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F:\Shared drives\Team Controllership\Controllermaterial\3. Kvartalsdata\Key Data\"/>
    </mc:Choice>
  </mc:AlternateContent>
  <xr:revisionPtr revIDLastSave="0" documentId="13_ncr:1_{1C05D906-E13F-4467-8D37-B573D6615D96}" xr6:coauthVersionLast="47" xr6:coauthVersionMax="47" xr10:uidLastSave="{00000000-0000-0000-0000-000000000000}"/>
  <bookViews>
    <workbookView xWindow="-108" yWindow="-108" windowWidth="46296" windowHeight="18696" tabRatio="640" xr2:uid="{1C793F10-2CD2-4E5C-9980-07F078A7FE6D}"/>
  </bookViews>
  <sheets>
    <sheet name="Quarterly Data 2001-Q2 2026" sheetId="1" r:id="rId1"/>
    <sheet name="Annual Data 2001-2025" sheetId="2" r:id="rId2"/>
  </sheets>
  <externalReferences>
    <externalReference r:id="rId3"/>
  </externalReferences>
  <definedNames>
    <definedName name="DataTable">[1]Data!$A$3:$AI$992</definedName>
    <definedName name="LookupPeriodkod">[1]Data!$A$3:$AI$3</definedName>
    <definedName name="LookupValueName">[1]Data!$A$3:$A$992</definedName>
    <definedName name="_xlnm.Print_Area" localSheetId="1">'Annual Data 2001-2025'!$A$1:$AA$182</definedName>
    <definedName name="_xlnm.Print_Area" localSheetId="0">'Quarterly Data 2001-Q2 2026'!$A$1:$CZ$180</definedName>
    <definedName name="_xlnm.Print_Titles" localSheetId="1">'Annual Data 2001-2025'!$A:$A,'Annual Data 2001-2025'!$5:$5</definedName>
    <definedName name="_xlnm.Print_Titles" localSheetId="0">'Quarterly Data 2001-Q2 2026'!$A:$A,'Quarterly Data 2001-Q2 2026'!$5:$5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Z111" i="1" l="1"/>
  <c r="CZ148" i="1"/>
  <c r="CZ12" i="1"/>
  <c r="CY146" i="1"/>
  <c r="CZ71" i="1"/>
  <c r="CZ146" i="1"/>
  <c r="CZ123" i="1"/>
  <c r="CZ124" i="1"/>
  <c r="CZ125" i="1"/>
  <c r="CZ126" i="1"/>
  <c r="CZ127" i="1"/>
  <c r="CZ112" i="1"/>
  <c r="CZ113" i="1"/>
  <c r="CZ101" i="1"/>
  <c r="CZ108" i="1"/>
  <c r="CZ75" i="1"/>
  <c r="CY54" i="1"/>
  <c r="CZ60" i="1"/>
  <c r="CZ37" i="1"/>
  <c r="CZ20" i="1"/>
  <c r="CZ25" i="1"/>
  <c r="CZ28" i="1"/>
  <c r="CY20" i="1"/>
  <c r="Z162" i="2"/>
  <c r="AA162" i="2"/>
  <c r="CY28" i="1"/>
  <c r="CY126" i="1"/>
  <c r="CY125" i="1"/>
  <c r="CY124" i="1"/>
  <c r="CY123" i="1"/>
  <c r="CY113" i="1"/>
  <c r="CX113" i="1"/>
  <c r="CX112" i="1"/>
  <c r="CY112" i="1"/>
  <c r="CX111" i="1"/>
  <c r="CY111" i="1"/>
  <c r="CY75" i="1"/>
  <c r="CX75" i="1"/>
  <c r="CY71" i="1"/>
  <c r="CY37" i="1"/>
  <c r="CY25" i="1"/>
  <c r="CY12" i="1"/>
  <c r="CY60" i="1"/>
  <c r="CY101" i="1"/>
  <c r="CY108" i="1"/>
  <c r="CY127" i="1"/>
  <c r="Z160" i="2"/>
  <c r="Y65" i="2"/>
  <c r="Z65" i="2"/>
  <c r="CZ128" i="1" l="1"/>
  <c r="CZ14" i="1"/>
  <c r="CZ149" i="1"/>
  <c r="CZ141" i="1"/>
  <c r="CZ77" i="1"/>
  <c r="CZ133" i="1"/>
  <c r="CZ29" i="1"/>
  <c r="CY141" i="1"/>
  <c r="CY133" i="1"/>
  <c r="CY77" i="1"/>
  <c r="CY14" i="1"/>
  <c r="CY29" i="1"/>
  <c r="CY128" i="1"/>
  <c r="CY148" i="1"/>
  <c r="CY149" i="1"/>
  <c r="CZ31" i="1" l="1"/>
  <c r="CY31" i="1"/>
  <c r="CZ132" i="1" l="1"/>
  <c r="CZ76" i="1"/>
  <c r="CZ44" i="1"/>
  <c r="CZ140" i="1"/>
  <c r="CZ56" i="1"/>
  <c r="CZ39" i="1"/>
  <c r="CZ43" i="1" s="1"/>
  <c r="CY56" i="1"/>
  <c r="CY76" i="1"/>
  <c r="CY132" i="1"/>
  <c r="CY140" i="1"/>
  <c r="CY39" i="1"/>
  <c r="CY44" i="1"/>
  <c r="CZ54" i="1" l="1"/>
  <c r="CZ134" i="1"/>
  <c r="CZ78" i="1"/>
  <c r="CZ49" i="1"/>
  <c r="CZ47" i="1"/>
  <c r="CZ142" i="1"/>
  <c r="CY43" i="1"/>
  <c r="CY47" i="1" s="1"/>
  <c r="CZ55" i="1" l="1"/>
  <c r="CZ57" i="1"/>
  <c r="CZ59" i="1"/>
  <c r="CZ58" i="1"/>
  <c r="CZ147" i="1"/>
  <c r="CY49" i="1"/>
  <c r="CY78" i="1"/>
  <c r="CY134" i="1"/>
  <c r="CY142" i="1"/>
  <c r="CY59" i="1"/>
  <c r="CY58" i="1"/>
  <c r="CY57" i="1"/>
  <c r="CY55" i="1"/>
  <c r="Y46" i="2"/>
  <c r="Y17" i="2"/>
  <c r="Y33" i="2" l="1"/>
  <c r="Z33" i="2"/>
  <c r="CX25" i="1" l="1"/>
  <c r="CX127" i="1" l="1"/>
  <c r="CW123" i="1" l="1"/>
  <c r="CW112" i="1" l="1"/>
  <c r="Z166" i="2" l="1"/>
  <c r="Z167" i="2"/>
  <c r="Z168" i="2"/>
  <c r="Z165" i="2"/>
  <c r="Z163" i="2"/>
  <c r="Z161" i="2"/>
  <c r="Z152" i="2"/>
  <c r="Z145" i="2"/>
  <c r="Z148" i="2" s="1"/>
  <c r="Z139" i="2"/>
  <c r="Z138" i="2"/>
  <c r="Z129" i="2"/>
  <c r="Z119" i="2"/>
  <c r="Z120" i="2"/>
  <c r="Z121" i="2"/>
  <c r="Z122" i="2"/>
  <c r="Z118" i="2"/>
  <c r="Z105" i="2"/>
  <c r="Z106" i="2"/>
  <c r="Z107" i="2"/>
  <c r="Z104" i="2"/>
  <c r="Z99" i="2"/>
  <c r="Z100" i="2"/>
  <c r="Z98" i="2"/>
  <c r="Z94" i="2"/>
  <c r="Z95" i="2"/>
  <c r="Z93" i="2"/>
  <c r="Z88" i="2"/>
  <c r="Z89" i="2"/>
  <c r="Z90" i="2"/>
  <c r="Z91" i="2"/>
  <c r="Z87" i="2"/>
  <c r="Z82" i="2"/>
  <c r="Z83" i="2"/>
  <c r="Z84" i="2"/>
  <c r="Z81" i="2"/>
  <c r="Z72" i="2"/>
  <c r="Z66" i="2"/>
  <c r="Z67" i="2"/>
  <c r="Z68" i="2"/>
  <c r="Z63" i="2"/>
  <c r="Z42" i="2"/>
  <c r="Z41" i="2"/>
  <c r="Z34" i="2"/>
  <c r="Z35" i="2"/>
  <c r="Z36" i="2"/>
  <c r="Z22" i="2"/>
  <c r="Z23" i="2"/>
  <c r="Z24" i="2"/>
  <c r="Z26" i="2"/>
  <c r="Z27" i="2"/>
  <c r="Z21" i="2"/>
  <c r="Z19" i="2"/>
  <c r="Z18" i="2"/>
  <c r="Y13" i="2"/>
  <c r="Z13" i="2"/>
  <c r="Z11" i="2"/>
  <c r="AA11" i="2" s="1"/>
  <c r="Z10" i="2"/>
  <c r="Y10" i="2"/>
  <c r="AA158" i="2"/>
  <c r="AA157" i="2"/>
  <c r="AA153" i="2"/>
  <c r="AA154" i="2"/>
  <c r="AA135" i="2"/>
  <c r="AA115" i="2"/>
  <c r="AA46" i="2"/>
  <c r="AA17" i="2"/>
  <c r="Z60" i="2" l="1"/>
  <c r="Z101" i="2"/>
  <c r="Z113" i="2"/>
  <c r="Z146" i="2"/>
  <c r="Z127" i="2"/>
  <c r="Z125" i="2"/>
  <c r="Z92" i="2"/>
  <c r="Z75" i="2" s="1"/>
  <c r="Z111" i="2"/>
  <c r="Z28" i="2"/>
  <c r="Z37" i="2"/>
  <c r="Z20" i="2"/>
  <c r="Z12" i="2"/>
  <c r="Z128" i="2" s="1"/>
  <c r="AA10" i="2"/>
  <c r="Z123" i="2"/>
  <c r="Z124" i="2"/>
  <c r="Z150" i="2" l="1"/>
  <c r="Z151" i="2"/>
  <c r="Z77" i="2"/>
  <c r="Z133" i="2"/>
  <c r="Z112" i="2"/>
  <c r="Z141" i="2"/>
  <c r="Z29" i="2"/>
  <c r="Z14" i="2"/>
  <c r="CX71" i="1"/>
  <c r="CX126" i="1"/>
  <c r="CX12" i="1"/>
  <c r="CX14" i="1" s="1"/>
  <c r="CX20" i="1"/>
  <c r="CX28" i="1"/>
  <c r="CX37" i="1"/>
  <c r="CX133" i="1" s="1"/>
  <c r="CX60" i="1"/>
  <c r="CX101" i="1"/>
  <c r="CX108" i="1"/>
  <c r="Z108" i="2" s="1"/>
  <c r="CX123" i="1"/>
  <c r="CX124" i="1"/>
  <c r="CX125" i="1"/>
  <c r="CX146" i="1"/>
  <c r="CX149" i="1" s="1"/>
  <c r="CV71" i="1"/>
  <c r="CX77" i="1" l="1"/>
  <c r="CX141" i="1"/>
  <c r="Z31" i="2"/>
  <c r="Z39" i="2"/>
  <c r="CX148" i="1"/>
  <c r="CX29" i="1"/>
  <c r="CX31" i="1" s="1"/>
  <c r="CX76" i="1" s="1"/>
  <c r="CX128" i="1"/>
  <c r="CW12" i="1"/>
  <c r="CW14" i="1" s="1"/>
  <c r="CW20" i="1"/>
  <c r="CW25" i="1"/>
  <c r="CW28" i="1"/>
  <c r="CW37" i="1"/>
  <c r="CW77" i="1" s="1"/>
  <c r="CW60" i="1"/>
  <c r="CW71" i="1"/>
  <c r="CW75" i="1"/>
  <c r="CW101" i="1"/>
  <c r="CW108" i="1"/>
  <c r="CW111" i="1"/>
  <c r="CW113" i="1"/>
  <c r="CW124" i="1"/>
  <c r="CW125" i="1"/>
  <c r="CW126" i="1"/>
  <c r="CW127" i="1"/>
  <c r="CW146" i="1"/>
  <c r="CV123" i="1"/>
  <c r="CU123" i="1"/>
  <c r="CT123" i="1"/>
  <c r="CV125" i="1"/>
  <c r="CU125" i="1"/>
  <c r="Z76" i="2" l="1"/>
  <c r="Z56" i="2"/>
  <c r="CX39" i="1"/>
  <c r="CX43" i="1" s="1"/>
  <c r="Z140" i="2"/>
  <c r="Z43" i="2"/>
  <c r="CX140" i="1"/>
  <c r="CX56" i="1"/>
  <c r="CX132" i="1"/>
  <c r="CX44" i="1"/>
  <c r="CW149" i="1"/>
  <c r="CW148" i="1"/>
  <c r="CW133" i="1"/>
  <c r="CW29" i="1"/>
  <c r="CW31" i="1" s="1"/>
  <c r="CW128" i="1"/>
  <c r="CW141" i="1"/>
  <c r="CV127" i="1"/>
  <c r="CX54" i="1" l="1"/>
  <c r="CX49" i="1"/>
  <c r="CX47" i="1"/>
  <c r="CX134" i="1"/>
  <c r="CX142" i="1"/>
  <c r="CX78" i="1"/>
  <c r="Z78" i="2"/>
  <c r="Z134" i="2"/>
  <c r="Z54" i="2"/>
  <c r="Z49" i="2"/>
  <c r="Z47" i="2"/>
  <c r="Z142" i="2"/>
  <c r="CW39" i="1"/>
  <c r="CW43" i="1" s="1"/>
  <c r="CW49" i="1" s="1"/>
  <c r="CW44" i="1"/>
  <c r="CW76" i="1"/>
  <c r="CW140" i="1"/>
  <c r="CW56" i="1"/>
  <c r="CW132" i="1"/>
  <c r="CX59" i="1" l="1"/>
  <c r="CX58" i="1"/>
  <c r="CX57" i="1"/>
  <c r="CX55" i="1"/>
  <c r="Z58" i="2"/>
  <c r="Z59" i="2"/>
  <c r="Z57" i="2"/>
  <c r="Z55" i="2"/>
  <c r="Z149" i="2"/>
  <c r="CW134" i="1"/>
  <c r="CW54" i="1"/>
  <c r="CW142" i="1"/>
  <c r="CW47" i="1"/>
  <c r="CW78" i="1"/>
  <c r="CV28" i="1"/>
  <c r="CW59" i="1" l="1"/>
  <c r="CW55" i="1"/>
  <c r="CW58" i="1"/>
  <c r="CW57" i="1"/>
  <c r="CV111" i="1"/>
  <c r="CV113" i="1" l="1"/>
  <c r="CU124" i="1" l="1"/>
  <c r="CV75" i="1" l="1"/>
  <c r="C60" i="1"/>
  <c r="D60" i="1"/>
  <c r="E60" i="1"/>
  <c r="F60" i="1"/>
  <c r="G60" i="1"/>
  <c r="H60" i="1"/>
  <c r="I60" i="1"/>
  <c r="J60" i="1"/>
  <c r="K60" i="1"/>
  <c r="L60" i="1"/>
  <c r="M60" i="1"/>
  <c r="N60" i="1"/>
  <c r="O60" i="1"/>
  <c r="P60" i="1"/>
  <c r="Q60" i="1"/>
  <c r="R60" i="1"/>
  <c r="S60" i="1"/>
  <c r="T60" i="1"/>
  <c r="U60" i="1"/>
  <c r="V60" i="1"/>
  <c r="W60" i="1"/>
  <c r="X60" i="1"/>
  <c r="Y60" i="1"/>
  <c r="Z60" i="1"/>
  <c r="AA60" i="1"/>
  <c r="AB60" i="1"/>
  <c r="AC60" i="1"/>
  <c r="AD60" i="1"/>
  <c r="AE60" i="1"/>
  <c r="AF60" i="1"/>
  <c r="AG60" i="1"/>
  <c r="AH60" i="1"/>
  <c r="AI60" i="1"/>
  <c r="AJ60" i="1"/>
  <c r="AK60" i="1"/>
  <c r="AL60" i="1"/>
  <c r="AM60" i="1"/>
  <c r="AN60" i="1"/>
  <c r="AO60" i="1"/>
  <c r="AP60" i="1"/>
  <c r="AQ60" i="1"/>
  <c r="AR60" i="1"/>
  <c r="AS60" i="1"/>
  <c r="AT60" i="1"/>
  <c r="AU60" i="1"/>
  <c r="AV60" i="1"/>
  <c r="AW60" i="1"/>
  <c r="AX60" i="1"/>
  <c r="AY60" i="1"/>
  <c r="AZ60" i="1"/>
  <c r="BA60" i="1"/>
  <c r="BB60" i="1"/>
  <c r="BC60" i="1"/>
  <c r="BD60" i="1"/>
  <c r="BE60" i="1"/>
  <c r="BF60" i="1"/>
  <c r="BG60" i="1"/>
  <c r="BH60" i="1"/>
  <c r="BI60" i="1"/>
  <c r="BJ60" i="1"/>
  <c r="BK60" i="1"/>
  <c r="BL60" i="1"/>
  <c r="BM60" i="1"/>
  <c r="BN60" i="1"/>
  <c r="BO60" i="1"/>
  <c r="BP60" i="1"/>
  <c r="BQ60" i="1"/>
  <c r="BR60" i="1"/>
  <c r="BS60" i="1"/>
  <c r="BT60" i="1"/>
  <c r="BU60" i="1"/>
  <c r="BW60" i="1"/>
  <c r="BX60" i="1"/>
  <c r="BY60" i="1"/>
  <c r="BZ60" i="1"/>
  <c r="CA60" i="1"/>
  <c r="CB60" i="1"/>
  <c r="CC60" i="1"/>
  <c r="CD60" i="1"/>
  <c r="CE60" i="1"/>
  <c r="CF60" i="1"/>
  <c r="CG60" i="1"/>
  <c r="CH60" i="1"/>
  <c r="CI60" i="1"/>
  <c r="CJ60" i="1"/>
  <c r="CK60" i="1"/>
  <c r="CL60" i="1"/>
  <c r="CM60" i="1"/>
  <c r="CN60" i="1"/>
  <c r="CO60" i="1"/>
  <c r="CP60" i="1"/>
  <c r="CQ60" i="1"/>
  <c r="CR60" i="1"/>
  <c r="CS60" i="1"/>
  <c r="CT60" i="1"/>
  <c r="CV60" i="1"/>
  <c r="CU60" i="1"/>
  <c r="CT28" i="1" l="1"/>
  <c r="CV146" i="1" l="1"/>
  <c r="CV148" i="1" s="1"/>
  <c r="CV126" i="1"/>
  <c r="CV124" i="1"/>
  <c r="CV112" i="1"/>
  <c r="CV108" i="1"/>
  <c r="CV101" i="1"/>
  <c r="CV37" i="1"/>
  <c r="CV25" i="1"/>
  <c r="CV20" i="1"/>
  <c r="CV12" i="1"/>
  <c r="CV14" i="1" l="1"/>
  <c r="CV141" i="1"/>
  <c r="CV149" i="1"/>
  <c r="CV77" i="1"/>
  <c r="CV128" i="1"/>
  <c r="CV133" i="1"/>
  <c r="CV29" i="1"/>
  <c r="CU146" i="1"/>
  <c r="CU148" i="1" s="1"/>
  <c r="CV31" i="1" l="1"/>
  <c r="CU20" i="1"/>
  <c r="CU25" i="1"/>
  <c r="Z25" i="2" s="1"/>
  <c r="CV44" i="1" l="1"/>
  <c r="CV132" i="1"/>
  <c r="CV76" i="1"/>
  <c r="CV140" i="1"/>
  <c r="CV56" i="1"/>
  <c r="CV39" i="1"/>
  <c r="CV43" i="1" s="1"/>
  <c r="CU108" i="1"/>
  <c r="CV54" i="1" l="1"/>
  <c r="CV142" i="1"/>
  <c r="CV78" i="1"/>
  <c r="CV134" i="1"/>
  <c r="CV47" i="1"/>
  <c r="CV49" i="1"/>
  <c r="CU71" i="1"/>
  <c r="CU149" i="1"/>
  <c r="CU127" i="1"/>
  <c r="CU126" i="1"/>
  <c r="CU113" i="1"/>
  <c r="CU112" i="1"/>
  <c r="CU111" i="1"/>
  <c r="CU101" i="1"/>
  <c r="CU75" i="1"/>
  <c r="CU37" i="1"/>
  <c r="CU28" i="1"/>
  <c r="CU12" i="1"/>
  <c r="Y168" i="2"/>
  <c r="Y167" i="2"/>
  <c r="Y166" i="2"/>
  <c r="CV58" i="1" l="1"/>
  <c r="CV57" i="1"/>
  <c r="CV59" i="1"/>
  <c r="CY147" i="1"/>
  <c r="CV55" i="1"/>
  <c r="CU133" i="1"/>
  <c r="CU128" i="1"/>
  <c r="CU14" i="1"/>
  <c r="CU77" i="1"/>
  <c r="CU141" i="1"/>
  <c r="CU29" i="1"/>
  <c r="Y163" i="2"/>
  <c r="Y165" i="2"/>
  <c r="Y162" i="2"/>
  <c r="Y161" i="2"/>
  <c r="Y160" i="2"/>
  <c r="CU31" i="1" l="1"/>
  <c r="CS28" i="1"/>
  <c r="CT25" i="1"/>
  <c r="Y139" i="2"/>
  <c r="CU44" i="1" l="1"/>
  <c r="Z44" i="2" s="1"/>
  <c r="CU39" i="1"/>
  <c r="CU140" i="1"/>
  <c r="CU76" i="1"/>
  <c r="CU132" i="1"/>
  <c r="Z132" i="2" s="1"/>
  <c r="CU56" i="1"/>
  <c r="Y66" i="2"/>
  <c r="Y68" i="2"/>
  <c r="Y67" i="2"/>
  <c r="CU43" i="1" l="1"/>
  <c r="Y11" i="2"/>
  <c r="Y12" i="2" s="1"/>
  <c r="CU54" i="1" l="1"/>
  <c r="CU49" i="1"/>
  <c r="CU142" i="1"/>
  <c r="CU78" i="1"/>
  <c r="CU134" i="1"/>
  <c r="CU47" i="1"/>
  <c r="CX147" i="1" s="1"/>
  <c r="C135" i="1"/>
  <c r="CU58" i="1" l="1"/>
  <c r="CU59" i="1"/>
  <c r="CU57" i="1"/>
  <c r="CU55" i="1"/>
  <c r="Y63" i="2" l="1"/>
  <c r="Y73" i="2"/>
  <c r="Y72" i="2"/>
  <c r="Y84" i="2"/>
  <c r="Y83" i="2"/>
  <c r="Y82" i="2"/>
  <c r="Y81" i="2"/>
  <c r="Y95" i="2"/>
  <c r="Y94" i="2"/>
  <c r="Y93" i="2"/>
  <c r="Y91" i="2"/>
  <c r="Y90" i="2"/>
  <c r="Y89" i="2"/>
  <c r="Y88" i="2"/>
  <c r="Y87" i="2"/>
  <c r="Y100" i="2"/>
  <c r="X100" i="2"/>
  <c r="Y99" i="2"/>
  <c r="Y98" i="2"/>
  <c r="Y107" i="2"/>
  <c r="Y106" i="2"/>
  <c r="Y105" i="2"/>
  <c r="Y104" i="2"/>
  <c r="Y118" i="2"/>
  <c r="Y119" i="2"/>
  <c r="Y120" i="2"/>
  <c r="Y121" i="2"/>
  <c r="Y122" i="2"/>
  <c r="Y129" i="2"/>
  <c r="Y138" i="2"/>
  <c r="Y145" i="2"/>
  <c r="Y148" i="2" s="1"/>
  <c r="Y152" i="2"/>
  <c r="Y42" i="2"/>
  <c r="Y41" i="2"/>
  <c r="Y36" i="2"/>
  <c r="Y35" i="2"/>
  <c r="Y34" i="2"/>
  <c r="Y27" i="2"/>
  <c r="Y26" i="2"/>
  <c r="Y24" i="2"/>
  <c r="Y23" i="2"/>
  <c r="Y22" i="2"/>
  <c r="Y21" i="2"/>
  <c r="Y19" i="2"/>
  <c r="Y18" i="2"/>
  <c r="X12" i="2"/>
  <c r="Y60" i="2" l="1"/>
  <c r="Z71" i="2"/>
  <c r="Z126" i="2"/>
  <c r="Y28" i="2"/>
  <c r="Y37" i="2"/>
  <c r="Y111" i="2"/>
  <c r="Y14" i="2"/>
  <c r="Y113" i="2"/>
  <c r="Y101" i="2"/>
  <c r="Y123" i="2"/>
  <c r="Y20" i="2"/>
  <c r="Y127" i="2"/>
  <c r="Y128" i="2"/>
  <c r="Y125" i="2"/>
  <c r="Y146" i="2"/>
  <c r="Y92" i="2"/>
  <c r="Y112" i="2" s="1"/>
  <c r="Y124" i="2"/>
  <c r="Y133" i="2" l="1"/>
  <c r="Y77" i="2"/>
  <c r="Y141" i="2"/>
  <c r="Y29" i="2"/>
  <c r="Y31" i="2" s="1"/>
  <c r="Y76" i="2" s="1"/>
  <c r="Y151" i="2"/>
  <c r="Y150" i="2"/>
  <c r="Y75" i="2"/>
  <c r="Y39" i="2" l="1"/>
  <c r="Y140" i="2"/>
  <c r="Y56" i="2"/>
  <c r="Y43" i="2" l="1"/>
  <c r="Y78" i="2" s="1"/>
  <c r="CT75" i="1"/>
  <c r="Y134" i="2" l="1"/>
  <c r="Y47" i="2"/>
  <c r="Y54" i="2"/>
  <c r="Y49" i="2"/>
  <c r="Y142" i="2"/>
  <c r="CT71" i="1"/>
  <c r="CT37" i="1"/>
  <c r="CT77" i="1" s="1"/>
  <c r="CT20" i="1"/>
  <c r="CT12" i="1"/>
  <c r="CT14" i="1" s="1"/>
  <c r="Y59" i="2" l="1"/>
  <c r="Y57" i="2"/>
  <c r="CT29" i="1"/>
  <c r="CT31" i="1" s="1"/>
  <c r="Y55" i="2"/>
  <c r="Y58" i="2"/>
  <c r="Y149" i="2"/>
  <c r="CT76" i="1" l="1"/>
  <c r="CT44" i="1"/>
  <c r="CT56" i="1"/>
  <c r="CT39" i="1"/>
  <c r="CT43" i="1" s="1"/>
  <c r="CT49" i="1" s="1"/>
  <c r="CT134" i="1" l="1"/>
  <c r="CT54" i="1"/>
  <c r="CT78" i="1"/>
  <c r="CT47" i="1"/>
  <c r="CW147" i="1" s="1"/>
  <c r="CT58" i="1" l="1"/>
  <c r="CT57" i="1"/>
  <c r="CT59" i="1"/>
  <c r="CT55" i="1"/>
  <c r="CT101" i="1"/>
  <c r="CT108" i="1"/>
  <c r="Y108" i="2" s="1"/>
  <c r="CT113" i="1"/>
  <c r="CT112" i="1"/>
  <c r="CT111" i="1"/>
  <c r="CT124" i="1"/>
  <c r="CT128" i="1"/>
  <c r="CT127" i="1"/>
  <c r="CT126" i="1"/>
  <c r="CT125" i="1"/>
  <c r="CT133" i="1"/>
  <c r="CT132" i="1"/>
  <c r="CT142" i="1"/>
  <c r="CT141" i="1"/>
  <c r="CT140" i="1"/>
  <c r="CT146" i="1"/>
  <c r="CT148" i="1" s="1"/>
  <c r="CT149" i="1" l="1"/>
  <c r="CR111" i="1" l="1"/>
  <c r="CR28" i="1" l="1"/>
  <c r="CS146" i="1" l="1"/>
  <c r="CS127" i="1"/>
  <c r="CS126" i="1"/>
  <c r="CS125" i="1"/>
  <c r="CS124" i="1"/>
  <c r="CS123" i="1"/>
  <c r="CS113" i="1"/>
  <c r="CS112" i="1"/>
  <c r="CS111" i="1"/>
  <c r="CS108" i="1"/>
  <c r="CS101" i="1"/>
  <c r="CS75" i="1"/>
  <c r="CS71" i="1"/>
  <c r="CS37" i="1"/>
  <c r="CS141" i="1" s="1"/>
  <c r="CS25" i="1"/>
  <c r="CS20" i="1"/>
  <c r="CS29" i="1" s="1"/>
  <c r="CS12" i="1"/>
  <c r="CS14" i="1" s="1"/>
  <c r="CP123" i="1"/>
  <c r="CO123" i="1"/>
  <c r="CS149" i="1" l="1"/>
  <c r="CS148" i="1"/>
  <c r="CS77" i="1"/>
  <c r="CS133" i="1"/>
  <c r="CS31" i="1"/>
  <c r="CS44" i="1" s="1"/>
  <c r="CS128" i="1"/>
  <c r="CR146" i="1"/>
  <c r="CR148" i="1" s="1"/>
  <c r="CQ146" i="1"/>
  <c r="CQ148" i="1" s="1"/>
  <c r="CR123" i="1"/>
  <c r="CR101" i="1"/>
  <c r="CR127" i="1"/>
  <c r="CR126" i="1"/>
  <c r="CR125" i="1"/>
  <c r="CR124" i="1"/>
  <c r="CR113" i="1"/>
  <c r="CR112" i="1"/>
  <c r="CR108" i="1"/>
  <c r="CR75" i="1"/>
  <c r="CR71" i="1"/>
  <c r="CR37" i="1"/>
  <c r="CR133" i="1" s="1"/>
  <c r="CR25" i="1"/>
  <c r="CR20" i="1"/>
  <c r="CR12" i="1"/>
  <c r="CR14" i="1" s="1"/>
  <c r="CQ12" i="1"/>
  <c r="CQ14" i="1" s="1"/>
  <c r="CQ20" i="1"/>
  <c r="CQ25" i="1"/>
  <c r="CQ28" i="1"/>
  <c r="CQ37" i="1"/>
  <c r="CS39" i="1" l="1"/>
  <c r="CS43" i="1" s="1"/>
  <c r="CS78" i="1" s="1"/>
  <c r="Y25" i="2"/>
  <c r="CS76" i="1"/>
  <c r="CS132" i="1"/>
  <c r="CS56" i="1"/>
  <c r="CS140" i="1"/>
  <c r="CQ29" i="1"/>
  <c r="CR29" i="1"/>
  <c r="CR31" i="1" s="1"/>
  <c r="CR44" i="1" s="1"/>
  <c r="CR149" i="1"/>
  <c r="CR77" i="1"/>
  <c r="CR128" i="1"/>
  <c r="CR141" i="1"/>
  <c r="CS142" i="1" l="1"/>
  <c r="CS47" i="1"/>
  <c r="CS134" i="1"/>
  <c r="CS49" i="1"/>
  <c r="CS54" i="1"/>
  <c r="CQ31" i="1"/>
  <c r="CQ76" i="1" s="1"/>
  <c r="CQ39" i="1"/>
  <c r="CQ43" i="1" s="1"/>
  <c r="CQ49" i="1" s="1"/>
  <c r="CR56" i="1"/>
  <c r="CR39" i="1"/>
  <c r="CR43" i="1" s="1"/>
  <c r="CR142" i="1" s="1"/>
  <c r="CR140" i="1"/>
  <c r="CR76" i="1"/>
  <c r="CR132" i="1"/>
  <c r="CS58" i="1" l="1"/>
  <c r="CS57" i="1"/>
  <c r="CV147" i="1"/>
  <c r="CS55" i="1"/>
  <c r="CS59" i="1"/>
  <c r="CQ44" i="1"/>
  <c r="Y44" i="2" s="1"/>
  <c r="CQ47" i="1"/>
  <c r="CR134" i="1"/>
  <c r="CR49" i="1"/>
  <c r="CR54" i="1"/>
  <c r="CR78" i="1"/>
  <c r="CR47" i="1"/>
  <c r="CR57" i="1" s="1"/>
  <c r="CQ58" i="1" l="1"/>
  <c r="CQ57" i="1"/>
  <c r="CQ59" i="1"/>
  <c r="CR55" i="1"/>
  <c r="CR59" i="1"/>
  <c r="CU147" i="1"/>
  <c r="CT147" i="1"/>
  <c r="CR58" i="1"/>
  <c r="CQ149" i="1"/>
  <c r="CQ127" i="1"/>
  <c r="CQ126" i="1"/>
  <c r="CQ125" i="1"/>
  <c r="CQ124" i="1"/>
  <c r="CQ123" i="1"/>
  <c r="CQ113" i="1"/>
  <c r="CQ112" i="1"/>
  <c r="CQ111" i="1"/>
  <c r="CQ108" i="1"/>
  <c r="CQ101" i="1"/>
  <c r="CQ75" i="1"/>
  <c r="CQ71" i="1"/>
  <c r="CQ141" i="1"/>
  <c r="CQ128" i="1"/>
  <c r="X160" i="2"/>
  <c r="CQ56" i="1" l="1"/>
  <c r="CQ133" i="1"/>
  <c r="CQ77" i="1"/>
  <c r="CO12" i="1"/>
  <c r="CO14" i="1" s="1"/>
  <c r="CO20" i="1"/>
  <c r="CO25" i="1"/>
  <c r="CO28" i="1"/>
  <c r="CO37" i="1"/>
  <c r="CO141" i="1" s="1"/>
  <c r="CO71" i="1"/>
  <c r="CO75" i="1"/>
  <c r="CO101" i="1"/>
  <c r="CO108" i="1"/>
  <c r="CO111" i="1"/>
  <c r="CO112" i="1"/>
  <c r="CO113" i="1"/>
  <c r="CO124" i="1"/>
  <c r="CO125" i="1"/>
  <c r="CO126" i="1"/>
  <c r="CO127" i="1"/>
  <c r="CO146" i="1"/>
  <c r="CO148" i="1" s="1"/>
  <c r="X139" i="2"/>
  <c r="X129" i="2"/>
  <c r="X122" i="2"/>
  <c r="X121" i="2"/>
  <c r="X120" i="2"/>
  <c r="X119" i="2"/>
  <c r="X118" i="2"/>
  <c r="X84" i="2"/>
  <c r="X83" i="2"/>
  <c r="X82" i="2"/>
  <c r="X81" i="2"/>
  <c r="X73" i="2"/>
  <c r="X42" i="2"/>
  <c r="X41" i="2"/>
  <c r="X36" i="2"/>
  <c r="X35" i="2"/>
  <c r="X34" i="2"/>
  <c r="X33" i="2"/>
  <c r="X27" i="2"/>
  <c r="X26" i="2"/>
  <c r="X24" i="2"/>
  <c r="X23" i="2"/>
  <c r="X22" i="2"/>
  <c r="X21" i="2"/>
  <c r="X19" i="2"/>
  <c r="X18" i="2"/>
  <c r="X13" i="2"/>
  <c r="X168" i="2"/>
  <c r="X167" i="2"/>
  <c r="X166" i="2"/>
  <c r="X165" i="2"/>
  <c r="X163" i="2"/>
  <c r="X162" i="2"/>
  <c r="X161" i="2"/>
  <c r="X152" i="2"/>
  <c r="X145" i="2"/>
  <c r="X138" i="2"/>
  <c r="X107" i="2"/>
  <c r="X106" i="2"/>
  <c r="X105" i="2"/>
  <c r="X104" i="2"/>
  <c r="X99" i="2"/>
  <c r="X98" i="2"/>
  <c r="X95" i="2"/>
  <c r="X94" i="2"/>
  <c r="X93" i="2"/>
  <c r="X91" i="2"/>
  <c r="X90" i="2"/>
  <c r="X89" i="2"/>
  <c r="X88" i="2"/>
  <c r="X87" i="2"/>
  <c r="X72" i="2"/>
  <c r="X63" i="2"/>
  <c r="X60" i="2" l="1"/>
  <c r="Y126" i="2"/>
  <c r="Y71" i="2"/>
  <c r="CO29" i="1"/>
  <c r="CO31" i="1" s="1"/>
  <c r="CO56" i="1" s="1"/>
  <c r="CO128" i="1"/>
  <c r="CQ140" i="1"/>
  <c r="CQ132" i="1"/>
  <c r="Y132" i="2" s="1"/>
  <c r="CO77" i="1"/>
  <c r="CO149" i="1"/>
  <c r="CO133" i="1"/>
  <c r="X148" i="2"/>
  <c r="X124" i="2"/>
  <c r="X125" i="2"/>
  <c r="X127" i="2"/>
  <c r="X113" i="2"/>
  <c r="X111" i="2"/>
  <c r="X101" i="2"/>
  <c r="X92" i="2"/>
  <c r="X112" i="2" s="1"/>
  <c r="X37" i="2"/>
  <c r="X28" i="2"/>
  <c r="X20" i="2"/>
  <c r="CQ78" i="1" l="1"/>
  <c r="CQ134" i="1"/>
  <c r="CQ54" i="1"/>
  <c r="CQ142" i="1"/>
  <c r="CO39" i="1"/>
  <c r="CO43" i="1" s="1"/>
  <c r="CO44" i="1"/>
  <c r="CO132" i="1"/>
  <c r="CO76" i="1"/>
  <c r="CO140" i="1"/>
  <c r="X128" i="2"/>
  <c r="X133" i="2"/>
  <c r="X77" i="2"/>
  <c r="X29" i="2"/>
  <c r="X141" i="2"/>
  <c r="X146" i="2"/>
  <c r="X123" i="2"/>
  <c r="X75" i="2"/>
  <c r="X14" i="2"/>
  <c r="CQ55" i="1" l="1"/>
  <c r="CO47" i="1"/>
  <c r="CO142" i="1"/>
  <c r="CO49" i="1"/>
  <c r="CO134" i="1"/>
  <c r="CO54" i="1"/>
  <c r="CO78" i="1"/>
  <c r="X31" i="2"/>
  <c r="X150" i="2"/>
  <c r="X151" i="2"/>
  <c r="CO57" i="1" l="1"/>
  <c r="CO58" i="1"/>
  <c r="CO59" i="1"/>
  <c r="CO55" i="1"/>
  <c r="X76" i="2"/>
  <c r="X132" i="2"/>
  <c r="X44" i="2"/>
  <c r="X140" i="2"/>
  <c r="X39" i="2"/>
  <c r="X56" i="2"/>
  <c r="X43" i="2" l="1"/>
  <c r="X54" i="2" s="1"/>
  <c r="X134" i="2" l="1"/>
  <c r="X78" i="2"/>
  <c r="X49" i="2"/>
  <c r="X47" i="2"/>
  <c r="X142" i="2"/>
  <c r="X59" i="2" l="1"/>
  <c r="X57" i="2"/>
  <c r="X55" i="2"/>
  <c r="X58" i="2"/>
  <c r="X149" i="2"/>
  <c r="CP146" i="1" l="1"/>
  <c r="CP127" i="1"/>
  <c r="CP126" i="1"/>
  <c r="CP125" i="1"/>
  <c r="CP124" i="1"/>
  <c r="CP113" i="1"/>
  <c r="CP112" i="1"/>
  <c r="CP111" i="1"/>
  <c r="CP108" i="1"/>
  <c r="CP101" i="1"/>
  <c r="CP75" i="1"/>
  <c r="CP71" i="1"/>
  <c r="CP37" i="1"/>
  <c r="CP133" i="1" s="1"/>
  <c r="CP28" i="1"/>
  <c r="CP25" i="1"/>
  <c r="CP20" i="1"/>
  <c r="CP12" i="1"/>
  <c r="CP14" i="1" s="1"/>
  <c r="CP149" i="1" l="1"/>
  <c r="CP148" i="1"/>
  <c r="CP29" i="1"/>
  <c r="CP31" i="1" s="1"/>
  <c r="CP76" i="1" s="1"/>
  <c r="X108" i="2"/>
  <c r="CP77" i="1"/>
  <c r="CP141" i="1"/>
  <c r="CP128" i="1"/>
  <c r="CP56" i="1" l="1"/>
  <c r="CP39" i="1"/>
  <c r="CP43" i="1" s="1"/>
  <c r="CP47" i="1" s="1"/>
  <c r="CP140" i="1"/>
  <c r="CP44" i="1"/>
  <c r="CP132" i="1"/>
  <c r="CR147" i="1" l="1"/>
  <c r="CS147" i="1"/>
  <c r="CP54" i="1"/>
  <c r="CP78" i="1"/>
  <c r="CP142" i="1"/>
  <c r="CP134" i="1"/>
  <c r="CP49" i="1"/>
  <c r="CP57" i="1"/>
  <c r="CP55" i="1"/>
  <c r="CP59" i="1"/>
  <c r="CP58" i="1"/>
  <c r="CN146" i="1" l="1"/>
  <c r="CN127" i="1"/>
  <c r="CN126" i="1"/>
  <c r="CN125" i="1"/>
  <c r="CN124" i="1"/>
  <c r="CN123" i="1"/>
  <c r="CN113" i="1"/>
  <c r="CN111" i="1"/>
  <c r="CN108" i="1"/>
  <c r="CN101" i="1"/>
  <c r="CN75" i="1"/>
  <c r="CN71" i="1"/>
  <c r="CN37" i="1"/>
  <c r="CN141" i="1" s="1"/>
  <c r="CN28" i="1"/>
  <c r="CN25" i="1"/>
  <c r="CN20" i="1"/>
  <c r="CN12" i="1"/>
  <c r="CN128" i="1" s="1"/>
  <c r="J162" i="1"/>
  <c r="I162" i="1"/>
  <c r="H162" i="1"/>
  <c r="G162" i="1"/>
  <c r="F162" i="1"/>
  <c r="E162" i="1"/>
  <c r="D162" i="1"/>
  <c r="C162" i="1"/>
  <c r="CM146" i="1"/>
  <c r="CL146" i="1"/>
  <c r="CK146" i="1"/>
  <c r="CJ146" i="1"/>
  <c r="CJ148" i="1" s="1"/>
  <c r="CI146" i="1"/>
  <c r="CH146" i="1"/>
  <c r="CG146" i="1"/>
  <c r="CF146" i="1"/>
  <c r="CF148" i="1" s="1"/>
  <c r="CE146" i="1"/>
  <c r="CD146" i="1"/>
  <c r="CC146" i="1"/>
  <c r="CC148" i="1" s="1"/>
  <c r="CB146" i="1"/>
  <c r="CB148" i="1" s="1"/>
  <c r="CA146" i="1"/>
  <c r="BZ146" i="1"/>
  <c r="BY146" i="1"/>
  <c r="BX146" i="1"/>
  <c r="BW146" i="1"/>
  <c r="BV146" i="1"/>
  <c r="BU146" i="1"/>
  <c r="BU148" i="1" s="1"/>
  <c r="BT146" i="1"/>
  <c r="BT148" i="1" s="1"/>
  <c r="BS146" i="1"/>
  <c r="BR146" i="1"/>
  <c r="BQ146" i="1"/>
  <c r="BP146" i="1"/>
  <c r="BO146" i="1"/>
  <c r="BN146" i="1"/>
  <c r="BM146" i="1"/>
  <c r="BL146" i="1"/>
  <c r="BL148" i="1" s="1"/>
  <c r="BK146" i="1"/>
  <c r="BJ146" i="1"/>
  <c r="BI146" i="1"/>
  <c r="BH146" i="1"/>
  <c r="BG146" i="1"/>
  <c r="BF146" i="1"/>
  <c r="BE146" i="1"/>
  <c r="BE148" i="1" s="1"/>
  <c r="BD146" i="1"/>
  <c r="BD148" i="1" s="1"/>
  <c r="BC146" i="1"/>
  <c r="BB146" i="1"/>
  <c r="BA146" i="1"/>
  <c r="AZ146" i="1"/>
  <c r="AY146" i="1"/>
  <c r="AX146" i="1"/>
  <c r="AW146" i="1"/>
  <c r="AV146" i="1"/>
  <c r="AV148" i="1" s="1"/>
  <c r="AU146" i="1"/>
  <c r="AT146" i="1"/>
  <c r="AS146" i="1"/>
  <c r="AR146" i="1"/>
  <c r="AQ146" i="1"/>
  <c r="AP146" i="1"/>
  <c r="AO146" i="1"/>
  <c r="AO148" i="1" s="1"/>
  <c r="AN146" i="1"/>
  <c r="AN148" i="1" s="1"/>
  <c r="AM146" i="1"/>
  <c r="AL146" i="1"/>
  <c r="AK146" i="1"/>
  <c r="AJ146" i="1"/>
  <c r="AI146" i="1"/>
  <c r="AH146" i="1"/>
  <c r="AG146" i="1"/>
  <c r="AG148" i="1" s="1"/>
  <c r="AF146" i="1"/>
  <c r="AF148" i="1" s="1"/>
  <c r="AE146" i="1"/>
  <c r="AD146" i="1"/>
  <c r="AC146" i="1"/>
  <c r="AB146" i="1"/>
  <c r="AA146" i="1"/>
  <c r="Z146" i="1"/>
  <c r="Y146" i="1"/>
  <c r="X146" i="1"/>
  <c r="X148" i="1" s="1"/>
  <c r="W146" i="1"/>
  <c r="V146" i="1"/>
  <c r="U146" i="1"/>
  <c r="T146" i="1"/>
  <c r="T148" i="1" s="1"/>
  <c r="S146" i="1"/>
  <c r="R146" i="1"/>
  <c r="Q146" i="1"/>
  <c r="Q148" i="1" s="1"/>
  <c r="P146" i="1"/>
  <c r="P148" i="1" s="1"/>
  <c r="O146" i="1"/>
  <c r="N146" i="1"/>
  <c r="M146" i="1"/>
  <c r="L146" i="1"/>
  <c r="K146" i="1"/>
  <c r="J146" i="1"/>
  <c r="I146" i="1"/>
  <c r="I148" i="1" s="1"/>
  <c r="H146" i="1"/>
  <c r="H148" i="1" s="1"/>
  <c r="G146" i="1"/>
  <c r="F146" i="1"/>
  <c r="E146" i="1"/>
  <c r="D146" i="1"/>
  <c r="D148" i="1" s="1"/>
  <c r="C146" i="1"/>
  <c r="B145" i="1"/>
  <c r="BT142" i="1"/>
  <c r="BS142" i="1"/>
  <c r="BS141" i="1"/>
  <c r="BR139" i="1"/>
  <c r="BR141" i="1" s="1"/>
  <c r="BQ139" i="1"/>
  <c r="BQ141" i="1" s="1"/>
  <c r="BP139" i="1"/>
  <c r="BP141" i="1" s="1"/>
  <c r="BO139" i="1"/>
  <c r="BO141" i="1" s="1"/>
  <c r="BN139" i="1"/>
  <c r="BN141" i="1" s="1"/>
  <c r="BM139" i="1"/>
  <c r="BL139" i="1"/>
  <c r="BK139" i="1"/>
  <c r="BK141" i="1" s="1"/>
  <c r="BJ139" i="1"/>
  <c r="BI139" i="1"/>
  <c r="BH139" i="1"/>
  <c r="BG139" i="1"/>
  <c r="BF139" i="1"/>
  <c r="BE139" i="1"/>
  <c r="BD139" i="1"/>
  <c r="BC139" i="1"/>
  <c r="BB139" i="1"/>
  <c r="BA139" i="1"/>
  <c r="AZ139" i="1"/>
  <c r="AY139" i="1"/>
  <c r="AX139" i="1"/>
  <c r="AW139" i="1"/>
  <c r="AV139" i="1"/>
  <c r="AU139" i="1"/>
  <c r="AT139" i="1"/>
  <c r="AS139" i="1"/>
  <c r="AR139" i="1"/>
  <c r="AQ139" i="1"/>
  <c r="BV135" i="1"/>
  <c r="BU135" i="1"/>
  <c r="BT135"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BT134" i="1"/>
  <c r="BS134" i="1"/>
  <c r="BS133" i="1"/>
  <c r="BR133" i="1"/>
  <c r="BQ133" i="1"/>
  <c r="BP133" i="1"/>
  <c r="BO133" i="1"/>
  <c r="BN133" i="1"/>
  <c r="BK133" i="1"/>
  <c r="BG128" i="1"/>
  <c r="CM127" i="1"/>
  <c r="CL127" i="1"/>
  <c r="CK127" i="1"/>
  <c r="CJ127" i="1"/>
  <c r="CI127" i="1"/>
  <c r="CH127" i="1"/>
  <c r="CG127" i="1"/>
  <c r="CF127" i="1"/>
  <c r="CE127" i="1"/>
  <c r="CD127" i="1"/>
  <c r="CC127" i="1"/>
  <c r="CB127"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CM126" i="1"/>
  <c r="CL126" i="1"/>
  <c r="CK126" i="1"/>
  <c r="CJ126" i="1"/>
  <c r="CI126" i="1"/>
  <c r="CH126" i="1"/>
  <c r="CG126" i="1"/>
  <c r="CF126" i="1"/>
  <c r="CE126" i="1"/>
  <c r="CD126" i="1"/>
  <c r="CC126" i="1"/>
  <c r="CB126" i="1"/>
  <c r="CA126" i="1"/>
  <c r="BZ126" i="1"/>
  <c r="BY126" i="1"/>
  <c r="BX126" i="1"/>
  <c r="BW126" i="1"/>
  <c r="BV126" i="1"/>
  <c r="BU126" i="1"/>
  <c r="BT126" i="1"/>
  <c r="BS126" i="1"/>
  <c r="BR126" i="1"/>
  <c r="BQ126" i="1"/>
  <c r="BP126" i="1"/>
  <c r="BO126" i="1"/>
  <c r="BN126" i="1"/>
  <c r="BM126" i="1"/>
  <c r="BL126" i="1"/>
  <c r="BK126" i="1"/>
  <c r="CM125" i="1"/>
  <c r="CL125" i="1"/>
  <c r="CK125" i="1"/>
  <c r="CJ125" i="1"/>
  <c r="CI125" i="1"/>
  <c r="CH125" i="1"/>
  <c r="CG125" i="1"/>
  <c r="CF125" i="1"/>
  <c r="CE125" i="1"/>
  <c r="CD125" i="1"/>
  <c r="CC125" i="1"/>
  <c r="CB125" i="1"/>
  <c r="CA125" i="1"/>
  <c r="CM124" i="1"/>
  <c r="CL124" i="1"/>
  <c r="CK124" i="1"/>
  <c r="CJ124" i="1"/>
  <c r="CI124" i="1"/>
  <c r="CH124" i="1"/>
  <c r="CG124" i="1"/>
  <c r="CF124" i="1"/>
  <c r="CE124" i="1"/>
  <c r="CD124" i="1"/>
  <c r="CC124" i="1"/>
  <c r="CB124" i="1"/>
  <c r="CA124" i="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CM123" i="1"/>
  <c r="CL123" i="1"/>
  <c r="CK123" i="1"/>
  <c r="CJ123" i="1"/>
  <c r="CI123" i="1"/>
  <c r="CH123" i="1"/>
  <c r="CG123" i="1"/>
  <c r="CF123" i="1"/>
  <c r="CE123" i="1"/>
  <c r="CD123" i="1"/>
  <c r="CC123" i="1"/>
  <c r="CB123" i="1"/>
  <c r="CA123" i="1"/>
  <c r="BZ123" i="1"/>
  <c r="BY123" i="1"/>
  <c r="BX123" i="1"/>
  <c r="BW123" i="1"/>
  <c r="BV123" i="1"/>
  <c r="BU123" i="1"/>
  <c r="BT123" i="1"/>
  <c r="BS123" i="1"/>
  <c r="BR123" i="1"/>
  <c r="BQ123" i="1"/>
  <c r="BP123" i="1"/>
  <c r="BO123" i="1"/>
  <c r="BN123" i="1"/>
  <c r="BM123" i="1"/>
  <c r="BL123" i="1"/>
  <c r="BK123" i="1"/>
  <c r="AX122"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CM112" i="1"/>
  <c r="CL112" i="1"/>
  <c r="CK112" i="1"/>
  <c r="CJ112" i="1"/>
  <c r="CI112" i="1"/>
  <c r="CH112" i="1"/>
  <c r="CG112" i="1"/>
  <c r="CF112" i="1"/>
  <c r="CE112" i="1"/>
  <c r="CD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CM111" i="1"/>
  <c r="CL111" i="1"/>
  <c r="CK111" i="1"/>
  <c r="CJ111" i="1"/>
  <c r="CI111" i="1"/>
  <c r="CH111" i="1"/>
  <c r="CG111" i="1"/>
  <c r="CF111" i="1"/>
  <c r="CE111" i="1"/>
  <c r="CD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CM108" i="1"/>
  <c r="CL108" i="1"/>
  <c r="CK108" i="1"/>
  <c r="CJ108" i="1"/>
  <c r="CI108" i="1"/>
  <c r="CH108" i="1"/>
  <c r="CG108" i="1"/>
  <c r="CF108" i="1"/>
  <c r="CE108" i="1"/>
  <c r="CD108" i="1"/>
  <c r="CC108" i="1"/>
  <c r="CB108"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CM101" i="1"/>
  <c r="CL101" i="1"/>
  <c r="CK101" i="1"/>
  <c r="CJ101" i="1"/>
  <c r="CI101" i="1"/>
  <c r="CH101" i="1"/>
  <c r="CG101" i="1"/>
  <c r="CF101" i="1"/>
  <c r="CE101" i="1"/>
  <c r="CD101" i="1"/>
  <c r="CC101" i="1"/>
  <c r="CB101" i="1"/>
  <c r="CA101" i="1"/>
  <c r="BZ101" i="1"/>
  <c r="BY101" i="1"/>
  <c r="BX101" i="1"/>
  <c r="BW101" i="1"/>
  <c r="BV101" i="1"/>
  <c r="BU101" i="1"/>
  <c r="BT101" i="1"/>
  <c r="BS101" i="1"/>
  <c r="BR101" i="1"/>
  <c r="BQ101" i="1"/>
  <c r="BP101" i="1"/>
  <c r="BO101" i="1"/>
  <c r="BN101" i="1"/>
  <c r="BM101" i="1"/>
  <c r="BL101" i="1"/>
  <c r="BK101" i="1"/>
  <c r="BJ101" i="1"/>
  <c r="BI101" i="1"/>
  <c r="BH101" i="1"/>
  <c r="BG101" i="1"/>
  <c r="BF101" i="1"/>
  <c r="BF98" i="1" s="1"/>
  <c r="CC87" i="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B87" i="1"/>
  <c r="B92" i="1" s="1"/>
  <c r="BT78" i="1"/>
  <c r="BS78" i="1"/>
  <c r="BS77" i="1"/>
  <c r="BR77" i="1"/>
  <c r="BQ77" i="1"/>
  <c r="BP77" i="1"/>
  <c r="BO77" i="1"/>
  <c r="BN77" i="1"/>
  <c r="BK77" i="1"/>
  <c r="CM75" i="1"/>
  <c r="CL75" i="1"/>
  <c r="CK75" i="1"/>
  <c r="CJ75" i="1"/>
  <c r="CI75" i="1"/>
  <c r="CH75" i="1"/>
  <c r="CG75" i="1"/>
  <c r="CF75" i="1"/>
  <c r="CE75" i="1"/>
  <c r="CD75" i="1"/>
  <c r="CC75" i="1"/>
  <c r="CB75" i="1"/>
  <c r="CA75" i="1"/>
  <c r="BZ75" i="1"/>
  <c r="BY75" i="1"/>
  <c r="BX75" i="1"/>
  <c r="BW75" i="1"/>
  <c r="BV75" i="1"/>
  <c r="BU75" i="1"/>
  <c r="BT75" i="1"/>
  <c r="BS75" i="1"/>
  <c r="BR75" i="1"/>
  <c r="BQ75" i="1"/>
  <c r="BP75" i="1"/>
  <c r="BO75" i="1"/>
  <c r="BN75" i="1"/>
  <c r="BM75" i="1"/>
  <c r="BL75" i="1"/>
  <c r="BK75" i="1"/>
  <c r="BJ75" i="1"/>
  <c r="BI75" i="1"/>
  <c r="BH75" i="1"/>
  <c r="BG75" i="1"/>
  <c r="BF75" i="1"/>
  <c r="BE75" i="1"/>
  <c r="BD75" i="1"/>
  <c r="BC75" i="1"/>
  <c r="BB75" i="1"/>
  <c r="BA75" i="1"/>
  <c r="AZ75" i="1"/>
  <c r="AY75" i="1"/>
  <c r="AX75" i="1"/>
  <c r="AW75" i="1"/>
  <c r="AV75" i="1"/>
  <c r="AU75" i="1"/>
  <c r="AT75" i="1"/>
  <c r="AS75" i="1"/>
  <c r="AR75" i="1"/>
  <c r="AQ75" i="1"/>
  <c r="AP75" i="1"/>
  <c r="AO75" i="1"/>
  <c r="AN75" i="1"/>
  <c r="AM75" i="1"/>
  <c r="AL75" i="1"/>
  <c r="AK75" i="1"/>
  <c r="AJ75" i="1"/>
  <c r="AI75" i="1"/>
  <c r="AH75" i="1"/>
  <c r="CM71" i="1"/>
  <c r="CL71" i="1"/>
  <c r="CK71" i="1"/>
  <c r="CJ71" i="1"/>
  <c r="CI71" i="1"/>
  <c r="CH71" i="1"/>
  <c r="CG71" i="1"/>
  <c r="CF71" i="1"/>
  <c r="CE71" i="1"/>
  <c r="CD71" i="1"/>
  <c r="CC71" i="1"/>
  <c r="CB71"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BV63" i="1"/>
  <c r="BV60" i="1" s="1"/>
  <c r="BT49" i="1"/>
  <c r="BS49" i="1"/>
  <c r="BT47" i="1"/>
  <c r="BS47" i="1"/>
  <c r="BS57" i="1" s="1"/>
  <c r="CM37" i="1"/>
  <c r="CL37" i="1"/>
  <c r="CK37" i="1"/>
  <c r="CJ37" i="1"/>
  <c r="CI37" i="1"/>
  <c r="CH37" i="1"/>
  <c r="CG37" i="1"/>
  <c r="CF37" i="1"/>
  <c r="CE37" i="1"/>
  <c r="CD37" i="1"/>
  <c r="CC37" i="1"/>
  <c r="CB37" i="1"/>
  <c r="CA37" i="1"/>
  <c r="BZ37" i="1"/>
  <c r="BY37" i="1"/>
  <c r="BX37" i="1"/>
  <c r="BW37" i="1"/>
  <c r="BU37" i="1"/>
  <c r="BT37" i="1"/>
  <c r="BM37" i="1"/>
  <c r="BL37" i="1"/>
  <c r="BJ37" i="1"/>
  <c r="BI37" i="1"/>
  <c r="BH37" i="1"/>
  <c r="BG37" i="1"/>
  <c r="BF37" i="1"/>
  <c r="BE37" i="1"/>
  <c r="BD37" i="1"/>
  <c r="BC37" i="1"/>
  <c r="BB37" i="1"/>
  <c r="BA37" i="1"/>
  <c r="AZ37" i="1"/>
  <c r="AY37" i="1"/>
  <c r="AX37" i="1"/>
  <c r="AW37" i="1"/>
  <c r="AV37" i="1"/>
  <c r="AU37" i="1"/>
  <c r="AU77" i="1" s="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V36" i="1"/>
  <c r="BV37" i="1" s="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CM25" i="1"/>
  <c r="CL25" i="1"/>
  <c r="CK25" i="1"/>
  <c r="CJ25" i="1"/>
  <c r="CI25" i="1"/>
  <c r="CH25" i="1"/>
  <c r="CG25" i="1"/>
  <c r="CF25" i="1"/>
  <c r="CE25" i="1"/>
  <c r="CD25" i="1"/>
  <c r="CC25" i="1"/>
  <c r="CB25" i="1"/>
  <c r="CA25" i="1"/>
  <c r="BZ25" i="1"/>
  <c r="BY25" i="1"/>
  <c r="BX25" i="1"/>
  <c r="BW25" i="1"/>
  <c r="BV25" i="1"/>
  <c r="BU25" i="1"/>
  <c r="BT25" i="1"/>
  <c r="BS25" i="1"/>
  <c r="BR25" i="1"/>
  <c r="BQ25" i="1"/>
  <c r="BP25" i="1"/>
  <c r="BO25" i="1"/>
  <c r="BN25" i="1"/>
  <c r="BM25" i="1"/>
  <c r="BL25" i="1"/>
  <c r="BK25" i="1"/>
  <c r="CM20" i="1"/>
  <c r="CL20" i="1"/>
  <c r="CK20" i="1"/>
  <c r="CJ20" i="1"/>
  <c r="CI20" i="1"/>
  <c r="CH20" i="1"/>
  <c r="CG20" i="1"/>
  <c r="CF20" i="1"/>
  <c r="CE20" i="1"/>
  <c r="CD20" i="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G14" i="1"/>
  <c r="CM12" i="1"/>
  <c r="CL12" i="1"/>
  <c r="CL128" i="1" s="1"/>
  <c r="CK12" i="1"/>
  <c r="CK128" i="1" s="1"/>
  <c r="CJ12" i="1"/>
  <c r="CJ128" i="1" s="1"/>
  <c r="CI12" i="1"/>
  <c r="CI128" i="1" s="1"/>
  <c r="CH12" i="1"/>
  <c r="CH128" i="1" s="1"/>
  <c r="CG12" i="1"/>
  <c r="CG128" i="1" s="1"/>
  <c r="CF12" i="1"/>
  <c r="CF128" i="1" s="1"/>
  <c r="CE12" i="1"/>
  <c r="CD12" i="1"/>
  <c r="CD128" i="1" s="1"/>
  <c r="CC12" i="1"/>
  <c r="CC128" i="1" s="1"/>
  <c r="CB12" i="1"/>
  <c r="CB128" i="1" s="1"/>
  <c r="CA12" i="1"/>
  <c r="CA128" i="1" s="1"/>
  <c r="BZ12" i="1"/>
  <c r="BZ128" i="1" s="1"/>
  <c r="BY12" i="1"/>
  <c r="BY128" i="1" s="1"/>
  <c r="BX12" i="1"/>
  <c r="BX128" i="1" s="1"/>
  <c r="BW12" i="1"/>
  <c r="BV12" i="1"/>
  <c r="BV128" i="1" s="1"/>
  <c r="BU12" i="1"/>
  <c r="BU128" i="1" s="1"/>
  <c r="BT12" i="1"/>
  <c r="BT128" i="1" s="1"/>
  <c r="BS12" i="1"/>
  <c r="BS128" i="1" s="1"/>
  <c r="BR12" i="1"/>
  <c r="BR128" i="1" s="1"/>
  <c r="BQ12" i="1"/>
  <c r="BQ128" i="1" s="1"/>
  <c r="BP12" i="1"/>
  <c r="BP128" i="1" s="1"/>
  <c r="BO12" i="1"/>
  <c r="BN12" i="1"/>
  <c r="BN128" i="1" s="1"/>
  <c r="BM12" i="1"/>
  <c r="BM128" i="1" s="1"/>
  <c r="BL12" i="1"/>
  <c r="BL128" i="1" s="1"/>
  <c r="BK12" i="1"/>
  <c r="BK128" i="1" s="1"/>
  <c r="BJ12" i="1"/>
  <c r="BJ128" i="1" s="1"/>
  <c r="BI12" i="1"/>
  <c r="BI128" i="1" s="1"/>
  <c r="BH12" i="1"/>
  <c r="BH128" i="1" s="1"/>
  <c r="BF12" i="1"/>
  <c r="BF128" i="1" s="1"/>
  <c r="BE12" i="1"/>
  <c r="BE128" i="1" s="1"/>
  <c r="BD12" i="1"/>
  <c r="BD128" i="1" s="1"/>
  <c r="BC12" i="1"/>
  <c r="BC128" i="1" s="1"/>
  <c r="BB12" i="1"/>
  <c r="BB128" i="1" s="1"/>
  <c r="BA12" i="1"/>
  <c r="BA128" i="1" s="1"/>
  <c r="AZ12" i="1"/>
  <c r="AZ128" i="1" s="1"/>
  <c r="AY12" i="1"/>
  <c r="AY128" i="1" s="1"/>
  <c r="AX12" i="1"/>
  <c r="AX128" i="1" s="1"/>
  <c r="AW12" i="1"/>
  <c r="AW128" i="1" s="1"/>
  <c r="AV12" i="1"/>
  <c r="AV128" i="1" s="1"/>
  <c r="AU12" i="1"/>
  <c r="AU128" i="1" s="1"/>
  <c r="AT12" i="1"/>
  <c r="AT128" i="1" s="1"/>
  <c r="AS12" i="1"/>
  <c r="AS128" i="1" s="1"/>
  <c r="AR12" i="1"/>
  <c r="AR128" i="1" s="1"/>
  <c r="AQ12" i="1"/>
  <c r="AQ128" i="1" s="1"/>
  <c r="AP12" i="1"/>
  <c r="AP128" i="1" s="1"/>
  <c r="AO12" i="1"/>
  <c r="AO128" i="1" s="1"/>
  <c r="AN12" i="1"/>
  <c r="AN128" i="1" s="1"/>
  <c r="AM12" i="1"/>
  <c r="AM128" i="1" s="1"/>
  <c r="AL12" i="1"/>
  <c r="AL128" i="1" s="1"/>
  <c r="AK12" i="1"/>
  <c r="AK128" i="1" s="1"/>
  <c r="AJ12" i="1"/>
  <c r="AJ128" i="1" s="1"/>
  <c r="AI12" i="1"/>
  <c r="AI128" i="1" s="1"/>
  <c r="AH12" i="1"/>
  <c r="AH128" i="1" s="1"/>
  <c r="AG12" i="1"/>
  <c r="AG128" i="1" s="1"/>
  <c r="AF12" i="1"/>
  <c r="AF128" i="1" s="1"/>
  <c r="AE12" i="1"/>
  <c r="AE128" i="1" s="1"/>
  <c r="AD12" i="1"/>
  <c r="AD128" i="1" s="1"/>
  <c r="AC12" i="1"/>
  <c r="AC128" i="1" s="1"/>
  <c r="AB12" i="1"/>
  <c r="AB128" i="1" s="1"/>
  <c r="AA12" i="1"/>
  <c r="AA128" i="1" s="1"/>
  <c r="Z12" i="1"/>
  <c r="Z128" i="1" s="1"/>
  <c r="Y12" i="1"/>
  <c r="Y128" i="1" s="1"/>
  <c r="X12" i="1"/>
  <c r="X128" i="1" s="1"/>
  <c r="W12" i="1"/>
  <c r="W128" i="1" s="1"/>
  <c r="V12" i="1"/>
  <c r="V128" i="1" s="1"/>
  <c r="U12" i="1"/>
  <c r="U128" i="1" s="1"/>
  <c r="T12" i="1"/>
  <c r="T128" i="1" s="1"/>
  <c r="S12" i="1"/>
  <c r="S128" i="1" s="1"/>
  <c r="R12" i="1"/>
  <c r="R128" i="1" s="1"/>
  <c r="Q12" i="1"/>
  <c r="Q128" i="1" s="1"/>
  <c r="P12" i="1"/>
  <c r="P128" i="1" s="1"/>
  <c r="O12" i="1"/>
  <c r="O128" i="1" s="1"/>
  <c r="N12" i="1"/>
  <c r="N128" i="1" s="1"/>
  <c r="M12" i="1"/>
  <c r="M128" i="1" s="1"/>
  <c r="L12" i="1"/>
  <c r="L128" i="1" s="1"/>
  <c r="K12" i="1"/>
  <c r="K128" i="1" s="1"/>
  <c r="J12" i="1"/>
  <c r="J128" i="1" s="1"/>
  <c r="I12" i="1"/>
  <c r="I128" i="1" s="1"/>
  <c r="H12" i="1"/>
  <c r="H128" i="1" s="1"/>
  <c r="G12" i="1"/>
  <c r="G128" i="1" s="1"/>
  <c r="F12" i="1"/>
  <c r="F128" i="1" s="1"/>
  <c r="E12" i="1"/>
  <c r="E128" i="1" s="1"/>
  <c r="D12" i="1"/>
  <c r="D128" i="1" s="1"/>
  <c r="C12" i="1"/>
  <c r="C128" i="1" s="1"/>
  <c r="G149" i="1" l="1"/>
  <c r="G148" i="1"/>
  <c r="AC149" i="1"/>
  <c r="AC148" i="1"/>
  <c r="AY149" i="1"/>
  <c r="AY148" i="1"/>
  <c r="AZ149" i="1"/>
  <c r="AZ148" i="1"/>
  <c r="AE149" i="1"/>
  <c r="AE148" i="1"/>
  <c r="BA149" i="1"/>
  <c r="BA148" i="1"/>
  <c r="BB149" i="1"/>
  <c r="BB148" i="1"/>
  <c r="BC149" i="1"/>
  <c r="BC148" i="1"/>
  <c r="L149" i="1"/>
  <c r="L148" i="1"/>
  <c r="AH149" i="1"/>
  <c r="AH148" i="1"/>
  <c r="BZ149" i="1"/>
  <c r="BZ148" i="1"/>
  <c r="M149" i="1"/>
  <c r="M148" i="1"/>
  <c r="AI149" i="1"/>
  <c r="AI148" i="1"/>
  <c r="BF149" i="1"/>
  <c r="BF148" i="1"/>
  <c r="O149" i="1"/>
  <c r="O148" i="1"/>
  <c r="AK149" i="1"/>
  <c r="AK148" i="1"/>
  <c r="BG149" i="1"/>
  <c r="BG148" i="1"/>
  <c r="AL149" i="1"/>
  <c r="AL148" i="1"/>
  <c r="BH149" i="1"/>
  <c r="BH148" i="1"/>
  <c r="CD149" i="1"/>
  <c r="CD148" i="1"/>
  <c r="AM149" i="1"/>
  <c r="AM148" i="1"/>
  <c r="BI149" i="1"/>
  <c r="BI148" i="1"/>
  <c r="CE149" i="1"/>
  <c r="CE148" i="1"/>
  <c r="S149" i="1"/>
  <c r="S148" i="1"/>
  <c r="BK149" i="1"/>
  <c r="BK148" i="1"/>
  <c r="CG149" i="1"/>
  <c r="CG148" i="1"/>
  <c r="CH149" i="1"/>
  <c r="CH148" i="1"/>
  <c r="V149" i="1"/>
  <c r="V148" i="1"/>
  <c r="AR149" i="1"/>
  <c r="AR148" i="1"/>
  <c r="BN149" i="1"/>
  <c r="BN148" i="1"/>
  <c r="W149" i="1"/>
  <c r="W148" i="1"/>
  <c r="AS149" i="1"/>
  <c r="AS148" i="1"/>
  <c r="BO149" i="1"/>
  <c r="BO148" i="1"/>
  <c r="CK149" i="1"/>
  <c r="CK148" i="1"/>
  <c r="AT149" i="1"/>
  <c r="AT148" i="1"/>
  <c r="BP149" i="1"/>
  <c r="BP148" i="1"/>
  <c r="CL149" i="1"/>
  <c r="CL148" i="1"/>
  <c r="AD149" i="1"/>
  <c r="AD148" i="1"/>
  <c r="BV149" i="1"/>
  <c r="BV148" i="1"/>
  <c r="BW149" i="1"/>
  <c r="BW148" i="1"/>
  <c r="J149" i="1"/>
  <c r="J148" i="1"/>
  <c r="BX149" i="1"/>
  <c r="BX148" i="1"/>
  <c r="K149" i="1"/>
  <c r="K148" i="1"/>
  <c r="BY149" i="1"/>
  <c r="BY148" i="1"/>
  <c r="CA149" i="1"/>
  <c r="CA148" i="1"/>
  <c r="N149" i="1"/>
  <c r="N148" i="1"/>
  <c r="AJ149" i="1"/>
  <c r="AJ148" i="1"/>
  <c r="R149" i="1"/>
  <c r="R148" i="1"/>
  <c r="BJ149" i="1"/>
  <c r="BJ148" i="1"/>
  <c r="AP149" i="1"/>
  <c r="AP148" i="1"/>
  <c r="U149" i="1"/>
  <c r="U148" i="1"/>
  <c r="AQ149" i="1"/>
  <c r="AQ148" i="1"/>
  <c r="BM149" i="1"/>
  <c r="BM148" i="1"/>
  <c r="CI149" i="1"/>
  <c r="CI148" i="1"/>
  <c r="C149" i="1"/>
  <c r="C148" i="1"/>
  <c r="Y149" i="1"/>
  <c r="Y148" i="1"/>
  <c r="AU149" i="1"/>
  <c r="AU148" i="1"/>
  <c r="BQ149" i="1"/>
  <c r="BQ148" i="1"/>
  <c r="CM149" i="1"/>
  <c r="CM148" i="1"/>
  <c r="Z149" i="1"/>
  <c r="Z148" i="1"/>
  <c r="BR149" i="1"/>
  <c r="BR148" i="1"/>
  <c r="E149" i="1"/>
  <c r="E148" i="1"/>
  <c r="AA149" i="1"/>
  <c r="AA148" i="1"/>
  <c r="AW149" i="1"/>
  <c r="AW148" i="1"/>
  <c r="BS149" i="1"/>
  <c r="BS148" i="1"/>
  <c r="F149" i="1"/>
  <c r="F148" i="1"/>
  <c r="AB149" i="1"/>
  <c r="AB148" i="1"/>
  <c r="AX149" i="1"/>
  <c r="AX148" i="1"/>
  <c r="CN149" i="1"/>
  <c r="CN148" i="1"/>
  <c r="X25" i="2"/>
  <c r="D29" i="1"/>
  <c r="L29" i="1"/>
  <c r="T29" i="1"/>
  <c r="AB29" i="1"/>
  <c r="AJ29" i="1"/>
  <c r="AR29" i="1"/>
  <c r="AZ29" i="1"/>
  <c r="BH29" i="1"/>
  <c r="BP29" i="1"/>
  <c r="BX29" i="1"/>
  <c r="CF29" i="1"/>
  <c r="E29" i="1"/>
  <c r="M29" i="1"/>
  <c r="U29" i="1"/>
  <c r="AC29" i="1"/>
  <c r="AK29" i="1"/>
  <c r="AS29" i="1"/>
  <c r="BA29" i="1"/>
  <c r="BI29" i="1"/>
  <c r="BQ29" i="1"/>
  <c r="BY29" i="1"/>
  <c r="CG29" i="1"/>
  <c r="H29" i="1"/>
  <c r="X29" i="1"/>
  <c r="AN29" i="1"/>
  <c r="BD29" i="1"/>
  <c r="BT29" i="1"/>
  <c r="CB29" i="1"/>
  <c r="P29" i="1"/>
  <c r="AF29" i="1"/>
  <c r="AV29" i="1"/>
  <c r="BL29" i="1"/>
  <c r="CJ29" i="1"/>
  <c r="J29" i="1"/>
  <c r="R29" i="1"/>
  <c r="Z29" i="1"/>
  <c r="AH29" i="1"/>
  <c r="AP29" i="1"/>
  <c r="AX29" i="1"/>
  <c r="BF29" i="1"/>
  <c r="BN29" i="1"/>
  <c r="BV29" i="1"/>
  <c r="CD29" i="1"/>
  <c r="CL29" i="1"/>
  <c r="O29" i="1"/>
  <c r="W29" i="1"/>
  <c r="AE29" i="1"/>
  <c r="AM29" i="1"/>
  <c r="AU29" i="1"/>
  <c r="BC29" i="1"/>
  <c r="BK29" i="1"/>
  <c r="BS29" i="1"/>
  <c r="CA29" i="1"/>
  <c r="CI29" i="1"/>
  <c r="G29" i="1"/>
  <c r="CN29" i="1"/>
  <c r="AP14" i="1"/>
  <c r="BH14" i="1"/>
  <c r="CN77" i="1"/>
  <c r="C29" i="1"/>
  <c r="K29" i="1"/>
  <c r="S29" i="1"/>
  <c r="AA29" i="1"/>
  <c r="AI29" i="1"/>
  <c r="AQ29" i="1"/>
  <c r="AY29" i="1"/>
  <c r="BG29" i="1"/>
  <c r="BG31" i="1" s="1"/>
  <c r="BG140" i="1" s="1"/>
  <c r="BO29" i="1"/>
  <c r="BW29" i="1"/>
  <c r="CE29" i="1"/>
  <c r="CM29" i="1"/>
  <c r="CN133" i="1"/>
  <c r="CN14" i="1"/>
  <c r="BF14" i="1"/>
  <c r="BX14" i="1"/>
  <c r="BV14" i="1"/>
  <c r="CB14" i="1"/>
  <c r="F29" i="1"/>
  <c r="N29" i="1"/>
  <c r="V29" i="1"/>
  <c r="AD29" i="1"/>
  <c r="AL29" i="1"/>
  <c r="AT29" i="1"/>
  <c r="BB29" i="1"/>
  <c r="BJ29" i="1"/>
  <c r="BR29" i="1"/>
  <c r="BZ29" i="1"/>
  <c r="CH29" i="1"/>
  <c r="BL14" i="1"/>
  <c r="CF14" i="1"/>
  <c r="I149" i="1"/>
  <c r="J14" i="1"/>
  <c r="BN14" i="1"/>
  <c r="CJ14" i="1"/>
  <c r="I29" i="1"/>
  <c r="Q29" i="1"/>
  <c r="Y29" i="1"/>
  <c r="AG29" i="1"/>
  <c r="AO29" i="1"/>
  <c r="AW29" i="1"/>
  <c r="BE29" i="1"/>
  <c r="BM29" i="1"/>
  <c r="BU29" i="1"/>
  <c r="CC29" i="1"/>
  <c r="CK29" i="1"/>
  <c r="CD14" i="1"/>
  <c r="Z14" i="1"/>
  <c r="BP14" i="1"/>
  <c r="CL14" i="1"/>
  <c r="AH14" i="1"/>
  <c r="BT14" i="1"/>
  <c r="BU149" i="1"/>
  <c r="CA141" i="1"/>
  <c r="CA77" i="1"/>
  <c r="CA133" i="1"/>
  <c r="AX14" i="1"/>
  <c r="H141" i="1"/>
  <c r="H133" i="1"/>
  <c r="P141" i="1"/>
  <c r="P133" i="1"/>
  <c r="X141" i="1"/>
  <c r="X133" i="1"/>
  <c r="AF141" i="1"/>
  <c r="AF133" i="1"/>
  <c r="AN141" i="1"/>
  <c r="AN133" i="1"/>
  <c r="AN77" i="1"/>
  <c r="AV141" i="1"/>
  <c r="AV133" i="1"/>
  <c r="AV77" i="1"/>
  <c r="BD141" i="1"/>
  <c r="BD133" i="1"/>
  <c r="BD77" i="1"/>
  <c r="BM141" i="1"/>
  <c r="BM133" i="1"/>
  <c r="BM77" i="1"/>
  <c r="CI141" i="1"/>
  <c r="CI133" i="1"/>
  <c r="CI77" i="1"/>
  <c r="BO128" i="1"/>
  <c r="BO14" i="1"/>
  <c r="BW128" i="1"/>
  <c r="BW14" i="1"/>
  <c r="CE128" i="1"/>
  <c r="CE14" i="1"/>
  <c r="CM128" i="1"/>
  <c r="CM14" i="1"/>
  <c r="BV141" i="1"/>
  <c r="BV133" i="1"/>
  <c r="BV77" i="1"/>
  <c r="R14" i="1"/>
  <c r="H14" i="1"/>
  <c r="X14" i="1"/>
  <c r="AN14" i="1"/>
  <c r="I14" i="1"/>
  <c r="Q14" i="1"/>
  <c r="Y14" i="1"/>
  <c r="AG14" i="1"/>
  <c r="AO14" i="1"/>
  <c r="AW14" i="1"/>
  <c r="BE14" i="1"/>
  <c r="BM14" i="1"/>
  <c r="BU14" i="1"/>
  <c r="CC14" i="1"/>
  <c r="CK14" i="1"/>
  <c r="G141" i="1"/>
  <c r="G133" i="1"/>
  <c r="O141" i="1"/>
  <c r="O133" i="1"/>
  <c r="W141" i="1"/>
  <c r="W133" i="1"/>
  <c r="AE141" i="1"/>
  <c r="AE133" i="1"/>
  <c r="AM141" i="1"/>
  <c r="AM133" i="1"/>
  <c r="AM77" i="1"/>
  <c r="C14" i="1"/>
  <c r="K14" i="1"/>
  <c r="S14" i="1"/>
  <c r="AA14" i="1"/>
  <c r="AI14" i="1"/>
  <c r="AQ14" i="1"/>
  <c r="AY14" i="1"/>
  <c r="I141" i="1"/>
  <c r="I133" i="1"/>
  <c r="Q141" i="1"/>
  <c r="Q133" i="1"/>
  <c r="Y141" i="1"/>
  <c r="Y133" i="1"/>
  <c r="AG141" i="1"/>
  <c r="AG133" i="1"/>
  <c r="AO141" i="1"/>
  <c r="AO133" i="1"/>
  <c r="AO77" i="1"/>
  <c r="AW141" i="1"/>
  <c r="AW133" i="1"/>
  <c r="AW77" i="1"/>
  <c r="BE141" i="1"/>
  <c r="BE133" i="1"/>
  <c r="BE77" i="1"/>
  <c r="BT141" i="1"/>
  <c r="BT133" i="1"/>
  <c r="BT77" i="1"/>
  <c r="CB141" i="1"/>
  <c r="CB133" i="1"/>
  <c r="CJ141" i="1"/>
  <c r="CJ133" i="1"/>
  <c r="CJ77" i="1"/>
  <c r="BT58" i="1"/>
  <c r="BT59" i="1"/>
  <c r="BT57" i="1"/>
  <c r="L14" i="1"/>
  <c r="AB14" i="1"/>
  <c r="AJ14" i="1"/>
  <c r="J141" i="1"/>
  <c r="J133" i="1"/>
  <c r="R141" i="1"/>
  <c r="R133" i="1"/>
  <c r="Z141" i="1"/>
  <c r="Z133" i="1"/>
  <c r="AH141" i="1"/>
  <c r="AH133" i="1"/>
  <c r="AP141" i="1"/>
  <c r="AP133" i="1"/>
  <c r="AP77" i="1"/>
  <c r="AX141" i="1"/>
  <c r="AX133" i="1"/>
  <c r="AX77" i="1"/>
  <c r="BF141" i="1"/>
  <c r="BF133" i="1"/>
  <c r="BF77" i="1"/>
  <c r="BU141" i="1"/>
  <c r="BU133" i="1"/>
  <c r="BU77" i="1"/>
  <c r="CC141" i="1"/>
  <c r="CC133" i="1"/>
  <c r="CC77" i="1"/>
  <c r="CK141" i="1"/>
  <c r="CK133" i="1"/>
  <c r="CK77" i="1"/>
  <c r="T14" i="1"/>
  <c r="AZ14" i="1"/>
  <c r="E14" i="1"/>
  <c r="M14" i="1"/>
  <c r="U14" i="1"/>
  <c r="AC14" i="1"/>
  <c r="AK14" i="1"/>
  <c r="AS14" i="1"/>
  <c r="BA14" i="1"/>
  <c r="BI14" i="1"/>
  <c r="BQ14" i="1"/>
  <c r="BY14" i="1"/>
  <c r="CG14" i="1"/>
  <c r="C141" i="1"/>
  <c r="C133" i="1"/>
  <c r="K133" i="1"/>
  <c r="K141" i="1"/>
  <c r="S141" i="1"/>
  <c r="S133" i="1"/>
  <c r="AA133" i="1"/>
  <c r="AA141" i="1"/>
  <c r="AI133" i="1"/>
  <c r="AI141" i="1"/>
  <c r="AI77" i="1"/>
  <c r="AQ141" i="1"/>
  <c r="AQ133" i="1"/>
  <c r="AQ77" i="1"/>
  <c r="AY133" i="1"/>
  <c r="AY141" i="1"/>
  <c r="AY77" i="1"/>
  <c r="BG141" i="1"/>
  <c r="BG133" i="1"/>
  <c r="BG77" i="1"/>
  <c r="CD141" i="1"/>
  <c r="CD77" i="1"/>
  <c r="CD133" i="1"/>
  <c r="CL141" i="1"/>
  <c r="CL133" i="1"/>
  <c r="CL77" i="1"/>
  <c r="CB77" i="1"/>
  <c r="D14" i="1"/>
  <c r="AR14" i="1"/>
  <c r="F14" i="1"/>
  <c r="N14" i="1"/>
  <c r="V14" i="1"/>
  <c r="AD14" i="1"/>
  <c r="AL14" i="1"/>
  <c r="AT14" i="1"/>
  <c r="BB14" i="1"/>
  <c r="BJ14" i="1"/>
  <c r="BR14" i="1"/>
  <c r="BZ14" i="1"/>
  <c r="CH14" i="1"/>
  <c r="D133" i="1"/>
  <c r="D141" i="1"/>
  <c r="L133" i="1"/>
  <c r="L141" i="1"/>
  <c r="T141" i="1"/>
  <c r="T133" i="1"/>
  <c r="AB133" i="1"/>
  <c r="AB141" i="1"/>
  <c r="AJ133" i="1"/>
  <c r="AJ141" i="1"/>
  <c r="AJ77" i="1"/>
  <c r="AR141" i="1"/>
  <c r="AR133" i="1"/>
  <c r="AR77" i="1"/>
  <c r="AZ133" i="1"/>
  <c r="AZ141" i="1"/>
  <c r="AZ77" i="1"/>
  <c r="BH141" i="1"/>
  <c r="BH133" i="1"/>
  <c r="BH77" i="1"/>
  <c r="BW133" i="1"/>
  <c r="BW141" i="1"/>
  <c r="BW77" i="1"/>
  <c r="CE141" i="1"/>
  <c r="CE133" i="1"/>
  <c r="CE77" i="1"/>
  <c r="CM133" i="1"/>
  <c r="CM141" i="1"/>
  <c r="CM77" i="1"/>
  <c r="G14" i="1"/>
  <c r="O14" i="1"/>
  <c r="W14" i="1"/>
  <c r="AE14" i="1"/>
  <c r="AM14" i="1"/>
  <c r="AU14" i="1"/>
  <c r="BC14" i="1"/>
  <c r="BK14" i="1"/>
  <c r="BS14" i="1"/>
  <c r="CA14" i="1"/>
  <c r="CI14" i="1"/>
  <c r="E141" i="1"/>
  <c r="E133" i="1"/>
  <c r="M141" i="1"/>
  <c r="M133" i="1"/>
  <c r="U141" i="1"/>
  <c r="U133" i="1"/>
  <c r="AC141" i="1"/>
  <c r="AC133" i="1"/>
  <c r="AK141" i="1"/>
  <c r="AK133" i="1"/>
  <c r="AK77" i="1"/>
  <c r="AS141" i="1"/>
  <c r="AS133" i="1"/>
  <c r="AS77" i="1"/>
  <c r="BA141" i="1"/>
  <c r="BA133" i="1"/>
  <c r="BA77" i="1"/>
  <c r="BI141" i="1"/>
  <c r="BI133" i="1"/>
  <c r="BI77" i="1"/>
  <c r="BX133" i="1"/>
  <c r="BX141" i="1"/>
  <c r="BX77" i="1"/>
  <c r="CF141" i="1"/>
  <c r="CF133" i="1"/>
  <c r="CF77" i="1"/>
  <c r="P14" i="1"/>
  <c r="AF14" i="1"/>
  <c r="AV14" i="1"/>
  <c r="BD14" i="1"/>
  <c r="BS58" i="1"/>
  <c r="BS59" i="1"/>
  <c r="F141" i="1"/>
  <c r="F133" i="1"/>
  <c r="N141" i="1"/>
  <c r="N133" i="1"/>
  <c r="V141" i="1"/>
  <c r="V133" i="1"/>
  <c r="AD141" i="1"/>
  <c r="AD133" i="1"/>
  <c r="AL141" i="1"/>
  <c r="AL133" i="1"/>
  <c r="AL77" i="1"/>
  <c r="AT141" i="1"/>
  <c r="AT133" i="1"/>
  <c r="AT77" i="1"/>
  <c r="BB141" i="1"/>
  <c r="BB133" i="1"/>
  <c r="BB77" i="1"/>
  <c r="BJ141" i="1"/>
  <c r="BJ133" i="1"/>
  <c r="BJ77" i="1"/>
  <c r="BY141" i="1"/>
  <c r="BY133" i="1"/>
  <c r="BY77" i="1"/>
  <c r="CG141" i="1"/>
  <c r="CG133" i="1"/>
  <c r="CG77" i="1"/>
  <c r="AU133" i="1"/>
  <c r="BC133" i="1"/>
  <c r="BC77" i="1"/>
  <c r="BC141" i="1"/>
  <c r="BL141" i="1"/>
  <c r="BL133" i="1"/>
  <c r="BL77" i="1"/>
  <c r="BZ141" i="1"/>
  <c r="BZ133" i="1"/>
  <c r="BZ77" i="1"/>
  <c r="CH141" i="1"/>
  <c r="CH133" i="1"/>
  <c r="CH77" i="1"/>
  <c r="AU141" i="1"/>
  <c r="H149" i="1"/>
  <c r="P149" i="1"/>
  <c r="X149" i="1"/>
  <c r="AF149" i="1"/>
  <c r="AN149" i="1"/>
  <c r="AV149" i="1"/>
  <c r="BD149" i="1"/>
  <c r="BL149" i="1"/>
  <c r="BT149" i="1"/>
  <c r="CB149" i="1"/>
  <c r="CJ149" i="1"/>
  <c r="D149" i="1"/>
  <c r="AG149" i="1"/>
  <c r="BE149" i="1"/>
  <c r="Q149" i="1"/>
  <c r="CC149" i="1"/>
  <c r="T149" i="1"/>
  <c r="AO149" i="1"/>
  <c r="CF149" i="1"/>
  <c r="D31" i="1" l="1"/>
  <c r="AP31" i="1"/>
  <c r="AP76" i="1" s="1"/>
  <c r="CL31" i="1"/>
  <c r="CL132" i="1" s="1"/>
  <c r="BC31" i="1"/>
  <c r="BC132" i="1" s="1"/>
  <c r="T31" i="1"/>
  <c r="CB31" i="1"/>
  <c r="CB132" i="1" s="1"/>
  <c r="CN31" i="1"/>
  <c r="CN76" i="1" s="1"/>
  <c r="Z31" i="1"/>
  <c r="Z56" i="1" s="1"/>
  <c r="BY31" i="1"/>
  <c r="BY56" i="1" s="1"/>
  <c r="M31" i="1"/>
  <c r="M56" i="1" s="1"/>
  <c r="L31" i="1"/>
  <c r="L140" i="1" s="1"/>
  <c r="BB31" i="1"/>
  <c r="BB56" i="1" s="1"/>
  <c r="AQ31" i="1"/>
  <c r="AQ56" i="1" s="1"/>
  <c r="P31" i="1"/>
  <c r="P132" i="1" s="1"/>
  <c r="H31" i="1"/>
  <c r="H56" i="1" s="1"/>
  <c r="AJ31" i="1"/>
  <c r="AJ132" i="1" s="1"/>
  <c r="AK31" i="1"/>
  <c r="AK56" i="1" s="1"/>
  <c r="CG31" i="1"/>
  <c r="CG56" i="1" s="1"/>
  <c r="U31" i="1"/>
  <c r="U56" i="1" s="1"/>
  <c r="CA31" i="1"/>
  <c r="CA56" i="1" s="1"/>
  <c r="O31" i="1"/>
  <c r="O56" i="1" s="1"/>
  <c r="AX31" i="1"/>
  <c r="AX140" i="1" s="1"/>
  <c r="CF31" i="1"/>
  <c r="CF39" i="1" s="1"/>
  <c r="CF43" i="1" s="1"/>
  <c r="CF134" i="1" s="1"/>
  <c r="AV31" i="1"/>
  <c r="AV140" i="1" s="1"/>
  <c r="BK31" i="1"/>
  <c r="BK44" i="1" s="1"/>
  <c r="BX31" i="1"/>
  <c r="BX132" i="1" s="1"/>
  <c r="AB31" i="1"/>
  <c r="AB39" i="1" s="1"/>
  <c r="AB43" i="1" s="1"/>
  <c r="BS31" i="1"/>
  <c r="BS39" i="1" s="1"/>
  <c r="BL31" i="1"/>
  <c r="BL76" i="1" s="1"/>
  <c r="BO31" i="1"/>
  <c r="BO140" i="1" s="1"/>
  <c r="BJ31" i="1"/>
  <c r="BJ56" i="1" s="1"/>
  <c r="AR31" i="1"/>
  <c r="AR56" i="1" s="1"/>
  <c r="CK31" i="1"/>
  <c r="CK132" i="1" s="1"/>
  <c r="Y31" i="1"/>
  <c r="Y44" i="1" s="1"/>
  <c r="BM31" i="1"/>
  <c r="BM56" i="1" s="1"/>
  <c r="BF31" i="1"/>
  <c r="BF132" i="1" s="1"/>
  <c r="X31" i="1"/>
  <c r="X56" i="1" s="1"/>
  <c r="BP31" i="1"/>
  <c r="BP140" i="1" s="1"/>
  <c r="CI31" i="1"/>
  <c r="CI56" i="1" s="1"/>
  <c r="W31" i="1"/>
  <c r="W56" i="1" s="1"/>
  <c r="AS31" i="1"/>
  <c r="AS56" i="1" s="1"/>
  <c r="AY31" i="1"/>
  <c r="AY56" i="1" s="1"/>
  <c r="AH31" i="1"/>
  <c r="AH39" i="1" s="1"/>
  <c r="AH43" i="1" s="1"/>
  <c r="AH134" i="1" s="1"/>
  <c r="G31" i="1"/>
  <c r="G56" i="1" s="1"/>
  <c r="AO31" i="1"/>
  <c r="AO140" i="1" s="1"/>
  <c r="AG31" i="1"/>
  <c r="AG56" i="1" s="1"/>
  <c r="AM31" i="1"/>
  <c r="AM56" i="1" s="1"/>
  <c r="AE31" i="1"/>
  <c r="AE140" i="1" s="1"/>
  <c r="BI31" i="1"/>
  <c r="BI56" i="1" s="1"/>
  <c r="AZ31" i="1"/>
  <c r="AZ56" i="1" s="1"/>
  <c r="AA31" i="1"/>
  <c r="AA44" i="1" s="1"/>
  <c r="CJ31" i="1"/>
  <c r="BV31" i="1"/>
  <c r="BH31" i="1"/>
  <c r="BD31" i="1"/>
  <c r="BD56" i="1" s="1"/>
  <c r="BA31" i="1"/>
  <c r="BA56" i="1" s="1"/>
  <c r="BU31" i="1"/>
  <c r="BU56" i="1" s="1"/>
  <c r="I31" i="1"/>
  <c r="I56" i="1" s="1"/>
  <c r="BN31" i="1"/>
  <c r="BN132" i="1" s="1"/>
  <c r="AD31" i="1"/>
  <c r="AD56" i="1" s="1"/>
  <c r="AN31" i="1"/>
  <c r="AN56" i="1" s="1"/>
  <c r="CM31" i="1"/>
  <c r="CM56" i="1" s="1"/>
  <c r="J31" i="1"/>
  <c r="J140" i="1" s="1"/>
  <c r="BT31" i="1"/>
  <c r="AF31" i="1"/>
  <c r="AF140" i="1" s="1"/>
  <c r="BG56" i="1"/>
  <c r="BQ31" i="1"/>
  <c r="BQ140" i="1" s="1"/>
  <c r="E31" i="1"/>
  <c r="E56" i="1" s="1"/>
  <c r="CD31" i="1"/>
  <c r="CD76" i="1" s="1"/>
  <c r="BG39" i="1"/>
  <c r="BG43" i="1" s="1"/>
  <c r="BG142" i="1" s="1"/>
  <c r="AU31" i="1"/>
  <c r="AU56" i="1" s="1"/>
  <c r="AC31" i="1"/>
  <c r="AC56" i="1" s="1"/>
  <c r="R31" i="1"/>
  <c r="R56" i="1" s="1"/>
  <c r="CC31" i="1"/>
  <c r="CC56" i="1" s="1"/>
  <c r="Q31" i="1"/>
  <c r="Q56" i="1" s="1"/>
  <c r="AL31" i="1"/>
  <c r="AL56" i="1" s="1"/>
  <c r="C31" i="1"/>
  <c r="C140" i="1" s="1"/>
  <c r="BR31" i="1"/>
  <c r="BR140" i="1" s="1"/>
  <c r="F31" i="1"/>
  <c r="F56" i="1" s="1"/>
  <c r="AI31" i="1"/>
  <c r="AI56" i="1" s="1"/>
  <c r="BG44" i="1"/>
  <c r="BG132" i="1"/>
  <c r="BG76" i="1"/>
  <c r="CH31" i="1"/>
  <c r="CH56" i="1" s="1"/>
  <c r="V31" i="1"/>
  <c r="V140" i="1" s="1"/>
  <c r="S31" i="1"/>
  <c r="S56" i="1" s="1"/>
  <c r="BZ31" i="1"/>
  <c r="BZ56" i="1" s="1"/>
  <c r="N31" i="1"/>
  <c r="N56" i="1" s="1"/>
  <c r="K31" i="1"/>
  <c r="K56" i="1" s="1"/>
  <c r="CE31" i="1"/>
  <c r="CE56" i="1" s="1"/>
  <c r="BW31" i="1"/>
  <c r="BW56" i="1" s="1"/>
  <c r="AT31" i="1"/>
  <c r="AT56" i="1" s="1"/>
  <c r="BE31" i="1"/>
  <c r="BE56" i="1" s="1"/>
  <c r="AW31" i="1"/>
  <c r="AW56" i="1" s="1"/>
  <c r="D140" i="1" l="1"/>
  <c r="D132" i="1"/>
  <c r="D44" i="1"/>
  <c r="D39" i="1"/>
  <c r="D43" i="1" s="1"/>
  <c r="D56" i="1"/>
  <c r="T56" i="1"/>
  <c r="T44" i="1"/>
  <c r="T39" i="1"/>
  <c r="T43" i="1" s="1"/>
  <c r="CN39" i="1"/>
  <c r="CN43" i="1" s="1"/>
  <c r="BC44" i="1"/>
  <c r="BC56" i="1"/>
  <c r="CL56" i="1"/>
  <c r="CN44" i="1"/>
  <c r="CL76" i="1"/>
  <c r="CL44" i="1"/>
  <c r="BC140" i="1"/>
  <c r="CL39" i="1"/>
  <c r="CL43" i="1" s="1"/>
  <c r="AD39" i="1"/>
  <c r="AD43" i="1" s="1"/>
  <c r="AD44" i="1"/>
  <c r="AP44" i="1"/>
  <c r="AP39" i="1"/>
  <c r="AP43" i="1" s="1"/>
  <c r="AP140" i="1"/>
  <c r="CL140" i="1"/>
  <c r="AP132" i="1"/>
  <c r="AP56" i="1"/>
  <c r="BK140" i="1"/>
  <c r="BC39" i="1"/>
  <c r="BC43" i="1" s="1"/>
  <c r="BC47" i="1" s="1"/>
  <c r="CA44" i="1"/>
  <c r="R39" i="1"/>
  <c r="R43" i="1" s="1"/>
  <c r="R134" i="1" s="1"/>
  <c r="AX39" i="1"/>
  <c r="AX43" i="1" s="1"/>
  <c r="AX134" i="1" s="1"/>
  <c r="M39" i="1"/>
  <c r="M43" i="1" s="1"/>
  <c r="M142" i="1" s="1"/>
  <c r="BY140" i="1"/>
  <c r="Z39" i="1"/>
  <c r="Z43" i="1" s="1"/>
  <c r="Z49" i="1" s="1"/>
  <c r="BY132" i="1"/>
  <c r="BB140" i="1"/>
  <c r="H140" i="1"/>
  <c r="BY44" i="1"/>
  <c r="BY76" i="1"/>
  <c r="CF54" i="1"/>
  <c r="BY39" i="1"/>
  <c r="BY43" i="1" s="1"/>
  <c r="BY134" i="1" s="1"/>
  <c r="AK140" i="1"/>
  <c r="CB44" i="1"/>
  <c r="BB39" i="1"/>
  <c r="BB43" i="1" s="1"/>
  <c r="BB49" i="1" s="1"/>
  <c r="Z44" i="1"/>
  <c r="BB44" i="1"/>
  <c r="Z140" i="1"/>
  <c r="CN132" i="1"/>
  <c r="H39" i="1"/>
  <c r="H43" i="1" s="1"/>
  <c r="H54" i="1" s="1"/>
  <c r="BB76" i="1"/>
  <c r="H132" i="1"/>
  <c r="BB132" i="1"/>
  <c r="CB56" i="1"/>
  <c r="AQ132" i="1"/>
  <c r="M140" i="1"/>
  <c r="CB140" i="1"/>
  <c r="T132" i="1"/>
  <c r="T140" i="1"/>
  <c r="CB76" i="1"/>
  <c r="CB39" i="1"/>
  <c r="CB43" i="1" s="1"/>
  <c r="CB134" i="1" s="1"/>
  <c r="BC76" i="1"/>
  <c r="CN140" i="1"/>
  <c r="CN56" i="1"/>
  <c r="CF140" i="1"/>
  <c r="Z132" i="1"/>
  <c r="AB44" i="1"/>
  <c r="L132" i="1"/>
  <c r="L56" i="1"/>
  <c r="U44" i="1"/>
  <c r="W132" i="1"/>
  <c r="AB140" i="1"/>
  <c r="M132" i="1"/>
  <c r="U39" i="1"/>
  <c r="U43" i="1" s="1"/>
  <c r="U142" i="1" s="1"/>
  <c r="U132" i="1"/>
  <c r="U140" i="1"/>
  <c r="W44" i="1"/>
  <c r="AB56" i="1"/>
  <c r="AR44" i="1"/>
  <c r="L39" i="1"/>
  <c r="L43" i="1" s="1"/>
  <c r="L142" i="1" s="1"/>
  <c r="BJ140" i="1"/>
  <c r="L44" i="1"/>
  <c r="AB132" i="1"/>
  <c r="M44" i="1"/>
  <c r="AQ44" i="1"/>
  <c r="AQ76" i="1"/>
  <c r="AQ140" i="1"/>
  <c r="BK56" i="1"/>
  <c r="AQ39" i="1"/>
  <c r="AQ43" i="1" s="1"/>
  <c r="AQ134" i="1" s="1"/>
  <c r="AA132" i="1"/>
  <c r="AN140" i="1"/>
  <c r="P44" i="1"/>
  <c r="BS44" i="1"/>
  <c r="AH140" i="1"/>
  <c r="P56" i="1"/>
  <c r="BM39" i="1"/>
  <c r="BM43" i="1" s="1"/>
  <c r="BM49" i="1" s="1"/>
  <c r="P140" i="1"/>
  <c r="BS54" i="1"/>
  <c r="P39" i="1"/>
  <c r="P43" i="1" s="1"/>
  <c r="P142" i="1" s="1"/>
  <c r="AH56" i="1"/>
  <c r="AC140" i="1"/>
  <c r="AH142" i="1"/>
  <c r="AJ76" i="1"/>
  <c r="BN76" i="1"/>
  <c r="AK132" i="1"/>
  <c r="BK76" i="1"/>
  <c r="CG132" i="1"/>
  <c r="CM44" i="1"/>
  <c r="AY39" i="1"/>
  <c r="AY43" i="1" s="1"/>
  <c r="AY54" i="1" s="1"/>
  <c r="BK132" i="1"/>
  <c r="BX39" i="1"/>
  <c r="BX43" i="1" s="1"/>
  <c r="BX47" i="1" s="1"/>
  <c r="BX59" i="1" s="1"/>
  <c r="BW39" i="1"/>
  <c r="BW43" i="1" s="1"/>
  <c r="BW47" i="1" s="1"/>
  <c r="AK44" i="1"/>
  <c r="BX44" i="1"/>
  <c r="AM44" i="1"/>
  <c r="O132" i="1"/>
  <c r="CG44" i="1"/>
  <c r="AK76" i="1"/>
  <c r="BK39" i="1"/>
  <c r="BK43" i="1" s="1"/>
  <c r="BK142" i="1" s="1"/>
  <c r="CG39" i="1"/>
  <c r="CG43" i="1" s="1"/>
  <c r="CG134" i="1" s="1"/>
  <c r="AK39" i="1"/>
  <c r="AK43" i="1" s="1"/>
  <c r="AK78" i="1" s="1"/>
  <c r="BO56" i="1"/>
  <c r="AV56" i="1"/>
  <c r="S39" i="1"/>
  <c r="S43" i="1" s="1"/>
  <c r="S47" i="1" s="1"/>
  <c r="R44" i="1"/>
  <c r="AO56" i="1"/>
  <c r="AJ56" i="1"/>
  <c r="AV39" i="1"/>
  <c r="AV43" i="1" s="1"/>
  <c r="AV54" i="1" s="1"/>
  <c r="AT44" i="1"/>
  <c r="S140" i="1"/>
  <c r="X140" i="1"/>
  <c r="R132" i="1"/>
  <c r="AJ39" i="1"/>
  <c r="AJ43" i="1" s="1"/>
  <c r="AJ78" i="1" s="1"/>
  <c r="AV44" i="1"/>
  <c r="BF76" i="1"/>
  <c r="CK56" i="1"/>
  <c r="R140" i="1"/>
  <c r="CC44" i="1"/>
  <c r="Y39" i="1"/>
  <c r="Y43" i="1" s="1"/>
  <c r="Y142" i="1" s="1"/>
  <c r="AJ44" i="1"/>
  <c r="AV132" i="1"/>
  <c r="AJ140" i="1"/>
  <c r="H44" i="1"/>
  <c r="CF47" i="1"/>
  <c r="CF59" i="1" s="1"/>
  <c r="BO44" i="1"/>
  <c r="BS55" i="1"/>
  <c r="AS39" i="1"/>
  <c r="AS43" i="1" s="1"/>
  <c r="AS142" i="1" s="1"/>
  <c r="CA39" i="1"/>
  <c r="CA43" i="1" s="1"/>
  <c r="CA47" i="1" s="1"/>
  <c r="CM39" i="1"/>
  <c r="CM43" i="1" s="1"/>
  <c r="CM47" i="1" s="1"/>
  <c r="W140" i="1"/>
  <c r="CG76" i="1"/>
  <c r="Y132" i="1"/>
  <c r="BS56" i="1"/>
  <c r="AS76" i="1"/>
  <c r="Y140" i="1"/>
  <c r="AS132" i="1"/>
  <c r="CA76" i="1"/>
  <c r="CM132" i="1"/>
  <c r="CG140" i="1"/>
  <c r="N140" i="1"/>
  <c r="BS76" i="1"/>
  <c r="BX56" i="1"/>
  <c r="O140" i="1"/>
  <c r="Y56" i="1"/>
  <c r="AS44" i="1"/>
  <c r="AS140" i="1"/>
  <c r="CA132" i="1"/>
  <c r="CM76" i="1"/>
  <c r="AG39" i="1"/>
  <c r="AG43" i="1" s="1"/>
  <c r="AG47" i="1" s="1"/>
  <c r="BS132" i="1"/>
  <c r="BX140" i="1"/>
  <c r="O44" i="1"/>
  <c r="CA140" i="1"/>
  <c r="CM140" i="1"/>
  <c r="CK76" i="1"/>
  <c r="AG132" i="1"/>
  <c r="BS140" i="1"/>
  <c r="AW140" i="1"/>
  <c r="O39" i="1"/>
  <c r="O43" i="1" s="1"/>
  <c r="O54" i="1" s="1"/>
  <c r="W39" i="1"/>
  <c r="W43" i="1" s="1"/>
  <c r="W134" i="1" s="1"/>
  <c r="CK140" i="1"/>
  <c r="BX76" i="1"/>
  <c r="BW44" i="1"/>
  <c r="AY140" i="1"/>
  <c r="BL39" i="1"/>
  <c r="BL43" i="1" s="1"/>
  <c r="BL54" i="1" s="1"/>
  <c r="AX44" i="1"/>
  <c r="BM140" i="1"/>
  <c r="AX76" i="1"/>
  <c r="BW76" i="1"/>
  <c r="BM132" i="1"/>
  <c r="BA39" i="1"/>
  <c r="BA43" i="1" s="1"/>
  <c r="BA142" i="1" s="1"/>
  <c r="AX56" i="1"/>
  <c r="AX132" i="1"/>
  <c r="BW132" i="1"/>
  <c r="BA76" i="1"/>
  <c r="BW140" i="1"/>
  <c r="BL44" i="1"/>
  <c r="BL140" i="1"/>
  <c r="AE56" i="1"/>
  <c r="BA132" i="1"/>
  <c r="N39" i="1"/>
  <c r="N43" i="1" s="1"/>
  <c r="N54" i="1" s="1"/>
  <c r="BM44" i="1"/>
  <c r="AE39" i="1"/>
  <c r="AE43" i="1" s="1"/>
  <c r="AE134" i="1" s="1"/>
  <c r="N44" i="1"/>
  <c r="BL56" i="1"/>
  <c r="BM76" i="1"/>
  <c r="AY44" i="1"/>
  <c r="N132" i="1"/>
  <c r="BL132" i="1"/>
  <c r="CF49" i="1"/>
  <c r="BA140" i="1"/>
  <c r="BD44" i="1"/>
  <c r="BO39" i="1"/>
  <c r="BO43" i="1" s="1"/>
  <c r="BO134" i="1" s="1"/>
  <c r="CE140" i="1"/>
  <c r="AV76" i="1"/>
  <c r="CD39" i="1"/>
  <c r="CD43" i="1" s="1"/>
  <c r="CD134" i="1" s="1"/>
  <c r="CF56" i="1"/>
  <c r="CF78" i="1"/>
  <c r="AN44" i="1"/>
  <c r="AE44" i="1"/>
  <c r="BO76" i="1"/>
  <c r="CC132" i="1"/>
  <c r="AH47" i="1"/>
  <c r="AH55" i="1" s="1"/>
  <c r="AH132" i="1"/>
  <c r="CD44" i="1"/>
  <c r="CF44" i="1"/>
  <c r="CF142" i="1"/>
  <c r="X132" i="1"/>
  <c r="AN76" i="1"/>
  <c r="AE132" i="1"/>
  <c r="BO132" i="1"/>
  <c r="AH54" i="1"/>
  <c r="CD132" i="1"/>
  <c r="AH44" i="1"/>
  <c r="X44" i="1"/>
  <c r="AN39" i="1"/>
  <c r="AN43" i="1" s="1"/>
  <c r="AN142" i="1" s="1"/>
  <c r="AI44" i="1"/>
  <c r="V39" i="1"/>
  <c r="V43" i="1" s="1"/>
  <c r="V142" i="1" s="1"/>
  <c r="AH49" i="1"/>
  <c r="CF132" i="1"/>
  <c r="X39" i="1"/>
  <c r="X43" i="1" s="1"/>
  <c r="X47" i="1" s="1"/>
  <c r="BA44" i="1"/>
  <c r="AN132" i="1"/>
  <c r="AI76" i="1"/>
  <c r="V56" i="1"/>
  <c r="CF76" i="1"/>
  <c r="BF56" i="1"/>
  <c r="BE76" i="1"/>
  <c r="BU39" i="1"/>
  <c r="BU43" i="1" s="1"/>
  <c r="BU54" i="1" s="1"/>
  <c r="AU39" i="1"/>
  <c r="AU43" i="1" s="1"/>
  <c r="AU47" i="1" s="1"/>
  <c r="V44" i="1"/>
  <c r="BP56" i="1"/>
  <c r="BU140" i="1"/>
  <c r="BJ39" i="1"/>
  <c r="BJ43" i="1" s="1"/>
  <c r="BJ134" i="1" s="1"/>
  <c r="F44" i="1"/>
  <c r="AU132" i="1"/>
  <c r="V132" i="1"/>
  <c r="AU76" i="1"/>
  <c r="BI44" i="1"/>
  <c r="BJ44" i="1"/>
  <c r="F39" i="1"/>
  <c r="F43" i="1" s="1"/>
  <c r="F134" i="1" s="1"/>
  <c r="AU140" i="1"/>
  <c r="AU44" i="1"/>
  <c r="BD132" i="1"/>
  <c r="BI39" i="1"/>
  <c r="BI43" i="1" s="1"/>
  <c r="BI134" i="1" s="1"/>
  <c r="BJ76" i="1"/>
  <c r="F132" i="1"/>
  <c r="AF39" i="1"/>
  <c r="AF43" i="1" s="1"/>
  <c r="AF54" i="1" s="1"/>
  <c r="BE140" i="1"/>
  <c r="BU44" i="1"/>
  <c r="BG54" i="1"/>
  <c r="BI140" i="1"/>
  <c r="BJ132" i="1"/>
  <c r="F140" i="1"/>
  <c r="AF44" i="1"/>
  <c r="AA56" i="1"/>
  <c r="AR39" i="1"/>
  <c r="AR43" i="1" s="1"/>
  <c r="AR49" i="1" s="1"/>
  <c r="AA140" i="1"/>
  <c r="CI39" i="1"/>
  <c r="CI43" i="1" s="1"/>
  <c r="CI134" i="1" s="1"/>
  <c r="C132" i="1"/>
  <c r="BQ44" i="1"/>
  <c r="AR76" i="1"/>
  <c r="BN44" i="1"/>
  <c r="BQ76" i="1"/>
  <c r="AR132" i="1"/>
  <c r="AO39" i="1"/>
  <c r="AO43" i="1" s="1"/>
  <c r="AO142" i="1" s="1"/>
  <c r="BN56" i="1"/>
  <c r="CI76" i="1"/>
  <c r="BQ39" i="1"/>
  <c r="BQ43" i="1" s="1"/>
  <c r="BQ142" i="1" s="1"/>
  <c r="AR140" i="1"/>
  <c r="AO44" i="1"/>
  <c r="CI132" i="1"/>
  <c r="BQ56" i="1"/>
  <c r="AO76" i="1"/>
  <c r="AA39" i="1"/>
  <c r="AA43" i="1" s="1"/>
  <c r="AA142" i="1" s="1"/>
  <c r="CI140" i="1"/>
  <c r="BQ132" i="1"/>
  <c r="AO132" i="1"/>
  <c r="BN39" i="1"/>
  <c r="BN43" i="1" s="1"/>
  <c r="BN140" i="1"/>
  <c r="CI44" i="1"/>
  <c r="CE44" i="1"/>
  <c r="CE39" i="1"/>
  <c r="CE43" i="1" s="1"/>
  <c r="CE47" i="1" s="1"/>
  <c r="AL44" i="1"/>
  <c r="AL132" i="1"/>
  <c r="CH140" i="1"/>
  <c r="AT140" i="1"/>
  <c r="AI39" i="1"/>
  <c r="AI43" i="1" s="1"/>
  <c r="AI49" i="1" s="1"/>
  <c r="BI76" i="1"/>
  <c r="C56" i="1"/>
  <c r="I44" i="1"/>
  <c r="AG140" i="1"/>
  <c r="CC140" i="1"/>
  <c r="G140" i="1"/>
  <c r="BP132" i="1"/>
  <c r="BP39" i="1"/>
  <c r="BP43" i="1" s="1"/>
  <c r="BE39" i="1"/>
  <c r="BE43" i="1" s="1"/>
  <c r="BE54" i="1" s="1"/>
  <c r="AI132" i="1"/>
  <c r="BI132" i="1"/>
  <c r="BU76" i="1"/>
  <c r="CK39" i="1"/>
  <c r="CK43" i="1" s="1"/>
  <c r="CK134" i="1" s="1"/>
  <c r="AY76" i="1"/>
  <c r="AF56" i="1"/>
  <c r="AD132" i="1"/>
  <c r="AF132" i="1"/>
  <c r="BP76" i="1"/>
  <c r="BE44" i="1"/>
  <c r="AI140" i="1"/>
  <c r="BU132" i="1"/>
  <c r="E39" i="1"/>
  <c r="E43" i="1" s="1"/>
  <c r="E46" i="1" s="1"/>
  <c r="E49" i="1" s="1"/>
  <c r="CK44" i="1"/>
  <c r="CC39" i="1"/>
  <c r="CC43" i="1" s="1"/>
  <c r="CC78" i="1" s="1"/>
  <c r="AY132" i="1"/>
  <c r="AD140" i="1"/>
  <c r="BF39" i="1"/>
  <c r="BF43" i="1" s="1"/>
  <c r="BF140" i="1"/>
  <c r="BF44" i="1"/>
  <c r="G39" i="1"/>
  <c r="G43" i="1" s="1"/>
  <c r="G134" i="1" s="1"/>
  <c r="BE132" i="1"/>
  <c r="AZ132" i="1"/>
  <c r="AG44" i="1"/>
  <c r="CC76" i="1"/>
  <c r="K140" i="1"/>
  <c r="G44" i="1"/>
  <c r="BP44" i="1"/>
  <c r="G132" i="1"/>
  <c r="BG78" i="1"/>
  <c r="BD76" i="1"/>
  <c r="J56" i="1"/>
  <c r="AL39" i="1"/>
  <c r="AL43" i="1" s="1"/>
  <c r="AL49" i="1" s="1"/>
  <c r="AL76" i="1"/>
  <c r="BG49" i="1"/>
  <c r="BD39" i="1"/>
  <c r="BD43" i="1" s="1"/>
  <c r="BD134" i="1" s="1"/>
  <c r="I39" i="1"/>
  <c r="I43" i="1" s="1"/>
  <c r="I46" i="1" s="1"/>
  <c r="I49" i="1" s="1"/>
  <c r="AM39" i="1"/>
  <c r="AM43" i="1" s="1"/>
  <c r="AM49" i="1" s="1"/>
  <c r="AL140" i="1"/>
  <c r="BG47" i="1"/>
  <c r="BG59" i="1" s="1"/>
  <c r="BD140" i="1"/>
  <c r="AZ39" i="1"/>
  <c r="AZ43" i="1" s="1"/>
  <c r="AZ47" i="1" s="1"/>
  <c r="I132" i="1"/>
  <c r="AM76" i="1"/>
  <c r="J132" i="1"/>
  <c r="BH140" i="1"/>
  <c r="BH44" i="1"/>
  <c r="BH39" i="1"/>
  <c r="BH43" i="1" s="1"/>
  <c r="BH56" i="1"/>
  <c r="BH132" i="1"/>
  <c r="BH76" i="1"/>
  <c r="CH44" i="1"/>
  <c r="CH39" i="1"/>
  <c r="CH43" i="1" s="1"/>
  <c r="CH54" i="1" s="1"/>
  <c r="BG134" i="1"/>
  <c r="AZ44" i="1"/>
  <c r="I140" i="1"/>
  <c r="AM132" i="1"/>
  <c r="BR44" i="1"/>
  <c r="BV44" i="1"/>
  <c r="BV140" i="1"/>
  <c r="BV132" i="1"/>
  <c r="BV76" i="1"/>
  <c r="BV56" i="1"/>
  <c r="BV39" i="1"/>
  <c r="BV43" i="1" s="1"/>
  <c r="J44" i="1"/>
  <c r="AZ140" i="1"/>
  <c r="AM140" i="1"/>
  <c r="BR76" i="1"/>
  <c r="CJ76" i="1"/>
  <c r="CJ44" i="1"/>
  <c r="CJ56" i="1"/>
  <c r="CJ140" i="1"/>
  <c r="CJ132" i="1"/>
  <c r="CJ39" i="1"/>
  <c r="CJ43" i="1" s="1"/>
  <c r="CH76" i="1"/>
  <c r="CH132" i="1"/>
  <c r="AZ76" i="1"/>
  <c r="J39" i="1"/>
  <c r="J43" i="1" s="1"/>
  <c r="S44" i="1"/>
  <c r="AT76" i="1"/>
  <c r="C44" i="1"/>
  <c r="AC132" i="1"/>
  <c r="BR39" i="1"/>
  <c r="BR43" i="1" s="1"/>
  <c r="BR47" i="1" s="1"/>
  <c r="S132" i="1"/>
  <c r="AT132" i="1"/>
  <c r="C39" i="1"/>
  <c r="C43" i="1" s="1"/>
  <c r="C142" i="1" s="1"/>
  <c r="E44" i="1"/>
  <c r="BR56" i="1"/>
  <c r="CD140" i="1"/>
  <c r="CD56" i="1"/>
  <c r="E132" i="1"/>
  <c r="Q39" i="1"/>
  <c r="Q43" i="1" s="1"/>
  <c r="Q134" i="1" s="1"/>
  <c r="BR132" i="1"/>
  <c r="E140" i="1"/>
  <c r="Q44" i="1"/>
  <c r="AT39" i="1"/>
  <c r="AT43" i="1" s="1"/>
  <c r="AT142" i="1" s="1"/>
  <c r="AC44" i="1"/>
  <c r="Q132" i="1"/>
  <c r="AC39" i="1"/>
  <c r="AC43" i="1" s="1"/>
  <c r="AC142" i="1" s="1"/>
  <c r="Q140" i="1"/>
  <c r="BT44" i="1"/>
  <c r="BT39" i="1"/>
  <c r="BT132" i="1"/>
  <c r="BT54" i="1"/>
  <c r="BT140" i="1"/>
  <c r="BT55" i="1"/>
  <c r="BT76" i="1"/>
  <c r="BT56" i="1"/>
  <c r="CE76" i="1"/>
  <c r="CE132" i="1"/>
  <c r="AW44" i="1"/>
  <c r="AW39" i="1"/>
  <c r="AW43" i="1" s="1"/>
  <c r="AW47" i="1" s="1"/>
  <c r="AW76" i="1"/>
  <c r="AW132" i="1"/>
  <c r="K39" i="1"/>
  <c r="K43" i="1" s="1"/>
  <c r="K54" i="1" s="1"/>
  <c r="K44" i="1"/>
  <c r="K132" i="1"/>
  <c r="BZ39" i="1"/>
  <c r="BZ43" i="1" s="1"/>
  <c r="BZ134" i="1" s="1"/>
  <c r="BZ44" i="1"/>
  <c r="BZ76" i="1"/>
  <c r="BZ132" i="1"/>
  <c r="BZ140" i="1"/>
  <c r="AB142" i="1"/>
  <c r="AB134" i="1"/>
  <c r="AB54" i="1"/>
  <c r="AB47" i="1"/>
  <c r="AB49" i="1"/>
  <c r="CL142" i="1" l="1"/>
  <c r="CL49" i="1"/>
  <c r="CL78" i="1"/>
  <c r="D142" i="1"/>
  <c r="D134" i="1"/>
  <c r="D54" i="1"/>
  <c r="D46" i="1"/>
  <c r="T142" i="1"/>
  <c r="T134" i="1"/>
  <c r="T54" i="1"/>
  <c r="T49" i="1"/>
  <c r="T47" i="1"/>
  <c r="CN49" i="1"/>
  <c r="CN47" i="1"/>
  <c r="CN54" i="1"/>
  <c r="CN142" i="1"/>
  <c r="CN78" i="1"/>
  <c r="CN134" i="1"/>
  <c r="CL134" i="1"/>
  <c r="CL47" i="1"/>
  <c r="AD142" i="1"/>
  <c r="AD134" i="1"/>
  <c r="AD47" i="1"/>
  <c r="AD49" i="1"/>
  <c r="AD54" i="1"/>
  <c r="AP47" i="1"/>
  <c r="AP55" i="1" s="1"/>
  <c r="AP54" i="1"/>
  <c r="AP134" i="1"/>
  <c r="CL54" i="1"/>
  <c r="R142" i="1"/>
  <c r="AP78" i="1"/>
  <c r="AP58" i="1"/>
  <c r="AP142" i="1"/>
  <c r="AP49" i="1"/>
  <c r="BB54" i="1"/>
  <c r="BB78" i="1"/>
  <c r="M134" i="1"/>
  <c r="BC49" i="1"/>
  <c r="BC78" i="1"/>
  <c r="Z134" i="1"/>
  <c r="BC54" i="1"/>
  <c r="R54" i="1"/>
  <c r="U47" i="1"/>
  <c r="P46" i="1"/>
  <c r="P49" i="1" s="1"/>
  <c r="BC134" i="1"/>
  <c r="BB134" i="1"/>
  <c r="BB142" i="1"/>
  <c r="AX54" i="1"/>
  <c r="R46" i="1"/>
  <c r="R49" i="1" s="1"/>
  <c r="U54" i="1"/>
  <c r="BC142" i="1"/>
  <c r="M46" i="1"/>
  <c r="M49" i="1" s="1"/>
  <c r="M54" i="1"/>
  <c r="CB47" i="1"/>
  <c r="CB57" i="1" s="1"/>
  <c r="P54" i="1"/>
  <c r="AV47" i="1"/>
  <c r="AV57" i="1" s="1"/>
  <c r="P134" i="1"/>
  <c r="AX47" i="1"/>
  <c r="AX55" i="1" s="1"/>
  <c r="AX78" i="1"/>
  <c r="AX142" i="1"/>
  <c r="AX49" i="1"/>
  <c r="Z142" i="1"/>
  <c r="AH59" i="1"/>
  <c r="U49" i="1"/>
  <c r="Z47" i="1"/>
  <c r="Z57" i="1" s="1"/>
  <c r="Z54" i="1"/>
  <c r="U134" i="1"/>
  <c r="BA49" i="1"/>
  <c r="S142" i="1"/>
  <c r="AJ142" i="1"/>
  <c r="CA78" i="1"/>
  <c r="BI142" i="1"/>
  <c r="CE142" i="1"/>
  <c r="BO54" i="1"/>
  <c r="BY47" i="1"/>
  <c r="BY58" i="1" s="1"/>
  <c r="AM47" i="1"/>
  <c r="AM57" i="1" s="1"/>
  <c r="BY142" i="1"/>
  <c r="CI47" i="1"/>
  <c r="CI57" i="1" s="1"/>
  <c r="CB142" i="1"/>
  <c r="BR49" i="1"/>
  <c r="CI78" i="1"/>
  <c r="H142" i="1"/>
  <c r="H46" i="1"/>
  <c r="H49" i="1" s="1"/>
  <c r="BY49" i="1"/>
  <c r="H134" i="1"/>
  <c r="BY54" i="1"/>
  <c r="AN54" i="1"/>
  <c r="BY78" i="1"/>
  <c r="CF58" i="1"/>
  <c r="CF55" i="1"/>
  <c r="CB54" i="1"/>
  <c r="W142" i="1"/>
  <c r="O142" i="1"/>
  <c r="CF57" i="1"/>
  <c r="V47" i="1"/>
  <c r="V58" i="1" s="1"/>
  <c r="S134" i="1"/>
  <c r="L46" i="1"/>
  <c r="L49" i="1" s="1"/>
  <c r="AS47" i="1"/>
  <c r="AS57" i="1" s="1"/>
  <c r="L54" i="1"/>
  <c r="AS49" i="1"/>
  <c r="CB49" i="1"/>
  <c r="AE49" i="1"/>
  <c r="AE142" i="1"/>
  <c r="BM54" i="1"/>
  <c r="BM78" i="1"/>
  <c r="CM142" i="1"/>
  <c r="BM142" i="1"/>
  <c r="CM134" i="1"/>
  <c r="L134" i="1"/>
  <c r="BW142" i="1"/>
  <c r="AS78" i="1"/>
  <c r="BW134" i="1"/>
  <c r="AU49" i="1"/>
  <c r="AY78" i="1"/>
  <c r="S54" i="1"/>
  <c r="CB78" i="1"/>
  <c r="CG47" i="1"/>
  <c r="CG55" i="1" s="1"/>
  <c r="CC134" i="1"/>
  <c r="BB47" i="1"/>
  <c r="BB55" i="1" s="1"/>
  <c r="S49" i="1"/>
  <c r="CG142" i="1"/>
  <c r="CC142" i="1"/>
  <c r="C134" i="1"/>
  <c r="AM54" i="1"/>
  <c r="AM134" i="1"/>
  <c r="AA49" i="1"/>
  <c r="CE78" i="1"/>
  <c r="AA134" i="1"/>
  <c r="CE134" i="1"/>
  <c r="O134" i="1"/>
  <c r="CI54" i="1"/>
  <c r="AQ49" i="1"/>
  <c r="AQ78" i="1"/>
  <c r="AQ54" i="1"/>
  <c r="AQ47" i="1"/>
  <c r="AQ59" i="1" s="1"/>
  <c r="AK134" i="1"/>
  <c r="AQ142" i="1"/>
  <c r="BU78" i="1"/>
  <c r="X54" i="1"/>
  <c r="AY47" i="1"/>
  <c r="Y49" i="1"/>
  <c r="AY142" i="1"/>
  <c r="Y47" i="1"/>
  <c r="Y57" i="1" s="1"/>
  <c r="AY134" i="1"/>
  <c r="Y134" i="1"/>
  <c r="Y54" i="1"/>
  <c r="AY49" i="1"/>
  <c r="AO47" i="1"/>
  <c r="AO57" i="1" s="1"/>
  <c r="AV78" i="1"/>
  <c r="X134" i="1"/>
  <c r="BM134" i="1"/>
  <c r="BU142" i="1"/>
  <c r="AS54" i="1"/>
  <c r="AK142" i="1"/>
  <c r="BU134" i="1"/>
  <c r="AO49" i="1"/>
  <c r="AK47" i="1"/>
  <c r="AK58" i="1" s="1"/>
  <c r="AO54" i="1"/>
  <c r="CG49" i="1"/>
  <c r="N134" i="1"/>
  <c r="BW49" i="1"/>
  <c r="AS134" i="1"/>
  <c r="X142" i="1"/>
  <c r="CD54" i="1"/>
  <c r="AO78" i="1"/>
  <c r="CG54" i="1"/>
  <c r="BW54" i="1"/>
  <c r="BU49" i="1"/>
  <c r="X49" i="1"/>
  <c r="AK49" i="1"/>
  <c r="AK54" i="1"/>
  <c r="AO134" i="1"/>
  <c r="CG78" i="1"/>
  <c r="BW78" i="1"/>
  <c r="BM47" i="1"/>
  <c r="BM59" i="1" s="1"/>
  <c r="BU47" i="1"/>
  <c r="BU57" i="1" s="1"/>
  <c r="AJ134" i="1"/>
  <c r="V54" i="1"/>
  <c r="CA49" i="1"/>
  <c r="BA47" i="1"/>
  <c r="BA58" i="1" s="1"/>
  <c r="BX142" i="1"/>
  <c r="BK47" i="1"/>
  <c r="BK58" i="1" s="1"/>
  <c r="CA54" i="1"/>
  <c r="BA54" i="1"/>
  <c r="BX55" i="1"/>
  <c r="CA142" i="1"/>
  <c r="BA78" i="1"/>
  <c r="BX54" i="1"/>
  <c r="BX58" i="1"/>
  <c r="BK78" i="1"/>
  <c r="CA134" i="1"/>
  <c r="BA134" i="1"/>
  <c r="BX78" i="1"/>
  <c r="AJ47" i="1"/>
  <c r="AJ57" i="1" s="1"/>
  <c r="BX57" i="1"/>
  <c r="BK54" i="1"/>
  <c r="BK49" i="1"/>
  <c r="AJ49" i="1"/>
  <c r="AJ54" i="1"/>
  <c r="BK134" i="1"/>
  <c r="BX49" i="1"/>
  <c r="BX134" i="1"/>
  <c r="AV49" i="1"/>
  <c r="AR47" i="1"/>
  <c r="AR55" i="1" s="1"/>
  <c r="AV134" i="1"/>
  <c r="AR134" i="1"/>
  <c r="AV142" i="1"/>
  <c r="Q142" i="1"/>
  <c r="CH142" i="1"/>
  <c r="F142" i="1"/>
  <c r="AG49" i="1"/>
  <c r="CD142" i="1"/>
  <c r="BE47" i="1"/>
  <c r="BE57" i="1" s="1"/>
  <c r="AG54" i="1"/>
  <c r="BE78" i="1"/>
  <c r="N46" i="1"/>
  <c r="N49" i="1" s="1"/>
  <c r="CM78" i="1"/>
  <c r="AG142" i="1"/>
  <c r="BL78" i="1"/>
  <c r="AU78" i="1"/>
  <c r="AR54" i="1"/>
  <c r="CD78" i="1"/>
  <c r="BL47" i="1"/>
  <c r="BE134" i="1"/>
  <c r="AH57" i="1"/>
  <c r="CI49" i="1"/>
  <c r="N142" i="1"/>
  <c r="AU54" i="1"/>
  <c r="AR78" i="1"/>
  <c r="AG134" i="1"/>
  <c r="CD49" i="1"/>
  <c r="BL142" i="1"/>
  <c r="AU134" i="1"/>
  <c r="BE142" i="1"/>
  <c r="AU142" i="1"/>
  <c r="AR142" i="1"/>
  <c r="CE54" i="1"/>
  <c r="AE47" i="1"/>
  <c r="AE58" i="1" s="1"/>
  <c r="CI142" i="1"/>
  <c r="AA54" i="1"/>
  <c r="AC49" i="1"/>
  <c r="W47" i="1"/>
  <c r="F46" i="1"/>
  <c r="F49" i="1" s="1"/>
  <c r="CM49" i="1"/>
  <c r="BL49" i="1"/>
  <c r="AF47" i="1"/>
  <c r="CE49" i="1"/>
  <c r="AE54" i="1"/>
  <c r="AA47" i="1"/>
  <c r="AC54" i="1"/>
  <c r="W54" i="1"/>
  <c r="I54" i="1"/>
  <c r="F54" i="1"/>
  <c r="CM54" i="1"/>
  <c r="O46" i="1"/>
  <c r="O49" i="1" s="1"/>
  <c r="AC47" i="1"/>
  <c r="AC59" i="1" s="1"/>
  <c r="W49" i="1"/>
  <c r="CD47" i="1"/>
  <c r="CD59" i="1" s="1"/>
  <c r="AI134" i="1"/>
  <c r="E134" i="1"/>
  <c r="Q46" i="1"/>
  <c r="Q49" i="1" s="1"/>
  <c r="BL134" i="1"/>
  <c r="AN47" i="1"/>
  <c r="BO49" i="1"/>
  <c r="BI47" i="1"/>
  <c r="BI58" i="1" s="1"/>
  <c r="AN49" i="1"/>
  <c r="AZ49" i="1"/>
  <c r="BO78" i="1"/>
  <c r="CK49" i="1"/>
  <c r="BI49" i="1"/>
  <c r="AN78" i="1"/>
  <c r="BO47" i="1"/>
  <c r="BO55" i="1" s="1"/>
  <c r="CK47" i="1"/>
  <c r="CK59" i="1" s="1"/>
  <c r="BI54" i="1"/>
  <c r="AN134" i="1"/>
  <c r="BO142" i="1"/>
  <c r="CK54" i="1"/>
  <c r="BI78" i="1"/>
  <c r="AL78" i="1"/>
  <c r="CK142" i="1"/>
  <c r="BQ47" i="1"/>
  <c r="BQ57" i="1" s="1"/>
  <c r="G142" i="1"/>
  <c r="BD142" i="1"/>
  <c r="AI47" i="1"/>
  <c r="E54" i="1"/>
  <c r="BJ142" i="1"/>
  <c r="AI142" i="1"/>
  <c r="AF49" i="1"/>
  <c r="BR142" i="1"/>
  <c r="V49" i="1"/>
  <c r="BD47" i="1"/>
  <c r="BD57" i="1" s="1"/>
  <c r="BJ78" i="1"/>
  <c r="V134" i="1"/>
  <c r="BD54" i="1"/>
  <c r="BJ49" i="1"/>
  <c r="E142" i="1"/>
  <c r="AF142" i="1"/>
  <c r="G46" i="1"/>
  <c r="G49" i="1" s="1"/>
  <c r="BD49" i="1"/>
  <c r="AI54" i="1"/>
  <c r="BJ54" i="1"/>
  <c r="AF134" i="1"/>
  <c r="AH58" i="1"/>
  <c r="G54" i="1"/>
  <c r="BD78" i="1"/>
  <c r="AI78" i="1"/>
  <c r="BJ47" i="1"/>
  <c r="BJ59" i="1" s="1"/>
  <c r="AT47" i="1"/>
  <c r="AT59" i="1" s="1"/>
  <c r="AW78" i="1"/>
  <c r="AW54" i="1"/>
  <c r="AL54" i="1"/>
  <c r="BN47" i="1"/>
  <c r="BN142" i="1"/>
  <c r="BN54" i="1"/>
  <c r="BN134" i="1"/>
  <c r="BN49" i="1"/>
  <c r="AL134" i="1"/>
  <c r="BZ47" i="1"/>
  <c r="AW142" i="1"/>
  <c r="AL142" i="1"/>
  <c r="BQ49" i="1"/>
  <c r="BG57" i="1"/>
  <c r="BZ49" i="1"/>
  <c r="BQ54" i="1"/>
  <c r="BG58" i="1"/>
  <c r="BZ78" i="1"/>
  <c r="BQ78" i="1"/>
  <c r="AW134" i="1"/>
  <c r="BZ142" i="1"/>
  <c r="AW49" i="1"/>
  <c r="AL47" i="1"/>
  <c r="AL55" i="1" s="1"/>
  <c r="BQ134" i="1"/>
  <c r="BZ54" i="1"/>
  <c r="BN78" i="1"/>
  <c r="AC134" i="1"/>
  <c r="BE49" i="1"/>
  <c r="BG55" i="1"/>
  <c r="CC49" i="1"/>
  <c r="AZ134" i="1"/>
  <c r="CK78" i="1"/>
  <c r="BP142" i="1"/>
  <c r="BP78" i="1"/>
  <c r="BP54" i="1"/>
  <c r="BP47" i="1"/>
  <c r="BP49" i="1"/>
  <c r="BP134" i="1"/>
  <c r="AM142" i="1"/>
  <c r="CC47" i="1"/>
  <c r="CC54" i="1"/>
  <c r="AM78" i="1"/>
  <c r="K46" i="1"/>
  <c r="K49" i="1" s="1"/>
  <c r="CH47" i="1"/>
  <c r="CH55" i="1" s="1"/>
  <c r="BF47" i="1"/>
  <c r="BF54" i="1"/>
  <c r="BF134" i="1"/>
  <c r="BF78" i="1"/>
  <c r="BF142" i="1"/>
  <c r="BF49" i="1"/>
  <c r="AZ54" i="1"/>
  <c r="K142" i="1"/>
  <c r="I134" i="1"/>
  <c r="Q54" i="1"/>
  <c r="CH49" i="1"/>
  <c r="AZ78" i="1"/>
  <c r="K134" i="1"/>
  <c r="I142" i="1"/>
  <c r="CH78" i="1"/>
  <c r="AZ142" i="1"/>
  <c r="CH134" i="1"/>
  <c r="BV134" i="1"/>
  <c r="BV78" i="1"/>
  <c r="BV49" i="1"/>
  <c r="BV47" i="1"/>
  <c r="BV54" i="1"/>
  <c r="BV142" i="1"/>
  <c r="BH47" i="1"/>
  <c r="BH142" i="1"/>
  <c r="BH134" i="1"/>
  <c r="BH78" i="1"/>
  <c r="BH49" i="1"/>
  <c r="BH54" i="1"/>
  <c r="CJ49" i="1"/>
  <c r="CJ54" i="1"/>
  <c r="CJ47" i="1"/>
  <c r="CJ134" i="1"/>
  <c r="CJ142" i="1"/>
  <c r="CJ78" i="1"/>
  <c r="J142" i="1"/>
  <c r="J134" i="1"/>
  <c r="J46" i="1"/>
  <c r="J54" i="1"/>
  <c r="BR54" i="1"/>
  <c r="BR78" i="1"/>
  <c r="AT54" i="1"/>
  <c r="BR134" i="1"/>
  <c r="AT49" i="1"/>
  <c r="C54" i="1"/>
  <c r="AT78" i="1"/>
  <c r="C46" i="1"/>
  <c r="C49" i="1" s="1"/>
  <c r="AT134" i="1"/>
  <c r="I47" i="1"/>
  <c r="I59" i="1" s="1"/>
  <c r="E47" i="1"/>
  <c r="AU58" i="1"/>
  <c r="AU57" i="1"/>
  <c r="AU59" i="1"/>
  <c r="AU55" i="1"/>
  <c r="AG59" i="1"/>
  <c r="AG57" i="1"/>
  <c r="AG58" i="1"/>
  <c r="AG55" i="1"/>
  <c r="AW59" i="1"/>
  <c r="AW57" i="1"/>
  <c r="AW58" i="1"/>
  <c r="AW55" i="1"/>
  <c r="CE58" i="1"/>
  <c r="CE59" i="1"/>
  <c r="CE57" i="1"/>
  <c r="CE55" i="1"/>
  <c r="BR55" i="1"/>
  <c r="BR58" i="1"/>
  <c r="BR57" i="1"/>
  <c r="BR59" i="1"/>
  <c r="BC58" i="1"/>
  <c r="BC57" i="1"/>
  <c r="BC59" i="1"/>
  <c r="BC55" i="1"/>
  <c r="BW58" i="1"/>
  <c r="BW59" i="1"/>
  <c r="BW55" i="1"/>
  <c r="BW57" i="1"/>
  <c r="AZ59" i="1"/>
  <c r="AZ57" i="1"/>
  <c r="AZ55" i="1"/>
  <c r="AZ58" i="1"/>
  <c r="S58" i="1"/>
  <c r="S57" i="1"/>
  <c r="S55" i="1"/>
  <c r="S59" i="1"/>
  <c r="CA58" i="1"/>
  <c r="CA57" i="1"/>
  <c r="CA55" i="1"/>
  <c r="CA59" i="1"/>
  <c r="X58" i="1"/>
  <c r="X59" i="1"/>
  <c r="X55" i="1"/>
  <c r="X57" i="1"/>
  <c r="CM58" i="1"/>
  <c r="CM59" i="1"/>
  <c r="CM57" i="1"/>
  <c r="CM55" i="1"/>
  <c r="AB59" i="1"/>
  <c r="AB57" i="1"/>
  <c r="AB58" i="1"/>
  <c r="AB55" i="1"/>
  <c r="D49" i="1" l="1"/>
  <c r="D47" i="1"/>
  <c r="CQ147" i="1"/>
  <c r="CN59" i="1"/>
  <c r="CN55" i="1"/>
  <c r="CP147" i="1"/>
  <c r="CN57" i="1"/>
  <c r="CN58" i="1"/>
  <c r="CL57" i="1"/>
  <c r="CL59" i="1"/>
  <c r="CL58" i="1"/>
  <c r="U57" i="1"/>
  <c r="U58" i="1"/>
  <c r="U55" i="1"/>
  <c r="U59" i="1"/>
  <c r="T59" i="1"/>
  <c r="T57" i="1"/>
  <c r="T58" i="1"/>
  <c r="T55" i="1"/>
  <c r="CL55" i="1"/>
  <c r="CO147" i="1"/>
  <c r="AD59" i="1"/>
  <c r="AD58" i="1"/>
  <c r="AD55" i="1"/>
  <c r="AD57" i="1"/>
  <c r="AP57" i="1"/>
  <c r="AP59" i="1"/>
  <c r="AV58" i="1"/>
  <c r="M47" i="1"/>
  <c r="M57" i="1" s="1"/>
  <c r="CB55" i="1"/>
  <c r="Z55" i="1"/>
  <c r="P47" i="1"/>
  <c r="P59" i="1" s="1"/>
  <c r="CB59" i="1"/>
  <c r="Z58" i="1"/>
  <c r="Z59" i="1"/>
  <c r="V59" i="1"/>
  <c r="AV55" i="1"/>
  <c r="AX58" i="1"/>
  <c r="AV59" i="1"/>
  <c r="AX59" i="1"/>
  <c r="CB58" i="1"/>
  <c r="R47" i="1"/>
  <c r="R59" i="1" s="1"/>
  <c r="AX147" i="1"/>
  <c r="V57" i="1"/>
  <c r="AX57" i="1"/>
  <c r="AZ147" i="1"/>
  <c r="CI55" i="1"/>
  <c r="CI58" i="1"/>
  <c r="AM55" i="1"/>
  <c r="CI59" i="1"/>
  <c r="V147" i="1"/>
  <c r="H47" i="1"/>
  <c r="H58" i="1" s="1"/>
  <c r="BY55" i="1"/>
  <c r="V55" i="1"/>
  <c r="CA147" i="1"/>
  <c r="BY59" i="1"/>
  <c r="AM59" i="1"/>
  <c r="BY57" i="1"/>
  <c r="AM58" i="1"/>
  <c r="AS58" i="1"/>
  <c r="BA55" i="1"/>
  <c r="L47" i="1"/>
  <c r="L57" i="1" s="1"/>
  <c r="AS55" i="1"/>
  <c r="AJ147" i="1"/>
  <c r="AK57" i="1"/>
  <c r="BU147" i="1"/>
  <c r="AJ59" i="1"/>
  <c r="BJ57" i="1"/>
  <c r="BU59" i="1"/>
  <c r="BJ55" i="1"/>
  <c r="AR58" i="1"/>
  <c r="AR57" i="1"/>
  <c r="BJ58" i="1"/>
  <c r="AR59" i="1"/>
  <c r="Z147" i="1"/>
  <c r="CG57" i="1"/>
  <c r="AS59" i="1"/>
  <c r="AI57" i="1"/>
  <c r="AU147" i="1"/>
  <c r="AJ55" i="1"/>
  <c r="AJ58" i="1"/>
  <c r="CG147" i="1"/>
  <c r="Y59" i="1"/>
  <c r="AQ58" i="1"/>
  <c r="BB58" i="1"/>
  <c r="AO59" i="1"/>
  <c r="AS147" i="1"/>
  <c r="AI55" i="1"/>
  <c r="AK147" i="1"/>
  <c r="W55" i="1"/>
  <c r="AR147" i="1"/>
  <c r="AI59" i="1"/>
  <c r="AQ57" i="1"/>
  <c r="BM58" i="1"/>
  <c r="AO55" i="1"/>
  <c r="AI58" i="1"/>
  <c r="AQ55" i="1"/>
  <c r="BM57" i="1"/>
  <c r="AO58" i="1"/>
  <c r="BB57" i="1"/>
  <c r="BE59" i="1"/>
  <c r="AP147" i="1"/>
  <c r="AB147" i="1"/>
  <c r="BB59" i="1"/>
  <c r="BA59" i="1"/>
  <c r="CG59" i="1"/>
  <c r="AK55" i="1"/>
  <c r="BA57" i="1"/>
  <c r="X147" i="1"/>
  <c r="Y58" i="1"/>
  <c r="CG58" i="1"/>
  <c r="BC147" i="1"/>
  <c r="AK59" i="1"/>
  <c r="Y55" i="1"/>
  <c r="AY55" i="1"/>
  <c r="AF147" i="1"/>
  <c r="BX147" i="1"/>
  <c r="AI147" i="1"/>
  <c r="AN55" i="1"/>
  <c r="AY57" i="1"/>
  <c r="BO59" i="1"/>
  <c r="AY59" i="1"/>
  <c r="BA147" i="1"/>
  <c r="BU58" i="1"/>
  <c r="AY58" i="1"/>
  <c r="BU55" i="1"/>
  <c r="AY147" i="1"/>
  <c r="BB147" i="1"/>
  <c r="AF55" i="1"/>
  <c r="BK55" i="1"/>
  <c r="AE59" i="1"/>
  <c r="AE55" i="1"/>
  <c r="AF59" i="1"/>
  <c r="BR147" i="1"/>
  <c r="BM147" i="1"/>
  <c r="BM55" i="1"/>
  <c r="AE57" i="1"/>
  <c r="CK55" i="1"/>
  <c r="BO58" i="1"/>
  <c r="BO147" i="1"/>
  <c r="BK57" i="1"/>
  <c r="BE55" i="1"/>
  <c r="BK59" i="1"/>
  <c r="AG147" i="1"/>
  <c r="BE58" i="1"/>
  <c r="AE147" i="1"/>
  <c r="N47" i="1"/>
  <c r="N59" i="1" s="1"/>
  <c r="Q47" i="1"/>
  <c r="Q55" i="1" s="1"/>
  <c r="AF57" i="1"/>
  <c r="AN59" i="1"/>
  <c r="O47" i="1"/>
  <c r="O57" i="1" s="1"/>
  <c r="AN58" i="1"/>
  <c r="BL55" i="1"/>
  <c r="AQ147" i="1"/>
  <c r="BL58" i="1"/>
  <c r="AN57" i="1"/>
  <c r="BW147" i="1"/>
  <c r="BL147" i="1"/>
  <c r="CK58" i="1"/>
  <c r="BQ147" i="1"/>
  <c r="CK57" i="1"/>
  <c r="AH147" i="1"/>
  <c r="BS147" i="1"/>
  <c r="AA59" i="1"/>
  <c r="BQ55" i="1"/>
  <c r="BV147" i="1"/>
  <c r="AD147" i="1"/>
  <c r="BQ59" i="1"/>
  <c r="AA58" i="1"/>
  <c r="BN147" i="1"/>
  <c r="W59" i="1"/>
  <c r="CD58" i="1"/>
  <c r="BE147" i="1"/>
  <c r="BZ58" i="1"/>
  <c r="BI57" i="1"/>
  <c r="W57" i="1"/>
  <c r="W147" i="1"/>
  <c r="BD55" i="1"/>
  <c r="AC57" i="1"/>
  <c r="CL147" i="1"/>
  <c r="CD57" i="1"/>
  <c r="BL59" i="1"/>
  <c r="BL57" i="1"/>
  <c r="W58" i="1"/>
  <c r="BZ57" i="1"/>
  <c r="BI55" i="1"/>
  <c r="BP147" i="1"/>
  <c r="BD147" i="1"/>
  <c r="BG147" i="1"/>
  <c r="BI59" i="1"/>
  <c r="BD59" i="1"/>
  <c r="AC55" i="1"/>
  <c r="CN147" i="1"/>
  <c r="CD55" i="1"/>
  <c r="AA147" i="1"/>
  <c r="BZ55" i="1"/>
  <c r="AF58" i="1"/>
  <c r="AA57" i="1"/>
  <c r="BD58" i="1"/>
  <c r="BO57" i="1"/>
  <c r="AC58" i="1"/>
  <c r="G47" i="1"/>
  <c r="G55" i="1" s="1"/>
  <c r="F47" i="1"/>
  <c r="F55" i="1" s="1"/>
  <c r="CF147" i="1"/>
  <c r="BQ58" i="1"/>
  <c r="BZ147" i="1"/>
  <c r="AC147" i="1"/>
  <c r="Y147" i="1"/>
  <c r="CC58" i="1"/>
  <c r="BZ59" i="1"/>
  <c r="CB147" i="1"/>
  <c r="CC59" i="1"/>
  <c r="BT147" i="1"/>
  <c r="AA55" i="1"/>
  <c r="AV147" i="1"/>
  <c r="AW147" i="1"/>
  <c r="AT147" i="1"/>
  <c r="AM147" i="1"/>
  <c r="AN147" i="1"/>
  <c r="AT58" i="1"/>
  <c r="AT57" i="1"/>
  <c r="AT55" i="1"/>
  <c r="BI147" i="1"/>
  <c r="BF147" i="1"/>
  <c r="CJ147" i="1"/>
  <c r="AO147" i="1"/>
  <c r="AL59" i="1"/>
  <c r="BK147" i="1"/>
  <c r="BJ147" i="1"/>
  <c r="CM147" i="1"/>
  <c r="CK147" i="1"/>
  <c r="AL57" i="1"/>
  <c r="AL147" i="1"/>
  <c r="CI147" i="1"/>
  <c r="CH59" i="1"/>
  <c r="AL58" i="1"/>
  <c r="BH147" i="1"/>
  <c r="CH57" i="1"/>
  <c r="K47" i="1"/>
  <c r="K59" i="1" s="1"/>
  <c r="BN59" i="1"/>
  <c r="BN58" i="1"/>
  <c r="BN55" i="1"/>
  <c r="BN57" i="1"/>
  <c r="CH58" i="1"/>
  <c r="CH147" i="1"/>
  <c r="CE147" i="1"/>
  <c r="CC55" i="1"/>
  <c r="BF57" i="1"/>
  <c r="BF59" i="1"/>
  <c r="BF58" i="1"/>
  <c r="BF55" i="1"/>
  <c r="CC57" i="1"/>
  <c r="CD147" i="1"/>
  <c r="CC147" i="1"/>
  <c r="I55" i="1"/>
  <c r="BP58" i="1"/>
  <c r="BP55" i="1"/>
  <c r="BP59" i="1"/>
  <c r="BP57" i="1"/>
  <c r="BV59" i="1"/>
  <c r="BV57" i="1"/>
  <c r="BV58" i="1"/>
  <c r="BV55" i="1"/>
  <c r="BY147" i="1"/>
  <c r="I58" i="1"/>
  <c r="I57" i="1"/>
  <c r="J49" i="1"/>
  <c r="J47" i="1"/>
  <c r="CJ58" i="1"/>
  <c r="CJ59" i="1"/>
  <c r="CJ55" i="1"/>
  <c r="CJ57" i="1"/>
  <c r="BH59" i="1"/>
  <c r="BH57" i="1"/>
  <c r="BH55" i="1"/>
  <c r="BH58" i="1"/>
  <c r="C47" i="1"/>
  <c r="E55" i="1"/>
  <c r="E58" i="1"/>
  <c r="E59" i="1"/>
  <c r="E57" i="1"/>
  <c r="D57" i="1" l="1"/>
  <c r="D58" i="1"/>
  <c r="D55" i="1"/>
  <c r="M55" i="1"/>
  <c r="M58" i="1"/>
  <c r="M59" i="1"/>
  <c r="P57" i="1"/>
  <c r="P58" i="1"/>
  <c r="P55" i="1"/>
  <c r="R55" i="1"/>
  <c r="R58" i="1"/>
  <c r="U147" i="1"/>
  <c r="R57" i="1"/>
  <c r="H57" i="1"/>
  <c r="H55" i="1"/>
  <c r="H59" i="1"/>
  <c r="L59" i="1"/>
  <c r="L55" i="1"/>
  <c r="L58" i="1"/>
  <c r="N55" i="1"/>
  <c r="Q58" i="1"/>
  <c r="Q57" i="1"/>
  <c r="Q59" i="1"/>
  <c r="G59" i="1"/>
  <c r="N57" i="1"/>
  <c r="S147" i="1"/>
  <c r="T147" i="1"/>
  <c r="N58" i="1"/>
  <c r="O59" i="1"/>
  <c r="P147" i="1"/>
  <c r="O147" i="1"/>
  <c r="N147" i="1"/>
  <c r="R147" i="1"/>
  <c r="Q147" i="1"/>
  <c r="O58" i="1"/>
  <c r="O55" i="1"/>
  <c r="H147" i="1"/>
  <c r="F58" i="1"/>
  <c r="G57" i="1"/>
  <c r="F57" i="1"/>
  <c r="J147" i="1"/>
  <c r="G58" i="1"/>
  <c r="G147" i="1"/>
  <c r="M147" i="1"/>
  <c r="I147" i="1"/>
  <c r="F147" i="1"/>
  <c r="F59" i="1"/>
  <c r="K57" i="1"/>
  <c r="K55" i="1"/>
  <c r="K58" i="1"/>
  <c r="K147" i="1"/>
  <c r="J55" i="1"/>
  <c r="J58" i="1"/>
  <c r="J57" i="1"/>
  <c r="J59" i="1"/>
  <c r="L147" i="1"/>
  <c r="C55" i="1"/>
  <c r="C57" i="1"/>
  <c r="C58" i="1"/>
  <c r="V73" i="2"/>
  <c r="W73" i="2"/>
  <c r="W165" i="2" l="1"/>
  <c r="W168" i="2" l="1"/>
  <c r="W167" i="2"/>
  <c r="W166" i="2"/>
  <c r="W160" i="2"/>
  <c r="W161" i="2" l="1"/>
  <c r="U12" i="2"/>
  <c r="AA12" i="2" s="1"/>
  <c r="U24" i="2"/>
  <c r="AA24" i="2" s="1"/>
  <c r="W139" i="2" l="1"/>
  <c r="W163" i="2" l="1"/>
  <c r="W162" i="2" l="1"/>
  <c r="W152" i="2"/>
  <c r="W145" i="2"/>
  <c r="W138" i="2"/>
  <c r="W129" i="2"/>
  <c r="W122" i="2"/>
  <c r="W121" i="2"/>
  <c r="W120" i="2"/>
  <c r="W119" i="2"/>
  <c r="W118" i="2"/>
  <c r="W107" i="2"/>
  <c r="W106" i="2"/>
  <c r="W105" i="2"/>
  <c r="W104" i="2"/>
  <c r="W100" i="2"/>
  <c r="W99" i="2"/>
  <c r="W98" i="2"/>
  <c r="W95" i="2"/>
  <c r="W94" i="2"/>
  <c r="W93" i="2"/>
  <c r="W91" i="2"/>
  <c r="W90" i="2"/>
  <c r="W89" i="2"/>
  <c r="W88" i="2"/>
  <c r="W87" i="2"/>
  <c r="W84" i="2"/>
  <c r="V84" i="2"/>
  <c r="W83" i="2"/>
  <c r="W82" i="2"/>
  <c r="W81" i="2"/>
  <c r="W72" i="2"/>
  <c r="W63" i="2"/>
  <c r="W42" i="2"/>
  <c r="W41" i="2"/>
  <c r="W36" i="2"/>
  <c r="W35" i="2"/>
  <c r="W34" i="2"/>
  <c r="W33" i="2"/>
  <c r="W27" i="2"/>
  <c r="W26" i="2"/>
  <c r="W24" i="2"/>
  <c r="W23" i="2"/>
  <c r="W22" i="2"/>
  <c r="V22" i="2"/>
  <c r="W21" i="2"/>
  <c r="W19" i="2"/>
  <c r="W18" i="2"/>
  <c r="W13" i="2"/>
  <c r="W12" i="2"/>
  <c r="W60" i="2" l="1"/>
  <c r="X71" i="2"/>
  <c r="X126" i="2"/>
  <c r="W125" i="2"/>
  <c r="W148" i="2"/>
  <c r="W146" i="2"/>
  <c r="W113" i="2"/>
  <c r="W37" i="2"/>
  <c r="W141" i="2" s="1"/>
  <c r="W28" i="2"/>
  <c r="W20" i="2"/>
  <c r="W111" i="2"/>
  <c r="W92" i="2"/>
  <c r="W101" i="2"/>
  <c r="W127" i="2"/>
  <c r="W123" i="2"/>
  <c r="W14" i="2"/>
  <c r="W128" i="2"/>
  <c r="W124" i="2"/>
  <c r="W133" i="2" l="1"/>
  <c r="W77" i="2"/>
  <c r="W151" i="2"/>
  <c r="W150" i="2"/>
  <c r="W29" i="2"/>
  <c r="W75" i="2"/>
  <c r="W112" i="2"/>
  <c r="W108" i="2"/>
  <c r="W31" i="2" l="1"/>
  <c r="W25" i="2" l="1"/>
  <c r="W76" i="2"/>
  <c r="W132" i="2"/>
  <c r="W44" i="2"/>
  <c r="W39" i="2"/>
  <c r="W56" i="2"/>
  <c r="W140" i="2"/>
  <c r="W43" i="2" l="1"/>
  <c r="W134" i="2" l="1"/>
  <c r="W78" i="2"/>
  <c r="W49" i="2"/>
  <c r="W54" i="2"/>
  <c r="W142" i="2"/>
  <c r="W47" i="2"/>
  <c r="W59" i="2" l="1"/>
  <c r="W57" i="2"/>
  <c r="W55" i="2"/>
  <c r="W58" i="2"/>
  <c r="W149" i="2"/>
  <c r="V160" i="2" l="1"/>
  <c r="V166" i="2"/>
  <c r="U122" i="2" l="1"/>
  <c r="AA122" i="2" s="1"/>
  <c r="V122" i="2"/>
  <c r="V12" i="2" l="1"/>
  <c r="V139" i="2" l="1"/>
  <c r="U147" i="2" l="1"/>
  <c r="AA147" i="2" s="1"/>
  <c r="U139" i="2" l="1"/>
  <c r="AA139" i="2" s="1"/>
  <c r="V90" i="2" l="1"/>
  <c r="V119" i="2"/>
  <c r="V93" i="2"/>
  <c r="V95" i="2"/>
  <c r="V168" i="2"/>
  <c r="V167" i="2"/>
  <c r="V165" i="2"/>
  <c r="V162" i="2"/>
  <c r="V152" i="2"/>
  <c r="V145" i="2"/>
  <c r="V138" i="2"/>
  <c r="V129" i="2"/>
  <c r="V121" i="2"/>
  <c r="V120" i="2"/>
  <c r="V118" i="2"/>
  <c r="V107" i="2"/>
  <c r="V106" i="2"/>
  <c r="V105" i="2"/>
  <c r="V104" i="2"/>
  <c r="V100" i="2"/>
  <c r="V99" i="2"/>
  <c r="V98" i="2"/>
  <c r="V94" i="2"/>
  <c r="V91" i="2"/>
  <c r="V88" i="2"/>
  <c r="V87" i="2"/>
  <c r="V83" i="2"/>
  <c r="V82" i="2"/>
  <c r="V81" i="2"/>
  <c r="V72" i="2"/>
  <c r="V63" i="2"/>
  <c r="V42" i="2"/>
  <c r="V41" i="2"/>
  <c r="V36" i="2"/>
  <c r="V35" i="2"/>
  <c r="V34" i="2"/>
  <c r="V33" i="2"/>
  <c r="V27" i="2"/>
  <c r="V26" i="2"/>
  <c r="V24" i="2"/>
  <c r="V23" i="2"/>
  <c r="V21" i="2"/>
  <c r="V19" i="2"/>
  <c r="V18" i="2"/>
  <c r="V13" i="2"/>
  <c r="V108" i="2"/>
  <c r="V163" i="2"/>
  <c r="V60" i="2" l="1"/>
  <c r="V128" i="2"/>
  <c r="V125" i="2"/>
  <c r="V113" i="2"/>
  <c r="W126" i="2"/>
  <c r="W71" i="2"/>
  <c r="V124" i="2"/>
  <c r="V127" i="2"/>
  <c r="V14" i="2"/>
  <c r="V146" i="2"/>
  <c r="V123" i="2"/>
  <c r="V20" i="2"/>
  <c r="V89" i="2"/>
  <c r="V111" i="2" s="1"/>
  <c r="V148" i="2"/>
  <c r="V101" i="2"/>
  <c r="V37" i="2"/>
  <c r="V141" i="2" s="1"/>
  <c r="V28" i="2"/>
  <c r="V150" i="2" l="1"/>
  <c r="V133" i="2"/>
  <c r="V29" i="2"/>
  <c r="V77" i="2"/>
  <c r="V92" i="2"/>
  <c r="V112" i="2" l="1"/>
  <c r="V151" i="2"/>
  <c r="V75" i="2"/>
  <c r="V31" i="2"/>
  <c r="V44" i="2" s="1"/>
  <c r="U68" i="2"/>
  <c r="U21" i="2"/>
  <c r="AA21" i="2" s="1"/>
  <c r="U168" i="2"/>
  <c r="U167" i="2"/>
  <c r="U165" i="2"/>
  <c r="B42" i="2"/>
  <c r="C42" i="2"/>
  <c r="D42" i="2"/>
  <c r="E42" i="2"/>
  <c r="F42" i="2"/>
  <c r="G42" i="2"/>
  <c r="H42" i="2"/>
  <c r="I42" i="2"/>
  <c r="J42" i="2"/>
  <c r="K42" i="2"/>
  <c r="L42" i="2"/>
  <c r="M42" i="2"/>
  <c r="N42" i="2"/>
  <c r="O42" i="2"/>
  <c r="P42" i="2"/>
  <c r="Q42" i="2"/>
  <c r="R42" i="2"/>
  <c r="S42" i="2"/>
  <c r="T42" i="2"/>
  <c r="U42" i="2"/>
  <c r="U41" i="2"/>
  <c r="T41" i="2"/>
  <c r="S41" i="2"/>
  <c r="R41" i="2"/>
  <c r="Q41" i="2"/>
  <c r="P41" i="2"/>
  <c r="O41" i="2"/>
  <c r="N41" i="2"/>
  <c r="M41" i="2"/>
  <c r="L41" i="2"/>
  <c r="K41" i="2"/>
  <c r="J41" i="2"/>
  <c r="I41" i="2"/>
  <c r="H41" i="2"/>
  <c r="G41" i="2"/>
  <c r="F41" i="2"/>
  <c r="E41" i="2"/>
  <c r="D41" i="2"/>
  <c r="C41" i="2"/>
  <c r="B41" i="2"/>
  <c r="P26" i="2"/>
  <c r="P25" i="2"/>
  <c r="M27" i="2"/>
  <c r="L27" i="2"/>
  <c r="L26" i="2"/>
  <c r="N26" i="2"/>
  <c r="N27" i="2"/>
  <c r="O27" i="2"/>
  <c r="O26" i="2"/>
  <c r="Q26" i="2"/>
  <c r="R26" i="2"/>
  <c r="S26" i="2"/>
  <c r="T26" i="2"/>
  <c r="U19" i="2"/>
  <c r="AA19" i="2" s="1"/>
  <c r="T19" i="2"/>
  <c r="S19" i="2"/>
  <c r="R19" i="2"/>
  <c r="Q19" i="2"/>
  <c r="K18" i="2"/>
  <c r="C94" i="2"/>
  <c r="D94" i="2"/>
  <c r="E94" i="2"/>
  <c r="F94" i="2"/>
  <c r="G94" i="2"/>
  <c r="H94" i="2"/>
  <c r="I94" i="2"/>
  <c r="J94" i="2"/>
  <c r="K94" i="2"/>
  <c r="L94" i="2"/>
  <c r="M94" i="2"/>
  <c r="N94" i="2"/>
  <c r="O94" i="2"/>
  <c r="P94" i="2"/>
  <c r="Q94" i="2"/>
  <c r="R94" i="2"/>
  <c r="S94" i="2"/>
  <c r="T94" i="2"/>
  <c r="U94" i="2"/>
  <c r="AA94" i="2" s="1"/>
  <c r="T167" i="2"/>
  <c r="S167" i="2"/>
  <c r="R167" i="2"/>
  <c r="Q167" i="2"/>
  <c r="P167" i="2"/>
  <c r="O167" i="2"/>
  <c r="N167" i="2"/>
  <c r="M167" i="2"/>
  <c r="L167" i="2"/>
  <c r="K167" i="2"/>
  <c r="J167" i="2"/>
  <c r="I167" i="2"/>
  <c r="H167" i="2"/>
  <c r="G167" i="2"/>
  <c r="F167" i="2"/>
  <c r="E167" i="2"/>
  <c r="D167" i="2"/>
  <c r="C167" i="2"/>
  <c r="B167" i="2"/>
  <c r="T165" i="2"/>
  <c r="S165" i="2"/>
  <c r="R165" i="2"/>
  <c r="Q165" i="2"/>
  <c r="P165" i="2"/>
  <c r="O165" i="2"/>
  <c r="N165" i="2"/>
  <c r="M165" i="2"/>
  <c r="L165" i="2"/>
  <c r="K165" i="2"/>
  <c r="J165" i="2"/>
  <c r="I165" i="2"/>
  <c r="H165" i="2"/>
  <c r="G165" i="2"/>
  <c r="F165" i="2"/>
  <c r="E165" i="2"/>
  <c r="D165" i="2"/>
  <c r="C165" i="2"/>
  <c r="B165" i="2"/>
  <c r="U166" i="2"/>
  <c r="T166" i="2"/>
  <c r="S166" i="2"/>
  <c r="R166" i="2"/>
  <c r="Q166" i="2"/>
  <c r="P166" i="2"/>
  <c r="O166" i="2"/>
  <c r="N166" i="2"/>
  <c r="M166" i="2"/>
  <c r="L166" i="2"/>
  <c r="K166" i="2"/>
  <c r="J166" i="2"/>
  <c r="I166" i="2"/>
  <c r="H166" i="2"/>
  <c r="G166" i="2"/>
  <c r="F166" i="2"/>
  <c r="E166" i="2"/>
  <c r="D166" i="2"/>
  <c r="C166" i="2"/>
  <c r="B166" i="2"/>
  <c r="Q119" i="2"/>
  <c r="R119" i="2"/>
  <c r="S119" i="2"/>
  <c r="T119" i="2"/>
  <c r="U119" i="2"/>
  <c r="AA119" i="2" s="1"/>
  <c r="J65" i="2"/>
  <c r="J66" i="2"/>
  <c r="J67" i="2"/>
  <c r="J68" i="2"/>
  <c r="J63" i="2"/>
  <c r="B68" i="2"/>
  <c r="C68" i="2"/>
  <c r="D68" i="2"/>
  <c r="E68" i="2"/>
  <c r="F68" i="2"/>
  <c r="G68" i="2"/>
  <c r="H68" i="2"/>
  <c r="I68" i="2"/>
  <c r="K68" i="2"/>
  <c r="L68" i="2"/>
  <c r="M68" i="2"/>
  <c r="N68" i="2"/>
  <c r="O68" i="2"/>
  <c r="P68" i="2"/>
  <c r="Q68" i="2"/>
  <c r="B65" i="2"/>
  <c r="C65" i="2"/>
  <c r="D65" i="2"/>
  <c r="E65" i="2"/>
  <c r="F65" i="2"/>
  <c r="G65" i="2"/>
  <c r="H65" i="2"/>
  <c r="I65" i="2"/>
  <c r="K65" i="2"/>
  <c r="L65" i="2"/>
  <c r="M65" i="2"/>
  <c r="N65" i="2"/>
  <c r="O65" i="2"/>
  <c r="P65" i="2"/>
  <c r="Q65" i="2"/>
  <c r="B66" i="2"/>
  <c r="C66" i="2"/>
  <c r="D66" i="2"/>
  <c r="E66" i="2"/>
  <c r="F66" i="2"/>
  <c r="G66" i="2"/>
  <c r="H66" i="2"/>
  <c r="I66" i="2"/>
  <c r="K66" i="2"/>
  <c r="L66" i="2"/>
  <c r="M66" i="2"/>
  <c r="N66" i="2"/>
  <c r="O66" i="2"/>
  <c r="P66" i="2"/>
  <c r="Q66" i="2"/>
  <c r="B67" i="2"/>
  <c r="C67" i="2"/>
  <c r="D67" i="2"/>
  <c r="E67" i="2"/>
  <c r="F67" i="2"/>
  <c r="G67" i="2"/>
  <c r="H67" i="2"/>
  <c r="I67" i="2"/>
  <c r="K67" i="2"/>
  <c r="L67" i="2"/>
  <c r="M67" i="2"/>
  <c r="N67" i="2"/>
  <c r="O67" i="2"/>
  <c r="P67" i="2"/>
  <c r="Q67" i="2"/>
  <c r="R65" i="2"/>
  <c r="R66" i="2"/>
  <c r="R67" i="2"/>
  <c r="R68" i="2"/>
  <c r="S65" i="2"/>
  <c r="S66" i="2"/>
  <c r="S67" i="2"/>
  <c r="S68" i="2"/>
  <c r="T65" i="2"/>
  <c r="T66" i="2"/>
  <c r="T67" i="2"/>
  <c r="T68" i="2"/>
  <c r="U65" i="2"/>
  <c r="U66" i="2"/>
  <c r="U67" i="2"/>
  <c r="B145" i="2"/>
  <c r="C145" i="2"/>
  <c r="D145" i="2"/>
  <c r="D148" i="2" s="1"/>
  <c r="E145" i="2"/>
  <c r="E148" i="2" s="1"/>
  <c r="F145" i="2"/>
  <c r="G145" i="2"/>
  <c r="G148" i="2" s="1"/>
  <c r="H145" i="2"/>
  <c r="H148" i="2" s="1"/>
  <c r="I145" i="2"/>
  <c r="J145" i="2"/>
  <c r="J148" i="2" s="1"/>
  <c r="K145" i="2"/>
  <c r="K148" i="2" s="1"/>
  <c r="L145" i="2"/>
  <c r="L148" i="2" s="1"/>
  <c r="M145" i="2"/>
  <c r="M148" i="2" s="1"/>
  <c r="N145" i="2"/>
  <c r="O145" i="2"/>
  <c r="O148" i="2" s="1"/>
  <c r="P145" i="2"/>
  <c r="P148" i="2" s="1"/>
  <c r="Q145" i="2"/>
  <c r="R145" i="2"/>
  <c r="S145" i="2"/>
  <c r="T145" i="2"/>
  <c r="U145" i="2"/>
  <c r="P27" i="2"/>
  <c r="O25" i="2"/>
  <c r="N25" i="2"/>
  <c r="M25" i="2"/>
  <c r="L25" i="2"/>
  <c r="P19" i="2"/>
  <c r="O19" i="2"/>
  <c r="N19" i="2"/>
  <c r="M19" i="2"/>
  <c r="L19" i="2"/>
  <c r="P18" i="2"/>
  <c r="O18" i="2"/>
  <c r="N18" i="2"/>
  <c r="M18" i="2"/>
  <c r="L18" i="2"/>
  <c r="K27" i="2"/>
  <c r="J27" i="2"/>
  <c r="I27" i="2"/>
  <c r="K26" i="2"/>
  <c r="J26" i="2"/>
  <c r="I26" i="2"/>
  <c r="K25" i="2"/>
  <c r="J25" i="2"/>
  <c r="K19" i="2"/>
  <c r="J19" i="2"/>
  <c r="J18" i="2"/>
  <c r="H27" i="2"/>
  <c r="G27" i="2"/>
  <c r="F27" i="2"/>
  <c r="H26" i="2"/>
  <c r="G26" i="2"/>
  <c r="F26" i="2"/>
  <c r="I25" i="2"/>
  <c r="H25" i="2"/>
  <c r="G25" i="2"/>
  <c r="F25" i="2"/>
  <c r="I19" i="2"/>
  <c r="H19" i="2"/>
  <c r="G19" i="2"/>
  <c r="F19" i="2"/>
  <c r="I18" i="2"/>
  <c r="H18" i="2"/>
  <c r="G18" i="2"/>
  <c r="F18" i="2"/>
  <c r="E27" i="2"/>
  <c r="D27" i="2"/>
  <c r="C27" i="2"/>
  <c r="B27" i="2"/>
  <c r="E25" i="2"/>
  <c r="D25" i="2"/>
  <c r="C25" i="2"/>
  <c r="B25" i="2"/>
  <c r="E26" i="2"/>
  <c r="D26" i="2"/>
  <c r="C26" i="2"/>
  <c r="B26" i="2"/>
  <c r="U27" i="2"/>
  <c r="T27" i="2"/>
  <c r="S27" i="2"/>
  <c r="R27" i="2"/>
  <c r="Q27" i="2"/>
  <c r="U26" i="2"/>
  <c r="T24" i="2"/>
  <c r="S24" i="2"/>
  <c r="R24" i="2"/>
  <c r="Q24" i="2"/>
  <c r="U23" i="2"/>
  <c r="AA23" i="2" s="1"/>
  <c r="T23" i="2"/>
  <c r="S23" i="2"/>
  <c r="R23" i="2"/>
  <c r="Q23" i="2"/>
  <c r="U13" i="2"/>
  <c r="AA13" i="2" s="1"/>
  <c r="T13" i="2"/>
  <c r="S13" i="2"/>
  <c r="R13" i="2"/>
  <c r="Q13" i="2"/>
  <c r="Q12" i="2"/>
  <c r="U160" i="2"/>
  <c r="AA160" i="2" s="1"/>
  <c r="U163" i="2"/>
  <c r="T12" i="2"/>
  <c r="U18" i="2"/>
  <c r="AA18" i="2" s="1"/>
  <c r="U22" i="2"/>
  <c r="AA22" i="2" s="1"/>
  <c r="U162" i="2"/>
  <c r="U152" i="2"/>
  <c r="AA152" i="2" s="1"/>
  <c r="U138" i="2"/>
  <c r="AA138" i="2" s="1"/>
  <c r="U107" i="2"/>
  <c r="AA107" i="2" s="1"/>
  <c r="U106" i="2"/>
  <c r="AA106" i="2" s="1"/>
  <c r="U105" i="2"/>
  <c r="U104" i="2"/>
  <c r="AA104" i="2" s="1"/>
  <c r="U100" i="2"/>
  <c r="AA100" i="2" s="1"/>
  <c r="U99" i="2"/>
  <c r="AA99" i="2" s="1"/>
  <c r="U98" i="2"/>
  <c r="AA98" i="2" s="1"/>
  <c r="U95" i="2"/>
  <c r="AA95" i="2" s="1"/>
  <c r="U93" i="2"/>
  <c r="AA93" i="2" s="1"/>
  <c r="U91" i="2"/>
  <c r="U90" i="2"/>
  <c r="AA90" i="2" s="1"/>
  <c r="U89" i="2"/>
  <c r="AA89" i="2" s="1"/>
  <c r="U88" i="2"/>
  <c r="AA88" i="2" s="1"/>
  <c r="U72" i="2"/>
  <c r="U63" i="2"/>
  <c r="U121" i="2"/>
  <c r="U120" i="2"/>
  <c r="AA120" i="2" s="1"/>
  <c r="U118" i="2"/>
  <c r="AA118" i="2" s="1"/>
  <c r="U129" i="2"/>
  <c r="U125" i="2" s="1"/>
  <c r="AA125" i="2" s="1"/>
  <c r="U84" i="2"/>
  <c r="AA84" i="2" s="1"/>
  <c r="U83" i="2"/>
  <c r="U82" i="2"/>
  <c r="U81" i="2"/>
  <c r="U36" i="2"/>
  <c r="AA36" i="2" s="1"/>
  <c r="U35" i="2"/>
  <c r="AA35" i="2" s="1"/>
  <c r="U34" i="2"/>
  <c r="AA34" i="2" s="1"/>
  <c r="U33" i="2"/>
  <c r="AA33" i="2" s="1"/>
  <c r="U108" i="2"/>
  <c r="AA108" i="2" s="1"/>
  <c r="U87" i="2"/>
  <c r="AA87" i="2" s="1"/>
  <c r="T18" i="2"/>
  <c r="S18" i="2"/>
  <c r="R18" i="2"/>
  <c r="Q18" i="2"/>
  <c r="T163" i="2"/>
  <c r="T160" i="2"/>
  <c r="T84" i="2"/>
  <c r="T104" i="2"/>
  <c r="T162" i="2"/>
  <c r="T139" i="2"/>
  <c r="T63" i="2"/>
  <c r="T152" i="2"/>
  <c r="S33" i="2"/>
  <c r="S34" i="2"/>
  <c r="S35" i="2"/>
  <c r="S36" i="2"/>
  <c r="T35" i="2"/>
  <c r="T33" i="2"/>
  <c r="T34" i="2"/>
  <c r="T36" i="2"/>
  <c r="O10" i="2"/>
  <c r="O11" i="2"/>
  <c r="O17" i="2"/>
  <c r="O33" i="2"/>
  <c r="O34" i="2"/>
  <c r="O35" i="2"/>
  <c r="O36" i="2"/>
  <c r="T88" i="2"/>
  <c r="T89" i="2"/>
  <c r="B89" i="2"/>
  <c r="B87" i="2"/>
  <c r="B88" i="2"/>
  <c r="C89" i="2"/>
  <c r="C87" i="2"/>
  <c r="C88" i="2"/>
  <c r="D89" i="2"/>
  <c r="D87" i="2"/>
  <c r="D88" i="2"/>
  <c r="E89" i="2"/>
  <c r="E87" i="2"/>
  <c r="E88" i="2"/>
  <c r="F89" i="2"/>
  <c r="F87" i="2"/>
  <c r="F88" i="2"/>
  <c r="G89" i="2"/>
  <c r="G87" i="2"/>
  <c r="G88" i="2"/>
  <c r="H89" i="2"/>
  <c r="H87" i="2"/>
  <c r="H88" i="2"/>
  <c r="I89" i="2"/>
  <c r="I87" i="2"/>
  <c r="I88" i="2"/>
  <c r="J89" i="2"/>
  <c r="J87" i="2"/>
  <c r="J88" i="2"/>
  <c r="K89" i="2"/>
  <c r="K87" i="2"/>
  <c r="K88" i="2"/>
  <c r="L89" i="2"/>
  <c r="L87" i="2"/>
  <c r="L88" i="2"/>
  <c r="M89" i="2"/>
  <c r="M87" i="2"/>
  <c r="M88" i="2"/>
  <c r="N89" i="2"/>
  <c r="N87" i="2"/>
  <c r="N88" i="2"/>
  <c r="O89" i="2"/>
  <c r="O87" i="2"/>
  <c r="O88" i="2"/>
  <c r="P89" i="2"/>
  <c r="P87" i="2"/>
  <c r="P88" i="2"/>
  <c r="Q89" i="2"/>
  <c r="Q87" i="2"/>
  <c r="Q88" i="2"/>
  <c r="R89" i="2"/>
  <c r="R87" i="2"/>
  <c r="R88" i="2"/>
  <c r="S89" i="2"/>
  <c r="S87" i="2"/>
  <c r="S88" i="2"/>
  <c r="B158" i="2"/>
  <c r="B157" i="2"/>
  <c r="B152" i="2"/>
  <c r="B10" i="2"/>
  <c r="B11" i="2"/>
  <c r="B17" i="2"/>
  <c r="B18" i="2"/>
  <c r="B19" i="2"/>
  <c r="B33" i="2"/>
  <c r="B34" i="2"/>
  <c r="B35" i="2"/>
  <c r="B36" i="2"/>
  <c r="B63" i="2"/>
  <c r="T138" i="2"/>
  <c r="B138" i="2"/>
  <c r="T118" i="2"/>
  <c r="B118" i="2"/>
  <c r="T129" i="2"/>
  <c r="T125" i="2" s="1"/>
  <c r="B129" i="2"/>
  <c r="T121" i="2"/>
  <c r="N10" i="2"/>
  <c r="N121" i="2"/>
  <c r="T72" i="2"/>
  <c r="S72" i="2"/>
  <c r="J118" i="2"/>
  <c r="J72" i="2"/>
  <c r="J71" i="2" s="1"/>
  <c r="J129" i="2"/>
  <c r="T120" i="2"/>
  <c r="N120" i="2"/>
  <c r="B115" i="2"/>
  <c r="B104" i="2"/>
  <c r="T108" i="2"/>
  <c r="B108" i="2"/>
  <c r="T105" i="2"/>
  <c r="B105" i="2"/>
  <c r="T95" i="2"/>
  <c r="H95" i="2"/>
  <c r="T93" i="2"/>
  <c r="C93" i="2"/>
  <c r="T91" i="2"/>
  <c r="B91" i="2"/>
  <c r="S63" i="2"/>
  <c r="T107" i="2"/>
  <c r="T106" i="2"/>
  <c r="T100" i="2"/>
  <c r="T99" i="2"/>
  <c r="T98" i="2"/>
  <c r="T90" i="2"/>
  <c r="T83" i="2"/>
  <c r="T82" i="2"/>
  <c r="T81" i="2"/>
  <c r="T21" i="2"/>
  <c r="T22" i="2"/>
  <c r="S152" i="2"/>
  <c r="S139" i="2"/>
  <c r="S84" i="2"/>
  <c r="S104" i="2"/>
  <c r="R104" i="2"/>
  <c r="S160" i="2"/>
  <c r="S163" i="2"/>
  <c r="S91" i="2"/>
  <c r="S118" i="2"/>
  <c r="S121" i="2"/>
  <c r="R72" i="2"/>
  <c r="S120" i="2"/>
  <c r="S95" i="2"/>
  <c r="S93" i="2"/>
  <c r="R84" i="2"/>
  <c r="S12" i="2"/>
  <c r="S129" i="2"/>
  <c r="S125" i="2" s="1"/>
  <c r="R63" i="2"/>
  <c r="S158" i="2"/>
  <c r="S138" i="2"/>
  <c r="J10" i="2"/>
  <c r="J11" i="2"/>
  <c r="S108" i="2"/>
  <c r="S105" i="2"/>
  <c r="S162" i="2"/>
  <c r="S106" i="2"/>
  <c r="S107" i="2"/>
  <c r="S99" i="2"/>
  <c r="S100" i="2"/>
  <c r="S98" i="2"/>
  <c r="S90" i="2"/>
  <c r="S82" i="2"/>
  <c r="S83" i="2"/>
  <c r="S81" i="2"/>
  <c r="R77" i="2"/>
  <c r="S21" i="2"/>
  <c r="S22" i="2"/>
  <c r="R12" i="2"/>
  <c r="O118" i="2"/>
  <c r="O104" i="2"/>
  <c r="O46" i="2"/>
  <c r="N11" i="2"/>
  <c r="N17" i="2"/>
  <c r="N33" i="2"/>
  <c r="N34" i="2"/>
  <c r="N35" i="2"/>
  <c r="N36" i="2"/>
  <c r="N46" i="2"/>
  <c r="M10" i="2"/>
  <c r="M11" i="2"/>
  <c r="M33" i="2"/>
  <c r="M34" i="2"/>
  <c r="M35" i="2"/>
  <c r="M36" i="2"/>
  <c r="M104" i="2"/>
  <c r="L12" i="2"/>
  <c r="L14" i="2" s="1"/>
  <c r="L33" i="2"/>
  <c r="L34" i="2"/>
  <c r="L35" i="2"/>
  <c r="L36" i="2"/>
  <c r="L46" i="2"/>
  <c r="K10" i="2"/>
  <c r="K11" i="2"/>
  <c r="K17" i="2"/>
  <c r="K33" i="2"/>
  <c r="K34" i="2"/>
  <c r="K35" i="2"/>
  <c r="K36" i="2"/>
  <c r="K46" i="2"/>
  <c r="J17" i="2"/>
  <c r="J33" i="2"/>
  <c r="J34" i="2"/>
  <c r="J35" i="2"/>
  <c r="J36" i="2"/>
  <c r="J46" i="2"/>
  <c r="I10" i="2"/>
  <c r="I11" i="2"/>
  <c r="I17" i="2"/>
  <c r="I33" i="2"/>
  <c r="I34" i="2"/>
  <c r="I35" i="2"/>
  <c r="I36" i="2"/>
  <c r="I46" i="2"/>
  <c r="H10" i="2"/>
  <c r="H11" i="2"/>
  <c r="H17" i="2"/>
  <c r="H33" i="2"/>
  <c r="H34" i="2"/>
  <c r="H35" i="2"/>
  <c r="H36" i="2"/>
  <c r="H46" i="2"/>
  <c r="G10" i="2"/>
  <c r="G11" i="2"/>
  <c r="G17" i="2"/>
  <c r="G33" i="2"/>
  <c r="G34" i="2"/>
  <c r="G35" i="2"/>
  <c r="G36" i="2"/>
  <c r="G104" i="2"/>
  <c r="G46" i="2"/>
  <c r="F10" i="2"/>
  <c r="F11" i="2"/>
  <c r="F17" i="2"/>
  <c r="F33" i="2"/>
  <c r="F34" i="2"/>
  <c r="F35" i="2"/>
  <c r="F36" i="2"/>
  <c r="F46" i="2"/>
  <c r="E10" i="2"/>
  <c r="E11" i="2"/>
  <c r="E17" i="2"/>
  <c r="E18" i="2"/>
  <c r="E19" i="2"/>
  <c r="E33" i="2"/>
  <c r="E34" i="2"/>
  <c r="E35" i="2"/>
  <c r="E36" i="2"/>
  <c r="D10" i="2"/>
  <c r="D11" i="2"/>
  <c r="D17" i="2"/>
  <c r="D18" i="2"/>
  <c r="D19" i="2"/>
  <c r="D33" i="2"/>
  <c r="D34" i="2"/>
  <c r="D35" i="2"/>
  <c r="D36" i="2"/>
  <c r="C10" i="2"/>
  <c r="C11" i="2"/>
  <c r="C17" i="2"/>
  <c r="C18" i="2"/>
  <c r="C19" i="2"/>
  <c r="C33" i="2"/>
  <c r="C34" i="2"/>
  <c r="C35" i="2"/>
  <c r="C36" i="2"/>
  <c r="O152" i="2"/>
  <c r="N152" i="2"/>
  <c r="M152" i="2"/>
  <c r="L152" i="2"/>
  <c r="K152" i="2"/>
  <c r="J152" i="2"/>
  <c r="I152" i="2"/>
  <c r="H152" i="2"/>
  <c r="G152" i="2"/>
  <c r="F152" i="2"/>
  <c r="E152" i="2"/>
  <c r="D152" i="2"/>
  <c r="C152" i="2"/>
  <c r="B95" i="2"/>
  <c r="C95" i="2"/>
  <c r="D95" i="2"/>
  <c r="E95" i="2"/>
  <c r="F95" i="2"/>
  <c r="G95" i="2"/>
  <c r="I95" i="2"/>
  <c r="J95" i="2"/>
  <c r="K95" i="2"/>
  <c r="L95" i="2"/>
  <c r="M95" i="2"/>
  <c r="N95" i="2"/>
  <c r="O95" i="2"/>
  <c r="P95" i="2"/>
  <c r="Q95" i="2"/>
  <c r="R95" i="2"/>
  <c r="R162" i="2"/>
  <c r="Q162" i="2"/>
  <c r="P162" i="2"/>
  <c r="O162" i="2"/>
  <c r="N162" i="2"/>
  <c r="M162" i="2"/>
  <c r="L162" i="2"/>
  <c r="K162" i="2"/>
  <c r="J162" i="2"/>
  <c r="I162" i="2"/>
  <c r="H162" i="2"/>
  <c r="G162" i="2"/>
  <c r="F162" i="2"/>
  <c r="E162" i="2"/>
  <c r="D162" i="2"/>
  <c r="C162" i="2"/>
  <c r="B162" i="2"/>
  <c r="R160" i="2"/>
  <c r="Q160" i="2"/>
  <c r="P160" i="2"/>
  <c r="O160" i="2"/>
  <c r="N160" i="2"/>
  <c r="M160" i="2"/>
  <c r="L160" i="2"/>
  <c r="K160" i="2"/>
  <c r="J160" i="2"/>
  <c r="I160" i="2"/>
  <c r="H160" i="2"/>
  <c r="G160" i="2"/>
  <c r="F160" i="2"/>
  <c r="E160" i="2"/>
  <c r="D160" i="2"/>
  <c r="C160" i="2"/>
  <c r="B160" i="2"/>
  <c r="R158" i="2"/>
  <c r="Q158" i="2"/>
  <c r="P158" i="2"/>
  <c r="O158" i="2"/>
  <c r="N158" i="2"/>
  <c r="M158" i="2"/>
  <c r="L158" i="2"/>
  <c r="K158" i="2"/>
  <c r="J158" i="2"/>
  <c r="I158" i="2"/>
  <c r="H158" i="2"/>
  <c r="G158" i="2"/>
  <c r="F158" i="2"/>
  <c r="E158" i="2"/>
  <c r="D158" i="2"/>
  <c r="C158" i="2"/>
  <c r="R157" i="2"/>
  <c r="Q157" i="2"/>
  <c r="P157" i="2"/>
  <c r="O157" i="2"/>
  <c r="N157" i="2"/>
  <c r="M157" i="2"/>
  <c r="L157" i="2"/>
  <c r="K157" i="2"/>
  <c r="J157" i="2"/>
  <c r="I157" i="2"/>
  <c r="H157" i="2"/>
  <c r="G157" i="2"/>
  <c r="F157" i="2"/>
  <c r="E157" i="2"/>
  <c r="D157" i="2"/>
  <c r="C157" i="2"/>
  <c r="R152" i="2"/>
  <c r="Q152" i="2"/>
  <c r="P152" i="2"/>
  <c r="R139" i="2"/>
  <c r="R141" i="2" s="1"/>
  <c r="Q139" i="2"/>
  <c r="Q141" i="2" s="1"/>
  <c r="P139" i="2"/>
  <c r="P141" i="2" s="1"/>
  <c r="O139" i="2"/>
  <c r="N139" i="2"/>
  <c r="M139" i="2"/>
  <c r="L139" i="2"/>
  <c r="K139" i="2"/>
  <c r="R138" i="2"/>
  <c r="Q138" i="2"/>
  <c r="P138" i="2"/>
  <c r="O138" i="2"/>
  <c r="N138" i="2"/>
  <c r="M138" i="2"/>
  <c r="L138" i="2"/>
  <c r="K138" i="2"/>
  <c r="J138" i="2"/>
  <c r="I138" i="2"/>
  <c r="H138" i="2"/>
  <c r="G138" i="2"/>
  <c r="F138" i="2"/>
  <c r="E138" i="2"/>
  <c r="D138" i="2"/>
  <c r="C138" i="2"/>
  <c r="R133" i="2"/>
  <c r="Q133" i="2"/>
  <c r="P133" i="2"/>
  <c r="R121" i="2"/>
  <c r="Q121" i="2"/>
  <c r="P121" i="2"/>
  <c r="P127" i="2" s="1"/>
  <c r="O121" i="2"/>
  <c r="R120" i="2"/>
  <c r="Q120" i="2"/>
  <c r="P120" i="2"/>
  <c r="O120" i="2"/>
  <c r="R118" i="2"/>
  <c r="N118" i="2"/>
  <c r="I118" i="2"/>
  <c r="E118" i="2"/>
  <c r="Q118" i="2"/>
  <c r="P118" i="2"/>
  <c r="M118" i="2"/>
  <c r="L118" i="2"/>
  <c r="K118" i="2"/>
  <c r="H118" i="2"/>
  <c r="G118" i="2"/>
  <c r="F118" i="2"/>
  <c r="D118" i="2"/>
  <c r="C118" i="2"/>
  <c r="R129" i="2"/>
  <c r="R125" i="2" s="1"/>
  <c r="Q129" i="2"/>
  <c r="Q125" i="2" s="1"/>
  <c r="P129" i="2"/>
  <c r="O129" i="2"/>
  <c r="N129" i="2"/>
  <c r="M129" i="2"/>
  <c r="L129" i="2"/>
  <c r="K129" i="2"/>
  <c r="I129" i="2"/>
  <c r="H129" i="2"/>
  <c r="G129" i="2"/>
  <c r="F129" i="2"/>
  <c r="E129" i="2"/>
  <c r="D129" i="2"/>
  <c r="C129" i="2"/>
  <c r="B114" i="2"/>
  <c r="R107" i="2"/>
  <c r="Q107" i="2"/>
  <c r="P107" i="2"/>
  <c r="O107" i="2"/>
  <c r="N107" i="2"/>
  <c r="M107" i="2"/>
  <c r="L107" i="2"/>
  <c r="K107" i="2"/>
  <c r="J107" i="2"/>
  <c r="I107" i="2"/>
  <c r="H107" i="2"/>
  <c r="G107" i="2"/>
  <c r="F107" i="2"/>
  <c r="E107" i="2"/>
  <c r="D107" i="2"/>
  <c r="C107" i="2"/>
  <c r="B107" i="2"/>
  <c r="R106" i="2"/>
  <c r="Q106" i="2"/>
  <c r="P106" i="2"/>
  <c r="O106" i="2"/>
  <c r="N106" i="2"/>
  <c r="M106" i="2"/>
  <c r="L106" i="2"/>
  <c r="K106" i="2"/>
  <c r="J106" i="2"/>
  <c r="I106" i="2"/>
  <c r="H106" i="2"/>
  <c r="G106" i="2"/>
  <c r="F106" i="2"/>
  <c r="E106" i="2"/>
  <c r="D106" i="2"/>
  <c r="C106" i="2"/>
  <c r="B106" i="2"/>
  <c r="Q104" i="2"/>
  <c r="P104" i="2"/>
  <c r="N104" i="2"/>
  <c r="L104" i="2"/>
  <c r="K104" i="2"/>
  <c r="J104" i="2"/>
  <c r="I104" i="2"/>
  <c r="H104" i="2"/>
  <c r="F104" i="2"/>
  <c r="E104" i="2"/>
  <c r="D104" i="2"/>
  <c r="C104" i="2"/>
  <c r="R100" i="2"/>
  <c r="Q100" i="2"/>
  <c r="P100" i="2"/>
  <c r="O100" i="2"/>
  <c r="R99" i="2"/>
  <c r="Q99" i="2"/>
  <c r="P99" i="2"/>
  <c r="O99" i="2"/>
  <c r="R98" i="2"/>
  <c r="Q98" i="2"/>
  <c r="P98" i="2"/>
  <c r="R93" i="2"/>
  <c r="Q93" i="2"/>
  <c r="P93" i="2"/>
  <c r="O93" i="2"/>
  <c r="N93" i="2"/>
  <c r="M93" i="2"/>
  <c r="L93" i="2"/>
  <c r="K93" i="2"/>
  <c r="J93" i="2"/>
  <c r="I93" i="2"/>
  <c r="H93" i="2"/>
  <c r="G93" i="2"/>
  <c r="F93" i="2"/>
  <c r="E93" i="2"/>
  <c r="D93" i="2"/>
  <c r="R91" i="2"/>
  <c r="Q91" i="2"/>
  <c r="P91" i="2"/>
  <c r="O91" i="2"/>
  <c r="N91" i="2"/>
  <c r="M91" i="2"/>
  <c r="J91" i="2"/>
  <c r="I91" i="2"/>
  <c r="H91" i="2"/>
  <c r="G91" i="2"/>
  <c r="F91" i="2"/>
  <c r="E91" i="2"/>
  <c r="D91" i="2"/>
  <c r="C91" i="2"/>
  <c r="R90" i="2"/>
  <c r="Q90" i="2"/>
  <c r="P90" i="2"/>
  <c r="O90" i="2"/>
  <c r="N90" i="2"/>
  <c r="M90" i="2"/>
  <c r="L90" i="2"/>
  <c r="K90" i="2"/>
  <c r="Q84" i="2"/>
  <c r="P84" i="2"/>
  <c r="O84" i="2"/>
  <c r="N84" i="2"/>
  <c r="M84" i="2"/>
  <c r="L84" i="2"/>
  <c r="K84" i="2"/>
  <c r="J84" i="2"/>
  <c r="I84" i="2"/>
  <c r="H84" i="2"/>
  <c r="G84" i="2"/>
  <c r="F84" i="2"/>
  <c r="E84" i="2"/>
  <c r="D84" i="2"/>
  <c r="R83" i="2"/>
  <c r="Q83" i="2"/>
  <c r="P83" i="2"/>
  <c r="R82" i="2"/>
  <c r="Q82" i="2"/>
  <c r="P82" i="2"/>
  <c r="R81" i="2"/>
  <c r="Q81" i="2"/>
  <c r="P81" i="2"/>
  <c r="Q77" i="2"/>
  <c r="P77" i="2"/>
  <c r="Q72" i="2"/>
  <c r="P72" i="2"/>
  <c r="O72" i="2"/>
  <c r="N72" i="2"/>
  <c r="M72" i="2"/>
  <c r="L72" i="2"/>
  <c r="K72" i="2"/>
  <c r="G72" i="2"/>
  <c r="F72" i="2"/>
  <c r="E72" i="2"/>
  <c r="D72" i="2"/>
  <c r="C72" i="2"/>
  <c r="B72" i="2"/>
  <c r="G71" i="2"/>
  <c r="F71" i="2"/>
  <c r="E71" i="2"/>
  <c r="D71" i="2"/>
  <c r="C71" i="2"/>
  <c r="B71" i="2"/>
  <c r="Q63" i="2"/>
  <c r="P63" i="2"/>
  <c r="O63" i="2"/>
  <c r="N63" i="2"/>
  <c r="M63" i="2"/>
  <c r="L63" i="2"/>
  <c r="K63" i="2"/>
  <c r="I63" i="2"/>
  <c r="H63" i="2"/>
  <c r="G63" i="2"/>
  <c r="F63" i="2"/>
  <c r="E63" i="2"/>
  <c r="D63" i="2"/>
  <c r="C63" i="2"/>
  <c r="R36" i="2"/>
  <c r="Q36" i="2"/>
  <c r="P36" i="2"/>
  <c r="R35" i="2"/>
  <c r="Q35" i="2"/>
  <c r="P35" i="2"/>
  <c r="R34" i="2"/>
  <c r="Q34" i="2"/>
  <c r="P34" i="2"/>
  <c r="R33" i="2"/>
  <c r="Q33" i="2"/>
  <c r="P33" i="2"/>
  <c r="R22" i="2"/>
  <c r="Q22" i="2"/>
  <c r="R21" i="2"/>
  <c r="Q21" i="2"/>
  <c r="P12" i="2"/>
  <c r="O98" i="2"/>
  <c r="R108" i="2"/>
  <c r="Q163" i="2"/>
  <c r="P163" i="2"/>
  <c r="O163" i="2"/>
  <c r="N163" i="2"/>
  <c r="M163" i="2"/>
  <c r="L163" i="2"/>
  <c r="K163" i="2"/>
  <c r="J163" i="2"/>
  <c r="I163" i="2"/>
  <c r="H163" i="2"/>
  <c r="G163" i="2"/>
  <c r="F163" i="2"/>
  <c r="E163" i="2"/>
  <c r="D163" i="2"/>
  <c r="C163" i="2"/>
  <c r="B163" i="2"/>
  <c r="R163" i="2"/>
  <c r="Q108" i="2"/>
  <c r="P108" i="2"/>
  <c r="O108" i="2"/>
  <c r="N108" i="2"/>
  <c r="M108" i="2"/>
  <c r="L108" i="2"/>
  <c r="K108" i="2"/>
  <c r="J108" i="2"/>
  <c r="I108" i="2"/>
  <c r="H108" i="2"/>
  <c r="G108" i="2"/>
  <c r="F108" i="2"/>
  <c r="E108" i="2"/>
  <c r="D108" i="2"/>
  <c r="C108" i="2"/>
  <c r="C105" i="2"/>
  <c r="T87" i="2"/>
  <c r="T60" i="2" l="1"/>
  <c r="R60" i="2"/>
  <c r="S60" i="2"/>
  <c r="AA63" i="2"/>
  <c r="U60" i="2"/>
  <c r="AA60" i="2" s="1"/>
  <c r="V161" i="2"/>
  <c r="AA105" i="2"/>
  <c r="U127" i="2"/>
  <c r="AA127" i="2" s="1"/>
  <c r="AA121" i="2"/>
  <c r="V126" i="2"/>
  <c r="AA72" i="2"/>
  <c r="U148" i="2"/>
  <c r="AA148" i="2" s="1"/>
  <c r="AA145" i="2"/>
  <c r="T148" i="2"/>
  <c r="T127" i="2"/>
  <c r="O113" i="2"/>
  <c r="G113" i="2"/>
  <c r="I113" i="2"/>
  <c r="C111" i="2"/>
  <c r="K71" i="2"/>
  <c r="D146" i="2"/>
  <c r="D150" i="2" s="1"/>
  <c r="L146" i="2"/>
  <c r="L150" i="2" s="1"/>
  <c r="C161" i="2"/>
  <c r="P113" i="2"/>
  <c r="S127" i="2"/>
  <c r="S148" i="2"/>
  <c r="M113" i="2"/>
  <c r="K135" i="2"/>
  <c r="S71" i="2"/>
  <c r="R148" i="2"/>
  <c r="R127" i="2"/>
  <c r="T161" i="2"/>
  <c r="U161" i="2"/>
  <c r="S135" i="2"/>
  <c r="K12" i="2"/>
  <c r="K128" i="2" s="1"/>
  <c r="C146" i="2"/>
  <c r="C150" i="2" s="1"/>
  <c r="K146" i="2"/>
  <c r="K150" i="2" s="1"/>
  <c r="T146" i="2"/>
  <c r="M20" i="2"/>
  <c r="C12" i="2"/>
  <c r="C128" i="2" s="1"/>
  <c r="I20" i="2"/>
  <c r="S146" i="2"/>
  <c r="O146" i="2"/>
  <c r="O150" i="2" s="1"/>
  <c r="K113" i="2"/>
  <c r="J20" i="2"/>
  <c r="Q124" i="2"/>
  <c r="R128" i="2"/>
  <c r="B113" i="2"/>
  <c r="R71" i="2"/>
  <c r="R14" i="2"/>
  <c r="B20" i="2"/>
  <c r="D12" i="2"/>
  <c r="D14" i="2" s="1"/>
  <c r="S124" i="2"/>
  <c r="E12" i="2"/>
  <c r="E14" i="2" s="1"/>
  <c r="F12" i="2"/>
  <c r="F128" i="2" s="1"/>
  <c r="J111" i="2"/>
  <c r="E135" i="2"/>
  <c r="P124" i="2"/>
  <c r="U126" i="2"/>
  <c r="AA126" i="2" s="1"/>
  <c r="T113" i="2"/>
  <c r="R113" i="2"/>
  <c r="R105" i="2"/>
  <c r="L105" i="2"/>
  <c r="J105" i="2"/>
  <c r="H105" i="2"/>
  <c r="F105" i="2"/>
  <c r="D105" i="2"/>
  <c r="D161" i="2" s="1"/>
  <c r="P105" i="2"/>
  <c r="N105" i="2"/>
  <c r="L135" i="2"/>
  <c r="Q105" i="2"/>
  <c r="O105" i="2"/>
  <c r="H146" i="2"/>
  <c r="H150" i="2" s="1"/>
  <c r="S20" i="2"/>
  <c r="M105" i="2"/>
  <c r="K105" i="2"/>
  <c r="I105" i="2"/>
  <c r="G105" i="2"/>
  <c r="E105" i="2"/>
  <c r="J113" i="2"/>
  <c r="Q25" i="2"/>
  <c r="G111" i="2"/>
  <c r="O71" i="2"/>
  <c r="R101" i="2"/>
  <c r="M135" i="2"/>
  <c r="O124" i="2"/>
  <c r="J92" i="2"/>
  <c r="J75" i="2" s="1"/>
  <c r="O28" i="2"/>
  <c r="L113" i="2"/>
  <c r="P28" i="2"/>
  <c r="B37" i="2"/>
  <c r="B141" i="2" s="1"/>
  <c r="L92" i="2"/>
  <c r="L112" i="2" s="1"/>
  <c r="C20" i="2"/>
  <c r="L37" i="2"/>
  <c r="C28" i="2"/>
  <c r="R20" i="2"/>
  <c r="S92" i="2"/>
  <c r="B146" i="2"/>
  <c r="B150" i="2" s="1"/>
  <c r="P146" i="2"/>
  <c r="E20" i="2"/>
  <c r="R146" i="2"/>
  <c r="J146" i="2"/>
  <c r="J150" i="2" s="1"/>
  <c r="Q135" i="2"/>
  <c r="N92" i="2"/>
  <c r="N112" i="2" s="1"/>
  <c r="S37" i="2"/>
  <c r="Q92" i="2"/>
  <c r="Q75" i="2" s="1"/>
  <c r="E92" i="2"/>
  <c r="E112" i="2" s="1"/>
  <c r="N71" i="2"/>
  <c r="O111" i="2"/>
  <c r="R126" i="2"/>
  <c r="P20" i="2"/>
  <c r="I146" i="2"/>
  <c r="I150" i="2" s="1"/>
  <c r="C113" i="2"/>
  <c r="S113" i="2"/>
  <c r="U25" i="2"/>
  <c r="AA25" i="2" s="1"/>
  <c r="S25" i="2"/>
  <c r="I135" i="2"/>
  <c r="H20" i="2"/>
  <c r="S111" i="2"/>
  <c r="N20" i="2"/>
  <c r="M28" i="2"/>
  <c r="M146" i="2"/>
  <c r="M150" i="2" s="1"/>
  <c r="D20" i="2"/>
  <c r="N12" i="2"/>
  <c r="N128" i="2" s="1"/>
  <c r="T111" i="2"/>
  <c r="O101" i="2"/>
  <c r="B135" i="2"/>
  <c r="E28" i="2"/>
  <c r="T128" i="2"/>
  <c r="P92" i="2"/>
  <c r="P112" i="2" s="1"/>
  <c r="N135" i="2"/>
  <c r="M92" i="2"/>
  <c r="M75" i="2" s="1"/>
  <c r="H135" i="2"/>
  <c r="T20" i="2"/>
  <c r="S126" i="2"/>
  <c r="N111" i="2"/>
  <c r="D111" i="2"/>
  <c r="D113" i="2"/>
  <c r="R123" i="2"/>
  <c r="R124" i="2"/>
  <c r="Q101" i="2"/>
  <c r="E111" i="2"/>
  <c r="E113" i="2"/>
  <c r="Q146" i="2"/>
  <c r="Q123" i="2"/>
  <c r="T28" i="2"/>
  <c r="I148" i="2"/>
  <c r="M71" i="2"/>
  <c r="N127" i="2"/>
  <c r="H92" i="2"/>
  <c r="H112" i="2" s="1"/>
  <c r="B28" i="2"/>
  <c r="J12" i="2"/>
  <c r="J128" i="2" s="1"/>
  <c r="G92" i="2"/>
  <c r="G112" i="2" s="1"/>
  <c r="U146" i="2"/>
  <c r="R135" i="2"/>
  <c r="T124" i="2"/>
  <c r="E146" i="2"/>
  <c r="E150" i="2" s="1"/>
  <c r="O12" i="2"/>
  <c r="O128" i="2" s="1"/>
  <c r="P111" i="2"/>
  <c r="C37" i="2"/>
  <c r="D37" i="2"/>
  <c r="D141" i="2" s="1"/>
  <c r="G12" i="2"/>
  <c r="G14" i="2" s="1"/>
  <c r="H12" i="2"/>
  <c r="H14" i="2" s="1"/>
  <c r="I12" i="2"/>
  <c r="I14" i="2" s="1"/>
  <c r="K92" i="2"/>
  <c r="K75" i="2" s="1"/>
  <c r="F37" i="2"/>
  <c r="F141" i="2" s="1"/>
  <c r="G37" i="2"/>
  <c r="G141" i="2" s="1"/>
  <c r="H37" i="2"/>
  <c r="H141" i="2" s="1"/>
  <c r="I37" i="2"/>
  <c r="I141" i="2" s="1"/>
  <c r="J37" i="2"/>
  <c r="J141" i="2" s="1"/>
  <c r="M12" i="2"/>
  <c r="M14" i="2" s="1"/>
  <c r="B12" i="2"/>
  <c r="B128" i="2" s="1"/>
  <c r="L128" i="2"/>
  <c r="O37" i="2"/>
  <c r="T37" i="2"/>
  <c r="U101" i="2"/>
  <c r="AA101" i="2" s="1"/>
  <c r="D92" i="2"/>
  <c r="U14" i="2"/>
  <c r="AA14" i="2" s="1"/>
  <c r="N113" i="2"/>
  <c r="R92" i="2"/>
  <c r="R111" i="2"/>
  <c r="P135" i="2"/>
  <c r="O135" i="2"/>
  <c r="B111" i="2"/>
  <c r="B92" i="2"/>
  <c r="B112" i="2" s="1"/>
  <c r="I92" i="2"/>
  <c r="I112" i="2" s="1"/>
  <c r="F135" i="2"/>
  <c r="G135" i="2"/>
  <c r="P128" i="2"/>
  <c r="P14" i="2"/>
  <c r="Q126" i="2"/>
  <c r="P71" i="2"/>
  <c r="Q71" i="2"/>
  <c r="S14" i="2"/>
  <c r="S128" i="2"/>
  <c r="Q14" i="2"/>
  <c r="N148" i="2"/>
  <c r="N146" i="2"/>
  <c r="F148" i="2"/>
  <c r="F146" i="2"/>
  <c r="F150" i="2" s="1"/>
  <c r="I111" i="2"/>
  <c r="G28" i="2"/>
  <c r="V25" i="2"/>
  <c r="K111" i="2"/>
  <c r="Q128" i="2"/>
  <c r="T14" i="2"/>
  <c r="M37" i="2"/>
  <c r="M141" i="2" s="1"/>
  <c r="N37" i="2"/>
  <c r="N141" i="2" s="1"/>
  <c r="S28" i="2"/>
  <c r="S101" i="2"/>
  <c r="E37" i="2"/>
  <c r="K37" i="2"/>
  <c r="S123" i="2"/>
  <c r="V132" i="2"/>
  <c r="V140" i="2"/>
  <c r="V56" i="2"/>
  <c r="V76" i="2"/>
  <c r="T101" i="2"/>
  <c r="O127" i="2"/>
  <c r="V71" i="2"/>
  <c r="Q113" i="2"/>
  <c r="U113" i="2"/>
  <c r="Q148" i="2"/>
  <c r="H111" i="2"/>
  <c r="Q20" i="2"/>
  <c r="T123" i="2"/>
  <c r="Q127" i="2"/>
  <c r="F28" i="2"/>
  <c r="K20" i="2"/>
  <c r="L28" i="2"/>
  <c r="F113" i="2"/>
  <c r="O92" i="2"/>
  <c r="O112" i="2" s="1"/>
  <c r="J28" i="2"/>
  <c r="L20" i="2"/>
  <c r="O20" i="2"/>
  <c r="L111" i="2"/>
  <c r="M111" i="2"/>
  <c r="J135" i="2"/>
  <c r="F111" i="2"/>
  <c r="D135" i="2"/>
  <c r="T92" i="2"/>
  <c r="Q28" i="2"/>
  <c r="H28" i="2"/>
  <c r="V39" i="2"/>
  <c r="Q111" i="2"/>
  <c r="N124" i="2"/>
  <c r="K28" i="2"/>
  <c r="C92" i="2"/>
  <c r="G146" i="2"/>
  <c r="I28" i="2"/>
  <c r="D28" i="2"/>
  <c r="P101" i="2"/>
  <c r="H113" i="2"/>
  <c r="U28" i="2"/>
  <c r="AA28" i="2" s="1"/>
  <c r="F20" i="2"/>
  <c r="U37" i="2"/>
  <c r="G20" i="2"/>
  <c r="U20" i="2"/>
  <c r="AA20" i="2" s="1"/>
  <c r="N28" i="2"/>
  <c r="C135" i="2"/>
  <c r="F92" i="2"/>
  <c r="U71" i="2"/>
  <c r="T126" i="2"/>
  <c r="T71" i="2"/>
  <c r="L71" i="2"/>
  <c r="U128" i="2"/>
  <c r="AA128" i="2" s="1"/>
  <c r="U124" i="2"/>
  <c r="AA124" i="2" s="1"/>
  <c r="U111" i="2"/>
  <c r="AA111" i="2" s="1"/>
  <c r="U92" i="2"/>
  <c r="U123" i="2"/>
  <c r="AA123" i="2" s="1"/>
  <c r="T25" i="2"/>
  <c r="R25" i="2"/>
  <c r="R28" i="2"/>
  <c r="U150" i="2" l="1"/>
  <c r="AA150" i="2" s="1"/>
  <c r="AA146" i="2"/>
  <c r="U141" i="2"/>
  <c r="AA141" i="2" s="1"/>
  <c r="AA37" i="2"/>
  <c r="U112" i="2"/>
  <c r="AA112" i="2" s="1"/>
  <c r="AA92" i="2"/>
  <c r="T150" i="2"/>
  <c r="T75" i="2"/>
  <c r="O14" i="2"/>
  <c r="M161" i="2"/>
  <c r="S75" i="2"/>
  <c r="S150" i="2"/>
  <c r="O161" i="2"/>
  <c r="J161" i="2"/>
  <c r="L161" i="2"/>
  <c r="Q161" i="2"/>
  <c r="H161" i="2"/>
  <c r="B29" i="2"/>
  <c r="K14" i="2"/>
  <c r="S29" i="2"/>
  <c r="E161" i="2"/>
  <c r="G161" i="2"/>
  <c r="N161" i="2"/>
  <c r="K161" i="2"/>
  <c r="H29" i="2"/>
  <c r="H31" i="2" s="1"/>
  <c r="H39" i="2" s="1"/>
  <c r="H43" i="2" s="1"/>
  <c r="E133" i="2"/>
  <c r="E141" i="2"/>
  <c r="L133" i="2"/>
  <c r="L141" i="2"/>
  <c r="C133" i="2"/>
  <c r="C141" i="2"/>
  <c r="T77" i="2"/>
  <c r="T141" i="2"/>
  <c r="I161" i="2"/>
  <c r="O77" i="2"/>
  <c r="O141" i="2"/>
  <c r="P161" i="2"/>
  <c r="K77" i="2"/>
  <c r="K141" i="2"/>
  <c r="S133" i="2"/>
  <c r="S141" i="2"/>
  <c r="F161" i="2"/>
  <c r="S161" i="2"/>
  <c r="M29" i="2"/>
  <c r="M31" i="2" s="1"/>
  <c r="M140" i="2" s="1"/>
  <c r="R150" i="2"/>
  <c r="R112" i="2"/>
  <c r="R161" i="2"/>
  <c r="D29" i="2"/>
  <c r="D31" i="2" s="1"/>
  <c r="D140" i="2" s="1"/>
  <c r="C14" i="2"/>
  <c r="L75" i="2"/>
  <c r="B133" i="2"/>
  <c r="B14" i="2"/>
  <c r="I29" i="2"/>
  <c r="I31" i="2" s="1"/>
  <c r="F14" i="2"/>
  <c r="M128" i="2"/>
  <c r="I75" i="2"/>
  <c r="J29" i="2"/>
  <c r="D128" i="2"/>
  <c r="K151" i="2"/>
  <c r="P151" i="2"/>
  <c r="P150" i="2"/>
  <c r="P75" i="2"/>
  <c r="Q150" i="2"/>
  <c r="O133" i="2"/>
  <c r="P29" i="2"/>
  <c r="P31" i="2" s="1"/>
  <c r="P140" i="2" s="1"/>
  <c r="O29" i="2"/>
  <c r="S112" i="2"/>
  <c r="Q151" i="2"/>
  <c r="I128" i="2"/>
  <c r="E128" i="2"/>
  <c r="S151" i="2"/>
  <c r="T29" i="2"/>
  <c r="R75" i="2"/>
  <c r="G151" i="2"/>
  <c r="I151" i="2"/>
  <c r="Q112" i="2"/>
  <c r="R151" i="2"/>
  <c r="S77" i="2"/>
  <c r="J112" i="2"/>
  <c r="K112" i="2"/>
  <c r="M133" i="2"/>
  <c r="M77" i="2"/>
  <c r="J133" i="2"/>
  <c r="L151" i="2"/>
  <c r="H133" i="2"/>
  <c r="C29" i="2"/>
  <c r="T133" i="2"/>
  <c r="H128" i="2"/>
  <c r="J151" i="2"/>
  <c r="L77" i="2"/>
  <c r="E29" i="2"/>
  <c r="E31" i="2" s="1"/>
  <c r="E39" i="2" s="1"/>
  <c r="E43" i="2" s="1"/>
  <c r="U29" i="2"/>
  <c r="R29" i="2"/>
  <c r="H151" i="2"/>
  <c r="M112" i="2"/>
  <c r="G29" i="2"/>
  <c r="G31" i="2" s="1"/>
  <c r="N77" i="2"/>
  <c r="N133" i="2"/>
  <c r="G150" i="2"/>
  <c r="M151" i="2"/>
  <c r="J14" i="2"/>
  <c r="E151" i="2"/>
  <c r="N14" i="2"/>
  <c r="B151" i="2"/>
  <c r="N151" i="2"/>
  <c r="N75" i="2"/>
  <c r="N29" i="2"/>
  <c r="K29" i="2"/>
  <c r="Q29" i="2"/>
  <c r="I133" i="2"/>
  <c r="F151" i="2"/>
  <c r="D133" i="2"/>
  <c r="J77" i="2"/>
  <c r="G128" i="2"/>
  <c r="O75" i="2"/>
  <c r="O151" i="2"/>
  <c r="G133" i="2"/>
  <c r="F133" i="2"/>
  <c r="D151" i="2"/>
  <c r="D112" i="2"/>
  <c r="T151" i="2"/>
  <c r="T112" i="2"/>
  <c r="K133" i="2"/>
  <c r="U151" i="2"/>
  <c r="AA151" i="2" s="1"/>
  <c r="F29" i="2"/>
  <c r="N150" i="2"/>
  <c r="L29" i="2"/>
  <c r="L31" i="2" s="1"/>
  <c r="V43" i="2"/>
  <c r="V134" i="2" s="1"/>
  <c r="U133" i="2"/>
  <c r="AA133" i="2" s="1"/>
  <c r="U77" i="2"/>
  <c r="AA77" i="2" s="1"/>
  <c r="C151" i="2"/>
  <c r="C112" i="2"/>
  <c r="F112" i="2"/>
  <c r="U75" i="2"/>
  <c r="AA75" i="2" s="1"/>
  <c r="U31" i="2" l="1"/>
  <c r="AA29" i="2"/>
  <c r="T31" i="2"/>
  <c r="K31" i="2"/>
  <c r="K140" i="2" s="1"/>
  <c r="O31" i="2"/>
  <c r="O76" i="2" s="1"/>
  <c r="S31" i="2"/>
  <c r="S39" i="2" s="1"/>
  <c r="C31" i="2"/>
  <c r="C56" i="2" s="1"/>
  <c r="B31" i="2"/>
  <c r="B132" i="2" s="1"/>
  <c r="R31" i="2"/>
  <c r="R44" i="2" s="1"/>
  <c r="D132" i="2"/>
  <c r="F31" i="2"/>
  <c r="F140" i="2" s="1"/>
  <c r="D39" i="2"/>
  <c r="D43" i="2" s="1"/>
  <c r="D54" i="2" s="1"/>
  <c r="D56" i="2"/>
  <c r="D44" i="2"/>
  <c r="J31" i="2"/>
  <c r="J56" i="2" s="1"/>
  <c r="M56" i="2"/>
  <c r="P39" i="2"/>
  <c r="P43" i="2" s="1"/>
  <c r="P142" i="2" s="1"/>
  <c r="P76" i="2"/>
  <c r="P44" i="2"/>
  <c r="P132" i="2"/>
  <c r="N31" i="2"/>
  <c r="N56" i="2" s="1"/>
  <c r="P56" i="2"/>
  <c r="G44" i="2"/>
  <c r="G132" i="2"/>
  <c r="G39" i="2"/>
  <c r="G43" i="2" s="1"/>
  <c r="G49" i="2" s="1"/>
  <c r="E56" i="2"/>
  <c r="M39" i="2"/>
  <c r="M43" i="2" s="1"/>
  <c r="M134" i="2" s="1"/>
  <c r="M44" i="2"/>
  <c r="E132" i="2"/>
  <c r="M76" i="2"/>
  <c r="E140" i="2"/>
  <c r="E44" i="2"/>
  <c r="M132" i="2"/>
  <c r="G56" i="2"/>
  <c r="Q31" i="2"/>
  <c r="G140" i="2"/>
  <c r="H132" i="2"/>
  <c r="E134" i="2"/>
  <c r="E54" i="2"/>
  <c r="E142" i="2"/>
  <c r="H140" i="2"/>
  <c r="H56" i="2"/>
  <c r="H44" i="2"/>
  <c r="V78" i="2"/>
  <c r="V49" i="2"/>
  <c r="V54" i="2"/>
  <c r="V142" i="2"/>
  <c r="L44" i="2"/>
  <c r="L76" i="2"/>
  <c r="L140" i="2"/>
  <c r="L39" i="2"/>
  <c r="L43" i="2" s="1"/>
  <c r="L56" i="2"/>
  <c r="L132" i="2"/>
  <c r="V47" i="2"/>
  <c r="V57" i="2" s="1"/>
  <c r="I56" i="2"/>
  <c r="I39" i="2"/>
  <c r="I43" i="2" s="1"/>
  <c r="I132" i="2"/>
  <c r="I44" i="2"/>
  <c r="I140" i="2"/>
  <c r="H47" i="2"/>
  <c r="H54" i="2"/>
  <c r="H134" i="2"/>
  <c r="H142" i="2"/>
  <c r="H49" i="2"/>
  <c r="U140" i="2" l="1"/>
  <c r="AA140" i="2" s="1"/>
  <c r="U44" i="2"/>
  <c r="AA44" i="2" s="1"/>
  <c r="U39" i="2"/>
  <c r="U132" i="2"/>
  <c r="AA132" i="2" s="1"/>
  <c r="U56" i="2"/>
  <c r="AA56" i="2" s="1"/>
  <c r="U76" i="2"/>
  <c r="AA76" i="2" s="1"/>
  <c r="AA31" i="2"/>
  <c r="K76" i="2"/>
  <c r="K132" i="2"/>
  <c r="K44" i="2"/>
  <c r="T132" i="2"/>
  <c r="T76" i="2"/>
  <c r="O140" i="2"/>
  <c r="T56" i="2"/>
  <c r="T39" i="2"/>
  <c r="T43" i="2" s="1"/>
  <c r="T47" i="2" s="1"/>
  <c r="T57" i="2" s="1"/>
  <c r="T44" i="2"/>
  <c r="T140" i="2"/>
  <c r="O132" i="2"/>
  <c r="K56" i="2"/>
  <c r="O44" i="2"/>
  <c r="O39" i="2"/>
  <c r="O43" i="2" s="1"/>
  <c r="O142" i="2" s="1"/>
  <c r="O56" i="2"/>
  <c r="C39" i="2"/>
  <c r="C43" i="2" s="1"/>
  <c r="C142" i="2" s="1"/>
  <c r="K39" i="2"/>
  <c r="K43" i="2" s="1"/>
  <c r="K134" i="2" s="1"/>
  <c r="C132" i="2"/>
  <c r="S56" i="2"/>
  <c r="C140" i="2"/>
  <c r="S140" i="2"/>
  <c r="S44" i="2"/>
  <c r="S76" i="2"/>
  <c r="S132" i="2"/>
  <c r="B140" i="2"/>
  <c r="C44" i="2"/>
  <c r="R132" i="2"/>
  <c r="R56" i="2"/>
  <c r="R76" i="2"/>
  <c r="R39" i="2"/>
  <c r="R43" i="2" s="1"/>
  <c r="R49" i="2" s="1"/>
  <c r="S43" i="2"/>
  <c r="S49" i="2" s="1"/>
  <c r="B44" i="2"/>
  <c r="B56" i="2"/>
  <c r="B39" i="2"/>
  <c r="B43" i="2" s="1"/>
  <c r="B134" i="2" s="1"/>
  <c r="G47" i="2"/>
  <c r="G55" i="2" s="1"/>
  <c r="N140" i="2"/>
  <c r="J44" i="2"/>
  <c r="N44" i="2"/>
  <c r="N39" i="2"/>
  <c r="N43" i="2" s="1"/>
  <c r="N142" i="2" s="1"/>
  <c r="G142" i="2"/>
  <c r="D134" i="2"/>
  <c r="D142" i="2"/>
  <c r="G134" i="2"/>
  <c r="N76" i="2"/>
  <c r="N132" i="2"/>
  <c r="R140" i="2"/>
  <c r="J140" i="2"/>
  <c r="F56" i="2"/>
  <c r="Q39" i="2"/>
  <c r="Q43" i="2" s="1"/>
  <c r="Q54" i="2" s="1"/>
  <c r="G54" i="2"/>
  <c r="F39" i="2"/>
  <c r="F43" i="2" s="1"/>
  <c r="F47" i="2" s="1"/>
  <c r="F57" i="2" s="1"/>
  <c r="F44" i="2"/>
  <c r="J76" i="2"/>
  <c r="J132" i="2"/>
  <c r="F132" i="2"/>
  <c r="J39" i="2"/>
  <c r="J43" i="2" s="1"/>
  <c r="J134" i="2" s="1"/>
  <c r="P47" i="2"/>
  <c r="P58" i="2" s="1"/>
  <c r="P78" i="2"/>
  <c r="P134" i="2"/>
  <c r="P49" i="2"/>
  <c r="P54" i="2"/>
  <c r="E46" i="2"/>
  <c r="E47" i="2" s="1"/>
  <c r="Q56" i="2"/>
  <c r="M54" i="2"/>
  <c r="Q76" i="2"/>
  <c r="M78" i="2"/>
  <c r="Q44" i="2"/>
  <c r="M49" i="2"/>
  <c r="M47" i="2"/>
  <c r="M142" i="2"/>
  <c r="Q140" i="2"/>
  <c r="Q132" i="2"/>
  <c r="C46" i="2"/>
  <c r="V58" i="2"/>
  <c r="V59" i="2"/>
  <c r="V55" i="2"/>
  <c r="L78" i="2"/>
  <c r="L142" i="2"/>
  <c r="L49" i="2"/>
  <c r="L47" i="2"/>
  <c r="L134" i="2"/>
  <c r="L54" i="2"/>
  <c r="V149" i="2"/>
  <c r="I142" i="2"/>
  <c r="I49" i="2"/>
  <c r="I134" i="2"/>
  <c r="I47" i="2"/>
  <c r="I54" i="2"/>
  <c r="B46" i="2"/>
  <c r="H59" i="2"/>
  <c r="H57" i="2"/>
  <c r="H149" i="2"/>
  <c r="H58" i="2"/>
  <c r="H55" i="2"/>
  <c r="D46" i="2"/>
  <c r="AA39" i="2" l="1"/>
  <c r="U43" i="2"/>
  <c r="T54" i="2"/>
  <c r="O47" i="2"/>
  <c r="O57" i="2" s="1"/>
  <c r="O54" i="2"/>
  <c r="O134" i="2"/>
  <c r="C54" i="2"/>
  <c r="T49" i="2"/>
  <c r="C134" i="2"/>
  <c r="T134" i="2"/>
  <c r="K54" i="2"/>
  <c r="K142" i="2"/>
  <c r="K49" i="2"/>
  <c r="K78" i="2"/>
  <c r="T142" i="2"/>
  <c r="O49" i="2"/>
  <c r="O78" i="2"/>
  <c r="K47" i="2"/>
  <c r="K55" i="2" s="1"/>
  <c r="T58" i="2"/>
  <c r="T78" i="2"/>
  <c r="S54" i="2"/>
  <c r="S134" i="2"/>
  <c r="S78" i="2"/>
  <c r="S47" i="2"/>
  <c r="S142" i="2"/>
  <c r="G59" i="2"/>
  <c r="R47" i="2"/>
  <c r="G149" i="2"/>
  <c r="N134" i="2"/>
  <c r="G57" i="2"/>
  <c r="G58" i="2"/>
  <c r="T59" i="2"/>
  <c r="B142" i="2"/>
  <c r="J142" i="2"/>
  <c r="B54" i="2"/>
  <c r="T149" i="2"/>
  <c r="T55" i="2"/>
  <c r="N49" i="2"/>
  <c r="R134" i="2"/>
  <c r="Q49" i="2"/>
  <c r="N54" i="2"/>
  <c r="J78" i="2"/>
  <c r="R54" i="2"/>
  <c r="R78" i="2"/>
  <c r="N47" i="2"/>
  <c r="N78" i="2"/>
  <c r="R142" i="2"/>
  <c r="Q47" i="2"/>
  <c r="Q58" i="2" s="1"/>
  <c r="F134" i="2"/>
  <c r="F58" i="2"/>
  <c r="Q142" i="2"/>
  <c r="Q134" i="2"/>
  <c r="F55" i="2"/>
  <c r="F54" i="2"/>
  <c r="F59" i="2"/>
  <c r="F142" i="2"/>
  <c r="F149" i="2"/>
  <c r="F49" i="2"/>
  <c r="Q78" i="2"/>
  <c r="J49" i="2"/>
  <c r="J47" i="2"/>
  <c r="J54" i="2"/>
  <c r="P55" i="2"/>
  <c r="P57" i="2"/>
  <c r="P59" i="2"/>
  <c r="P149" i="2"/>
  <c r="E49" i="2"/>
  <c r="M55" i="2"/>
  <c r="M149" i="2"/>
  <c r="M57" i="2"/>
  <c r="M58" i="2"/>
  <c r="M59" i="2"/>
  <c r="C47" i="2"/>
  <c r="C49" i="2"/>
  <c r="L57" i="2"/>
  <c r="L59" i="2"/>
  <c r="L58" i="2"/>
  <c r="L55" i="2"/>
  <c r="L149" i="2"/>
  <c r="I55" i="2"/>
  <c r="I58" i="2"/>
  <c r="I59" i="2"/>
  <c r="I57" i="2"/>
  <c r="I149" i="2"/>
  <c r="B49" i="2"/>
  <c r="B47" i="2"/>
  <c r="E149" i="2"/>
  <c r="E59" i="2"/>
  <c r="E55" i="2"/>
  <c r="E58" i="2"/>
  <c r="E57" i="2"/>
  <c r="D49" i="2"/>
  <c r="D47" i="2"/>
  <c r="AA43" i="2" l="1"/>
  <c r="U142" i="2"/>
  <c r="AA142" i="2" s="1"/>
  <c r="U134" i="2"/>
  <c r="AA134" i="2" s="1"/>
  <c r="U78" i="2"/>
  <c r="AA78" i="2" s="1"/>
  <c r="U47" i="2"/>
  <c r="U54" i="2"/>
  <c r="AA54" i="2" s="1"/>
  <c r="U49" i="2"/>
  <c r="AA49" i="2" s="1"/>
  <c r="S58" i="2"/>
  <c r="S57" i="2"/>
  <c r="R55" i="2"/>
  <c r="R57" i="2"/>
  <c r="O149" i="2"/>
  <c r="O59" i="2"/>
  <c r="O58" i="2"/>
  <c r="O55" i="2"/>
  <c r="K149" i="2"/>
  <c r="K58" i="2"/>
  <c r="K59" i="2"/>
  <c r="K57" i="2"/>
  <c r="R149" i="2"/>
  <c r="R58" i="2"/>
  <c r="S55" i="2"/>
  <c r="R59" i="2"/>
  <c r="S59" i="2"/>
  <c r="S149" i="2"/>
  <c r="Q57" i="2"/>
  <c r="Q149" i="2"/>
  <c r="Q59" i="2"/>
  <c r="Q55" i="2"/>
  <c r="N57" i="2"/>
  <c r="N59" i="2"/>
  <c r="N149" i="2"/>
  <c r="N58" i="2"/>
  <c r="N55" i="2"/>
  <c r="J57" i="2"/>
  <c r="J59" i="2"/>
  <c r="J58" i="2"/>
  <c r="J149" i="2"/>
  <c r="J55" i="2"/>
  <c r="C55" i="2"/>
  <c r="C149" i="2"/>
  <c r="C57" i="2"/>
  <c r="C58" i="2"/>
  <c r="C59" i="2"/>
  <c r="B55" i="2"/>
  <c r="B59" i="2"/>
  <c r="B58" i="2"/>
  <c r="B149" i="2"/>
  <c r="B57" i="2"/>
  <c r="D149" i="2"/>
  <c r="D58" i="2"/>
  <c r="D55" i="2"/>
  <c r="D57" i="2"/>
  <c r="D59" i="2"/>
  <c r="U57" i="2" l="1"/>
  <c r="AA57" i="2" s="1"/>
  <c r="AA47" i="2"/>
  <c r="U58" i="2"/>
  <c r="AA58" i="2" s="1"/>
  <c r="U55" i="2"/>
  <c r="AA55" i="2" s="1"/>
  <c r="U59" i="2"/>
  <c r="AA59" i="2" s="1"/>
  <c r="U149" i="2"/>
  <c r="AA14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Ericson</author>
    <author>Elin Emfeldt</author>
    <author>Hjalmar Wikholm</author>
  </authors>
  <commentList>
    <comment ref="CR24" authorId="0" shapeId="0" xr:uid="{4036CE10-3B1E-45DE-B773-97EA5109379A}">
      <text>
        <r>
          <rPr>
            <sz val="9"/>
            <color indexed="81"/>
            <rFont val="Tahoma"/>
            <family val="2"/>
          </rPr>
          <t>Including SEK -15.3 million relating to Avanza compensating customers' for residual tax after Avanza offered too high interest rates on Investment Savings Accounts (ISK). Read more in Avanza's Interim Report January-June 2024.</t>
        </r>
      </text>
    </comment>
    <comment ref="CS24" authorId="1" shapeId="0" xr:uid="{FB1A6D8C-459D-4952-B37B-FFAC35DC0EAA}">
      <text>
        <r>
          <rPr>
            <sz val="9"/>
            <color indexed="81"/>
            <rFont val="Tahoma"/>
            <family val="2"/>
          </rPr>
          <t>Including SEK -10.5 million relating to Avanza compensating customers' for residual tax after Avanza offered too high interest rates on Investment Savings Accounts (ISK). Read more in Avanza's Interim Report January-September 2024.</t>
        </r>
      </text>
    </comment>
    <comment ref="CT24" authorId="1" shapeId="0" xr:uid="{F202F299-534B-4EE0-840F-99E6A781148C}">
      <text>
        <r>
          <rPr>
            <sz val="9"/>
            <color indexed="81"/>
            <rFont val="Tahoma"/>
            <family val="2"/>
          </rPr>
          <t>Including SEK -2.7 million relating to Avanza compensating customers' for residual tax after Avanza offered too high interest rates on Investment Savings Accounts (ISK). Read more in Avanza's Preliminary Financial Statement 2024.</t>
        </r>
      </text>
    </comment>
    <comment ref="CR28" authorId="0" shapeId="0" xr:uid="{DC3B2AD0-38A8-480E-BA8A-EF1D5EC96344}">
      <text>
        <r>
          <rPr>
            <sz val="9"/>
            <color indexed="81"/>
            <rFont val="Tahoma"/>
            <family val="2"/>
          </rPr>
          <t>Including SEK -15.3 million relating to Avanza compensating customers' for residual tax after Avanza offered too high interest rates on Investment Savings Accounts (ISK). Read more in Avanza's Interim Report January-June 2024.</t>
        </r>
      </text>
    </comment>
    <comment ref="CS28" authorId="1" shapeId="0" xr:uid="{E11D6334-3E06-4A2B-AD7F-E045FD75EC97}">
      <text>
        <r>
          <rPr>
            <sz val="9"/>
            <color indexed="81"/>
            <rFont val="Tahoma"/>
            <family val="2"/>
          </rPr>
          <t>Including SEK -10.5 million relating to Avanza compensating customers' for residual tax after Avanza offered too high interest rates on Investment Savings Accounts (ISK). Read more in Avanza's Interim Report January-September 2024.</t>
        </r>
      </text>
    </comment>
    <comment ref="CT28" authorId="1" shapeId="0" xr:uid="{9349A085-281D-43CC-9099-64D7A135CF65}">
      <text>
        <r>
          <rPr>
            <sz val="9"/>
            <color indexed="81"/>
            <rFont val="Tahoma"/>
            <family val="2"/>
          </rPr>
          <t>Including SEK -2.7 million relating to Avanza compensating customers' for residual tax after Avanza offered too high interest rates on Investment Savings Accounts (ISK). Read more in Avanza's Preliminary Financial Statement 2024.</t>
        </r>
      </text>
    </comment>
    <comment ref="BV36" authorId="2" shapeId="0" xr:uid="{9ECC1151-1171-43CE-8FCF-0975C3B56559}">
      <text>
        <r>
          <rPr>
            <sz val="9"/>
            <color indexed="81"/>
            <rFont val="Tahoma"/>
            <family val="2"/>
          </rPr>
          <t>Including the Swedish Financial Supervisory Authority’s administrative fee of SEK 35 million on the subsidiary Försäkringsaktiebolaget Avanza Pension.</t>
        </r>
      </text>
    </comment>
    <comment ref="CR36" authorId="0" shapeId="0" xr:uid="{CF3F03D1-0FF9-4473-B12C-EE56FD8E8340}">
      <text>
        <r>
          <rPr>
            <sz val="9"/>
            <color indexed="81"/>
            <rFont val="Tahoma"/>
            <family val="2"/>
          </rPr>
          <t>Including the Swedish Authority for Privacy Protection's administrative fine of SEK 15 million related to an incident in 2021.</t>
        </r>
      </text>
    </comment>
    <comment ref="CS36" authorId="1" shapeId="0" xr:uid="{5889011D-133D-4AD4-B418-250AAA8135FB}">
      <text>
        <r>
          <rPr>
            <sz val="9"/>
            <color indexed="81"/>
            <rFont val="Tahoma"/>
            <family val="2"/>
          </rPr>
          <t>Including costs of SEK 10,7 million related to the collaboration with Affärsvärlden.</t>
        </r>
      </text>
    </comment>
    <comment ref="BR68" authorId="1" shapeId="0" xr:uid="{E8CE247C-300A-4482-81D9-EEB66667A16A}">
      <text>
        <r>
          <rPr>
            <sz val="9"/>
            <color indexed="81"/>
            <rFont val="Tahoma"/>
            <family val="2"/>
          </rPr>
          <t>Restated from 1,52 to 1,55. See note 4 in the Interim Report January-March 2018.</t>
        </r>
      </text>
    </comment>
    <comment ref="BV77" authorId="2" shapeId="0" xr:uid="{35BA174B-017E-45EB-9EA8-88F1544E0283}">
      <text>
        <r>
          <rPr>
            <sz val="9"/>
            <color indexed="81"/>
            <rFont val="Tahoma"/>
            <family val="2"/>
          </rPr>
          <t>Excluding administrative fee of SEK 35 million</t>
        </r>
      </text>
    </comment>
    <comment ref="BV78" authorId="2" shapeId="0" xr:uid="{80A94281-7C66-43C1-A51C-717A1E3529A5}">
      <text>
        <r>
          <rPr>
            <sz val="9"/>
            <color indexed="81"/>
            <rFont val="Tahoma"/>
            <family val="2"/>
          </rPr>
          <t>Excluding administrative fee of SEK 35 million</t>
        </r>
      </text>
    </comment>
    <comment ref="CJ118" authorId="0" shapeId="0" xr:uid="{33D3902C-6441-474F-9C97-2DA57796FBDA}">
      <text>
        <r>
          <rPr>
            <sz val="9"/>
            <color indexed="81"/>
            <rFont val="Roboto"/>
            <scheme val="minor"/>
          </rPr>
          <t>See note 5</t>
        </r>
      </text>
    </comment>
    <comment ref="BV133" authorId="2" shapeId="0" xr:uid="{2A70143F-1779-430B-9E48-ACA51FA2C786}">
      <text>
        <r>
          <rPr>
            <sz val="9"/>
            <color indexed="81"/>
            <rFont val="Tahoma"/>
            <family val="2"/>
          </rPr>
          <t>Excluding administrative fee of SEK 35 million</t>
        </r>
      </text>
    </comment>
    <comment ref="BV134" authorId="2" shapeId="0" xr:uid="{1CC908D5-9A07-4A0C-8BDE-14F889201AC4}">
      <text>
        <r>
          <rPr>
            <sz val="9"/>
            <color indexed="81"/>
            <rFont val="Tahoma"/>
            <family val="2"/>
          </rPr>
          <t>Excluding administrative fee of SEK 35 million</t>
        </r>
      </text>
    </comment>
    <comment ref="BV141" authorId="2" shapeId="0" xr:uid="{7B49F789-7A37-464D-A32E-5F329446A8F3}">
      <text>
        <r>
          <rPr>
            <sz val="9"/>
            <color indexed="81"/>
            <rFont val="Tahoma"/>
            <family val="2"/>
          </rPr>
          <t>Excluding administrative fee of SEK 35 million</t>
        </r>
      </text>
    </comment>
    <comment ref="BV142" authorId="2" shapeId="0" xr:uid="{B73D8227-430E-425B-B822-EFDAADFBF320}">
      <text>
        <r>
          <rPr>
            <sz val="9"/>
            <color indexed="81"/>
            <rFont val="Tahoma"/>
            <family val="2"/>
          </rPr>
          <t>Excluding administrative fee of SEK 35 million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Hjalmar Wikholm</author>
  </authors>
  <commentList>
    <comment ref="S77" authorId="0" shapeId="0" xr:uid="{00000000-0006-0000-0100-000001000000}">
      <text>
        <r>
          <rPr>
            <sz val="9"/>
            <color indexed="81"/>
            <rFont val="Tahoma"/>
            <family val="2"/>
          </rPr>
          <t>Excluding administrative fee of SEK 35 million</t>
        </r>
      </text>
    </comment>
    <comment ref="S78" authorId="0" shapeId="0" xr:uid="{00000000-0006-0000-0100-000002000000}">
      <text>
        <r>
          <rPr>
            <sz val="9"/>
            <color indexed="81"/>
            <rFont val="Tahoma"/>
            <family val="2"/>
          </rPr>
          <t>Excluding administrative fee of SEK 35 million</t>
        </r>
      </text>
    </comment>
    <comment ref="S133" authorId="0" shapeId="0" xr:uid="{00000000-0006-0000-0100-000003000000}">
      <text>
        <r>
          <rPr>
            <sz val="9"/>
            <color indexed="81"/>
            <rFont val="Tahoma"/>
            <family val="2"/>
          </rPr>
          <t>Excluding administrative fee of SEK 35 million</t>
        </r>
      </text>
    </comment>
    <comment ref="S134" authorId="0" shapeId="0" xr:uid="{00000000-0006-0000-0100-000004000000}">
      <text>
        <r>
          <rPr>
            <sz val="9"/>
            <color indexed="81"/>
            <rFont val="Tahoma"/>
            <family val="2"/>
          </rPr>
          <t>Excluding administrative fee of SEK 35 million</t>
        </r>
      </text>
    </comment>
    <comment ref="S141" authorId="0" shapeId="0" xr:uid="{00000000-0006-0000-0100-000005000000}">
      <text>
        <r>
          <rPr>
            <sz val="9"/>
            <color indexed="81"/>
            <rFont val="Tahoma"/>
            <family val="2"/>
          </rPr>
          <t>Excluding administrative fee of SEK 35 million</t>
        </r>
      </text>
    </comment>
    <comment ref="S142" authorId="0" shapeId="0" xr:uid="{00000000-0006-0000-0100-000006000000}">
      <text>
        <r>
          <rPr>
            <sz val="9"/>
            <color indexed="81"/>
            <rFont val="Tahoma"/>
            <family val="2"/>
          </rPr>
          <t>Excluding administrative fee of SEK 35 million</t>
        </r>
      </text>
    </comment>
  </commentList>
</comments>
</file>

<file path=xl/sharedStrings.xml><?xml version="1.0" encoding="utf-8"?>
<sst xmlns="http://schemas.openxmlformats.org/spreadsheetml/2006/main" count="3102" uniqueCount="286">
  <si>
    <t>Q1/01</t>
  </si>
  <si>
    <t>Q2/01</t>
  </si>
  <si>
    <t>Q3/01</t>
  </si>
  <si>
    <t>Q4/01</t>
  </si>
  <si>
    <t>Q1/02</t>
  </si>
  <si>
    <t>Q2/02</t>
  </si>
  <si>
    <t>Q3/02</t>
  </si>
  <si>
    <t>Q4/04</t>
  </si>
  <si>
    <t>Q1/03</t>
  </si>
  <si>
    <t>Q2/03</t>
  </si>
  <si>
    <t>Q3/03</t>
  </si>
  <si>
    <t>Q4/03</t>
  </si>
  <si>
    <t>Q1/04</t>
  </si>
  <si>
    <t>Q2/04</t>
  </si>
  <si>
    <t>Q3/04</t>
  </si>
  <si>
    <t>Q1/05</t>
  </si>
  <si>
    <t>Q2/05</t>
  </si>
  <si>
    <t>Q3/05</t>
  </si>
  <si>
    <t>Q4/05</t>
  </si>
  <si>
    <t>Q1/06</t>
  </si>
  <si>
    <t>Q2/06</t>
  </si>
  <si>
    <t>Q3/06</t>
  </si>
  <si>
    <t>Q4/06</t>
  </si>
  <si>
    <t>Q1/07</t>
  </si>
  <si>
    <t>Q2/07</t>
  </si>
  <si>
    <t>Avanza</t>
  </si>
  <si>
    <t>Brokerage income</t>
  </si>
  <si>
    <t>Net interest income</t>
  </si>
  <si>
    <t>Net result of financial transactions</t>
  </si>
  <si>
    <t>Brokerage expenses</t>
  </si>
  <si>
    <t>Net brokerage income</t>
  </si>
  <si>
    <t>Trading days</t>
  </si>
  <si>
    <t>Number of customers, thousands</t>
  </si>
  <si>
    <t>Yield</t>
  </si>
  <si>
    <t>N.A.</t>
  </si>
  <si>
    <t>Price / BV</t>
  </si>
  <si>
    <t>CAGR</t>
  </si>
  <si>
    <t>Annual data</t>
  </si>
  <si>
    <t>Quarterly data</t>
  </si>
  <si>
    <t>Operating margin</t>
  </si>
  <si>
    <t>Tax rate</t>
  </si>
  <si>
    <t>Q4/02</t>
  </si>
  <si>
    <t>Other operating income</t>
  </si>
  <si>
    <t>NEG.</t>
  </si>
  <si>
    <t>Q4/00</t>
  </si>
  <si>
    <t>Annualised interest rate on deposits</t>
  </si>
  <si>
    <t>P/E, based on historical rolling 12-month profits</t>
  </si>
  <si>
    <t>Price / Savings capital</t>
  </si>
  <si>
    <t>Q3/07</t>
  </si>
  <si>
    <t>-</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</si>
  <si>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</si>
  <si>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</si>
  <si>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</si>
  <si>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</si>
  <si>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</si>
  <si>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</si>
  <si>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</si>
  <si>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</si>
  <si>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</si>
  <si>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</si>
  <si>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</si>
  <si>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</si>
  <si>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</si>
  <si>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</si>
  <si>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</si>
  <si>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</si>
  <si>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</si>
  <si>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</si>
  <si>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</si>
  <si>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</si>
  <si>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</si>
  <si>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Q1/13</t>
  </si>
  <si>
    <t>Q2/13</t>
  </si>
  <si>
    <t>Q3/13</t>
  </si>
  <si>
    <t>Q4/13</t>
  </si>
  <si>
    <t>Q1/14</t>
  </si>
  <si>
    <t>Annualised income per customer, SEK</t>
  </si>
  <si>
    <t>Annualised expenses per customer, SEK</t>
  </si>
  <si>
    <t>Annualised operating profit per customer, SEK</t>
  </si>
  <si>
    <t>Q2/14</t>
  </si>
  <si>
    <t>Q3/14</t>
  </si>
  <si>
    <t>Q4/14</t>
  </si>
  <si>
    <t>Q1/15</t>
  </si>
  <si>
    <t>P&amp;L, SEK m</t>
  </si>
  <si>
    <t>Savings capital per customer, SEK m</t>
  </si>
  <si>
    <t>Annualised income per employee, SEK m</t>
  </si>
  <si>
    <t>Annualised expenses per employee, SEK m</t>
  </si>
  <si>
    <t>Annualised operating profit per employee, SEK m</t>
  </si>
  <si>
    <t>Market capitalisation, SEK m</t>
  </si>
  <si>
    <t>Q2/15</t>
  </si>
  <si>
    <t>Total operating income</t>
  </si>
  <si>
    <t>Operating profit before credit losses</t>
  </si>
  <si>
    <t>Credit losses, net</t>
  </si>
  <si>
    <t>Cost / income ratio</t>
  </si>
  <si>
    <t>Q3/15</t>
  </si>
  <si>
    <t>Q4/15</t>
  </si>
  <si>
    <t>Interest expenses</t>
  </si>
  <si>
    <t>Q1/16</t>
  </si>
  <si>
    <t>Avanza takes no responsibility if any figures are incorrect.
This Excel-file is available on avanza.se/keydata</t>
  </si>
  <si>
    <t>Q2/16</t>
  </si>
  <si>
    <t>Q3/16</t>
  </si>
  <si>
    <t>Q4/16</t>
  </si>
  <si>
    <t>Q1/17</t>
  </si>
  <si>
    <t>Q2/17</t>
  </si>
  <si>
    <t>Q3/17</t>
  </si>
  <si>
    <t>Total turnover, SEK m</t>
  </si>
  <si>
    <t>Q4/17</t>
  </si>
  <si>
    <t>Q1/18</t>
  </si>
  <si>
    <t>Q2/18</t>
  </si>
  <si>
    <t>Credit losses / Internally financed lending</t>
  </si>
  <si>
    <t>Net brokerage income per trading day, SEK m</t>
  </si>
  <si>
    <t>Avanza Markets income</t>
  </si>
  <si>
    <t>Corporate Finance income</t>
  </si>
  <si>
    <t>Personnel</t>
  </si>
  <si>
    <t>Marketing</t>
  </si>
  <si>
    <t>Other expenses</t>
  </si>
  <si>
    <t>Annualised interest rate on internally financed lending</t>
  </si>
  <si>
    <t>Number of employees (FTEs)</t>
  </si>
  <si>
    <t>Average number of employees (FTEs)</t>
  </si>
  <si>
    <t>Profit margin</t>
  </si>
  <si>
    <t>OTHER FINANCIAL DATA</t>
  </si>
  <si>
    <t>CUSTOMER DATA</t>
  </si>
  <si>
    <t>SAVINGS CAPITAL DISTRIBUTION</t>
  </si>
  <si>
    <t>TRADING DATA</t>
  </si>
  <si>
    <t>EMPLOYEE DATA</t>
  </si>
  <si>
    <t>SHARE DATA</t>
  </si>
  <si>
    <t>MARKET SHARES</t>
  </si>
  <si>
    <t>NOTES</t>
  </si>
  <si>
    <t>KEY RATIOS - DEPOSITS AND LENDING</t>
  </si>
  <si>
    <t>Number of new customers (net), thousands</t>
  </si>
  <si>
    <t>INCOME AND COSTS PER SAVINGS CAPITAL (ANNUALISED)</t>
  </si>
  <si>
    <t>Number of transactions, Nasdaq Stockholm, &amp; First North, market share</t>
  </si>
  <si>
    <t>Turnover, Nasdaq Stockholm &amp; First North, market share</t>
  </si>
  <si>
    <t>INCOME AND COSTS PER SAVINGS CAPITAL</t>
  </si>
  <si>
    <t>Q3/18</t>
  </si>
  <si>
    <t>Q4/18</t>
  </si>
  <si>
    <t>Profit/loss from participations in associated companies</t>
  </si>
  <si>
    <t>Q1/19</t>
  </si>
  <si>
    <t>Q2/19</t>
  </si>
  <si>
    <t>Q3/19</t>
  </si>
  <si>
    <t>Q4/19</t>
  </si>
  <si>
    <t>Q1/20</t>
  </si>
  <si>
    <t>Q2/20</t>
  </si>
  <si>
    <t>Q3/20</t>
  </si>
  <si>
    <t>Q4/20</t>
  </si>
  <si>
    <t>Adjusted operating profit</t>
  </si>
  <si>
    <t>Taxes</t>
  </si>
  <si>
    <t>Q1/21</t>
  </si>
  <si>
    <t xml:space="preserve">   of which foreign trading, SEK m</t>
  </si>
  <si>
    <t>Profit for the period</t>
  </si>
  <si>
    <t>Total other income, net</t>
  </si>
  <si>
    <t>SAVINGS CAPITAL DISTRIBUTION, SEK m</t>
  </si>
  <si>
    <t>Equities, bonds, derivatives etc</t>
  </si>
  <si>
    <t>Fund capital</t>
  </si>
  <si>
    <t>Deposits</t>
  </si>
  <si>
    <t xml:space="preserve">   of which, external deposit accounts</t>
  </si>
  <si>
    <t xml:space="preserve">   of which, client fund accounts</t>
  </si>
  <si>
    <t xml:space="preserve">   of which Pension &amp; insurance savings capital</t>
  </si>
  <si>
    <t xml:space="preserve">        of which Endowment insurance</t>
  </si>
  <si>
    <t xml:space="preserve">        of which Occupational pensions</t>
  </si>
  <si>
    <t>SAVINGS CAPITAL PER CUSTOMER TYPE, SEK m</t>
  </si>
  <si>
    <t>Standard offer</t>
  </si>
  <si>
    <t>Private Banking</t>
  </si>
  <si>
    <t>Pro</t>
  </si>
  <si>
    <t>LENDING, SEK m</t>
  </si>
  <si>
    <t>Internally financed lending</t>
  </si>
  <si>
    <t>External mortgage loans (Bolån+)</t>
  </si>
  <si>
    <t xml:space="preserve">   of which margin lending</t>
  </si>
  <si>
    <t>Cost/income ratio</t>
  </si>
  <si>
    <t>Deposits/Savings capital</t>
  </si>
  <si>
    <t>Credit losses/Internally financed lending</t>
  </si>
  <si>
    <t>Total operating income/Savings capital</t>
  </si>
  <si>
    <t>Total operating expenses/Savings capital</t>
  </si>
  <si>
    <t>Operating profit/Savings capital</t>
  </si>
  <si>
    <t>Price/BV</t>
  </si>
  <si>
    <t>Price/Savings capital</t>
  </si>
  <si>
    <t>Brokerage-generating turnover/trading day, SEK m</t>
  </si>
  <si>
    <t>Number of brokerage-generating notes/trading day</t>
  </si>
  <si>
    <t>Number of brokerage-generating notes per customer</t>
  </si>
  <si>
    <t>Brokerage income/Turnover in brokerage-generating securities</t>
  </si>
  <si>
    <t>FINANCIAL DATA</t>
  </si>
  <si>
    <t>Net inflow on the Swedish savings market, SEK m</t>
  </si>
  <si>
    <t>Total savings capital on the Swedish savings market, SEK m</t>
  </si>
  <si>
    <t xml:space="preserve">   Avanza market share</t>
  </si>
  <si>
    <t>Premiums paid to the Swedish life and insurance market, SEK m</t>
  </si>
  <si>
    <t xml:space="preserve">   Avanza market share rolling 12-month</t>
  </si>
  <si>
    <t>Non transaction-related income</t>
  </si>
  <si>
    <t>Fund commissions, net</t>
  </si>
  <si>
    <t>Total non transaction-related income, net</t>
  </si>
  <si>
    <t>Interest income</t>
  </si>
  <si>
    <t>Other commission income</t>
  </si>
  <si>
    <t>Other commission expenses</t>
  </si>
  <si>
    <t>Total operating expenses before credit losses</t>
  </si>
  <si>
    <t>Operating profit</t>
  </si>
  <si>
    <t>Savings capital, total</t>
  </si>
  <si>
    <t>Lending, total</t>
  </si>
  <si>
    <t>Premiums paid for non-collective agreement occupational pension insurance, SEK m</t>
  </si>
  <si>
    <t xml:space="preserve">CET 1 ratio, consolidated situation </t>
  </si>
  <si>
    <t>Capital ratio, consolidated situation</t>
  </si>
  <si>
    <t>NET INFLOW, SEK m</t>
  </si>
  <si>
    <t>Net inflow, total</t>
  </si>
  <si>
    <t>Deposits / Savings capital</t>
  </si>
  <si>
    <t>N.A</t>
  </si>
  <si>
    <r>
      <t>Other commission income, net</t>
    </r>
    <r>
      <rPr>
        <i/>
        <vertAlign val="superscript"/>
        <sz val="10"/>
        <rFont val="Roboto"/>
      </rPr>
      <t>1</t>
    </r>
  </si>
  <si>
    <r>
      <t>Earnings per share, SEK</t>
    </r>
    <r>
      <rPr>
        <vertAlign val="superscript"/>
        <sz val="10"/>
        <rFont val="Roboto"/>
      </rPr>
      <t>2</t>
    </r>
  </si>
  <si>
    <r>
      <t>Earnings per share after dilution, SEK</t>
    </r>
    <r>
      <rPr>
        <vertAlign val="superscript"/>
        <sz val="10"/>
        <rFont val="Roboto"/>
      </rPr>
      <t>2</t>
    </r>
  </si>
  <si>
    <r>
      <t>Leverage ratio, consolidated situation</t>
    </r>
    <r>
      <rPr>
        <vertAlign val="superscript"/>
        <sz val="10"/>
        <rFont val="Roboto"/>
      </rPr>
      <t>3</t>
    </r>
  </si>
  <si>
    <r>
      <t>Capital ratio, financial conglomerate</t>
    </r>
    <r>
      <rPr>
        <vertAlign val="superscript"/>
        <sz val="10"/>
        <rFont val="Roboto"/>
      </rPr>
      <t>4</t>
    </r>
  </si>
  <si>
    <r>
      <t>Share price at end of period, SEK</t>
    </r>
    <r>
      <rPr>
        <vertAlign val="superscript"/>
        <sz val="10"/>
        <rFont val="Roboto"/>
      </rPr>
      <t>2</t>
    </r>
  </si>
  <si>
    <r>
      <t>Number of outstanding shares</t>
    </r>
    <r>
      <rPr>
        <vertAlign val="superscript"/>
        <sz val="10"/>
        <rFont val="Roboto"/>
      </rPr>
      <t>2</t>
    </r>
  </si>
  <si>
    <r>
      <t>Average number of shares</t>
    </r>
    <r>
      <rPr>
        <vertAlign val="superscript"/>
        <sz val="10"/>
        <rFont val="Roboto"/>
      </rPr>
      <t>2</t>
    </r>
  </si>
  <si>
    <r>
      <t>Diluted average number of shares</t>
    </r>
    <r>
      <rPr>
        <vertAlign val="superscript"/>
        <sz val="10"/>
        <rFont val="Roboto"/>
      </rPr>
      <t>2</t>
    </r>
  </si>
  <si>
    <r>
      <rPr>
        <vertAlign val="superscript"/>
        <sz val="10"/>
        <rFont val="Roboto"/>
      </rPr>
      <t>2</t>
    </r>
    <r>
      <rPr>
        <sz val="10"/>
        <rFont val="Roboto"/>
      </rPr>
      <t xml:space="preserve"> Updated according to the share split in April 2019.</t>
    </r>
  </si>
  <si>
    <r>
      <t>Earnings per share before dilution, SEK</t>
    </r>
    <r>
      <rPr>
        <vertAlign val="superscript"/>
        <sz val="10"/>
        <rFont val="Roboto"/>
      </rPr>
      <t>2</t>
    </r>
  </si>
  <si>
    <t>Currency-related income, net</t>
  </si>
  <si>
    <t>Purely transaction-related income</t>
  </si>
  <si>
    <t>Total purely transaction-related income, net</t>
  </si>
  <si>
    <t>Premiums paid to the Swedish life and insurance market rolling 12-month, SEK m</t>
  </si>
  <si>
    <t>CET 1 ratio, consolidated situation</t>
  </si>
  <si>
    <r>
      <t>4</t>
    </r>
    <r>
      <rPr>
        <sz val="10"/>
        <rFont val="Roboto"/>
      </rPr>
      <t xml:space="preserve"> Q3/15 and earlier have not been adjusted to new Solvency 2 rules that took effect on 01-01-2016. Avanza's financial conglomerate refers to Avanza Bank Holding AB (publ) and all of its subsidiary
companies Avanza Bank AB (publ), Försäkringsaktiebolaget Avanza Pension, Avanza Fonder AB, Placera Media Stockholm AB and Avanza Förvaltning AB. </t>
    </r>
  </si>
  <si>
    <r>
      <t>4</t>
    </r>
    <r>
      <rPr>
        <sz val="10"/>
        <rFont val="Roboto"/>
      </rPr>
      <t xml:space="preserve"> Q3/15 and earlier have not been adjusted to new Solvency 2 rules that took effect on 01-01-2016. Avanza's financial conglomerate refers to Avanza Bank Holding AB (publ) and all of its subsidiary companies Avanza Bank AB (publ), Försäkringsaktiebolaget Avanza Pension, Avanza Fonder AB, Placera Media Stockholm AB and Avanza Förvaltning AB. </t>
    </r>
  </si>
  <si>
    <t>Average daily active users, thousands</t>
  </si>
  <si>
    <t>Internally financed lending/internal deposits</t>
  </si>
  <si>
    <t>Q2/21</t>
  </si>
  <si>
    <r>
      <rPr>
        <vertAlign val="superscript"/>
        <sz val="10"/>
        <rFont val="Roboto"/>
      </rPr>
      <t>1</t>
    </r>
    <r>
      <rPr>
        <sz val="10"/>
        <rFont val="Roboto"/>
      </rPr>
      <t xml:space="preserve"> Net currency-related income has been separated from Other income. Figures as of 2016 have been adjusted.</t>
    </r>
  </si>
  <si>
    <t>Q3/21</t>
  </si>
  <si>
    <t>Q4/21</t>
  </si>
  <si>
    <t xml:space="preserve">   of which mortgage loans</t>
  </si>
  <si>
    <t>Q1/22</t>
  </si>
  <si>
    <t>Q2/22</t>
  </si>
  <si>
    <t>Q3/22</t>
  </si>
  <si>
    <t>Q4/22</t>
  </si>
  <si>
    <r>
      <t>Dividend per share, SEK</t>
    </r>
    <r>
      <rPr>
        <vertAlign val="superscript"/>
        <sz val="10"/>
        <rFont val="Roboto"/>
      </rPr>
      <t>2</t>
    </r>
  </si>
  <si>
    <t>Q1/23</t>
  </si>
  <si>
    <r>
      <t>3</t>
    </r>
    <r>
      <rPr>
        <sz val="10"/>
        <rFont val="Roboto"/>
      </rPr>
      <t xml:space="preserve"> Regulatory requirement of a leverage ratio of 3 per cent took effect at mid-year 2021. Avanza’s consolidated situation refers to Avanza Bank Holding AB (publ) and the subsidiaries Avanza Bank AB (publ) and Avanza Fonder AB.</t>
    </r>
  </si>
  <si>
    <r>
      <t>Total number of commission notes</t>
    </r>
    <r>
      <rPr>
        <vertAlign val="superscript"/>
        <sz val="10"/>
        <rFont val="Roboto"/>
      </rPr>
      <t>5</t>
    </r>
  </si>
  <si>
    <r>
      <t xml:space="preserve">  of which brokerage-generating notes</t>
    </r>
    <r>
      <rPr>
        <vertAlign val="superscript"/>
        <sz val="10"/>
        <rFont val="Roboto"/>
      </rPr>
      <t>6</t>
    </r>
  </si>
  <si>
    <r>
      <t xml:space="preserve"> of which turnover in brokerage-generating securities, SEK m</t>
    </r>
    <r>
      <rPr>
        <vertAlign val="superscript"/>
        <sz val="10"/>
        <rFont val="Roboto"/>
      </rPr>
      <t>7</t>
    </r>
  </si>
  <si>
    <r>
      <t>Fund commissions net/Fund capital</t>
    </r>
    <r>
      <rPr>
        <vertAlign val="superscript"/>
        <sz val="10"/>
        <rFont val="Roboto"/>
      </rPr>
      <t>8</t>
    </r>
  </si>
  <si>
    <r>
      <t>5</t>
    </r>
    <r>
      <rPr>
        <sz val="10"/>
        <rFont val="Roboto"/>
      </rPr>
      <t xml:space="preserve"> Data before and after Q2/22 are not directly comparable as a consequence of Avanza's new backoffice-system registering commission notes differently. Internal transactions are deducted and partial trades are aggregated to a higher extent. </t>
    </r>
  </si>
  <si>
    <r>
      <rPr>
        <vertAlign val="superscript"/>
        <sz val="10"/>
        <rFont val="Roboto"/>
      </rPr>
      <t xml:space="preserve">8 </t>
    </r>
    <r>
      <rPr>
        <sz val="10"/>
        <rFont val="Roboto"/>
      </rPr>
      <t>Calculated on average fund volumes per day from 2019.</t>
    </r>
  </si>
  <si>
    <r>
      <t>5</t>
    </r>
    <r>
      <rPr>
        <sz val="10"/>
        <rFont val="Roboto"/>
      </rPr>
      <t xml:space="preserve"> Data before and after 2022 is not directly comparable as a consequence of Avanza's new backoffice-system registering commission notes differently. Internal transactions are deducted and partial trades are aggregated to a higher extent. </t>
    </r>
  </si>
  <si>
    <r>
      <rPr>
        <vertAlign val="superscript"/>
        <sz val="10"/>
        <rFont val="Roboto"/>
      </rPr>
      <t>7</t>
    </r>
    <r>
      <rPr>
        <sz val="10"/>
        <rFont val="Roboto"/>
      </rPr>
      <t xml:space="preserve"> Excluding turnover in mutual funds and non-brokerage generating notes such as Avanza Markets. From 2023, non-brokerage generating turnover in brokerage class Start is also excluded.</t>
    </r>
  </si>
  <si>
    <r>
      <t xml:space="preserve">10 </t>
    </r>
    <r>
      <rPr>
        <sz val="10"/>
        <rFont val="Roboto"/>
      </rPr>
      <t>The occupational pension market can be divided into traditional life and unit-linked insurance. Unit linked amounts for about a third, of which Avanza is active in the portion outside collectively agreed occupational pensions.</t>
    </r>
  </si>
  <si>
    <r>
      <t>Total savings capital in non-collective agreement ocupational pension insurance, SEK m</t>
    </r>
    <r>
      <rPr>
        <vertAlign val="superscript"/>
        <sz val="10"/>
        <rFont val="Roboto"/>
      </rPr>
      <t>10</t>
    </r>
  </si>
  <si>
    <r>
      <rPr>
        <vertAlign val="superscript"/>
        <sz val="10"/>
        <rFont val="Roboto"/>
      </rPr>
      <t>6</t>
    </r>
    <r>
      <rPr>
        <sz val="10"/>
        <rFont val="Roboto"/>
      </rPr>
      <t xml:space="preserve"> Excluding commission notes and turnover for mutual funds and non-brokerage generating notes such as Avanza Markets and brokerage class Start. From 2023, commission notes from institutional customers are included. </t>
    </r>
  </si>
  <si>
    <r>
      <rPr>
        <vertAlign val="superscript"/>
        <sz val="10"/>
        <rFont val="Roboto"/>
      </rPr>
      <t>9</t>
    </r>
    <r>
      <rPr>
        <sz val="10"/>
        <rFont val="Roboto"/>
      </rPr>
      <t xml:space="preserve"> The calculation of Avanza's market share of the net inflow to the Swedish savings market was reviewed and changed in 2022. Historical figures have been adjusted. As a result, Avanza's market share of the inflow to the Swedish savings market is on average slightly lower than reported in previous versions of Key Data. </t>
    </r>
  </si>
  <si>
    <t>Q2/23</t>
  </si>
  <si>
    <t>Depreciation, amortisation and impairment</t>
  </si>
  <si>
    <t>Q3/23</t>
  </si>
  <si>
    <t>Q4/23</t>
  </si>
  <si>
    <t>Return on shareholders' equity</t>
  </si>
  <si>
    <t>Return on shareholders' equity (annualised)</t>
  </si>
  <si>
    <t>Shareholders' equity, SEK m</t>
  </si>
  <si>
    <t>Q1/24</t>
  </si>
  <si>
    <t>Q2/24</t>
  </si>
  <si>
    <t>Q3/24</t>
  </si>
  <si>
    <r>
      <t>Net inflow on the Swedish savings market, SEK m</t>
    </r>
    <r>
      <rPr>
        <vertAlign val="superscript"/>
        <sz val="10"/>
        <rFont val="Roboto"/>
      </rPr>
      <t>9</t>
    </r>
  </si>
  <si>
    <r>
      <t xml:space="preserve">   Avanza market share</t>
    </r>
    <r>
      <rPr>
        <vertAlign val="superscript"/>
        <sz val="10"/>
        <rFont val="Roboto"/>
      </rPr>
      <t>10</t>
    </r>
  </si>
  <si>
    <r>
      <t xml:space="preserve">   Avanza market share rolling 12-month</t>
    </r>
    <r>
      <rPr>
        <vertAlign val="superscript"/>
        <sz val="10"/>
        <rFont val="Roboto"/>
      </rPr>
      <t>10</t>
    </r>
  </si>
  <si>
    <r>
      <rPr>
        <vertAlign val="superscript"/>
        <sz val="10"/>
        <rFont val="Roboto"/>
      </rPr>
      <t>10</t>
    </r>
    <r>
      <rPr>
        <sz val="10"/>
        <rFont val="Roboto"/>
      </rPr>
      <t xml:space="preserve"> The calculation of Avanza's market share of the net inflow to the Swedish savings market was reviewed and changed in Q2/22. Historical figures have been adjusted. As a result, Avanza's market share of the inflow to the Swedish savings market is on average slightly lower than reported in previous versions of KeyData. </t>
    </r>
  </si>
  <si>
    <r>
      <t>Total savings capital on the Swedish savings market, SEK m</t>
    </r>
    <r>
      <rPr>
        <vertAlign val="superscript"/>
        <sz val="10"/>
        <rFont val="Roboto"/>
      </rPr>
      <t>9</t>
    </r>
  </si>
  <si>
    <t>Q4/24</t>
  </si>
  <si>
    <t>Q1/25</t>
  </si>
  <si>
    <r>
      <t>Premiums paid for non-collective agreement occupational pension in unit-linked insurance rolling 12-month, SEK m</t>
    </r>
    <r>
      <rPr>
        <vertAlign val="superscript"/>
        <sz val="10"/>
        <rFont val="Roboto"/>
      </rPr>
      <t>11</t>
    </r>
  </si>
  <si>
    <r>
      <rPr>
        <vertAlign val="superscript"/>
        <sz val="10"/>
        <rFont val="Roboto"/>
      </rPr>
      <t>11</t>
    </r>
    <r>
      <rPr>
        <sz val="10"/>
        <rFont val="Roboto"/>
      </rPr>
      <t xml:space="preserve"> Defined contribution traditional insurance is excluded from previously reported figures, in accordance with Avanza’s strategic priority. The entire time series has been adjusted.</t>
    </r>
  </si>
  <si>
    <r>
      <rPr>
        <vertAlign val="superscript"/>
        <sz val="10"/>
        <rFont val="Roboto"/>
      </rPr>
      <t>9</t>
    </r>
    <r>
      <rPr>
        <vertAlign val="subscript"/>
        <sz val="10"/>
        <rFont val="Roboto"/>
      </rPr>
      <t xml:space="preserve"> </t>
    </r>
    <r>
      <rPr>
        <sz val="10"/>
        <rFont val="Roboto"/>
      </rPr>
      <t>SCB has revised the statistics for the entire time series in Q3 2024, with additional adjustments in Q4 2024 and Q1 2025. As a result, historical figures have been updated.</t>
    </r>
  </si>
  <si>
    <t xml:space="preserve">   of which, Additional Tier 1 capital</t>
  </si>
  <si>
    <t>Interest on Tier 1 capital recognised in Shareholders' equity</t>
  </si>
  <si>
    <t>Shareholders' equity per share before dilution (annualised), SEK</t>
  </si>
  <si>
    <t>Q2/25</t>
  </si>
  <si>
    <t>Q3/25</t>
  </si>
  <si>
    <t>Q4/25</t>
  </si>
  <si>
    <t>2021-2025</t>
  </si>
  <si>
    <t>After September</t>
  </si>
  <si>
    <t>Avanza - Annual Key Data 2001-2025</t>
  </si>
  <si>
    <t>Updated 2026-01-21</t>
  </si>
  <si>
    <t>Q1/26</t>
  </si>
  <si>
    <t>Q2/26</t>
  </si>
  <si>
    <t>September</t>
  </si>
  <si>
    <t xml:space="preserve"> August</t>
  </si>
  <si>
    <r>
      <rPr>
        <vertAlign val="superscript"/>
        <sz val="10"/>
        <rFont val="Roboto"/>
      </rPr>
      <t>6</t>
    </r>
    <r>
      <rPr>
        <sz val="10"/>
        <rFont val="Roboto"/>
      </rPr>
      <t xml:space="preserve"> Excluding commission notes and turnover for mutual funds and non-brokerage generating notes such as Avanza Markets, brokerage class Start and discretionary management. From Q1/2023, commssion notes from institutional customers are included. </t>
    </r>
  </si>
  <si>
    <t>Avanza - Quarterly Key Data 2001-Q2 2026</t>
  </si>
  <si>
    <t>Updated 2026-07-14</t>
  </si>
  <si>
    <r>
      <t>3</t>
    </r>
    <r>
      <rPr>
        <sz val="10"/>
        <rFont val="Roboto"/>
      </rPr>
      <t xml:space="preserve"> Regulatory requirement of a leverage ratio of 3 per cent took effect at mid-year 2021. The consolidated situation as of 30 June 2026 has changed compared to previous reference period as a result of EBA GL 2026/01.2). Avanza’s consolidated situation refers to Avanza Bank Holding AB (publ) and the subsidiaries Avanza Bank AB (publ), Avanza Fonder AB, Placera Media Stockholm AB, Avanza Förvaltning AB, Sigmastocks AB and Sigmastocks NEO.</t>
    </r>
  </si>
  <si>
    <r>
      <rPr>
        <vertAlign val="superscript"/>
        <sz val="10"/>
        <rFont val="Roboto"/>
      </rPr>
      <t>7</t>
    </r>
    <r>
      <rPr>
        <sz val="10"/>
        <rFont val="Roboto"/>
      </rPr>
      <t xml:space="preserve"> Excluding turnover in mutual funds, discretionary management, and non-brokerage generating turnover in Avanza Markets, and turnover in brokerage class Start.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</si>
</sst>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6">
    <numFmt numFmtId="6" formatCode="#,##0\ &quot;kr&quot;;[Red]\-#,##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0.0"/>
    <numFmt numFmtId="165" formatCode="#,##0.000"/>
    <numFmt numFmtId="166" formatCode="0.0%"/>
    <numFmt numFmtId="167" formatCode="0.000%"/>
    <numFmt numFmtId="168" formatCode="#,##0.0000"/>
    <numFmt numFmtId="169" formatCode="#,##0.000000"/>
    <numFmt numFmtId="170" formatCode="0.0"/>
    <numFmt numFmtId="171" formatCode="00"/>
    <numFmt numFmtId="172" formatCode="#,##0;\–#,##0;\–"/>
    <numFmt numFmtId="173" formatCode="_-* #,##0.0_-;\-* #,##0.0_-;_-* &quot;-&quot;??_-;_-@_-"/>
    <numFmt numFmtId="174" formatCode="0.000"/>
    <numFmt numFmtId="175" formatCode="_-* #,##0.00_-;\-* #,##0.00_-;_-* \-??_-;_-@_-"/>
    <numFmt numFmtId="176" formatCode="_-* #,##0.00\ _k_r_-;\-* #,##0.00\ _k_r_-;_-* &quot;-&quot;??\ _k_r_-;_-@_-"/>
    <numFmt numFmtId="177" formatCode="[$-409]dd/mmm/yy;@"/>
    <numFmt numFmtId="178" formatCode="_-&quot;£&quot;* #,##0.00_-;\-&quot;£&quot;* #,##0.00_-;_-&quot;£&quot;* &quot;-&quot;??_-;_-@_-"/>
    <numFmt numFmtId="179" formatCode="[$-101041D]###\ ###\ ###\ ###\ ###\ ###\ ###\ ###\ ###\ ###\ ###\ ###\ ###\ ##0.000\ 000"/>
    <numFmt numFmtId="180" formatCode="#,##0;[Red]&quot;-&quot;#,##0"/>
    <numFmt numFmtId="181" formatCode="[$-409]d/mmm/yyyy;@"/>
    <numFmt numFmtId="182" formatCode="#,##0;\-#,##0;&quot;&quot;"/>
    <numFmt numFmtId="183" formatCode="0.0000"/>
    <numFmt numFmtId="184" formatCode="0\ %"/>
  </numFmts>
  <fonts count="125">
    <font>
      <sz val="10"/>
      <name val="Arial"/>
    </font>
    <font>
      <sz val="11"/>
      <color theme="1"/>
      <name val="Roboto"/>
      <family val="2"/>
      <scheme val="minor"/>
    </font>
    <font>
      <sz val="11"/>
      <color theme="1"/>
      <name val="Roboto"/>
      <family val="2"/>
      <scheme val="minor"/>
    </font>
    <font>
      <sz val="11"/>
      <color theme="1"/>
      <name val="Roboto"/>
      <family val="2"/>
      <scheme val="minor"/>
    </font>
    <font>
      <sz val="10"/>
      <name val="Arial"/>
      <family val="2"/>
    </font>
    <font>
      <sz val="10"/>
      <color indexed="10"/>
      <name val="Roboto"/>
    </font>
    <font>
      <sz val="10"/>
      <name val="Roboto"/>
    </font>
    <font>
      <sz val="8"/>
      <name val="Roboto"/>
    </font>
    <font>
      <b/>
      <sz val="10"/>
      <name val="Roboto"/>
    </font>
    <font>
      <b/>
      <sz val="10"/>
      <color indexed="10"/>
      <name val="Roboto"/>
    </font>
    <font>
      <vertAlign val="superscript"/>
      <sz val="10"/>
      <name val="Roboto"/>
    </font>
    <font>
      <u/>
      <sz val="10"/>
      <name val="Roboto"/>
    </font>
    <font>
      <u/>
      <sz val="10"/>
      <color indexed="10"/>
      <name val="Roboto"/>
    </font>
    <font>
      <sz val="9"/>
      <color indexed="81"/>
      <name val="Tahoma"/>
      <family val="2"/>
    </font>
    <font>
      <sz val="11"/>
      <color theme="1"/>
      <name val="Roboto"/>
      <family val="2"/>
      <scheme val="minor"/>
    </font>
    <font>
      <sz val="10"/>
      <color rgb="FFFF0000"/>
      <name val="Roboto"/>
    </font>
    <font>
      <b/>
      <sz val="10"/>
      <color rgb="FFFF0000"/>
      <name val="Roboto"/>
    </font>
    <font>
      <b/>
      <sz val="10"/>
      <color rgb="FFFFFFFF"/>
      <name val="Roboto"/>
    </font>
    <font>
      <sz val="10"/>
      <color rgb="FFFFFFFF"/>
      <name val="Roboto"/>
    </font>
    <font>
      <b/>
      <sz val="10"/>
      <color theme="4"/>
      <name val="Roboto"/>
    </font>
    <font>
      <b/>
      <sz val="11"/>
      <color theme="4"/>
      <name val="Roboto Avanza Slab"/>
      <scheme val="major"/>
    </font>
    <font>
      <i/>
      <sz val="10"/>
      <name val="Roboto"/>
    </font>
    <font>
      <i/>
      <sz val="10"/>
      <color indexed="10"/>
      <name val="Roboto"/>
    </font>
    <font>
      <i/>
      <sz val="10"/>
      <name val="Arial"/>
      <family val="2"/>
    </font>
    <font>
      <sz val="10"/>
      <color theme="5"/>
      <name val="Roboto"/>
    </font>
    <font>
      <b/>
      <sz val="10"/>
      <color theme="5"/>
      <name val="Roboto"/>
    </font>
    <font>
      <b/>
      <i/>
      <sz val="10"/>
      <color theme="4"/>
      <name val="Roboto"/>
    </font>
    <font>
      <sz val="10"/>
      <color theme="5"/>
      <name val="Arial"/>
      <family val="2"/>
    </font>
    <font>
      <b/>
      <sz val="10"/>
      <color theme="0"/>
      <name val="Roboto"/>
    </font>
    <font>
      <i/>
      <vertAlign val="superscript"/>
      <sz val="10"/>
      <name val="Roboto"/>
    </font>
    <font>
      <sz val="12"/>
      <name val="Tms Rmn"/>
    </font>
    <font>
      <sz val="8"/>
      <color theme="1"/>
      <name val="Roboto"/>
    </font>
    <font>
      <i/>
      <sz val="10"/>
      <color rgb="FFFF0000"/>
      <name val="Roboto"/>
    </font>
    <font>
      <sz val="9"/>
      <color indexed="81"/>
      <name val="Roboto"/>
      <scheme val="minor"/>
    </font>
    <font>
      <vertAlign val="subscript"/>
      <sz val="10"/>
      <name val="Roboto"/>
    </font>
    <font>
      <sz val="7"/>
      <color theme="1"/>
      <name val="Roboto"/>
    </font>
    <font>
      <sz val="10"/>
      <name val="Arial"/>
      <family val="2"/>
    </font>
    <font>
      <sz val="10"/>
      <color rgb="FFFF0000"/>
      <name val="Arial"/>
      <family val="2"/>
    </font>
    <font>
      <sz val="18"/>
      <color theme="3"/>
      <name val="Roboto Avanza Slab"/>
      <family val="2"/>
      <scheme val="major"/>
    </font>
    <font>
      <b/>
      <sz val="15"/>
      <color theme="3"/>
      <name val="Roboto"/>
      <family val="2"/>
      <scheme val="minor"/>
    </font>
    <font>
      <b/>
      <sz val="13"/>
      <color theme="3"/>
      <name val="Roboto"/>
      <family val="2"/>
      <scheme val="minor"/>
    </font>
    <font>
      <b/>
      <sz val="11"/>
      <color theme="3"/>
      <name val="Roboto"/>
      <family val="2"/>
      <scheme val="minor"/>
    </font>
    <font>
      <sz val="11"/>
      <color rgb="FF006100"/>
      <name val="Roboto"/>
      <family val="2"/>
      <scheme val="minor"/>
    </font>
    <font>
      <sz val="11"/>
      <color rgb="FF9C0006"/>
      <name val="Roboto"/>
      <family val="2"/>
      <scheme val="minor"/>
    </font>
    <font>
      <sz val="11"/>
      <color rgb="FF9C5700"/>
      <name val="Roboto"/>
      <family val="2"/>
      <scheme val="minor"/>
    </font>
    <font>
      <sz val="11"/>
      <color rgb="FF3F3F76"/>
      <name val="Roboto"/>
      <family val="2"/>
      <scheme val="minor"/>
    </font>
    <font>
      <b/>
      <sz val="11"/>
      <color rgb="FF3F3F3F"/>
      <name val="Roboto"/>
      <family val="2"/>
      <scheme val="minor"/>
    </font>
    <font>
      <b/>
      <sz val="11"/>
      <color rgb="FFFA7D00"/>
      <name val="Roboto"/>
      <family val="2"/>
      <scheme val="minor"/>
    </font>
    <font>
      <sz val="11"/>
      <color rgb="FFFA7D00"/>
      <name val="Roboto"/>
      <family val="2"/>
      <scheme val="minor"/>
    </font>
    <font>
      <b/>
      <sz val="11"/>
      <color theme="0"/>
      <name val="Roboto"/>
      <family val="2"/>
      <scheme val="minor"/>
    </font>
    <font>
      <sz val="11"/>
      <color rgb="FFFF0000"/>
      <name val="Roboto"/>
      <family val="2"/>
      <scheme val="minor"/>
    </font>
    <font>
      <i/>
      <sz val="11"/>
      <color rgb="FF7F7F7F"/>
      <name val="Roboto"/>
      <family val="2"/>
      <scheme val="minor"/>
    </font>
    <font>
      <b/>
      <sz val="11"/>
      <color theme="1"/>
      <name val="Roboto"/>
      <family val="2"/>
      <scheme val="minor"/>
    </font>
    <font>
      <sz val="11"/>
      <color theme="0"/>
      <name val="Roboto"/>
      <family val="2"/>
      <scheme val="minor"/>
    </font>
    <font>
      <sz val="10"/>
      <color theme="1"/>
      <name val="Arial"/>
      <family val="2"/>
    </font>
    <font>
      <sz val="11"/>
      <color indexed="8"/>
      <name val="Calibri"/>
      <family val="2"/>
    </font>
    <font>
      <u/>
      <sz val="6.5"/>
      <color indexed="12"/>
      <name val="Arial"/>
      <family val="2"/>
    </font>
    <font>
      <u/>
      <sz val="10"/>
      <color indexed="12"/>
      <name val="Arial"/>
      <family val="2"/>
    </font>
    <font>
      <sz val="10"/>
      <color indexed="8"/>
      <name val="Arial"/>
      <family val="2"/>
    </font>
    <font>
      <sz val="11"/>
      <color indexed="9"/>
      <name val="Calibri"/>
      <family val="2"/>
    </font>
    <font>
      <sz val="11"/>
      <color indexed="62"/>
      <name val="Calibri"/>
      <family val="2"/>
    </font>
    <font>
      <b/>
      <sz val="10"/>
      <color indexed="5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i/>
      <sz val="10"/>
      <color indexed="23"/>
      <name val="Arial"/>
      <family val="2"/>
    </font>
    <font>
      <sz val="11"/>
      <color indexed="10"/>
      <name val="Calibri"/>
      <family val="2"/>
    </font>
    <font>
      <sz val="11"/>
      <color indexed="52"/>
      <name val="Calibri"/>
      <family val="2"/>
    </font>
    <font>
      <sz val="10"/>
      <color indexed="62"/>
      <name val="Arial"/>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b/>
      <sz val="10"/>
      <color indexed="63"/>
      <name val="Arial"/>
      <family val="2"/>
    </font>
    <font>
      <sz val="11"/>
      <color indexed="20"/>
      <name val="Calibri"/>
      <family val="2"/>
    </font>
    <font>
      <sz val="11"/>
      <color indexed="60"/>
      <name val="Calibri"/>
      <family val="2"/>
    </font>
    <font>
      <b/>
      <sz val="11"/>
      <color indexed="52"/>
      <name val="Calibri"/>
      <family val="2"/>
    </font>
    <font>
      <sz val="10"/>
      <color indexed="10"/>
      <name val="Arial"/>
      <family val="2"/>
    </font>
    <font>
      <sz val="10"/>
      <color indexed="9"/>
      <name val="Arial"/>
      <family val="2"/>
    </font>
    <font>
      <sz val="10"/>
      <color indexed="20"/>
      <name val="Arial"/>
      <family val="2"/>
    </font>
    <font>
      <b/>
      <sz val="10"/>
      <color indexed="9"/>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52"/>
      <name val="Arial"/>
      <family val="2"/>
    </font>
    <font>
      <sz val="10"/>
      <color indexed="60"/>
      <name val="Arial"/>
      <family val="2"/>
    </font>
    <font>
      <b/>
      <sz val="10"/>
      <color indexed="8"/>
      <name val="Arial"/>
      <family val="2"/>
    </font>
    <font>
      <sz val="11"/>
      <color theme="1"/>
      <name val="Roboto"/>
      <family val="2"/>
      <charset val="238"/>
      <scheme val="minor"/>
    </font>
    <font>
      <b/>
      <sz val="10"/>
      <name val="Arial"/>
      <family val="2"/>
    </font>
    <font>
      <b/>
      <sz val="10"/>
      <color theme="1"/>
      <name val="Arial"/>
      <family val="2"/>
    </font>
    <font>
      <sz val="12"/>
      <name val="Tms Rmn"/>
      <family val="2"/>
    </font>
    <font>
      <sz val="10"/>
      <color indexed="45"/>
      <name val="Arial"/>
      <family val="2"/>
    </font>
    <font>
      <sz val="10"/>
      <name val="Helv"/>
    </font>
    <font>
      <sz val="11"/>
      <color indexed="8"/>
      <name val="Arial"/>
      <family val="2"/>
    </font>
    <font>
      <sz val="10"/>
      <name val="MS Sans Serif"/>
      <family val="2"/>
    </font>
    <font>
      <sz val="16"/>
      <name val="Arial"/>
      <family val="2"/>
    </font>
    <font>
      <u/>
      <sz val="10"/>
      <color indexed="45"/>
      <name val="Arial"/>
      <family val="2"/>
    </font>
    <font>
      <sz val="11"/>
      <color indexed="9"/>
      <name val="Arial"/>
      <family val="2"/>
    </font>
    <font>
      <sz val="11"/>
      <color indexed="20"/>
      <name val="Arial"/>
      <family val="2"/>
    </font>
    <font>
      <b/>
      <sz val="11"/>
      <color indexed="52"/>
      <name val="Arial"/>
      <family val="2"/>
    </font>
    <font>
      <b/>
      <sz val="11"/>
      <color indexed="9"/>
      <name val="Arial"/>
      <family val="2"/>
    </font>
    <font>
      <i/>
      <sz val="11"/>
      <color indexed="23"/>
      <name val="Arial"/>
      <family val="2"/>
    </font>
    <font>
      <sz val="11"/>
      <color indexed="17"/>
      <name val="Arial"/>
      <family val="2"/>
    </font>
    <font>
      <sz val="11"/>
      <color indexed="62"/>
      <name val="Arial"/>
      <family val="2"/>
    </font>
    <font>
      <sz val="11"/>
      <color indexed="52"/>
      <name val="Arial"/>
      <family val="2"/>
    </font>
    <font>
      <sz val="11"/>
      <color indexed="60"/>
      <name val="Arial"/>
      <family val="2"/>
    </font>
    <font>
      <b/>
      <sz val="11"/>
      <color indexed="63"/>
      <name val="Arial"/>
      <family val="2"/>
    </font>
    <font>
      <b/>
      <sz val="11"/>
      <color indexed="8"/>
      <name val="Arial"/>
      <family val="2"/>
    </font>
    <font>
      <sz val="11"/>
      <color indexed="10"/>
      <name val="Arial"/>
      <family val="2"/>
    </font>
    <font>
      <sz val="11"/>
      <color theme="1"/>
      <name val="Arial"/>
      <family val="2"/>
    </font>
    <font>
      <b/>
      <sz val="11"/>
      <color theme="3"/>
      <name val="Arial"/>
      <family val="2"/>
    </font>
    <font>
      <i/>
      <sz val="9"/>
      <name val="Helv"/>
    </font>
    <font>
      <sz val="9"/>
      <name val="Helv"/>
    </font>
    <font>
      <b/>
      <sz val="12"/>
      <name val="Helv"/>
    </font>
    <font>
      <i/>
      <sz val="12"/>
      <name val="Tms Rmn"/>
    </font>
    <font>
      <sz val="10"/>
      <name val="Geneva"/>
      <family val="2"/>
    </font>
    <font>
      <sz val="9"/>
      <name val="Tms Rmn"/>
    </font>
    <font>
      <b/>
      <sz val="9"/>
      <name val="Helv"/>
    </font>
    <font>
      <b/>
      <sz val="11"/>
      <name val="Helv"/>
    </font>
    <font>
      <b/>
      <sz val="10"/>
      <name val="Helv"/>
    </font>
    <font>
      <sz val="11"/>
      <name val="Helv"/>
    </font>
    <font>
      <sz val="8"/>
      <color theme="1"/>
      <name val="Roboto"/>
      <family val="2"/>
      <scheme val="minor"/>
    </font>
  </fonts>
  <fills count="83">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indexed="42"/>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rgb="FFFFCC99"/>
        <bgColor indexed="64"/>
      </patternFill>
    </fill>
    <fill>
      <patternFill patternType="solid">
        <fgColor indexed="12"/>
        <bgColor indexed="64"/>
      </patternFill>
    </fill>
  </fills>
  <borders count="84">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style="thin">
        <color indexed="64"/>
      </left>
      <right style="thin">
        <color indexed="64"/>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style="hair">
        <color indexed="64"/>
      </right>
      <top style="hair">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medium">
        <color indexed="64"/>
      </bottom>
      <diagonal/>
    </border>
    <border>
      <left/>
      <right/>
      <top style="medium">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s>
  <cellStyleXfs count="46914">
    <xf numFmtId="0" fontId="0" fillId="0" borderId="0"/>
    <xf numFmtId="0" fontId="14" fillId="0" borderId="0"/>
    <xf numFmtId="9" fontId="4" fillId="0" borderId="0" applyFont="0" applyFill="0" applyBorder="0" applyAlignment="0" applyProtection="0"/>
    <xf numFmtId="0" fontId="4" fillId="0" borderId="0"/>
    <xf numFmtId="171" fontId="30" fillId="0" borderId="0"/>
    <xf numFmtId="0" fontId="3" fillId="0" borderId="0"/>
    <xf numFmtId="9" fontId="3" fillId="0" borderId="0" applyFont="0" applyFill="0" applyBorder="0" applyAlignment="0" applyProtection="0"/>
    <xf numFmtId="0" fontId="2" fillId="0" borderId="0"/>
    <xf numFmtId="0" fontId="4" fillId="0" borderId="0"/>
    <xf numFmtId="0" fontId="2" fillId="0" borderId="0"/>
    <xf numFmtId="9" fontId="4" fillId="0" borderId="0" applyFont="0" applyFill="0" applyBorder="0" applyAlignment="0" applyProtection="0"/>
    <xf numFmtId="0" fontId="2" fillId="0" borderId="0"/>
    <xf numFmtId="9" fontId="2" fillId="0" borderId="0" applyFont="0" applyFill="0" applyBorder="0" applyAlignment="0" applyProtection="0"/>
    <xf numFmtId="43" fontId="36" fillId="0" borderId="0" applyFont="0" applyFill="0" applyBorder="0" applyAlignment="0" applyProtection="0"/>
    <xf numFmtId="0" fontId="38" fillId="0" borderId="0" applyNumberFormat="0" applyFill="0" applyBorder="0" applyAlignment="0" applyProtection="0"/>
    <xf numFmtId="0" fontId="39" fillId="0" borderId="59" applyNumberFormat="0" applyFill="0" applyAlignment="0" applyProtection="0"/>
    <xf numFmtId="0" fontId="40" fillId="0" borderId="60" applyNumberFormat="0" applyFill="0" applyAlignment="0" applyProtection="0"/>
    <xf numFmtId="0" fontId="41" fillId="0" borderId="61" applyNumberFormat="0" applyFill="0" applyAlignment="0" applyProtection="0"/>
    <xf numFmtId="0" fontId="41" fillId="0" borderId="0" applyNumberFormat="0" applyFill="0" applyBorder="0" applyAlignment="0" applyProtection="0"/>
    <xf numFmtId="0" fontId="42" fillId="4" borderId="0" applyNumberFormat="0" applyBorder="0" applyAlignment="0" applyProtection="0"/>
    <xf numFmtId="0" fontId="43" fillId="5" borderId="0" applyNumberFormat="0" applyBorder="0" applyAlignment="0" applyProtection="0"/>
    <xf numFmtId="0" fontId="44" fillId="6" borderId="0" applyNumberFormat="0" applyBorder="0" applyAlignment="0" applyProtection="0"/>
    <xf numFmtId="0" fontId="45" fillId="7" borderId="62" applyNumberFormat="0" applyAlignment="0" applyProtection="0"/>
    <xf numFmtId="0" fontId="46" fillId="8" borderId="63" applyNumberFormat="0" applyAlignment="0" applyProtection="0"/>
    <xf numFmtId="0" fontId="47" fillId="8" borderId="62" applyNumberFormat="0" applyAlignment="0" applyProtection="0"/>
    <xf numFmtId="0" fontId="48" fillId="0" borderId="64" applyNumberFormat="0" applyFill="0" applyAlignment="0" applyProtection="0"/>
    <xf numFmtId="0" fontId="49" fillId="9" borderId="65" applyNumberFormat="0" applyAlignment="0" applyProtection="0"/>
    <xf numFmtId="0" fontId="50" fillId="0" borderId="0" applyNumberFormat="0" applyFill="0" applyBorder="0" applyAlignment="0" applyProtection="0"/>
    <xf numFmtId="0" fontId="51" fillId="0" borderId="0" applyNumberFormat="0" applyFill="0" applyBorder="0" applyAlignment="0" applyProtection="0"/>
    <xf numFmtId="0" fontId="52" fillId="0" borderId="67" applyNumberFormat="0" applyFill="0" applyAlignment="0" applyProtection="0"/>
    <xf numFmtId="0" fontId="53"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53"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53"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53"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53"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5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0" borderId="0"/>
    <xf numFmtId="9" fontId="1" fillId="0" borderId="0" applyFont="0" applyFill="0" applyBorder="0" applyAlignment="0" applyProtection="0"/>
    <xf numFmtId="0" fontId="30" fillId="0" borderId="0" applyNumberFormat="0" applyFont="0" applyBorder="0" applyAlignment="0">
      <alignment horizontal="center"/>
    </xf>
    <xf numFmtId="0" fontId="4" fillId="0" borderId="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8" fillId="35" borderId="0" applyNumberFormat="0" applyBorder="0" applyAlignment="0" applyProtection="0"/>
    <xf numFmtId="0" fontId="58" fillId="36" borderId="0" applyNumberFormat="0" applyBorder="0" applyAlignment="0" applyProtection="0"/>
    <xf numFmtId="0" fontId="58" fillId="37" borderId="0" applyNumberFormat="0" applyBorder="0" applyAlignment="0" applyProtection="0"/>
    <xf numFmtId="0" fontId="58" fillId="38" borderId="0" applyNumberFormat="0" applyBorder="0" applyAlignment="0" applyProtection="0"/>
    <xf numFmtId="0" fontId="58" fillId="39" borderId="0" applyNumberFormat="0" applyBorder="0" applyAlignment="0" applyProtection="0"/>
    <xf numFmtId="0" fontId="58" fillId="40" borderId="0" applyNumberFormat="0" applyBorder="0" applyAlignment="0" applyProtection="0"/>
    <xf numFmtId="0" fontId="55" fillId="35" borderId="0" applyNumberFormat="0" applyBorder="0" applyAlignment="0" applyProtection="0"/>
    <xf numFmtId="0" fontId="55" fillId="35"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8" fillId="41" borderId="0" applyNumberFormat="0" applyBorder="0" applyAlignment="0" applyProtection="0"/>
    <xf numFmtId="0" fontId="58" fillId="42" borderId="0" applyNumberFormat="0" applyBorder="0" applyAlignment="0" applyProtection="0"/>
    <xf numFmtId="0" fontId="58" fillId="43" borderId="0" applyNumberFormat="0" applyBorder="0" applyAlignment="0" applyProtection="0"/>
    <xf numFmtId="0" fontId="58" fillId="38" borderId="0" applyNumberFormat="0" applyBorder="0" applyAlignment="0" applyProtection="0"/>
    <xf numFmtId="0" fontId="58" fillId="41" borderId="0" applyNumberFormat="0" applyBorder="0" applyAlignment="0" applyProtection="0"/>
    <xf numFmtId="0" fontId="58" fillId="44"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2" borderId="0" applyNumberFormat="0" applyBorder="0" applyAlignment="0" applyProtection="0"/>
    <xf numFmtId="0" fontId="55" fillId="4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38" borderId="0" applyNumberFormat="0" applyBorder="0" applyAlignment="0" applyProtection="0"/>
    <xf numFmtId="0" fontId="55" fillId="38"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9" fillId="45"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59" fillId="46" borderId="0" applyNumberFormat="0" applyBorder="0" applyAlignment="0" applyProtection="0"/>
    <xf numFmtId="0" fontId="59" fillId="47" borderId="0" applyNumberFormat="0" applyBorder="0" applyAlignment="0" applyProtection="0"/>
    <xf numFmtId="0" fontId="59" fillId="48" borderId="0" applyNumberFormat="0" applyBorder="0" applyAlignment="0" applyProtection="0"/>
    <xf numFmtId="0" fontId="80" fillId="45" borderId="0" applyNumberFormat="0" applyBorder="0" applyAlignment="0" applyProtection="0"/>
    <xf numFmtId="0" fontId="80" fillId="42" borderId="0" applyNumberFormat="0" applyBorder="0" applyAlignment="0" applyProtection="0"/>
    <xf numFmtId="0" fontId="80" fillId="43"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59" fillId="45"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59" fillId="46" borderId="0" applyNumberFormat="0" applyBorder="0" applyAlignment="0" applyProtection="0"/>
    <xf numFmtId="0" fontId="59" fillId="47" borderId="0" applyNumberFormat="0" applyBorder="0" applyAlignment="0" applyProtection="0"/>
    <xf numFmtId="0" fontId="59" fillId="48" borderId="0" applyNumberFormat="0" applyBorder="0" applyAlignment="0" applyProtection="0"/>
    <xf numFmtId="0" fontId="80" fillId="49" borderId="0" applyNumberFormat="0" applyBorder="0" applyAlignment="0" applyProtection="0"/>
    <xf numFmtId="0" fontId="80" fillId="50" borderId="0" applyNumberFormat="0" applyBorder="0" applyAlignment="0" applyProtection="0"/>
    <xf numFmtId="0" fontId="80" fillId="51"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52" borderId="0" applyNumberFormat="0" applyBorder="0" applyAlignment="0" applyProtection="0"/>
    <xf numFmtId="0" fontId="81" fillId="36" borderId="0" applyNumberFormat="0" applyBorder="0" applyAlignment="0" applyProtection="0"/>
    <xf numFmtId="0" fontId="60" fillId="40" borderId="68" applyNumberFormat="0" applyAlignment="0" applyProtection="0"/>
    <xf numFmtId="0" fontId="71" fillId="37" borderId="0" applyNumberFormat="0" applyBorder="0" applyAlignment="0" applyProtection="0"/>
    <xf numFmtId="0" fontId="61" fillId="53" borderId="68" applyNumberFormat="0" applyAlignment="0" applyProtection="0"/>
    <xf numFmtId="0" fontId="61" fillId="53" borderId="68" applyNumberFormat="0" applyAlignment="0" applyProtection="0"/>
    <xf numFmtId="0" fontId="78" fillId="53" borderId="68" applyNumberFormat="0" applyAlignment="0" applyProtection="0"/>
    <xf numFmtId="0" fontId="66" fillId="54" borderId="69" applyNumberFormat="0" applyAlignment="0" applyProtection="0"/>
    <xf numFmtId="0" fontId="69" fillId="0" borderId="70" applyNumberFormat="0" applyFill="0" applyAlignment="0" applyProtection="0"/>
    <xf numFmtId="0" fontId="82" fillId="54" borderId="69" applyNumberFormat="0" applyAlignment="0" applyProtection="0"/>
    <xf numFmtId="0" fontId="62" fillId="0" borderId="0" applyNumberFormat="0" applyFill="0" applyBorder="0" applyAlignment="0" applyProtection="0"/>
    <xf numFmtId="0" fontId="63" fillId="0" borderId="71" applyNumberFormat="0" applyFill="0" applyAlignment="0" applyProtection="0"/>
    <xf numFmtId="0" fontId="64" fillId="0" borderId="72" applyNumberFormat="0" applyFill="0" applyAlignment="0" applyProtection="0"/>
    <xf numFmtId="0" fontId="65" fillId="0" borderId="73" applyNumberFormat="0" applyFill="0" applyAlignment="0" applyProtection="0"/>
    <xf numFmtId="0" fontId="65" fillId="0" borderId="0" applyNumberFormat="0" applyFill="0" applyBorder="0" applyAlignment="0" applyProtection="0"/>
    <xf numFmtId="0" fontId="66" fillId="54" borderId="69" applyNumberFormat="0" applyAlignment="0" applyProtection="0"/>
    <xf numFmtId="0" fontId="65" fillId="0" borderId="0" applyNumberFormat="0" applyFill="0" applyBorder="0" applyAlignment="0" applyProtection="0"/>
    <xf numFmtId="0" fontId="59" fillId="49" borderId="0" applyNumberFormat="0" applyBorder="0" applyAlignment="0" applyProtection="0"/>
    <xf numFmtId="0" fontId="59" fillId="50" borderId="0" applyNumberFormat="0" applyBorder="0" applyAlignment="0" applyProtection="0"/>
    <xf numFmtId="0" fontId="59" fillId="51" borderId="0" applyNumberFormat="0" applyBorder="0" applyAlignment="0" applyProtection="0"/>
    <xf numFmtId="0" fontId="59" fillId="46" borderId="0" applyNumberFormat="0" applyBorder="0" applyAlignment="0" applyProtection="0"/>
    <xf numFmtId="0" fontId="59" fillId="47" borderId="0" applyNumberFormat="0" applyBorder="0" applyAlignment="0" applyProtection="0"/>
    <xf numFmtId="0" fontId="59" fillId="52" borderId="0" applyNumberFormat="0" applyBorder="0" applyAlignment="0" applyProtection="0"/>
    <xf numFmtId="0" fontId="60" fillId="40" borderId="68" applyNumberFormat="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83" fillId="37" borderId="0" applyNumberFormat="0" applyBorder="0" applyAlignment="0" applyProtection="0"/>
    <xf numFmtId="0" fontId="4" fillId="55" borderId="74" applyNumberFormat="0" applyFont="0" applyBorder="0" applyProtection="0">
      <alignment horizontal="center" vertical="center"/>
    </xf>
    <xf numFmtId="0" fontId="84" fillId="0" borderId="71" applyNumberFormat="0" applyFill="0" applyAlignment="0" applyProtection="0"/>
    <xf numFmtId="0" fontId="85" fillId="0" borderId="72" applyNumberFormat="0" applyFill="0" applyAlignment="0" applyProtection="0"/>
    <xf numFmtId="0" fontId="86" fillId="0" borderId="73" applyNumberFormat="0" applyFill="0" applyAlignment="0" applyProtection="0"/>
    <xf numFmtId="0" fontId="86" fillId="0" borderId="0" applyNumberFormat="0" applyFill="0" applyBorder="0" applyAlignment="0" applyProtection="0"/>
    <xf numFmtId="3" fontId="4" fillId="56" borderId="74" applyFont="0" applyProtection="0">
      <alignment horizontal="right" vertical="center"/>
    </xf>
    <xf numFmtId="0" fontId="4" fillId="56" borderId="75" applyNumberFormat="0" applyFont="0" applyBorder="0" applyProtection="0">
      <alignment horizontal="left" vertical="center"/>
    </xf>
    <xf numFmtId="0" fontId="57" fillId="0" borderId="0" applyNumberFormat="0" applyFill="0" applyBorder="0" applyAlignment="0" applyProtection="0">
      <alignment vertical="top"/>
      <protection locked="0"/>
    </xf>
    <xf numFmtId="0" fontId="69" fillId="0" borderId="70" applyNumberFormat="0" applyFill="0" applyAlignment="0" applyProtection="0"/>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76" fillId="36" borderId="0" applyNumberFormat="0" applyBorder="0" applyAlignment="0" applyProtection="0"/>
    <xf numFmtId="0" fontId="70" fillId="40" borderId="68" applyNumberFormat="0" applyAlignment="0" applyProtection="0"/>
    <xf numFmtId="0" fontId="70" fillId="40" borderId="68" applyNumberFormat="0" applyAlignment="0" applyProtection="0"/>
    <xf numFmtId="3" fontId="4" fillId="57" borderId="74" applyFont="0">
      <alignment horizontal="right" vertical="center"/>
      <protection locked="0"/>
    </xf>
    <xf numFmtId="0" fontId="4" fillId="58" borderId="76" applyNumberFormat="0" applyFont="0" applyAlignment="0" applyProtection="0"/>
    <xf numFmtId="0" fontId="59" fillId="49" borderId="0" applyNumberFormat="0" applyBorder="0" applyAlignment="0" applyProtection="0"/>
    <xf numFmtId="0" fontId="59" fillId="50" borderId="0" applyNumberFormat="0" applyBorder="0" applyAlignment="0" applyProtection="0"/>
    <xf numFmtId="0" fontId="59" fillId="51" borderId="0" applyNumberFormat="0" applyBorder="0" applyAlignment="0" applyProtection="0"/>
    <xf numFmtId="0" fontId="59" fillId="46" borderId="0" applyNumberFormat="0" applyBorder="0" applyAlignment="0" applyProtection="0"/>
    <xf numFmtId="0" fontId="59" fillId="47" borderId="0" applyNumberFormat="0" applyBorder="0" applyAlignment="0" applyProtection="0"/>
    <xf numFmtId="0" fontId="59" fillId="52" borderId="0" applyNumberFormat="0" applyBorder="0" applyAlignment="0" applyProtection="0"/>
    <xf numFmtId="0" fontId="71" fillId="37" borderId="0" applyNumberFormat="0" applyBorder="0" applyAlignment="0" applyProtection="0"/>
    <xf numFmtId="0" fontId="72" fillId="53" borderId="77" applyNumberFormat="0" applyAlignment="0" applyProtection="0"/>
    <xf numFmtId="0" fontId="57"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87" fillId="0" borderId="70" applyNumberFormat="0" applyFill="0" applyAlignment="0" applyProtection="0"/>
    <xf numFmtId="0" fontId="73" fillId="0" borderId="0" applyNumberFormat="0" applyFill="0" applyBorder="0" applyAlignment="0" applyProtection="0"/>
    <xf numFmtId="175" fontId="4" fillId="0" borderId="0" applyFill="0" applyBorder="0" applyAlignment="0" applyProtection="0"/>
    <xf numFmtId="17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8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55" fillId="0" borderId="0"/>
    <xf numFmtId="0" fontId="4" fillId="0" borderId="0"/>
    <xf numFmtId="0" fontId="4" fillId="0" borderId="0"/>
    <xf numFmtId="0" fontId="55" fillId="0" borderId="0"/>
    <xf numFmtId="0" fontId="55" fillId="0" borderId="0"/>
    <xf numFmtId="0" fontId="55" fillId="0" borderId="0"/>
    <xf numFmtId="0" fontId="4" fillId="0" borderId="0"/>
    <xf numFmtId="0" fontId="1" fillId="0" borderId="0"/>
    <xf numFmtId="0" fontId="4" fillId="0" borderId="0"/>
    <xf numFmtId="0" fontId="55" fillId="0" borderId="0"/>
    <xf numFmtId="0" fontId="54" fillId="0" borderId="0"/>
    <xf numFmtId="0" fontId="4" fillId="0" borderId="0"/>
    <xf numFmtId="0" fontId="4" fillId="0" borderId="0"/>
    <xf numFmtId="0" fontId="90" fillId="0" borderId="0"/>
    <xf numFmtId="0" fontId="4" fillId="0" borderId="0"/>
    <xf numFmtId="0" fontId="4" fillId="58" borderId="76" applyNumberFormat="0" applyFont="0" applyAlignment="0" applyProtection="0"/>
    <xf numFmtId="0" fontId="4" fillId="58" borderId="76" applyNumberFormat="0" applyFont="0" applyAlignment="0" applyProtection="0"/>
    <xf numFmtId="0" fontId="74" fillId="0" borderId="78" applyNumberFormat="0" applyFill="0" applyAlignment="0" applyProtection="0"/>
    <xf numFmtId="0" fontId="75" fillId="53" borderId="77" applyNumberFormat="0" applyAlignment="0" applyProtection="0"/>
    <xf numFmtId="0" fontId="75" fillId="53" borderId="77" applyNumberFormat="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0" fontId="76" fillId="36" borderId="0" applyNumberFormat="0" applyBorder="0" applyAlignment="0" applyProtection="0"/>
    <xf numFmtId="0" fontId="72" fillId="53" borderId="77" applyNumberFormat="0" applyAlignment="0" applyProtection="0"/>
    <xf numFmtId="0" fontId="77" fillId="59" borderId="0" applyNumberFormat="0" applyBorder="0" applyAlignment="0" applyProtection="0"/>
    <xf numFmtId="3" fontId="4" fillId="60" borderId="74" applyFont="0">
      <alignment horizontal="right" vertical="center"/>
    </xf>
    <xf numFmtId="0" fontId="4" fillId="0" borderId="0"/>
    <xf numFmtId="0" fontId="4" fillId="0" borderId="0"/>
    <xf numFmtId="0" fontId="55" fillId="0" borderId="0"/>
    <xf numFmtId="0" fontId="55" fillId="0" borderId="0"/>
    <xf numFmtId="0" fontId="4" fillId="0" borderId="0"/>
    <xf numFmtId="0" fontId="55" fillId="0" borderId="0"/>
    <xf numFmtId="0" fontId="78" fillId="53" borderId="68" applyNumberFormat="0" applyAlignment="0" applyProtection="0"/>
    <xf numFmtId="0" fontId="68" fillId="0" borderId="0" applyNumberFormat="0" applyFill="0" applyBorder="0" applyAlignment="0" applyProtection="0"/>
    <xf numFmtId="0" fontId="7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71" applyNumberFormat="0" applyFill="0" applyAlignment="0" applyProtection="0"/>
    <xf numFmtId="0" fontId="64" fillId="0" borderId="72" applyNumberFormat="0" applyFill="0" applyAlignment="0" applyProtection="0"/>
    <xf numFmtId="0" fontId="65" fillId="0" borderId="73" applyNumberFormat="0" applyFill="0" applyAlignment="0" applyProtection="0"/>
    <xf numFmtId="0" fontId="62" fillId="0" borderId="0" applyNumberFormat="0" applyFill="0" applyBorder="0" applyAlignment="0" applyProtection="0"/>
    <xf numFmtId="0" fontId="89" fillId="0" borderId="78" applyNumberFormat="0" applyFill="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4" fillId="0" borderId="0">
      <alignment vertical="center"/>
    </xf>
    <xf numFmtId="0" fontId="91" fillId="60" borderId="75" applyFont="0" applyBorder="0">
      <alignment horizontal="center" wrapText="1"/>
    </xf>
    <xf numFmtId="3" fontId="4" fillId="61" borderId="74" applyFont="0">
      <alignment horizontal="right" vertical="center"/>
      <protection locked="0"/>
    </xf>
    <xf numFmtId="0" fontId="45" fillId="7" borderId="62" applyNumberFormat="0" applyAlignment="0" applyProtection="0"/>
    <xf numFmtId="0" fontId="54" fillId="0" borderId="0"/>
    <xf numFmtId="3" fontId="30" fillId="0" borderId="2"/>
    <xf numFmtId="43" fontId="1" fillId="0" borderId="0" applyFont="0" applyFill="0" applyBorder="0" applyAlignment="0" applyProtection="0"/>
    <xf numFmtId="0" fontId="1" fillId="0" borderId="0"/>
    <xf numFmtId="0" fontId="1" fillId="0" borderId="0"/>
    <xf numFmtId="0" fontId="54" fillId="0" borderId="0"/>
    <xf numFmtId="9" fontId="54" fillId="0" borderId="0" applyFont="0" applyFill="0" applyBorder="0" applyAlignment="0" applyProtection="0"/>
    <xf numFmtId="44" fontId="54" fillId="0" borderId="0" applyFont="0" applyFill="0" applyBorder="0" applyAlignment="0" applyProtection="0"/>
    <xf numFmtId="42" fontId="54" fillId="0" borderId="0" applyFont="0" applyFill="0" applyBorder="0" applyAlignment="0" applyProtection="0"/>
    <xf numFmtId="43" fontId="54" fillId="0" borderId="0" applyFont="0" applyFill="0" applyBorder="0" applyAlignment="0" applyProtection="0"/>
    <xf numFmtId="41" fontId="54" fillId="0" borderId="0" applyFont="0" applyFill="0" applyBorder="0" applyAlignment="0" applyProtection="0"/>
    <xf numFmtId="0" fontId="92" fillId="0" borderId="0" applyNumberFormat="0" applyFill="0" applyBorder="0" applyAlignment="0" applyProtection="0"/>
    <xf numFmtId="0" fontId="54" fillId="0" borderId="80" applyNumberFormat="0" applyFont="0" applyFill="0" applyAlignment="0" applyProtection="0"/>
    <xf numFmtId="0" fontId="54" fillId="0" borderId="79" applyNumberFormat="0" applyFont="0" applyFill="0" applyAlignment="0" applyProtection="0"/>
    <xf numFmtId="44" fontId="54" fillId="0" borderId="0" applyFont="0" applyFill="0" applyBorder="0" applyAlignment="0" applyProtection="0"/>
    <xf numFmtId="44" fontId="54" fillId="0" borderId="0" applyFont="0" applyFill="0" applyBorder="0" applyAlignment="0" applyProtection="0"/>
    <xf numFmtId="43" fontId="54" fillId="0" borderId="0" applyFont="0" applyFill="0" applyBorder="0" applyAlignment="0" applyProtection="0"/>
    <xf numFmtId="0" fontId="1" fillId="0" borderId="0"/>
    <xf numFmtId="43" fontId="54" fillId="0" borderId="0" applyFont="0" applyFill="0" applyBorder="0" applyAlignment="0" applyProtection="0"/>
    <xf numFmtId="44" fontId="54" fillId="0" borderId="0" applyFont="0" applyFill="0" applyBorder="0" applyAlignment="0" applyProtection="0"/>
    <xf numFmtId="0" fontId="54" fillId="0" borderId="79" applyNumberFormat="0" applyFont="0" applyFill="0" applyAlignment="0" applyProtection="0"/>
    <xf numFmtId="43" fontId="54" fillId="0" borderId="0" applyFont="0" applyFill="0" applyBorder="0" applyAlignment="0" applyProtection="0"/>
    <xf numFmtId="9" fontId="1" fillId="0" borderId="0" applyFont="0" applyFill="0" applyBorder="0" applyAlignment="0" applyProtection="0"/>
    <xf numFmtId="0" fontId="93" fillId="0" borderId="0" applyNumberFormat="0" applyFont="0" applyBorder="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8" fillId="62" borderId="0" applyNumberFormat="0" applyBorder="0" applyAlignment="0" applyProtection="0"/>
    <xf numFmtId="0" fontId="58" fillId="63"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5" borderId="0" applyNumberFormat="0" applyBorder="0" applyAlignment="0" applyProtection="0"/>
    <xf numFmtId="0" fontId="58" fillId="56"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8" fillId="66" borderId="0" applyNumberFormat="0" applyBorder="0" applyAlignment="0" applyProtection="0"/>
    <xf numFmtId="0" fontId="58" fillId="67" borderId="0" applyNumberFormat="0" applyBorder="0" applyAlignment="0" applyProtection="0"/>
    <xf numFmtId="0" fontId="58" fillId="68" borderId="0" applyNumberFormat="0" applyBorder="0" applyAlignment="0" applyProtection="0"/>
    <xf numFmtId="0" fontId="58" fillId="64"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0"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3"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7" borderId="0" applyNumberFormat="0" applyBorder="0" applyAlignment="0" applyProtection="0"/>
    <xf numFmtId="0" fontId="81" fillId="63" borderId="0" applyNumberFormat="0" applyBorder="0" applyAlignment="0" applyProtection="0"/>
    <xf numFmtId="0" fontId="60" fillId="56" borderId="68" applyNumberFormat="0" applyAlignment="0" applyProtection="0"/>
    <xf numFmtId="0" fontId="71" fillId="61" borderId="0" applyNumberFormat="0" applyBorder="0" applyAlignment="0" applyProtection="0"/>
    <xf numFmtId="0" fontId="61" fillId="55" borderId="68" applyNumberFormat="0" applyAlignment="0" applyProtection="0"/>
    <xf numFmtId="0" fontId="61" fillId="55" borderId="68" applyNumberFormat="0" applyAlignment="0" applyProtection="0"/>
    <xf numFmtId="0" fontId="78" fillId="55" borderId="68" applyNumberFormat="0" applyAlignment="0" applyProtection="0"/>
    <xf numFmtId="0" fontId="66" fillId="78" borderId="69" applyNumberFormat="0" applyAlignment="0" applyProtection="0"/>
    <xf numFmtId="0" fontId="82" fillId="78" borderId="69" applyNumberFormat="0" applyAlignment="0" applyProtection="0"/>
    <xf numFmtId="0" fontId="66" fillId="78" borderId="69" applyNumberForma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60" fillId="56" borderId="68" applyNumberFormat="0" applyAlignment="0" applyProtection="0"/>
    <xf numFmtId="0" fontId="83" fillId="61" borderId="0" applyNumberFormat="0" applyBorder="0" applyAlignment="0" applyProtection="0"/>
    <xf numFmtId="0" fontId="4" fillId="55" borderId="82" applyNumberFormat="0" applyFont="0" applyBorder="0" applyProtection="0">
      <alignment horizontal="center" vertical="center"/>
    </xf>
    <xf numFmtId="3" fontId="4" fillId="56" borderId="82" applyFont="0" applyProtection="0">
      <alignment horizontal="right" vertical="center"/>
    </xf>
    <xf numFmtId="0" fontId="4" fillId="56" borderId="81" applyNumberFormat="0" applyFont="0" applyBorder="0" applyProtection="0">
      <alignment horizontal="left" vertical="center"/>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76" fillId="63" borderId="0" applyNumberFormat="0" applyBorder="0" applyAlignment="0" applyProtection="0"/>
    <xf numFmtId="0" fontId="70" fillId="56" borderId="68" applyNumberFormat="0" applyAlignment="0" applyProtection="0"/>
    <xf numFmtId="0" fontId="70" fillId="56" borderId="68" applyNumberFormat="0" applyAlignment="0" applyProtection="0"/>
    <xf numFmtId="3" fontId="4" fillId="57" borderId="82" applyFont="0">
      <alignment horizontal="right" vertical="center"/>
      <protection locked="0"/>
    </xf>
    <xf numFmtId="0" fontId="4" fillId="79" borderId="76" applyNumberFormat="0" applyFon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71" fillId="61" borderId="0" applyNumberFormat="0" applyBorder="0" applyAlignment="0" applyProtection="0"/>
    <xf numFmtId="0" fontId="72" fillId="55" borderId="77" applyNumberFormat="0" applyAlignment="0" applyProtection="0"/>
    <xf numFmtId="0" fontId="57" fillId="0" borderId="0" applyNumberFormat="0" applyFill="0" applyBorder="0">
      <protection locked="0"/>
    </xf>
    <xf numFmtId="0" fontId="56" fillId="0" borderId="0" applyNumberFormat="0" applyFill="0" applyBorder="0">
      <protection locked="0"/>
    </xf>
    <xf numFmtId="0" fontId="88" fillId="80" borderId="0" applyNumberFormat="0" applyBorder="0" applyAlignment="0" applyProtection="0"/>
    <xf numFmtId="0" fontId="1" fillId="0" borderId="0"/>
    <xf numFmtId="0" fontId="4" fillId="79" borderId="76" applyNumberFormat="0" applyFont="0" applyAlignment="0" applyProtection="0"/>
    <xf numFmtId="0" fontId="4" fillId="79" borderId="76" applyNumberFormat="0" applyFont="0" applyAlignment="0" applyProtection="0"/>
    <xf numFmtId="0" fontId="75" fillId="55" borderId="77" applyNumberFormat="0" applyAlignment="0" applyProtection="0"/>
    <xf numFmtId="0" fontId="75" fillId="55" borderId="77" applyNumberFormat="0" applyAlignment="0" applyProtection="0"/>
    <xf numFmtId="0" fontId="76" fillId="63" borderId="0" applyNumberFormat="0" applyBorder="0" applyAlignment="0" applyProtection="0"/>
    <xf numFmtId="0" fontId="72" fillId="55" borderId="77" applyNumberFormat="0" applyAlignment="0" applyProtection="0"/>
    <xf numFmtId="0" fontId="77" fillId="80" borderId="0" applyNumberFormat="0" applyBorder="0" applyAlignment="0" applyProtection="0"/>
    <xf numFmtId="3" fontId="4" fillId="60" borderId="82" applyFont="0">
      <alignment horizontal="right" vertical="center"/>
    </xf>
    <xf numFmtId="0" fontId="78" fillId="55" borderId="68" applyNumberFormat="0" applyAlignment="0" applyProtection="0"/>
    <xf numFmtId="43" fontId="54" fillId="0" borderId="0" applyFont="0" applyFill="0" applyBorder="0" applyAlignment="0" applyProtection="0"/>
    <xf numFmtId="44" fontId="54" fillId="0" borderId="0" applyFont="0" applyFill="0" applyBorder="0" applyAlignment="0" applyProtection="0"/>
    <xf numFmtId="0" fontId="91" fillId="60" borderId="81" applyFont="0" applyBorder="0">
      <alignment horizontal="center" wrapText="1"/>
    </xf>
    <xf numFmtId="3" fontId="4" fillId="61" borderId="82" applyFont="0">
      <alignment horizontal="right" vertical="center"/>
      <protection locked="0"/>
    </xf>
    <xf numFmtId="0" fontId="45" fillId="81" borderId="62" applyNumberFormat="0" applyAlignment="0" applyProtection="0"/>
    <xf numFmtId="3" fontId="93" fillId="0" borderId="83"/>
    <xf numFmtId="0" fontId="1" fillId="0" borderId="0"/>
    <xf numFmtId="9" fontId="1" fillId="0" borderId="0" applyFont="0" applyFill="0" applyBorder="0" applyAlignment="0" applyProtection="0"/>
    <xf numFmtId="0" fontId="93" fillId="0" borderId="0" applyNumberFormat="0" applyFont="0" applyBorder="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8" fillId="62" borderId="0" applyNumberFormat="0" applyBorder="0" applyAlignment="0" applyProtection="0"/>
    <xf numFmtId="0" fontId="58" fillId="63"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5" borderId="0" applyNumberFormat="0" applyBorder="0" applyAlignment="0" applyProtection="0"/>
    <xf numFmtId="0" fontId="58" fillId="56"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8" fillId="66" borderId="0" applyNumberFormat="0" applyBorder="0" applyAlignment="0" applyProtection="0"/>
    <xf numFmtId="0" fontId="58" fillId="67" borderId="0" applyNumberFormat="0" applyBorder="0" applyAlignment="0" applyProtection="0"/>
    <xf numFmtId="0" fontId="58" fillId="68" borderId="0" applyNumberFormat="0" applyBorder="0" applyAlignment="0" applyProtection="0"/>
    <xf numFmtId="0" fontId="58" fillId="64"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0"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3"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7" borderId="0" applyNumberFormat="0" applyBorder="0" applyAlignment="0" applyProtection="0"/>
    <xf numFmtId="0" fontId="81" fillId="63" borderId="0" applyNumberFormat="0" applyBorder="0" applyAlignment="0" applyProtection="0"/>
    <xf numFmtId="0" fontId="60" fillId="56" borderId="68" applyNumberFormat="0" applyAlignment="0" applyProtection="0"/>
    <xf numFmtId="0" fontId="71" fillId="61" borderId="0" applyNumberFormat="0" applyBorder="0" applyAlignment="0" applyProtection="0"/>
    <xf numFmtId="0" fontId="61" fillId="55" borderId="68" applyNumberFormat="0" applyAlignment="0" applyProtection="0"/>
    <xf numFmtId="0" fontId="61" fillId="55" borderId="68" applyNumberFormat="0" applyAlignment="0" applyProtection="0"/>
    <xf numFmtId="0" fontId="78" fillId="55" borderId="68" applyNumberFormat="0" applyAlignment="0" applyProtection="0"/>
    <xf numFmtId="0" fontId="66" fillId="78" borderId="69" applyNumberFormat="0" applyAlignment="0" applyProtection="0"/>
    <xf numFmtId="0" fontId="82" fillId="78" borderId="69" applyNumberFormat="0" applyAlignment="0" applyProtection="0"/>
    <xf numFmtId="0" fontId="66" fillId="78" borderId="69" applyNumberForma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60" fillId="56" borderId="68" applyNumberFormat="0" applyAlignment="0" applyProtection="0"/>
    <xf numFmtId="0" fontId="83" fillId="61" borderId="0" applyNumberFormat="0" applyBorder="0" applyAlignment="0" applyProtection="0"/>
    <xf numFmtId="0" fontId="4" fillId="55" borderId="82" applyNumberFormat="0" applyFont="0" applyBorder="0" applyProtection="0">
      <alignment horizontal="center" vertical="center"/>
    </xf>
    <xf numFmtId="3" fontId="4" fillId="56" borderId="82" applyFont="0" applyProtection="0">
      <alignment horizontal="right" vertical="center"/>
    </xf>
    <xf numFmtId="0" fontId="4" fillId="56" borderId="81" applyNumberFormat="0" applyFont="0" applyBorder="0" applyProtection="0">
      <alignment horizontal="left" vertical="center"/>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76" fillId="63" borderId="0" applyNumberFormat="0" applyBorder="0" applyAlignment="0" applyProtection="0"/>
    <xf numFmtId="0" fontId="70" fillId="56" borderId="68" applyNumberFormat="0" applyAlignment="0" applyProtection="0"/>
    <xf numFmtId="0" fontId="70" fillId="56" borderId="68" applyNumberFormat="0" applyAlignment="0" applyProtection="0"/>
    <xf numFmtId="3" fontId="4" fillId="57" borderId="82" applyFont="0">
      <alignment horizontal="right" vertical="center"/>
      <protection locked="0"/>
    </xf>
    <xf numFmtId="0" fontId="4" fillId="79" borderId="76" applyNumberFormat="0" applyFon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71" fillId="61" borderId="0" applyNumberFormat="0" applyBorder="0" applyAlignment="0" applyProtection="0"/>
    <xf numFmtId="0" fontId="72" fillId="55" borderId="77" applyNumberFormat="0" applyAlignment="0" applyProtection="0"/>
    <xf numFmtId="0" fontId="57" fillId="0" borderId="0" applyNumberFormat="0" applyFill="0" applyBorder="0">
      <protection locked="0"/>
    </xf>
    <xf numFmtId="0" fontId="56" fillId="0" borderId="0" applyNumberFormat="0" applyFill="0" applyBorder="0">
      <protection locked="0"/>
    </xf>
    <xf numFmtId="0" fontId="88" fillId="80" borderId="0" applyNumberFormat="0" applyBorder="0" applyAlignment="0" applyProtection="0"/>
    <xf numFmtId="0" fontId="1" fillId="0" borderId="0"/>
    <xf numFmtId="0" fontId="1" fillId="0" borderId="0"/>
    <xf numFmtId="0" fontId="1" fillId="0" borderId="0"/>
    <xf numFmtId="0" fontId="4" fillId="79" borderId="76" applyNumberFormat="0" applyFont="0" applyAlignment="0" applyProtection="0"/>
    <xf numFmtId="0" fontId="4" fillId="79" borderId="76" applyNumberFormat="0" applyFont="0" applyAlignment="0" applyProtection="0"/>
    <xf numFmtId="0" fontId="75" fillId="55" borderId="77" applyNumberFormat="0" applyAlignment="0" applyProtection="0"/>
    <xf numFmtId="0" fontId="75" fillId="55" borderId="77" applyNumberFormat="0" applyAlignment="0" applyProtection="0"/>
    <xf numFmtId="0" fontId="76" fillId="63" borderId="0" applyNumberFormat="0" applyBorder="0" applyAlignment="0" applyProtection="0"/>
    <xf numFmtId="0" fontId="72" fillId="55" borderId="77" applyNumberFormat="0" applyAlignment="0" applyProtection="0"/>
    <xf numFmtId="0" fontId="77" fillId="80" borderId="0" applyNumberFormat="0" applyBorder="0" applyAlignment="0" applyProtection="0"/>
    <xf numFmtId="3" fontId="4" fillId="60" borderId="82" applyFont="0">
      <alignment horizontal="right" vertical="center"/>
    </xf>
    <xf numFmtId="0" fontId="78" fillId="55" borderId="68" applyNumberFormat="0" applyAlignment="0" applyProtection="0"/>
    <xf numFmtId="0" fontId="91" fillId="60" borderId="81" applyFont="0" applyBorder="0">
      <alignment horizontal="center" wrapText="1"/>
    </xf>
    <xf numFmtId="3" fontId="4" fillId="61" borderId="82" applyFont="0">
      <alignment horizontal="right" vertical="center"/>
      <protection locked="0"/>
    </xf>
    <xf numFmtId="0" fontId="45" fillId="81" borderId="62" applyNumberFormat="0" applyAlignment="0" applyProtection="0"/>
    <xf numFmtId="3" fontId="93" fillId="0" borderId="83"/>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3" fillId="0" borderId="0" applyNumberFormat="0" applyFont="0" applyBorder="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8" fillId="62" borderId="0" applyNumberFormat="0" applyBorder="0" applyAlignment="0" applyProtection="0"/>
    <xf numFmtId="0" fontId="58" fillId="63"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5" borderId="0" applyNumberFormat="0" applyBorder="0" applyAlignment="0" applyProtection="0"/>
    <xf numFmtId="0" fontId="58" fillId="56"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8" fillId="66" borderId="0" applyNumberFormat="0" applyBorder="0" applyAlignment="0" applyProtection="0"/>
    <xf numFmtId="0" fontId="58" fillId="67" borderId="0" applyNumberFormat="0" applyBorder="0" applyAlignment="0" applyProtection="0"/>
    <xf numFmtId="0" fontId="58" fillId="68" borderId="0" applyNumberFormat="0" applyBorder="0" applyAlignment="0" applyProtection="0"/>
    <xf numFmtId="0" fontId="58" fillId="64"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0"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3"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7" borderId="0" applyNumberFormat="0" applyBorder="0" applyAlignment="0" applyProtection="0"/>
    <xf numFmtId="0" fontId="81" fillId="63" borderId="0" applyNumberFormat="0" applyBorder="0" applyAlignment="0" applyProtection="0"/>
    <xf numFmtId="0" fontId="60" fillId="56" borderId="68" applyNumberFormat="0" applyAlignment="0" applyProtection="0"/>
    <xf numFmtId="0" fontId="71" fillId="61" borderId="0" applyNumberFormat="0" applyBorder="0" applyAlignment="0" applyProtection="0"/>
    <xf numFmtId="0" fontId="61" fillId="55" borderId="68" applyNumberFormat="0" applyAlignment="0" applyProtection="0"/>
    <xf numFmtId="0" fontId="61" fillId="55" borderId="68" applyNumberFormat="0" applyAlignment="0" applyProtection="0"/>
    <xf numFmtId="0" fontId="78" fillId="55" borderId="68" applyNumberFormat="0" applyAlignment="0" applyProtection="0"/>
    <xf numFmtId="0" fontId="66" fillId="78" borderId="69" applyNumberFormat="0" applyAlignment="0" applyProtection="0"/>
    <xf numFmtId="0" fontId="82" fillId="78" borderId="69" applyNumberFormat="0" applyAlignment="0" applyProtection="0"/>
    <xf numFmtId="0" fontId="66" fillId="78" borderId="69" applyNumberForma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60" fillId="56" borderId="68" applyNumberFormat="0" applyAlignment="0" applyProtection="0"/>
    <xf numFmtId="0" fontId="83" fillId="61" borderId="0" applyNumberFormat="0" applyBorder="0" applyAlignment="0" applyProtection="0"/>
    <xf numFmtId="0" fontId="4" fillId="55" borderId="82" applyNumberFormat="0" applyFont="0" applyBorder="0" applyProtection="0">
      <alignment horizontal="center" vertical="center"/>
    </xf>
    <xf numFmtId="3" fontId="4" fillId="56" borderId="82" applyFont="0" applyProtection="0">
      <alignment horizontal="right" vertical="center"/>
    </xf>
    <xf numFmtId="0" fontId="4" fillId="56" borderId="81" applyNumberFormat="0" applyFont="0" applyBorder="0" applyProtection="0">
      <alignment horizontal="left" vertical="center"/>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76" fillId="63" borderId="0" applyNumberFormat="0" applyBorder="0" applyAlignment="0" applyProtection="0"/>
    <xf numFmtId="0" fontId="70" fillId="56" borderId="68" applyNumberFormat="0" applyAlignment="0" applyProtection="0"/>
    <xf numFmtId="0" fontId="70" fillId="56" borderId="68" applyNumberFormat="0" applyAlignment="0" applyProtection="0"/>
    <xf numFmtId="3" fontId="4" fillId="57" borderId="82" applyFont="0">
      <alignment horizontal="right" vertical="center"/>
      <protection locked="0"/>
    </xf>
    <xf numFmtId="0" fontId="4" fillId="79" borderId="76" applyNumberFormat="0" applyFon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71" fillId="61" borderId="0" applyNumberFormat="0" applyBorder="0" applyAlignment="0" applyProtection="0"/>
    <xf numFmtId="0" fontId="72" fillId="55" borderId="77" applyNumberFormat="0" applyAlignment="0" applyProtection="0"/>
    <xf numFmtId="0" fontId="57" fillId="0" borderId="0" applyNumberFormat="0" applyFill="0" applyBorder="0">
      <protection locked="0"/>
    </xf>
    <xf numFmtId="0" fontId="56" fillId="0" borderId="0" applyNumberFormat="0" applyFill="0" applyBorder="0">
      <protection locked="0"/>
    </xf>
    <xf numFmtId="0" fontId="88" fillId="80" borderId="0" applyNumberFormat="0" applyBorder="0" applyAlignment="0" applyProtection="0"/>
    <xf numFmtId="0" fontId="1" fillId="0" borderId="0"/>
    <xf numFmtId="0" fontId="1" fillId="0" borderId="0"/>
    <xf numFmtId="0" fontId="1" fillId="0" borderId="0"/>
    <xf numFmtId="0" fontId="4" fillId="79" borderId="76" applyNumberFormat="0" applyFont="0" applyAlignment="0" applyProtection="0"/>
    <xf numFmtId="0" fontId="4" fillId="79" borderId="76" applyNumberFormat="0" applyFont="0" applyAlignment="0" applyProtection="0"/>
    <xf numFmtId="0" fontId="75" fillId="55" borderId="77" applyNumberFormat="0" applyAlignment="0" applyProtection="0"/>
    <xf numFmtId="0" fontId="75" fillId="55" borderId="77" applyNumberFormat="0" applyAlignment="0" applyProtection="0"/>
    <xf numFmtId="0" fontId="76" fillId="63" borderId="0" applyNumberFormat="0" applyBorder="0" applyAlignment="0" applyProtection="0"/>
    <xf numFmtId="0" fontId="72" fillId="55" borderId="77" applyNumberFormat="0" applyAlignment="0" applyProtection="0"/>
    <xf numFmtId="0" fontId="77" fillId="80" borderId="0" applyNumberFormat="0" applyBorder="0" applyAlignment="0" applyProtection="0"/>
    <xf numFmtId="3" fontId="4" fillId="60" borderId="82" applyFont="0">
      <alignment horizontal="right" vertical="center"/>
    </xf>
    <xf numFmtId="0" fontId="78" fillId="55" borderId="68" applyNumberFormat="0" applyAlignment="0" applyProtection="0"/>
    <xf numFmtId="0" fontId="91" fillId="60" borderId="81" applyFont="0" applyBorder="0">
      <alignment horizontal="center" wrapText="1"/>
    </xf>
    <xf numFmtId="3" fontId="4" fillId="61" borderId="82" applyFont="0">
      <alignment horizontal="right" vertical="center"/>
      <protection locked="0"/>
    </xf>
    <xf numFmtId="0" fontId="45" fillId="81" borderId="62" applyNumberFormat="0" applyAlignment="0" applyProtection="0"/>
    <xf numFmtId="3" fontId="93" fillId="0" borderId="83"/>
    <xf numFmtId="42" fontId="54" fillId="0" borderId="0" applyFont="0" applyFill="0" applyBorder="0" applyAlignment="0" applyProtection="0"/>
    <xf numFmtId="41" fontId="54"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93" fillId="0" borderId="0" applyNumberFormat="0" applyFont="0" applyBorder="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8" fillId="62" borderId="0" applyNumberFormat="0" applyBorder="0" applyAlignment="0" applyProtection="0"/>
    <xf numFmtId="0" fontId="58" fillId="63"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5" borderId="0" applyNumberFormat="0" applyBorder="0" applyAlignment="0" applyProtection="0"/>
    <xf numFmtId="0" fontId="58" fillId="56"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8" fillId="66" borderId="0" applyNumberFormat="0" applyBorder="0" applyAlignment="0" applyProtection="0"/>
    <xf numFmtId="0" fontId="58" fillId="67" borderId="0" applyNumberFormat="0" applyBorder="0" applyAlignment="0" applyProtection="0"/>
    <xf numFmtId="0" fontId="58" fillId="68" borderId="0" applyNumberFormat="0" applyBorder="0" applyAlignment="0" applyProtection="0"/>
    <xf numFmtId="0" fontId="58" fillId="64"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0"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3"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7" borderId="0" applyNumberFormat="0" applyBorder="0" applyAlignment="0" applyProtection="0"/>
    <xf numFmtId="0" fontId="81" fillId="63" borderId="0" applyNumberFormat="0" applyBorder="0" applyAlignment="0" applyProtection="0"/>
    <xf numFmtId="0" fontId="60" fillId="56" borderId="68" applyNumberFormat="0" applyAlignment="0" applyProtection="0"/>
    <xf numFmtId="0" fontId="71" fillId="61" borderId="0" applyNumberFormat="0" applyBorder="0" applyAlignment="0" applyProtection="0"/>
    <xf numFmtId="0" fontId="61" fillId="55" borderId="68" applyNumberFormat="0" applyAlignment="0" applyProtection="0"/>
    <xf numFmtId="0" fontId="61" fillId="55" borderId="68" applyNumberFormat="0" applyAlignment="0" applyProtection="0"/>
    <xf numFmtId="0" fontId="78" fillId="55" borderId="68" applyNumberFormat="0" applyAlignment="0" applyProtection="0"/>
    <xf numFmtId="0" fontId="66" fillId="78" borderId="69" applyNumberFormat="0" applyAlignment="0" applyProtection="0"/>
    <xf numFmtId="0" fontId="82" fillId="78" borderId="69" applyNumberFormat="0" applyAlignment="0" applyProtection="0"/>
    <xf numFmtId="0" fontId="66" fillId="78" borderId="69" applyNumberForma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60" fillId="56" borderId="68" applyNumberFormat="0" applyAlignment="0" applyProtection="0"/>
    <xf numFmtId="0" fontId="83" fillId="61" borderId="0" applyNumberFormat="0" applyBorder="0" applyAlignment="0" applyProtection="0"/>
    <xf numFmtId="0" fontId="4" fillId="55" borderId="82" applyNumberFormat="0" applyFont="0" applyBorder="0" applyProtection="0">
      <alignment horizontal="center" vertical="center"/>
    </xf>
    <xf numFmtId="3" fontId="4" fillId="56" borderId="82" applyFont="0" applyProtection="0">
      <alignment horizontal="right" vertical="center"/>
    </xf>
    <xf numFmtId="0" fontId="4" fillId="56" borderId="81" applyNumberFormat="0" applyFont="0" applyBorder="0" applyProtection="0">
      <alignment horizontal="left" vertical="center"/>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76" fillId="63" borderId="0" applyNumberFormat="0" applyBorder="0" applyAlignment="0" applyProtection="0"/>
    <xf numFmtId="0" fontId="70" fillId="56" borderId="68" applyNumberFormat="0" applyAlignment="0" applyProtection="0"/>
    <xf numFmtId="0" fontId="70" fillId="56" borderId="68" applyNumberFormat="0" applyAlignment="0" applyProtection="0"/>
    <xf numFmtId="3" fontId="4" fillId="57" borderId="82" applyFont="0">
      <alignment horizontal="right" vertical="center"/>
      <protection locked="0"/>
    </xf>
    <xf numFmtId="0" fontId="4" fillId="79" borderId="76" applyNumberFormat="0" applyFon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71" fillId="61" borderId="0" applyNumberFormat="0" applyBorder="0" applyAlignment="0" applyProtection="0"/>
    <xf numFmtId="0" fontId="72" fillId="55" borderId="77" applyNumberFormat="0" applyAlignment="0" applyProtection="0"/>
    <xf numFmtId="0" fontId="57" fillId="0" borderId="0" applyNumberFormat="0" applyFill="0" applyBorder="0">
      <protection locked="0"/>
    </xf>
    <xf numFmtId="0" fontId="56" fillId="0" borderId="0" applyNumberFormat="0" applyFill="0" applyBorder="0">
      <protection locked="0"/>
    </xf>
    <xf numFmtId="0" fontId="88" fillId="80" borderId="0" applyNumberFormat="0" applyBorder="0" applyAlignment="0" applyProtection="0"/>
    <xf numFmtId="0" fontId="1" fillId="0" borderId="0"/>
    <xf numFmtId="0" fontId="1" fillId="0" borderId="0"/>
    <xf numFmtId="0" fontId="1" fillId="0" borderId="0"/>
    <xf numFmtId="0" fontId="4" fillId="79" borderId="76" applyNumberFormat="0" applyFont="0" applyAlignment="0" applyProtection="0"/>
    <xf numFmtId="0" fontId="4" fillId="79" borderId="76" applyNumberFormat="0" applyFont="0" applyAlignment="0" applyProtection="0"/>
    <xf numFmtId="0" fontId="75" fillId="55" borderId="77" applyNumberFormat="0" applyAlignment="0" applyProtection="0"/>
    <xf numFmtId="0" fontId="75" fillId="55" borderId="77" applyNumberFormat="0" applyAlignment="0" applyProtection="0"/>
    <xf numFmtId="0" fontId="76" fillId="63" borderId="0" applyNumberFormat="0" applyBorder="0" applyAlignment="0" applyProtection="0"/>
    <xf numFmtId="0" fontId="72" fillId="55" borderId="77" applyNumberFormat="0" applyAlignment="0" applyProtection="0"/>
    <xf numFmtId="0" fontId="77" fillId="80" borderId="0" applyNumberFormat="0" applyBorder="0" applyAlignment="0" applyProtection="0"/>
    <xf numFmtId="3" fontId="4" fillId="60" borderId="82" applyFont="0">
      <alignment horizontal="right" vertical="center"/>
    </xf>
    <xf numFmtId="0" fontId="78" fillId="55" borderId="68" applyNumberFormat="0" applyAlignment="0" applyProtection="0"/>
    <xf numFmtId="0" fontId="91" fillId="60" borderId="81" applyFont="0" applyBorder="0">
      <alignment horizontal="center" wrapText="1"/>
    </xf>
    <xf numFmtId="3" fontId="4" fillId="61" borderId="82" applyFont="0">
      <alignment horizontal="right" vertical="center"/>
      <protection locked="0"/>
    </xf>
    <xf numFmtId="0" fontId="45" fillId="81" borderId="62" applyNumberFormat="0" applyAlignment="0" applyProtection="0"/>
    <xf numFmtId="3" fontId="93" fillId="0" borderId="83"/>
    <xf numFmtId="0" fontId="1" fillId="0" borderId="0"/>
    <xf numFmtId="9" fontId="1" fillId="0" borderId="0" applyFont="0" applyFill="0" applyBorder="0" applyAlignment="0" applyProtection="0"/>
    <xf numFmtId="0" fontId="93" fillId="0" borderId="0" applyNumberFormat="0" applyFont="0" applyBorder="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8" fillId="62" borderId="0" applyNumberFormat="0" applyBorder="0" applyAlignment="0" applyProtection="0"/>
    <xf numFmtId="0" fontId="58" fillId="63" borderId="0" applyNumberFormat="0" applyBorder="0" applyAlignment="0" applyProtection="0"/>
    <xf numFmtId="0" fontId="58" fillId="61" borderId="0" applyNumberFormat="0" applyBorder="0" applyAlignment="0" applyProtection="0"/>
    <xf numFmtId="0" fontId="58" fillId="64" borderId="0" applyNumberFormat="0" applyBorder="0" applyAlignment="0" applyProtection="0"/>
    <xf numFmtId="0" fontId="58" fillId="65" borderId="0" applyNumberFormat="0" applyBorder="0" applyAlignment="0" applyProtection="0"/>
    <xf numFmtId="0" fontId="58" fillId="56" borderId="0" applyNumberFormat="0" applyBorder="0" applyAlignment="0" applyProtection="0"/>
    <xf numFmtId="0" fontId="55" fillId="62" borderId="0" applyNumberFormat="0" applyBorder="0" applyAlignment="0" applyProtection="0"/>
    <xf numFmtId="0" fontId="55" fillId="62" borderId="0" applyNumberFormat="0" applyBorder="0" applyAlignment="0" applyProtection="0"/>
    <xf numFmtId="0" fontId="55" fillId="63" borderId="0" applyNumberFormat="0" applyBorder="0" applyAlignment="0" applyProtection="0"/>
    <xf numFmtId="0" fontId="55" fillId="63" borderId="0" applyNumberFormat="0" applyBorder="0" applyAlignment="0" applyProtection="0"/>
    <xf numFmtId="0" fontId="55" fillId="61" borderId="0" applyNumberFormat="0" applyBorder="0" applyAlignment="0" applyProtection="0"/>
    <xf numFmtId="0" fontId="55" fillId="61"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5" borderId="0" applyNumberFormat="0" applyBorder="0" applyAlignment="0" applyProtection="0"/>
    <xf numFmtId="0" fontId="55" fillId="65"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8" fillId="66" borderId="0" applyNumberFormat="0" applyBorder="0" applyAlignment="0" applyProtection="0"/>
    <xf numFmtId="0" fontId="58" fillId="67" borderId="0" applyNumberFormat="0" applyBorder="0" applyAlignment="0" applyProtection="0"/>
    <xf numFmtId="0" fontId="58" fillId="68" borderId="0" applyNumberFormat="0" applyBorder="0" applyAlignment="0" applyProtection="0"/>
    <xf numFmtId="0" fontId="58" fillId="64" borderId="0" applyNumberFormat="0" applyBorder="0" applyAlignment="0" applyProtection="0"/>
    <xf numFmtId="0" fontId="58" fillId="66" borderId="0" applyNumberFormat="0" applyBorder="0" applyAlignment="0" applyProtection="0"/>
    <xf numFmtId="0" fontId="58" fillId="69"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7" borderId="0" applyNumberFormat="0" applyBorder="0" applyAlignment="0" applyProtection="0"/>
    <xf numFmtId="0" fontId="55" fillId="67" borderId="0" applyNumberFormat="0" applyBorder="0" applyAlignment="0" applyProtection="0"/>
    <xf numFmtId="0" fontId="55" fillId="68" borderId="0" applyNumberFormat="0" applyBorder="0" applyAlignment="0" applyProtection="0"/>
    <xf numFmtId="0" fontId="55" fillId="68" borderId="0" applyNumberFormat="0" applyBorder="0" applyAlignment="0" applyProtection="0"/>
    <xf numFmtId="0" fontId="55" fillId="64" borderId="0" applyNumberFormat="0" applyBorder="0" applyAlignment="0" applyProtection="0"/>
    <xf numFmtId="0" fontId="55" fillId="64" borderId="0" applyNumberFormat="0" applyBorder="0" applyAlignment="0" applyProtection="0"/>
    <xf numFmtId="0" fontId="55" fillId="66" borderId="0" applyNumberFormat="0" applyBorder="0" applyAlignment="0" applyProtection="0"/>
    <xf numFmtId="0" fontId="55" fillId="66" borderId="0" applyNumberFormat="0" applyBorder="0" applyAlignment="0" applyProtection="0"/>
    <xf numFmtId="0" fontId="55" fillId="69" borderId="0" applyNumberFormat="0" applyBorder="0" applyAlignment="0" applyProtection="0"/>
    <xf numFmtId="0" fontId="55" fillId="69"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0"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3" borderId="0" applyNumberFormat="0" applyBorder="0" applyAlignment="0" applyProtection="0"/>
    <xf numFmtId="0" fontId="59" fillId="70"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3"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1" borderId="0" applyNumberFormat="0" applyBorder="0" applyAlignment="0" applyProtection="0"/>
    <xf numFmtId="0" fontId="80" fillId="72" borderId="0" applyNumberFormat="0" applyBorder="0" applyAlignment="0" applyProtection="0"/>
    <xf numFmtId="0" fontId="80" fillId="77" borderId="0" applyNumberFormat="0" applyBorder="0" applyAlignment="0" applyProtection="0"/>
    <xf numFmtId="0" fontId="81" fillId="63" borderId="0" applyNumberFormat="0" applyBorder="0" applyAlignment="0" applyProtection="0"/>
    <xf numFmtId="0" fontId="60" fillId="56" borderId="68" applyNumberFormat="0" applyAlignment="0" applyProtection="0"/>
    <xf numFmtId="0" fontId="71" fillId="61" borderId="0" applyNumberFormat="0" applyBorder="0" applyAlignment="0" applyProtection="0"/>
    <xf numFmtId="0" fontId="61" fillId="55" borderId="68" applyNumberFormat="0" applyAlignment="0" applyProtection="0"/>
    <xf numFmtId="0" fontId="61" fillId="55" borderId="68" applyNumberFormat="0" applyAlignment="0" applyProtection="0"/>
    <xf numFmtId="0" fontId="78" fillId="55" borderId="68" applyNumberFormat="0" applyAlignment="0" applyProtection="0"/>
    <xf numFmtId="0" fontId="66" fillId="78" borderId="69" applyNumberFormat="0" applyAlignment="0" applyProtection="0"/>
    <xf numFmtId="0" fontId="82" fillId="78" borderId="69" applyNumberFormat="0" applyAlignment="0" applyProtection="0"/>
    <xf numFmtId="0" fontId="66" fillId="78" borderId="69" applyNumberForma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60" fillId="56" borderId="68" applyNumberFormat="0" applyAlignment="0" applyProtection="0"/>
    <xf numFmtId="0" fontId="83" fillId="61" borderId="0" applyNumberFormat="0" applyBorder="0" applyAlignment="0" applyProtection="0"/>
    <xf numFmtId="0" fontId="4" fillId="55" borderId="82" applyNumberFormat="0" applyFont="0" applyBorder="0" applyProtection="0">
      <alignment horizontal="center" vertical="center"/>
    </xf>
    <xf numFmtId="3" fontId="4" fillId="56" borderId="82" applyFont="0" applyProtection="0">
      <alignment horizontal="right" vertical="center"/>
    </xf>
    <xf numFmtId="0" fontId="4" fillId="56" borderId="81" applyNumberFormat="0" applyFont="0" applyBorder="0" applyProtection="0">
      <alignment horizontal="left" vertical="center"/>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57" fillId="0" borderId="0" applyNumberFormat="0" applyFill="0" applyBorder="0">
      <protection locked="0"/>
    </xf>
    <xf numFmtId="0" fontId="76" fillId="63" borderId="0" applyNumberFormat="0" applyBorder="0" applyAlignment="0" applyProtection="0"/>
    <xf numFmtId="0" fontId="70" fillId="56" borderId="68" applyNumberFormat="0" applyAlignment="0" applyProtection="0"/>
    <xf numFmtId="0" fontId="70" fillId="56" borderId="68" applyNumberFormat="0" applyAlignment="0" applyProtection="0"/>
    <xf numFmtId="3" fontId="4" fillId="57" borderId="82" applyFont="0">
      <alignment horizontal="right" vertical="center"/>
      <protection locked="0"/>
    </xf>
    <xf numFmtId="0" fontId="4" fillId="79" borderId="76" applyNumberFormat="0" applyFont="0" applyAlignment="0" applyProtection="0"/>
    <xf numFmtId="0" fontId="59" fillId="74" borderId="0" applyNumberFormat="0" applyBorder="0" applyAlignment="0" applyProtection="0"/>
    <xf numFmtId="0" fontId="59" fillId="75" borderId="0" applyNumberFormat="0" applyBorder="0" applyAlignment="0" applyProtection="0"/>
    <xf numFmtId="0" fontId="59" fillId="76" borderId="0" applyNumberFormat="0" applyBorder="0" applyAlignment="0" applyProtection="0"/>
    <xf numFmtId="0" fontId="59" fillId="71"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71" fillId="61" borderId="0" applyNumberFormat="0" applyBorder="0" applyAlignment="0" applyProtection="0"/>
    <xf numFmtId="0" fontId="72" fillId="55" borderId="77" applyNumberFormat="0" applyAlignment="0" applyProtection="0"/>
    <xf numFmtId="0" fontId="57" fillId="0" borderId="0" applyNumberFormat="0" applyFill="0" applyBorder="0">
      <protection locked="0"/>
    </xf>
    <xf numFmtId="0" fontId="56" fillId="0" borderId="0" applyNumberFormat="0" applyFill="0" applyBorder="0">
      <protection locked="0"/>
    </xf>
    <xf numFmtId="0" fontId="88" fillId="80" borderId="0" applyNumberFormat="0" applyBorder="0" applyAlignment="0" applyProtection="0"/>
    <xf numFmtId="0" fontId="1" fillId="0" borderId="0"/>
    <xf numFmtId="0" fontId="1" fillId="0" borderId="0"/>
    <xf numFmtId="0" fontId="1" fillId="0" borderId="0"/>
    <xf numFmtId="0" fontId="4" fillId="79" borderId="76" applyNumberFormat="0" applyFont="0" applyAlignment="0" applyProtection="0"/>
    <xf numFmtId="0" fontId="4" fillId="79" borderId="76" applyNumberFormat="0" applyFont="0" applyAlignment="0" applyProtection="0"/>
    <xf numFmtId="0" fontId="75" fillId="55" borderId="77" applyNumberFormat="0" applyAlignment="0" applyProtection="0"/>
    <xf numFmtId="0" fontId="75" fillId="55" borderId="77" applyNumberFormat="0" applyAlignment="0" applyProtection="0"/>
    <xf numFmtId="0" fontId="76" fillId="63" borderId="0" applyNumberFormat="0" applyBorder="0" applyAlignment="0" applyProtection="0"/>
    <xf numFmtId="0" fontId="72" fillId="55" borderId="77" applyNumberFormat="0" applyAlignment="0" applyProtection="0"/>
    <xf numFmtId="0" fontId="77" fillId="80" borderId="0" applyNumberFormat="0" applyBorder="0" applyAlignment="0" applyProtection="0"/>
    <xf numFmtId="3" fontId="4" fillId="60" borderId="82" applyFont="0">
      <alignment horizontal="right" vertical="center"/>
    </xf>
    <xf numFmtId="0" fontId="78" fillId="55" borderId="68" applyNumberFormat="0" applyAlignment="0" applyProtection="0"/>
    <xf numFmtId="0" fontId="91" fillId="60" borderId="81" applyFont="0" applyBorder="0">
      <alignment horizontal="center" wrapText="1"/>
    </xf>
    <xf numFmtId="3" fontId="4" fillId="61" borderId="82" applyFont="0">
      <alignment horizontal="right" vertical="center"/>
      <protection locked="0"/>
    </xf>
    <xf numFmtId="0" fontId="45" fillId="81" borderId="62" applyNumberFormat="0" applyAlignment="0" applyProtection="0"/>
    <xf numFmtId="3" fontId="93" fillId="0" borderId="83"/>
    <xf numFmtId="44" fontId="54" fillId="0" borderId="0" applyFont="0" applyFill="0" applyBorder="0" applyAlignment="0" applyProtection="0"/>
    <xf numFmtId="42" fontId="54" fillId="0" borderId="0" applyFont="0" applyFill="0" applyBorder="0" applyAlignment="0" applyProtection="0"/>
    <xf numFmtId="43" fontId="54" fillId="0" borderId="0" applyFont="0" applyFill="0" applyBorder="0" applyAlignment="0" applyProtection="0"/>
    <xf numFmtId="41" fontId="54" fillId="0" borderId="0" applyFont="0" applyFill="0" applyBorder="0" applyAlignment="0" applyProtection="0"/>
    <xf numFmtId="44" fontId="54" fillId="0" borderId="0" applyFont="0" applyFill="0" applyBorder="0" applyAlignment="0" applyProtection="0"/>
    <xf numFmtId="42" fontId="54" fillId="0" borderId="0" applyFont="0" applyFill="0" applyBorder="0" applyAlignment="0" applyProtection="0"/>
    <xf numFmtId="43" fontId="54" fillId="0" borderId="0" applyFont="0" applyFill="0" applyBorder="0" applyAlignment="0" applyProtection="0"/>
    <xf numFmtId="41" fontId="54" fillId="0" borderId="0" applyFont="0" applyFill="0" applyBorder="0" applyAlignment="0" applyProtection="0"/>
    <xf numFmtId="0" fontId="1" fillId="0" borderId="0"/>
    <xf numFmtId="9"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44" fontId="54" fillId="0" borderId="0" applyFont="0" applyFill="0" applyBorder="0" applyAlignment="0" applyProtection="0"/>
    <xf numFmtId="42" fontId="54" fillId="0" borderId="0" applyFont="0" applyFill="0" applyBorder="0" applyAlignment="0" applyProtection="0"/>
    <xf numFmtId="43" fontId="54" fillId="0" borderId="0" applyFont="0" applyFill="0" applyBorder="0" applyAlignment="0" applyProtection="0"/>
    <xf numFmtId="41" fontId="54" fillId="0" borderId="0" applyFont="0" applyFill="0" applyBorder="0" applyAlignment="0" applyProtection="0"/>
    <xf numFmtId="44" fontId="54" fillId="0" borderId="0" applyFont="0" applyFill="0" applyBorder="0" applyAlignment="0" applyProtection="0"/>
    <xf numFmtId="42" fontId="54" fillId="0" borderId="0" applyFont="0" applyFill="0" applyBorder="0" applyAlignment="0" applyProtection="0"/>
    <xf numFmtId="43" fontId="54" fillId="0" borderId="0" applyFont="0" applyFill="0" applyBorder="0" applyAlignment="0" applyProtection="0"/>
    <xf numFmtId="41" fontId="54" fillId="0" borderId="0" applyFont="0" applyFill="0" applyBorder="0" applyAlignment="0" applyProtection="0"/>
    <xf numFmtId="0" fontId="1" fillId="10" borderId="66" applyNumberFormat="0" applyFont="0" applyAlignment="0" applyProtection="0"/>
    <xf numFmtId="176" fontId="1" fillId="0" borderId="0" applyFont="0" applyFill="0" applyBorder="0" applyAlignment="0" applyProtection="0"/>
    <xf numFmtId="176" fontId="1" fillId="0" borderId="0" applyFont="0" applyFill="0" applyBorder="0" applyAlignment="0" applyProtection="0"/>
    <xf numFmtId="0" fontId="96" fillId="35" borderId="0" applyNumberFormat="0" applyBorder="0" applyAlignment="0" applyProtection="0"/>
    <xf numFmtId="0" fontId="96" fillId="36" borderId="0" applyNumberFormat="0" applyBorder="0" applyAlignment="0" applyProtection="0"/>
    <xf numFmtId="0" fontId="96" fillId="37" borderId="0" applyNumberFormat="0" applyBorder="0" applyAlignment="0" applyProtection="0"/>
    <xf numFmtId="0" fontId="96" fillId="38" borderId="0" applyNumberFormat="0" applyBorder="0" applyAlignment="0" applyProtection="0"/>
    <xf numFmtId="0" fontId="96" fillId="39" borderId="0" applyNumberFormat="0" applyBorder="0" applyAlignment="0" applyProtection="0"/>
    <xf numFmtId="0" fontId="96" fillId="40" borderId="0" applyNumberFormat="0" applyBorder="0" applyAlignment="0" applyProtection="0"/>
    <xf numFmtId="0" fontId="55" fillId="35" borderId="0" applyNumberFormat="0" applyBorder="0" applyAlignment="0" applyProtection="0"/>
    <xf numFmtId="0" fontId="1" fillId="16"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55" fillId="38" borderId="0" applyNumberFormat="0" applyBorder="0" applyAlignment="0" applyProtection="0"/>
    <xf numFmtId="0" fontId="55" fillId="39" borderId="0" applyNumberFormat="0" applyBorder="0" applyAlignment="0" applyProtection="0"/>
    <xf numFmtId="0" fontId="55" fillId="40" borderId="0" applyNumberFormat="0" applyBorder="0" applyAlignment="0" applyProtection="0"/>
    <xf numFmtId="0" fontId="96" fillId="41" borderId="0" applyNumberFormat="0" applyBorder="0" applyAlignment="0" applyProtection="0"/>
    <xf numFmtId="0" fontId="96" fillId="42" borderId="0" applyNumberFormat="0" applyBorder="0" applyAlignment="0" applyProtection="0"/>
    <xf numFmtId="0" fontId="96" fillId="43" borderId="0" applyNumberFormat="0" applyBorder="0" applyAlignment="0" applyProtection="0"/>
    <xf numFmtId="0" fontId="96" fillId="38" borderId="0" applyNumberFormat="0" applyBorder="0" applyAlignment="0" applyProtection="0"/>
    <xf numFmtId="0" fontId="96" fillId="41" borderId="0" applyNumberFormat="0" applyBorder="0" applyAlignment="0" applyProtection="0"/>
    <xf numFmtId="0" fontId="96" fillId="44" borderId="0" applyNumberFormat="0" applyBorder="0" applyAlignment="0" applyProtection="0"/>
    <xf numFmtId="0" fontId="55" fillId="41" borderId="0" applyNumberFormat="0" applyBorder="0" applyAlignment="0" applyProtection="0"/>
    <xf numFmtId="0" fontId="55" fillId="42" borderId="0" applyNumberFormat="0" applyBorder="0" applyAlignment="0" applyProtection="0"/>
    <xf numFmtId="0" fontId="55" fillId="43" borderId="0" applyNumberFormat="0" applyBorder="0" applyAlignment="0" applyProtection="0"/>
    <xf numFmtId="0" fontId="55" fillId="38"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100" fillId="45" borderId="0" applyNumberFormat="0" applyBorder="0" applyAlignment="0" applyProtection="0"/>
    <xf numFmtId="0" fontId="100" fillId="42" borderId="0" applyNumberFormat="0" applyBorder="0" applyAlignment="0" applyProtection="0"/>
    <xf numFmtId="0" fontId="100" fillId="43" borderId="0" applyNumberFormat="0" applyBorder="0" applyAlignment="0" applyProtection="0"/>
    <xf numFmtId="0" fontId="100" fillId="46" borderId="0" applyNumberFormat="0" applyBorder="0" applyAlignment="0" applyProtection="0"/>
    <xf numFmtId="0" fontId="100" fillId="47" borderId="0" applyNumberFormat="0" applyBorder="0" applyAlignment="0" applyProtection="0"/>
    <xf numFmtId="0" fontId="100" fillId="48" borderId="0" applyNumberFormat="0" applyBorder="0" applyAlignment="0" applyProtection="0"/>
    <xf numFmtId="0" fontId="59" fillId="45" borderId="0" applyNumberFormat="0" applyBorder="0" applyAlignment="0" applyProtection="0"/>
    <xf numFmtId="0" fontId="59" fillId="42" borderId="0" applyNumberFormat="0" applyBorder="0" applyAlignment="0" applyProtection="0"/>
    <xf numFmtId="0" fontId="59" fillId="43" borderId="0" applyNumberFormat="0" applyBorder="0" applyAlignment="0" applyProtection="0"/>
    <xf numFmtId="0" fontId="59" fillId="46" borderId="0" applyNumberFormat="0" applyBorder="0" applyAlignment="0" applyProtection="0"/>
    <xf numFmtId="0" fontId="59" fillId="47" borderId="0" applyNumberFormat="0" applyBorder="0" applyAlignment="0" applyProtection="0"/>
    <xf numFmtId="0" fontId="59" fillId="48" borderId="0" applyNumberFormat="0" applyBorder="0" applyAlignment="0" applyProtection="0"/>
    <xf numFmtId="0" fontId="100" fillId="49" borderId="0" applyNumberFormat="0" applyBorder="0" applyAlignment="0" applyProtection="0"/>
    <xf numFmtId="0" fontId="100" fillId="50" borderId="0" applyNumberFormat="0" applyBorder="0" applyAlignment="0" applyProtection="0"/>
    <xf numFmtId="0" fontId="100" fillId="51" borderId="0" applyNumberFormat="0" applyBorder="0" applyAlignment="0" applyProtection="0"/>
    <xf numFmtId="0" fontId="100" fillId="46" borderId="0" applyNumberFormat="0" applyBorder="0" applyAlignment="0" applyProtection="0"/>
    <xf numFmtId="0" fontId="100" fillId="47" borderId="0" applyNumberFormat="0" applyBorder="0" applyAlignment="0" applyProtection="0"/>
    <xf numFmtId="0" fontId="100" fillId="52" borderId="0" applyNumberFormat="0" applyBorder="0" applyAlignment="0" applyProtection="0"/>
    <xf numFmtId="0" fontId="55" fillId="58" borderId="76" applyNumberFormat="0" applyFont="0" applyAlignment="0" applyProtection="0"/>
    <xf numFmtId="0" fontId="101" fillId="36" borderId="0" applyNumberFormat="0" applyBorder="0" applyAlignment="0" applyProtection="0"/>
    <xf numFmtId="0" fontId="78" fillId="53" borderId="68" applyNumberFormat="0" applyAlignment="0" applyProtection="0"/>
    <xf numFmtId="0" fontId="80" fillId="82" borderId="74">
      <alignment wrapText="1"/>
    </xf>
    <xf numFmtId="0" fontId="71" fillId="37" borderId="0" applyNumberFormat="0" applyBorder="0" applyAlignment="0" applyProtection="0"/>
    <xf numFmtId="0" fontId="102" fillId="53" borderId="68" applyNumberFormat="0" applyAlignment="0" applyProtection="0"/>
    <xf numFmtId="0" fontId="103" fillId="54" borderId="69" applyNumberFormat="0" applyAlignment="0" applyProtection="0"/>
    <xf numFmtId="176" fontId="1"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0" fontId="76" fillId="36" borderId="0" applyNumberFormat="0" applyBorder="0" applyAlignment="0" applyProtection="0"/>
    <xf numFmtId="0" fontId="104" fillId="0" borderId="0" applyNumberFormat="0" applyFill="0" applyBorder="0" applyAlignment="0" applyProtection="0"/>
    <xf numFmtId="0" fontId="95" fillId="0" borderId="0"/>
    <xf numFmtId="177" fontId="95" fillId="0" borderId="0"/>
    <xf numFmtId="0" fontId="59" fillId="49" borderId="0" applyNumberFormat="0" applyBorder="0" applyAlignment="0" applyProtection="0"/>
    <xf numFmtId="0" fontId="59" fillId="50" borderId="0" applyNumberFormat="0" applyBorder="0" applyAlignment="0" applyProtection="0"/>
    <xf numFmtId="0" fontId="59" fillId="51" borderId="0" applyNumberFormat="0" applyBorder="0" applyAlignment="0" applyProtection="0"/>
    <xf numFmtId="0" fontId="59" fillId="46" borderId="0" applyNumberFormat="0" applyBorder="0" applyAlignment="0" applyProtection="0"/>
    <xf numFmtId="0" fontId="59" fillId="47" borderId="0" applyNumberFormat="0" applyBorder="0" applyAlignment="0" applyProtection="0"/>
    <xf numFmtId="0" fontId="59" fillId="52" borderId="0" applyNumberFormat="0" applyBorder="0" applyAlignment="0" applyProtection="0"/>
    <xf numFmtId="0" fontId="73" fillId="0" borderId="0" applyNumberFormat="0" applyFill="0" applyBorder="0" applyAlignment="0" applyProtection="0"/>
    <xf numFmtId="0" fontId="105" fillId="37" borderId="0" applyNumberFormat="0" applyBorder="0" applyAlignment="0" applyProtection="0"/>
    <xf numFmtId="0" fontId="113" fillId="0" borderId="61" applyNumberFormat="0" applyFill="0" applyAlignment="0" applyProtection="0"/>
    <xf numFmtId="0" fontId="86" fillId="0" borderId="73" applyNumberFormat="0" applyFill="0" applyAlignment="0" applyProtection="0"/>
    <xf numFmtId="0" fontId="91" fillId="60" borderId="75" applyFont="0" applyBorder="0">
      <alignment horizontal="center" wrapText="1"/>
    </xf>
    <xf numFmtId="0" fontId="99"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45" fillId="7" borderId="62" applyNumberFormat="0" applyAlignment="0" applyProtection="0"/>
    <xf numFmtId="0" fontId="60" fillId="40" borderId="68" applyNumberFormat="0" applyAlignment="0" applyProtection="0"/>
    <xf numFmtId="0" fontId="106" fillId="40" borderId="68" applyNumberFormat="0" applyAlignment="0" applyProtection="0"/>
    <xf numFmtId="0" fontId="66" fillId="54" borderId="69" applyNumberFormat="0" applyAlignment="0" applyProtection="0"/>
    <xf numFmtId="0" fontId="107" fillId="0" borderId="70" applyNumberFormat="0" applyFill="0" applyAlignment="0" applyProtection="0"/>
    <xf numFmtId="0" fontId="69" fillId="0" borderId="70" applyNumberFormat="0" applyFill="0" applyAlignment="0" applyProtection="0"/>
    <xf numFmtId="0" fontId="77" fillId="59" borderId="0" applyNumberFormat="0" applyBorder="0" applyAlignment="0" applyProtection="0"/>
    <xf numFmtId="0" fontId="108" fillId="59" borderId="0" applyNumberFormat="0" applyBorder="0" applyAlignment="0" applyProtection="0"/>
    <xf numFmtId="0" fontId="4" fillId="0" borderId="0"/>
    <xf numFmtId="177" fontId="4" fillId="0" borderId="0"/>
    <xf numFmtId="0" fontId="4" fillId="0" borderId="0">
      <alignment wrapText="1"/>
    </xf>
    <xf numFmtId="0" fontId="112" fillId="0" borderId="0"/>
    <xf numFmtId="0" fontId="112" fillId="0" borderId="0"/>
    <xf numFmtId="0" fontId="1" fillId="0" borderId="0"/>
    <xf numFmtId="0" fontId="4" fillId="0" borderId="0"/>
    <xf numFmtId="0" fontId="112" fillId="0" borderId="0"/>
    <xf numFmtId="0" fontId="1" fillId="0" borderId="0"/>
    <xf numFmtId="0" fontId="4" fillId="0" borderId="0"/>
    <xf numFmtId="0" fontId="4" fillId="0" borderId="0"/>
    <xf numFmtId="0" fontId="4" fillId="0" borderId="0"/>
    <xf numFmtId="181" fontId="4" fillId="0" borderId="0"/>
    <xf numFmtId="0" fontId="4" fillId="0" borderId="0"/>
    <xf numFmtId="0" fontId="4" fillId="0" borderId="0"/>
    <xf numFmtId="177" fontId="4" fillId="0" borderId="0"/>
    <xf numFmtId="0" fontId="4" fillId="0" borderId="0"/>
    <xf numFmtId="0" fontId="1" fillId="0" borderId="0"/>
    <xf numFmtId="0" fontId="4" fillId="0" borderId="0"/>
    <xf numFmtId="177" fontId="4" fillId="0" borderId="0"/>
    <xf numFmtId="0" fontId="4" fillId="0" borderId="0"/>
    <xf numFmtId="0" fontId="4" fillId="0" borderId="0"/>
    <xf numFmtId="0" fontId="4"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4" fillId="0" borderId="0"/>
    <xf numFmtId="0" fontId="55" fillId="0" borderId="0"/>
    <xf numFmtId="0" fontId="55" fillId="0" borderId="0"/>
    <xf numFmtId="0" fontId="4" fillId="0" borderId="0"/>
    <xf numFmtId="0" fontId="4" fillId="0" borderId="0"/>
    <xf numFmtId="0" fontId="96" fillId="0" borderId="0"/>
    <xf numFmtId="0" fontId="1" fillId="0" borderId="0"/>
    <xf numFmtId="0" fontId="1" fillId="0" borderId="0"/>
    <xf numFmtId="0" fontId="1" fillId="0" borderId="0"/>
    <xf numFmtId="0" fontId="1" fillId="0" borderId="0"/>
    <xf numFmtId="0" fontId="4" fillId="0" borderId="0"/>
    <xf numFmtId="0" fontId="1" fillId="0" borderId="0"/>
    <xf numFmtId="179" fontId="4" fillId="0" borderId="0">
      <alignment wrapText="1"/>
    </xf>
    <xf numFmtId="0" fontId="1" fillId="0" borderId="0"/>
    <xf numFmtId="179" fontId="4" fillId="0" borderId="0">
      <alignment wrapText="1"/>
    </xf>
    <xf numFmtId="0" fontId="1" fillId="0" borderId="0"/>
    <xf numFmtId="177" fontId="4" fillId="0" borderId="0"/>
    <xf numFmtId="0" fontId="4" fillId="0" borderId="0"/>
    <xf numFmtId="0" fontId="4" fillId="0" borderId="0"/>
    <xf numFmtId="0" fontId="4" fillId="0" borderId="0"/>
    <xf numFmtId="177" fontId="4" fillId="0" borderId="0"/>
    <xf numFmtId="0" fontId="112" fillId="0" borderId="0"/>
    <xf numFmtId="0" fontId="96" fillId="0" borderId="0"/>
    <xf numFmtId="0" fontId="112" fillId="0" borderId="0"/>
    <xf numFmtId="177"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0" fontId="112" fillId="0" borderId="0"/>
    <xf numFmtId="177" fontId="112" fillId="0" borderId="0"/>
    <xf numFmtId="177" fontId="112" fillId="0" borderId="0"/>
    <xf numFmtId="177" fontId="112" fillId="0" borderId="0"/>
    <xf numFmtId="0" fontId="1" fillId="0" borderId="0"/>
    <xf numFmtId="0" fontId="112" fillId="0" borderId="0"/>
    <xf numFmtId="0" fontId="1" fillId="0" borderId="0"/>
    <xf numFmtId="0" fontId="1" fillId="0" borderId="0"/>
    <xf numFmtId="0" fontId="1" fillId="0" borderId="0"/>
    <xf numFmtId="177" fontId="112" fillId="0" borderId="0"/>
    <xf numFmtId="0" fontId="1" fillId="0" borderId="0"/>
    <xf numFmtId="177" fontId="112" fillId="0" borderId="0"/>
    <xf numFmtId="0" fontId="1" fillId="0" borderId="0"/>
    <xf numFmtId="0" fontId="1" fillId="0" borderId="0"/>
    <xf numFmtId="177" fontId="112" fillId="0" borderId="0"/>
    <xf numFmtId="0" fontId="1" fillId="0" borderId="0"/>
    <xf numFmtId="0" fontId="1" fillId="0" borderId="0"/>
    <xf numFmtId="177" fontId="112" fillId="0" borderId="0"/>
    <xf numFmtId="0" fontId="1"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9" fontId="4" fillId="0" borderId="0">
      <alignment wrapText="1"/>
    </xf>
    <xf numFmtId="0" fontId="112" fillId="0" borderId="0"/>
    <xf numFmtId="177" fontId="112" fillId="0" borderId="0"/>
    <xf numFmtId="0" fontId="96" fillId="0" borderId="0"/>
    <xf numFmtId="0" fontId="96"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0" fontId="1" fillId="0" borderId="0"/>
    <xf numFmtId="179" fontId="4" fillId="0" borderId="0">
      <alignment wrapText="1"/>
    </xf>
    <xf numFmtId="0" fontId="1" fillId="0" borderId="0"/>
    <xf numFmtId="0" fontId="1" fillId="0" borderId="0"/>
    <xf numFmtId="177" fontId="112" fillId="0" borderId="0"/>
    <xf numFmtId="177" fontId="112" fillId="0" borderId="0"/>
    <xf numFmtId="0" fontId="1" fillId="0" borderId="0"/>
    <xf numFmtId="0" fontId="1" fillId="0" borderId="0"/>
    <xf numFmtId="0" fontId="1"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77" fontId="112" fillId="0" borderId="0"/>
    <xf numFmtId="177" fontId="112" fillId="0" borderId="0"/>
    <xf numFmtId="0" fontId="96" fillId="0" borderId="0"/>
    <xf numFmtId="177" fontId="112" fillId="0" borderId="0"/>
    <xf numFmtId="177" fontId="112" fillId="0" borderId="0"/>
    <xf numFmtId="0" fontId="1" fillId="0" borderId="0"/>
    <xf numFmtId="0" fontId="96" fillId="0" borderId="0"/>
    <xf numFmtId="177" fontId="96" fillId="0" borderId="0"/>
    <xf numFmtId="179" fontId="4" fillId="0" borderId="0">
      <alignment wrapText="1"/>
    </xf>
    <xf numFmtId="0" fontId="96" fillId="0" borderId="0"/>
    <xf numFmtId="177" fontId="96" fillId="0" borderId="0"/>
    <xf numFmtId="0" fontId="4" fillId="0" borderId="0"/>
    <xf numFmtId="0" fontId="96" fillId="0" borderId="0"/>
    <xf numFmtId="177" fontId="112" fillId="0" borderId="0"/>
    <xf numFmtId="177" fontId="112" fillId="0" borderId="0"/>
    <xf numFmtId="0" fontId="4" fillId="0" borderId="0"/>
    <xf numFmtId="0" fontId="4" fillId="0" borderId="0"/>
    <xf numFmtId="177" fontId="112" fillId="0" borderId="0"/>
    <xf numFmtId="0" fontId="112" fillId="0" borderId="0"/>
    <xf numFmtId="0" fontId="1"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0" fontId="1"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77"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81" fontId="112" fillId="0" borderId="0"/>
    <xf numFmtId="177" fontId="112" fillId="0" borderId="0"/>
    <xf numFmtId="177" fontId="112" fillId="0" borderId="0"/>
    <xf numFmtId="0" fontId="1" fillId="0" borderId="0"/>
    <xf numFmtId="177" fontId="112" fillId="0" borderId="0"/>
    <xf numFmtId="0" fontId="1" fillId="0" borderId="0"/>
    <xf numFmtId="0" fontId="1" fillId="0" borderId="0"/>
    <xf numFmtId="0" fontId="112" fillId="0" borderId="0"/>
    <xf numFmtId="0" fontId="1" fillId="0" borderId="0"/>
    <xf numFmtId="177" fontId="4" fillId="0" borderId="0"/>
    <xf numFmtId="0" fontId="4" fillId="0" borderId="0"/>
    <xf numFmtId="0" fontId="112" fillId="0" borderId="0"/>
    <xf numFmtId="0" fontId="112" fillId="0" borderId="0"/>
    <xf numFmtId="0" fontId="11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58" borderId="76" applyNumberFormat="0" applyFont="0" applyAlignment="0" applyProtection="0"/>
    <xf numFmtId="0" fontId="109" fillId="53" borderId="77" applyNumberFormat="0" applyAlignment="0" applyProtection="0"/>
    <xf numFmtId="9" fontId="4" fillId="0" borderId="0" applyFont="0" applyFill="0" applyBorder="0" applyAlignment="0" applyProtection="0"/>
    <xf numFmtId="9" fontId="112" fillId="0" borderId="0" applyFont="0" applyFill="0" applyBorder="0" applyAlignment="0" applyProtection="0"/>
    <xf numFmtId="9" fontId="1"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2" fillId="0" borderId="0" applyFont="0" applyFill="0" applyBorder="0" applyAlignment="0" applyProtection="0"/>
    <xf numFmtId="9" fontId="1" fillId="0" borderId="0" applyFont="0" applyFill="0" applyBorder="0" applyAlignment="0" applyProtection="0"/>
    <xf numFmtId="9" fontId="96" fillId="0" borderId="0" applyFont="0" applyFill="0" applyBorder="0" applyAlignment="0" applyProtection="0"/>
    <xf numFmtId="9" fontId="112"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12" fillId="0" borderId="0" applyFont="0" applyFill="0" applyBorder="0" applyAlignment="0" applyProtection="0"/>
    <xf numFmtId="9" fontId="112" fillId="0" borderId="0" applyFont="0" applyFill="0" applyBorder="0" applyAlignment="0" applyProtection="0"/>
    <xf numFmtId="0" fontId="63" fillId="0" borderId="71" applyNumberFormat="0" applyFill="0" applyAlignment="0" applyProtection="0"/>
    <xf numFmtId="0" fontId="40" fillId="0" borderId="60" applyNumberFormat="0" applyFill="0" applyAlignment="0" applyProtection="0"/>
    <xf numFmtId="0" fontId="64" fillId="0" borderId="72" applyNumberFormat="0" applyFill="0" applyAlignment="0" applyProtection="0"/>
    <xf numFmtId="0" fontId="65" fillId="0" borderId="73" applyNumberFormat="0" applyFill="0" applyAlignment="0" applyProtection="0"/>
    <xf numFmtId="0" fontId="65" fillId="0" borderId="0" applyNumberFormat="0" applyFill="0" applyBorder="0" applyAlignment="0" applyProtection="0"/>
    <xf numFmtId="0" fontId="62" fillId="0" borderId="0" applyNumberFormat="0" applyFill="0" applyBorder="0" applyAlignment="0" applyProtection="0"/>
    <xf numFmtId="0" fontId="95" fillId="0" borderId="0"/>
    <xf numFmtId="0" fontId="4" fillId="0" borderId="0"/>
    <xf numFmtId="0" fontId="52" fillId="0" borderId="67" applyNumberFormat="0" applyFill="0" applyAlignment="0" applyProtection="0"/>
    <xf numFmtId="0" fontId="74" fillId="0" borderId="78" applyNumberFormat="0" applyFill="0" applyAlignment="0" applyProtection="0"/>
    <xf numFmtId="0" fontId="110" fillId="0" borderId="78" applyNumberFormat="0" applyFill="0" applyAlignment="0" applyProtection="0"/>
    <xf numFmtId="180" fontId="97"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43" fontId="96"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xf numFmtId="176" fontId="4"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43" fontId="4" fillId="0" borderId="0" applyFont="0" applyFill="0" applyBorder="0" applyAlignment="0" applyProtection="0">
      <alignment wrapText="1"/>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43" fontId="4" fillId="0" borderId="0" applyFont="0" applyFill="0" applyBorder="0" applyAlignment="0" applyProtection="0">
      <alignment wrapText="1"/>
    </xf>
    <xf numFmtId="43" fontId="4" fillId="0" borderId="0" applyFont="0" applyFill="0" applyBorder="0" applyAlignment="0" applyProtection="0">
      <alignment wrapText="1"/>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72" fillId="53" borderId="77" applyNumberFormat="0" applyAlignment="0" applyProtection="0"/>
    <xf numFmtId="6" fontId="97" fillId="0" borderId="0" applyFont="0" applyFill="0" applyBorder="0" applyAlignment="0" applyProtection="0"/>
    <xf numFmtId="178" fontId="4" fillId="0" borderId="0" applyFont="0" applyFill="0" applyBorder="0" applyAlignment="0" applyProtection="0"/>
    <xf numFmtId="0" fontId="111" fillId="0" borderId="0" applyNumberFormat="0" applyFill="0" applyBorder="0" applyAlignment="0" applyProtection="0"/>
    <xf numFmtId="0" fontId="68" fillId="0" borderId="0" applyNumberFormat="0" applyFill="0" applyBorder="0" applyAlignment="0" applyProtection="0"/>
    <xf numFmtId="0" fontId="98" fillId="0" borderId="0" applyNumberFormat="0" applyFill="0" applyBorder="0" applyAlignment="0" applyProtection="0">
      <alignment wrapText="1"/>
    </xf>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58" fillId="0" borderId="0">
      <alignment vertical="top"/>
    </xf>
    <xf numFmtId="171" fontId="114" fillId="0" borderId="0">
      <alignment horizontal="left"/>
    </xf>
    <xf numFmtId="0" fontId="114" fillId="0" borderId="0" applyBorder="0">
      <alignment horizontal="right"/>
      <protection locked="0"/>
    </xf>
    <xf numFmtId="0" fontId="30" fillId="0" borderId="0" applyNumberFormat="0" applyFill="0" applyBorder="0">
      <alignment horizontal="left"/>
    </xf>
    <xf numFmtId="183" fontId="30" fillId="0" borderId="0" applyProtection="0"/>
    <xf numFmtId="171" fontId="30" fillId="55" borderId="0">
      <protection locked="0"/>
    </xf>
    <xf numFmtId="0" fontId="116" fillId="0" borderId="0" applyNumberFormat="0" applyFill="0" applyBorder="0">
      <alignment horizontal="left"/>
    </xf>
    <xf numFmtId="0" fontId="114" fillId="0" borderId="0">
      <alignment horizontal="right"/>
    </xf>
    <xf numFmtId="3" fontId="30" fillId="0" borderId="2"/>
    <xf numFmtId="0" fontId="117" fillId="0" borderId="0" applyNumberFormat="0" applyFill="0" applyBorder="0">
      <alignment horizontal="left"/>
    </xf>
    <xf numFmtId="171" fontId="30" fillId="0" borderId="0">
      <alignment horizontal="right"/>
    </xf>
    <xf numFmtId="9" fontId="118" fillId="0" borderId="0" applyFont="0" applyFill="0" applyBorder="0" applyAlignment="0" applyProtection="0"/>
    <xf numFmtId="171" fontId="30" fillId="0" borderId="0" applyProtection="0">
      <alignment horizontal="right"/>
    </xf>
    <xf numFmtId="0" fontId="116" fillId="0" borderId="0" applyNumberFormat="0" applyFill="0" applyBorder="0">
      <alignment horizontal="left"/>
    </xf>
    <xf numFmtId="14" fontId="30" fillId="0" borderId="0">
      <alignment horizontal="left"/>
    </xf>
    <xf numFmtId="182" fontId="119" fillId="0" borderId="0">
      <alignment horizontal="left" vertical="top" wrapText="1"/>
    </xf>
    <xf numFmtId="0" fontId="120" fillId="0" borderId="74" applyNumberFormat="0" applyFill="0" applyBorder="0">
      <alignment horizontal="center"/>
    </xf>
    <xf numFmtId="0" fontId="115" fillId="0" borderId="74" applyNumberFormat="0" applyFill="0" applyBorder="0">
      <alignment horizontal="left"/>
    </xf>
    <xf numFmtId="0" fontId="121" fillId="0" borderId="12" applyNumberFormat="0" applyFill="0" applyBorder="0">
      <alignment horizontal="left"/>
    </xf>
    <xf numFmtId="0" fontId="122" fillId="0" borderId="5" applyNumberFormat="0" applyFill="0" applyBorder="0">
      <alignment horizontal="left"/>
    </xf>
    <xf numFmtId="0" fontId="123" fillId="0" borderId="0" applyNumberFormat="0" applyFill="0" applyBorder="0">
      <alignment horizontal="left"/>
    </xf>
    <xf numFmtId="0" fontId="120" fillId="0" borderId="0" applyNumberFormat="0" applyFill="0" applyBorder="0">
      <alignment horizontal="left"/>
    </xf>
    <xf numFmtId="0" fontId="1" fillId="0" borderId="0"/>
    <xf numFmtId="0" fontId="4" fillId="0" borderId="0"/>
    <xf numFmtId="184" fontId="4" fillId="0" borderId="0" applyFont="0" applyFill="0" applyBorder="0" applyAlignment="0" applyProtection="0"/>
    <xf numFmtId="9"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1"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1"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xf numFmtId="0" fontId="124" fillId="0" borderId="74" applyNumberFormat="0" applyBorder="0">
      <alignment vertical="center" wrapText="1"/>
    </xf>
    <xf numFmtId="0" fontId="1"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9" fontId="4" fillId="0" borderId="0" applyFont="0" applyFill="0" applyBorder="0" applyAlignment="0" applyProtection="0"/>
    <xf numFmtId="0" fontId="4" fillId="0" borderId="0"/>
    <xf numFmtId="0" fontId="4" fillId="0" borderId="0"/>
    <xf numFmtId="0" fontId="1"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9" fontId="4" fillId="0" borderId="0" applyFont="0" applyFill="0" applyBorder="0" applyAlignment="0" applyProtection="0"/>
    <xf numFmtId="9" fontId="4" fillId="0" borderId="0" applyFont="0" applyFill="0" applyBorder="0" applyAlignment="0" applyProtection="0"/>
    <xf numFmtId="0" fontId="1" fillId="0" borderId="0"/>
    <xf numFmtId="0" fontId="4"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4" fillId="0" borderId="0"/>
    <xf numFmtId="0" fontId="4" fillId="0" borderId="0"/>
    <xf numFmtId="0" fontId="1" fillId="0" borderId="0"/>
    <xf numFmtId="9" fontId="4" fillId="0" borderId="0" applyFont="0" applyFill="0" applyBorder="0" applyAlignment="0" applyProtection="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1" fillId="0" borderId="0"/>
    <xf numFmtId="0" fontId="4"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1" fillId="0" borderId="0"/>
    <xf numFmtId="0" fontId="4" fillId="0" borderId="0"/>
    <xf numFmtId="0" fontId="1"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9" fontId="4" fillId="0" borderId="0" applyFont="0" applyFill="0" applyBorder="0" applyAlignment="0" applyProtection="0"/>
    <xf numFmtId="0" fontId="4" fillId="0" borderId="0"/>
    <xf numFmtId="0" fontId="1" fillId="0" borderId="0"/>
    <xf numFmtId="0" fontId="1" fillId="0" borderId="0"/>
    <xf numFmtId="0" fontId="1" fillId="0" borderId="0"/>
    <xf numFmtId="0" fontId="4"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9" fontId="4"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1" fillId="0" borderId="0"/>
    <xf numFmtId="0" fontId="4" fillId="0" borderId="0"/>
    <xf numFmtId="0" fontId="4" fillId="0" borderId="0"/>
    <xf numFmtId="0" fontId="1" fillId="0" borderId="0"/>
    <xf numFmtId="9" fontId="4" fillId="0" borderId="0" applyFont="0" applyFill="0" applyBorder="0" applyAlignment="0" applyProtection="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4" fillId="0" borderId="0"/>
    <xf numFmtId="0" fontId="1" fillId="0" borderId="0"/>
    <xf numFmtId="9" fontId="4" fillId="0" borderId="0" applyFont="0" applyFill="0" applyBorder="0" applyAlignment="0" applyProtection="0"/>
    <xf numFmtId="0" fontId="1" fillId="0" borderId="0"/>
    <xf numFmtId="0" fontId="1" fillId="0" borderId="0"/>
    <xf numFmtId="0" fontId="4" fillId="0" borderId="0"/>
    <xf numFmtId="0" fontId="4" fillId="0" borderId="0"/>
    <xf numFmtId="0" fontId="4" fillId="0" borderId="0"/>
    <xf numFmtId="0" fontId="1" fillId="0" borderId="0"/>
    <xf numFmtId="0" fontId="4" fillId="0" borderId="0"/>
    <xf numFmtId="0" fontId="4" fillId="0" borderId="0"/>
    <xf numFmtId="9" fontId="4" fillId="0" borderId="0" applyFont="0" applyFill="0" applyBorder="0" applyAlignment="0" applyProtection="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9" fontId="4" fillId="0" borderId="0" applyFont="0" applyFill="0" applyBorder="0" applyAlignment="0" applyProtection="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1"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1" fillId="0" borderId="0"/>
    <xf numFmtId="0" fontId="4" fillId="0" borderId="0"/>
    <xf numFmtId="0" fontId="1" fillId="0" borderId="0"/>
    <xf numFmtId="9" fontId="4" fillId="0" borderId="0" applyFont="0" applyFill="0" applyBorder="0" applyAlignment="0" applyProtection="0"/>
    <xf numFmtId="0" fontId="4" fillId="0" borderId="0"/>
    <xf numFmtId="0" fontId="4"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9" fontId="4" fillId="0" borderId="0" applyFont="0" applyFill="0" applyBorder="0" applyAlignment="0" applyProtection="0"/>
    <xf numFmtId="0" fontId="1"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1" fillId="0" borderId="0"/>
    <xf numFmtId="0" fontId="1" fillId="0" borderId="0"/>
    <xf numFmtId="0" fontId="4" fillId="0" borderId="0"/>
    <xf numFmtId="0" fontId="4" fillId="0" borderId="0"/>
    <xf numFmtId="0" fontId="1"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1" fillId="0" borderId="0"/>
    <xf numFmtId="0" fontId="4" fillId="0" borderId="0"/>
    <xf numFmtId="0" fontId="4" fillId="0" borderId="0"/>
    <xf numFmtId="0" fontId="4" fillId="0" borderId="0"/>
    <xf numFmtId="9" fontId="4" fillId="0" borderId="0" applyFont="0" applyFill="0" applyBorder="0" applyAlignment="0" applyProtection="0"/>
    <xf numFmtId="0" fontId="1" fillId="0" borderId="0"/>
    <xf numFmtId="0" fontId="4" fillId="0" borderId="0"/>
    <xf numFmtId="0" fontId="4" fillId="0" borderId="0"/>
    <xf numFmtId="0" fontId="1" fillId="0" borderId="0"/>
    <xf numFmtId="0" fontId="4"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0" fontId="1" fillId="0" borderId="0"/>
    <xf numFmtId="0" fontId="4" fillId="0" borderId="0"/>
    <xf numFmtId="0" fontId="4" fillId="0" borderId="0"/>
    <xf numFmtId="0" fontId="4"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176"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4"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4"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4" fontId="4" fillId="0" borderId="0" applyFont="0" applyFill="0" applyBorder="0" applyAlignment="0" applyProtection="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xf numFmtId="0" fontId="4"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76"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5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 fillId="0" borderId="0" applyFont="0" applyFill="0" applyBorder="0" applyAlignment="0" applyProtection="0"/>
    <xf numFmtId="0" fontId="4" fillId="0" borderId="0"/>
    <xf numFmtId="0" fontId="4" fillId="0" borderId="0"/>
  </cellStyleXfs>
  <cellXfs count="388">
    <xf numFmtId="0" fontId="0" fillId="0" borderId="0" xfId="0"/>
    <xf numFmtId="0" fontId="6" fillId="0" borderId="0" xfId="0" applyFont="1" applyAlignment="1">
      <alignment horizontal="right"/>
    </xf>
    <xf numFmtId="0" fontId="6" fillId="0" borderId="0" xfId="0" applyFont="1"/>
    <xf numFmtId="0" fontId="7" fillId="0" borderId="0" xfId="0" applyFont="1" applyAlignment="1">
      <alignment vertical="top" wrapText="1"/>
    </xf>
    <xf numFmtId="3" fontId="6" fillId="0" borderId="0" xfId="0" applyNumberFormat="1" applyFont="1" applyAlignment="1">
      <alignment horizontal="right"/>
    </xf>
    <xf numFmtId="0" fontId="8" fillId="0" borderId="1" xfId="0" applyFont="1" applyBorder="1"/>
    <xf numFmtId="0" fontId="6" fillId="0" borderId="3" xfId="0" applyFont="1" applyBorder="1"/>
    <xf numFmtId="0" fontId="6" fillId="0" borderId="4" xfId="0" applyFont="1" applyBorder="1"/>
    <xf numFmtId="0" fontId="8" fillId="0" borderId="6" xfId="0" applyFont="1" applyBorder="1" applyAlignment="1">
      <alignment horizontal="right"/>
    </xf>
    <xf numFmtId="0" fontId="8" fillId="0" borderId="8" xfId="0" applyFont="1" applyBorder="1" applyAlignment="1">
      <alignment horizontal="right"/>
    </xf>
    <xf numFmtId="0" fontId="8" fillId="0" borderId="9" xfId="0" applyFont="1" applyBorder="1" applyAlignment="1">
      <alignment horizontal="right"/>
    </xf>
    <xf numFmtId="0" fontId="8" fillId="0" borderId="12" xfId="0" applyFont="1" applyBorder="1" applyAlignment="1">
      <alignment horizontal="right"/>
    </xf>
    <xf numFmtId="0" fontId="8" fillId="0" borderId="14" xfId="0" applyFont="1" applyBorder="1" applyAlignment="1">
      <alignment horizontal="right"/>
    </xf>
    <xf numFmtId="0" fontId="8" fillId="0" borderId="15" xfId="0" applyFont="1" applyBorder="1" applyAlignment="1">
      <alignment horizontal="right"/>
    </xf>
    <xf numFmtId="3" fontId="6" fillId="0" borderId="8" xfId="0" applyNumberFormat="1" applyFont="1" applyBorder="1" applyAlignment="1">
      <alignment horizontal="right"/>
    </xf>
    <xf numFmtId="3" fontId="6" fillId="0" borderId="9" xfId="0" applyNumberFormat="1" applyFont="1" applyBorder="1" applyAlignment="1">
      <alignment horizontal="right"/>
    </xf>
    <xf numFmtId="3" fontId="6" fillId="0" borderId="18" xfId="0" applyNumberFormat="1" applyFont="1" applyBorder="1" applyAlignment="1">
      <alignment horizontal="right"/>
    </xf>
    <xf numFmtId="3" fontId="6" fillId="0" borderId="13" xfId="0" applyNumberFormat="1" applyFont="1" applyBorder="1" applyAlignment="1">
      <alignment horizontal="right"/>
    </xf>
    <xf numFmtId="0" fontId="6" fillId="0" borderId="19" xfId="0" applyFont="1" applyBorder="1"/>
    <xf numFmtId="3" fontId="6" fillId="0" borderId="21" xfId="0" applyNumberFormat="1" applyFont="1" applyBorder="1" applyAlignment="1">
      <alignment horizontal="right"/>
    </xf>
    <xf numFmtId="3" fontId="6" fillId="0" borderId="22" xfId="0" applyNumberFormat="1" applyFont="1" applyBorder="1" applyAlignment="1">
      <alignment horizontal="right"/>
    </xf>
    <xf numFmtId="3" fontId="6" fillId="0" borderId="20" xfId="0" applyNumberFormat="1" applyFont="1" applyBorder="1" applyAlignment="1">
      <alignment horizontal="right"/>
    </xf>
    <xf numFmtId="3" fontId="6" fillId="0" borderId="24" xfId="0" applyNumberFormat="1" applyFont="1" applyBorder="1" applyAlignment="1">
      <alignment horizontal="right"/>
    </xf>
    <xf numFmtId="0" fontId="6" fillId="0" borderId="26" xfId="0" applyFont="1" applyBorder="1"/>
    <xf numFmtId="3" fontId="6" fillId="0" borderId="28" xfId="0" applyNumberFormat="1" applyFont="1" applyBorder="1" applyAlignment="1">
      <alignment horizontal="right"/>
    </xf>
    <xf numFmtId="3" fontId="6" fillId="0" borderId="29" xfId="0" applyNumberFormat="1" applyFont="1" applyBorder="1" applyAlignment="1">
      <alignment horizontal="right"/>
    </xf>
    <xf numFmtId="3" fontId="6" fillId="0" borderId="31" xfId="0" applyNumberFormat="1" applyFont="1" applyBorder="1" applyAlignment="1">
      <alignment horizontal="right"/>
    </xf>
    <xf numFmtId="0" fontId="8" fillId="0" borderId="26" xfId="0" applyFont="1" applyBorder="1"/>
    <xf numFmtId="3" fontId="8" fillId="0" borderId="28" xfId="0" applyNumberFormat="1" applyFont="1" applyBorder="1" applyAlignment="1">
      <alignment horizontal="right"/>
    </xf>
    <xf numFmtId="3" fontId="8" fillId="0" borderId="30" xfId="0" applyNumberFormat="1" applyFont="1" applyBorder="1" applyAlignment="1">
      <alignment horizontal="right"/>
    </xf>
    <xf numFmtId="3" fontId="8" fillId="0" borderId="31" xfId="0" applyNumberFormat="1" applyFont="1" applyBorder="1" applyAlignment="1">
      <alignment horizontal="right"/>
    </xf>
    <xf numFmtId="3" fontId="8" fillId="0" borderId="21" xfId="0" applyNumberFormat="1" applyFont="1" applyBorder="1" applyAlignment="1">
      <alignment horizontal="right"/>
    </xf>
    <xf numFmtId="3" fontId="6" fillId="0" borderId="14" xfId="0" applyNumberFormat="1" applyFont="1" applyBorder="1" applyAlignment="1">
      <alignment horizontal="right"/>
    </xf>
    <xf numFmtId="3" fontId="6" fillId="0" borderId="15" xfId="0" applyNumberFormat="1" applyFont="1" applyBorder="1" applyAlignment="1">
      <alignment horizontal="right"/>
    </xf>
    <xf numFmtId="3" fontId="6" fillId="0" borderId="32" xfId="0" applyNumberFormat="1" applyFont="1" applyBorder="1" applyAlignment="1">
      <alignment horizontal="right"/>
    </xf>
    <xf numFmtId="3" fontId="6" fillId="0" borderId="33" xfId="0" applyNumberFormat="1" applyFont="1" applyBorder="1" applyAlignment="1">
      <alignment horizontal="right"/>
    </xf>
    <xf numFmtId="0" fontId="8" fillId="0" borderId="3" xfId="0" applyFont="1" applyBorder="1"/>
    <xf numFmtId="3" fontId="8" fillId="0" borderId="8" xfId="0" applyNumberFormat="1" applyFont="1" applyBorder="1" applyAlignment="1">
      <alignment horizontal="right"/>
    </xf>
    <xf numFmtId="3" fontId="8" fillId="0" borderId="7" xfId="0" applyNumberFormat="1" applyFont="1" applyBorder="1" applyAlignment="1">
      <alignment horizontal="right"/>
    </xf>
    <xf numFmtId="3" fontId="8" fillId="0" borderId="9" xfId="0" applyNumberFormat="1" applyFont="1" applyBorder="1" applyAlignment="1">
      <alignment horizontal="right"/>
    </xf>
    <xf numFmtId="3" fontId="8" fillId="0" borderId="35" xfId="0" applyNumberFormat="1" applyFont="1" applyBorder="1" applyAlignment="1">
      <alignment horizontal="right"/>
    </xf>
    <xf numFmtId="3" fontId="6" fillId="0" borderId="36" xfId="0" applyNumberFormat="1" applyFont="1" applyBorder="1" applyAlignment="1">
      <alignment horizontal="right"/>
    </xf>
    <xf numFmtId="3" fontId="8" fillId="0" borderId="13" xfId="0" applyNumberFormat="1" applyFont="1" applyBorder="1" applyAlignment="1">
      <alignment horizontal="right"/>
    </xf>
    <xf numFmtId="3" fontId="6" fillId="0" borderId="37" xfId="0" applyNumberFormat="1" applyFont="1" applyBorder="1" applyAlignment="1">
      <alignment horizontal="right"/>
    </xf>
    <xf numFmtId="0" fontId="6" fillId="0" borderId="38" xfId="0" applyFont="1" applyBorder="1"/>
    <xf numFmtId="3" fontId="6" fillId="0" borderId="39" xfId="0" applyNumberFormat="1" applyFont="1" applyBorder="1" applyAlignment="1">
      <alignment horizontal="right"/>
    </xf>
    <xf numFmtId="3" fontId="6" fillId="0" borderId="42" xfId="0" applyNumberFormat="1" applyFont="1" applyBorder="1" applyAlignment="1">
      <alignment horizontal="right"/>
    </xf>
    <xf numFmtId="3" fontId="8" fillId="0" borderId="18" xfId="0" applyNumberFormat="1" applyFont="1" applyBorder="1" applyAlignment="1">
      <alignment horizontal="right"/>
    </xf>
    <xf numFmtId="3" fontId="8" fillId="0" borderId="36" xfId="0" applyNumberFormat="1" applyFont="1" applyBorder="1" applyAlignment="1">
      <alignment horizontal="right"/>
    </xf>
    <xf numFmtId="164" fontId="6" fillId="0" borderId="21" xfId="0" applyNumberFormat="1" applyFont="1" applyBorder="1" applyAlignment="1">
      <alignment horizontal="right"/>
    </xf>
    <xf numFmtId="9" fontId="6" fillId="0" borderId="43" xfId="2" applyFont="1" applyFill="1" applyBorder="1" applyAlignment="1">
      <alignment horizontal="right"/>
    </xf>
    <xf numFmtId="164" fontId="6" fillId="0" borderId="28" xfId="0" applyNumberFormat="1" applyFont="1" applyBorder="1" applyAlignment="1">
      <alignment horizontal="right"/>
    </xf>
    <xf numFmtId="164" fontId="6" fillId="0" borderId="29" xfId="0" applyNumberFormat="1" applyFont="1" applyBorder="1" applyAlignment="1">
      <alignment horizontal="right"/>
    </xf>
    <xf numFmtId="164" fontId="6" fillId="0" borderId="31" xfId="0" applyNumberFormat="1" applyFont="1" applyBorder="1" applyAlignment="1">
      <alignment horizontal="right"/>
    </xf>
    <xf numFmtId="4" fontId="6" fillId="0" borderId="28" xfId="0" applyNumberFormat="1" applyFont="1" applyBorder="1" applyAlignment="1">
      <alignment horizontal="right"/>
    </xf>
    <xf numFmtId="4" fontId="6" fillId="0" borderId="31" xfId="0" applyNumberFormat="1" applyFont="1" applyBorder="1" applyAlignment="1">
      <alignment horizontal="right"/>
    </xf>
    <xf numFmtId="3" fontId="15" fillId="0" borderId="8" xfId="0" applyNumberFormat="1" applyFont="1" applyBorder="1" applyAlignment="1">
      <alignment horizontal="right"/>
    </xf>
    <xf numFmtId="4" fontId="6" fillId="0" borderId="21" xfId="0" applyNumberFormat="1" applyFont="1" applyBorder="1" applyAlignment="1">
      <alignment horizontal="right"/>
    </xf>
    <xf numFmtId="0" fontId="6" fillId="0" borderId="44" xfId="0" applyFont="1" applyBorder="1"/>
    <xf numFmtId="3" fontId="6" fillId="0" borderId="46" xfId="0" applyNumberFormat="1" applyFont="1" applyBorder="1" applyAlignment="1">
      <alignment horizontal="right"/>
    </xf>
    <xf numFmtId="3" fontId="6" fillId="0" borderId="47" xfId="0" applyNumberFormat="1" applyFont="1" applyBorder="1" applyAlignment="1">
      <alignment horizontal="right"/>
    </xf>
    <xf numFmtId="9" fontId="6" fillId="0" borderId="48" xfId="2" applyFont="1" applyFill="1" applyBorder="1" applyAlignment="1">
      <alignment horizontal="right"/>
    </xf>
    <xf numFmtId="3" fontId="15" fillId="0" borderId="9" xfId="0" applyNumberFormat="1" applyFont="1" applyBorder="1" applyAlignment="1">
      <alignment horizontal="right"/>
    </xf>
    <xf numFmtId="9" fontId="6" fillId="0" borderId="0" xfId="2" applyFont="1" applyFill="1" applyBorder="1" applyAlignment="1">
      <alignment horizontal="right"/>
    </xf>
    <xf numFmtId="0" fontId="11" fillId="0" borderId="3" xfId="0" applyFont="1" applyBorder="1"/>
    <xf numFmtId="9" fontId="6" fillId="0" borderId="28" xfId="0" applyNumberFormat="1" applyFont="1" applyBorder="1" applyAlignment="1">
      <alignment horizontal="right"/>
    </xf>
    <xf numFmtId="9" fontId="6" fillId="0" borderId="31" xfId="0" applyNumberFormat="1" applyFont="1" applyBorder="1" applyAlignment="1">
      <alignment horizontal="right"/>
    </xf>
    <xf numFmtId="166" fontId="6" fillId="0" borderId="28" xfId="0" applyNumberFormat="1" applyFont="1" applyBorder="1" applyAlignment="1">
      <alignment horizontal="right"/>
    </xf>
    <xf numFmtId="166" fontId="6" fillId="0" borderId="31" xfId="0" applyNumberFormat="1" applyFont="1" applyBorder="1" applyAlignment="1">
      <alignment horizontal="right"/>
    </xf>
    <xf numFmtId="3" fontId="6" fillId="0" borderId="43" xfId="0" applyNumberFormat="1" applyFont="1" applyBorder="1" applyAlignment="1">
      <alignment horizontal="right"/>
    </xf>
    <xf numFmtId="166" fontId="6" fillId="0" borderId="28" xfId="2" applyNumberFormat="1" applyFont="1" applyFill="1" applyBorder="1" applyAlignment="1">
      <alignment horizontal="right"/>
    </xf>
    <xf numFmtId="166" fontId="6" fillId="0" borderId="29" xfId="2" applyNumberFormat="1" applyFont="1" applyFill="1" applyBorder="1" applyAlignment="1">
      <alignment horizontal="right"/>
    </xf>
    <xf numFmtId="166" fontId="6" fillId="0" borderId="27" xfId="2" applyNumberFormat="1" applyFont="1" applyFill="1" applyBorder="1" applyAlignment="1">
      <alignment horizontal="right"/>
    </xf>
    <xf numFmtId="166" fontId="6" fillId="0" borderId="31" xfId="2" applyNumberFormat="1" applyFont="1" applyFill="1" applyBorder="1" applyAlignment="1">
      <alignment horizontal="right"/>
    </xf>
    <xf numFmtId="10" fontId="6" fillId="0" borderId="21" xfId="0" applyNumberFormat="1" applyFont="1" applyBorder="1" applyAlignment="1">
      <alignment horizontal="right"/>
    </xf>
    <xf numFmtId="10" fontId="6" fillId="0" borderId="28" xfId="0" applyNumberFormat="1" applyFont="1" applyBorder="1" applyAlignment="1">
      <alignment horizontal="right"/>
    </xf>
    <xf numFmtId="10" fontId="6" fillId="0" borderId="31" xfId="0" applyNumberFormat="1" applyFont="1" applyBorder="1" applyAlignment="1">
      <alignment horizontal="right"/>
    </xf>
    <xf numFmtId="10" fontId="6" fillId="0" borderId="46" xfId="0" applyNumberFormat="1" applyFont="1" applyBorder="1" applyAlignment="1">
      <alignment horizontal="right"/>
    </xf>
    <xf numFmtId="10" fontId="6" fillId="0" borderId="49" xfId="0" applyNumberFormat="1" applyFont="1" applyBorder="1" applyAlignment="1">
      <alignment horizontal="right"/>
    </xf>
    <xf numFmtId="10" fontId="6" fillId="0" borderId="8" xfId="0" applyNumberFormat="1" applyFont="1" applyBorder="1" applyAlignment="1">
      <alignment horizontal="right"/>
    </xf>
    <xf numFmtId="10" fontId="6" fillId="0" borderId="36" xfId="0" applyNumberFormat="1" applyFont="1" applyBorder="1" applyAlignment="1">
      <alignment horizontal="right"/>
    </xf>
    <xf numFmtId="10" fontId="15" fillId="0" borderId="8" xfId="0" applyNumberFormat="1" applyFont="1" applyBorder="1" applyAlignment="1">
      <alignment horizontal="right"/>
    </xf>
    <xf numFmtId="10" fontId="15" fillId="0" borderId="9" xfId="0" applyNumberFormat="1" applyFont="1" applyBorder="1" applyAlignment="1">
      <alignment horizontal="right"/>
    </xf>
    <xf numFmtId="9" fontId="6" fillId="0" borderId="21" xfId="0" applyNumberFormat="1" applyFont="1" applyBorder="1" applyAlignment="1">
      <alignment horizontal="right"/>
    </xf>
    <xf numFmtId="9" fontId="6" fillId="0" borderId="37" xfId="0" applyNumberFormat="1" applyFont="1" applyBorder="1" applyAlignment="1">
      <alignment horizontal="right"/>
    </xf>
    <xf numFmtId="9" fontId="6" fillId="0" borderId="8" xfId="2" applyFont="1" applyFill="1" applyBorder="1" applyAlignment="1">
      <alignment horizontal="right"/>
    </xf>
    <xf numFmtId="9" fontId="6" fillId="0" borderId="47" xfId="2" applyFont="1" applyFill="1" applyBorder="1" applyAlignment="1">
      <alignment horizontal="right"/>
    </xf>
    <xf numFmtId="9" fontId="6" fillId="0" borderId="46" xfId="2" applyFont="1" applyFill="1" applyBorder="1" applyAlignment="1">
      <alignment horizontal="right"/>
    </xf>
    <xf numFmtId="9" fontId="6" fillId="0" borderId="45" xfId="2" applyFont="1" applyFill="1" applyBorder="1" applyAlignment="1">
      <alignment horizontal="right"/>
    </xf>
    <xf numFmtId="9" fontId="6" fillId="0" borderId="36" xfId="2" applyFont="1" applyFill="1" applyBorder="1" applyAlignment="1">
      <alignment horizontal="right"/>
    </xf>
    <xf numFmtId="4" fontId="6" fillId="0" borderId="8" xfId="0" applyNumberFormat="1" applyFont="1" applyBorder="1" applyAlignment="1">
      <alignment horizontal="right"/>
    </xf>
    <xf numFmtId="4" fontId="6" fillId="0" borderId="36" xfId="0" applyNumberFormat="1" applyFont="1" applyBorder="1" applyAlignment="1">
      <alignment horizontal="right"/>
    </xf>
    <xf numFmtId="4" fontId="15" fillId="0" borderId="8" xfId="0" applyNumberFormat="1" applyFont="1" applyBorder="1" applyAlignment="1">
      <alignment horizontal="right"/>
    </xf>
    <xf numFmtId="4" fontId="15" fillId="0" borderId="9" xfId="0" applyNumberFormat="1" applyFont="1" applyBorder="1" applyAlignment="1">
      <alignment horizontal="right"/>
    </xf>
    <xf numFmtId="166" fontId="6" fillId="0" borderId="21" xfId="2" applyNumberFormat="1" applyFont="1" applyFill="1" applyBorder="1" applyAlignment="1">
      <alignment horizontal="right"/>
    </xf>
    <xf numFmtId="166" fontId="6" fillId="0" borderId="8" xfId="0" applyNumberFormat="1" applyFont="1" applyBorder="1" applyAlignment="1">
      <alignment horizontal="right"/>
    </xf>
    <xf numFmtId="166" fontId="6" fillId="0" borderId="36" xfId="0" applyNumberFormat="1" applyFont="1" applyBorder="1" applyAlignment="1">
      <alignment horizontal="right"/>
    </xf>
    <xf numFmtId="166" fontId="15" fillId="0" borderId="8" xfId="0" applyNumberFormat="1" applyFont="1" applyBorder="1" applyAlignment="1">
      <alignment horizontal="right"/>
    </xf>
    <xf numFmtId="166" fontId="15" fillId="0" borderId="9" xfId="0" applyNumberFormat="1" applyFont="1" applyBorder="1" applyAlignment="1">
      <alignment horizontal="right"/>
    </xf>
    <xf numFmtId="2" fontId="6" fillId="0" borderId="28" xfId="0" applyNumberFormat="1" applyFont="1" applyBorder="1" applyAlignment="1">
      <alignment horizontal="right"/>
    </xf>
    <xf numFmtId="2" fontId="6" fillId="0" borderId="29" xfId="0" applyNumberFormat="1" applyFont="1" applyBorder="1" applyAlignment="1">
      <alignment horizontal="right"/>
    </xf>
    <xf numFmtId="2" fontId="6" fillId="0" borderId="31" xfId="0" applyNumberFormat="1" applyFont="1" applyBorder="1" applyAlignment="1">
      <alignment horizontal="right"/>
    </xf>
    <xf numFmtId="2" fontId="6" fillId="0" borderId="8" xfId="0" applyNumberFormat="1" applyFont="1" applyBorder="1" applyAlignment="1">
      <alignment horizontal="right"/>
    </xf>
    <xf numFmtId="2" fontId="6" fillId="0" borderId="36" xfId="0" applyNumberFormat="1" applyFont="1" applyBorder="1" applyAlignment="1">
      <alignment horizontal="right"/>
    </xf>
    <xf numFmtId="3" fontId="6" fillId="0" borderId="8" xfId="2" applyNumberFormat="1" applyFont="1" applyFill="1" applyBorder="1" applyAlignment="1">
      <alignment horizontal="right"/>
    </xf>
    <xf numFmtId="3" fontId="6" fillId="0" borderId="47" xfId="2" applyNumberFormat="1" applyFont="1" applyFill="1" applyBorder="1" applyAlignment="1">
      <alignment horizontal="right"/>
    </xf>
    <xf numFmtId="3" fontId="6" fillId="0" borderId="46" xfId="2" applyNumberFormat="1" applyFont="1" applyFill="1" applyBorder="1" applyAlignment="1">
      <alignment horizontal="right"/>
    </xf>
    <xf numFmtId="3" fontId="6" fillId="0" borderId="45" xfId="2" applyNumberFormat="1" applyFont="1" applyFill="1" applyBorder="1" applyAlignment="1">
      <alignment horizontal="right"/>
    </xf>
    <xf numFmtId="166" fontId="6" fillId="0" borderId="37" xfId="2" applyNumberFormat="1" applyFont="1" applyFill="1" applyBorder="1" applyAlignment="1">
      <alignment horizontal="right"/>
    </xf>
    <xf numFmtId="0" fontId="8" fillId="0" borderId="36" xfId="0" applyFont="1" applyBorder="1" applyAlignment="1">
      <alignment horizontal="right"/>
    </xf>
    <xf numFmtId="0" fontId="16" fillId="0" borderId="9" xfId="0" applyFont="1" applyBorder="1" applyAlignment="1">
      <alignment horizontal="right"/>
    </xf>
    <xf numFmtId="166" fontId="15" fillId="0" borderId="0" xfId="0" applyNumberFormat="1" applyFont="1" applyAlignment="1">
      <alignment horizontal="right"/>
    </xf>
    <xf numFmtId="0" fontId="10" fillId="0" borderId="0" xfId="0" applyFont="1"/>
    <xf numFmtId="0" fontId="15" fillId="0" borderId="0" xfId="0" applyFont="1" applyAlignment="1">
      <alignment horizontal="left"/>
    </xf>
    <xf numFmtId="3" fontId="6" fillId="0" borderId="25" xfId="0" applyNumberFormat="1" applyFont="1" applyBorder="1" applyAlignment="1">
      <alignment horizontal="right"/>
    </xf>
    <xf numFmtId="164" fontId="6" fillId="0" borderId="37" xfId="0" applyNumberFormat="1" applyFont="1" applyBorder="1" applyAlignment="1">
      <alignment horizontal="right"/>
    </xf>
    <xf numFmtId="9" fontId="6" fillId="0" borderId="28" xfId="2" applyFont="1" applyFill="1" applyBorder="1" applyAlignment="1">
      <alignment horizontal="right"/>
    </xf>
    <xf numFmtId="9" fontId="6" fillId="0" borderId="31" xfId="2" applyFont="1" applyFill="1" applyBorder="1" applyAlignment="1">
      <alignment horizontal="right"/>
    </xf>
    <xf numFmtId="166" fontId="6" fillId="0" borderId="8" xfId="2" applyNumberFormat="1" applyFont="1" applyFill="1" applyBorder="1" applyAlignment="1">
      <alignment horizontal="right"/>
    </xf>
    <xf numFmtId="166" fontId="6" fillId="0" borderId="9" xfId="2" applyNumberFormat="1" applyFont="1" applyFill="1" applyBorder="1" applyAlignment="1">
      <alignment horizontal="right"/>
    </xf>
    <xf numFmtId="166" fontId="6" fillId="0" borderId="0" xfId="2" applyNumberFormat="1" applyFont="1" applyFill="1" applyBorder="1" applyAlignment="1">
      <alignment horizontal="right"/>
    </xf>
    <xf numFmtId="166" fontId="6" fillId="0" borderId="18" xfId="2" applyNumberFormat="1" applyFont="1" applyFill="1" applyBorder="1" applyAlignment="1">
      <alignment horizontal="right"/>
    </xf>
    <xf numFmtId="166" fontId="6" fillId="0" borderId="36" xfId="2" applyNumberFormat="1" applyFont="1" applyFill="1" applyBorder="1" applyAlignment="1">
      <alignment horizontal="right"/>
    </xf>
    <xf numFmtId="0" fontId="17" fillId="2" borderId="1" xfId="0" applyFont="1" applyFill="1" applyBorder="1"/>
    <xf numFmtId="0" fontId="17" fillId="2" borderId="2" xfId="0" applyFont="1" applyFill="1" applyBorder="1"/>
    <xf numFmtId="0" fontId="17" fillId="2" borderId="2" xfId="0" applyFont="1" applyFill="1" applyBorder="1" applyAlignment="1">
      <alignment horizontal="left"/>
    </xf>
    <xf numFmtId="0" fontId="18" fillId="2" borderId="2" xfId="0" applyFont="1" applyFill="1" applyBorder="1" applyAlignment="1">
      <alignment horizontal="right"/>
    </xf>
    <xf numFmtId="0" fontId="18" fillId="2" borderId="52" xfId="0" applyFont="1" applyFill="1" applyBorder="1" applyAlignment="1">
      <alignment horizontal="right"/>
    </xf>
    <xf numFmtId="0" fontId="18" fillId="2" borderId="3" xfId="0" applyFont="1" applyFill="1" applyBorder="1"/>
    <xf numFmtId="0" fontId="18" fillId="2" borderId="0" xfId="0" applyFont="1" applyFill="1" applyAlignment="1">
      <alignment horizontal="right"/>
    </xf>
    <xf numFmtId="0" fontId="18" fillId="2" borderId="4" xfId="0" applyFont="1" applyFill="1" applyBorder="1"/>
    <xf numFmtId="0" fontId="18" fillId="2" borderId="5" xfId="0" applyFont="1" applyFill="1" applyBorder="1" applyAlignment="1">
      <alignment horizontal="right"/>
    </xf>
    <xf numFmtId="0" fontId="17" fillId="2" borderId="5" xfId="0" applyFont="1" applyFill="1" applyBorder="1" applyAlignment="1">
      <alignment horizontal="right"/>
    </xf>
    <xf numFmtId="0" fontId="19" fillId="0" borderId="4" xfId="0" applyFont="1" applyBorder="1"/>
    <xf numFmtId="0" fontId="19" fillId="0" borderId="3" xfId="0" applyFont="1" applyBorder="1"/>
    <xf numFmtId="0" fontId="19" fillId="0" borderId="0" xfId="0" applyFont="1"/>
    <xf numFmtId="0" fontId="20" fillId="0" borderId="0" xfId="0" applyFont="1" applyAlignment="1">
      <alignment vertical="center"/>
    </xf>
    <xf numFmtId="0" fontId="17" fillId="2" borderId="54" xfId="0" applyFont="1" applyFill="1" applyBorder="1" applyAlignment="1">
      <alignment horizontal="left"/>
    </xf>
    <xf numFmtId="0" fontId="18" fillId="2" borderId="12" xfId="0" applyFont="1" applyFill="1" applyBorder="1" applyAlignment="1">
      <alignment horizontal="right"/>
    </xf>
    <xf numFmtId="17" fontId="17" fillId="2" borderId="53" xfId="0" applyNumberFormat="1" applyFont="1" applyFill="1" applyBorder="1" applyAlignment="1">
      <alignment horizontal="right"/>
    </xf>
    <xf numFmtId="0" fontId="17" fillId="2" borderId="6" xfId="0" applyFont="1" applyFill="1" applyBorder="1" applyAlignment="1">
      <alignment horizontal="right"/>
    </xf>
    <xf numFmtId="9" fontId="8" fillId="0" borderId="8" xfId="2" applyFont="1" applyFill="1" applyBorder="1" applyAlignment="1">
      <alignment horizontal="right"/>
    </xf>
    <xf numFmtId="9" fontId="15" fillId="0" borderId="9" xfId="2" applyFont="1" applyFill="1" applyBorder="1" applyAlignment="1">
      <alignment horizontal="right"/>
    </xf>
    <xf numFmtId="0" fontId="6" fillId="0" borderId="24" xfId="0" applyFont="1" applyBorder="1"/>
    <xf numFmtId="10" fontId="6" fillId="0" borderId="21" xfId="2" applyNumberFormat="1" applyFont="1" applyFill="1" applyBorder="1" applyAlignment="1">
      <alignment horizontal="right"/>
    </xf>
    <xf numFmtId="0" fontId="6" fillId="0" borderId="8" xfId="0" applyFont="1" applyBorder="1" applyAlignment="1">
      <alignment horizontal="right"/>
    </xf>
    <xf numFmtId="0" fontId="8" fillId="0" borderId="7" xfId="0" applyFont="1" applyBorder="1" applyAlignment="1">
      <alignment horizontal="right"/>
    </xf>
    <xf numFmtId="164" fontId="6" fillId="0" borderId="8" xfId="0" applyNumberFormat="1" applyFont="1" applyBorder="1" applyAlignment="1">
      <alignment horizontal="right"/>
    </xf>
    <xf numFmtId="3" fontId="6" fillId="0" borderId="9" xfId="2" applyNumberFormat="1" applyFont="1" applyFill="1" applyBorder="1" applyAlignment="1">
      <alignment horizontal="right"/>
    </xf>
    <xf numFmtId="0" fontId="21" fillId="0" borderId="3" xfId="0" applyFont="1" applyBorder="1"/>
    <xf numFmtId="3" fontId="21" fillId="0" borderId="8" xfId="0" applyNumberFormat="1" applyFont="1" applyBorder="1" applyAlignment="1">
      <alignment horizontal="right"/>
    </xf>
    <xf numFmtId="3" fontId="21" fillId="0" borderId="0" xfId="0" applyNumberFormat="1" applyFont="1" applyAlignment="1">
      <alignment horizontal="right"/>
    </xf>
    <xf numFmtId="3" fontId="21" fillId="0" borderId="36" xfId="0" applyNumberFormat="1" applyFont="1" applyBorder="1" applyAlignment="1">
      <alignment horizontal="right"/>
    </xf>
    <xf numFmtId="3" fontId="21" fillId="0" borderId="18" xfId="0" applyNumberFormat="1" applyFont="1" applyBorder="1" applyAlignment="1">
      <alignment horizontal="right"/>
    </xf>
    <xf numFmtId="2" fontId="6" fillId="0" borderId="28" xfId="2" applyNumberFormat="1" applyFont="1" applyFill="1" applyBorder="1" applyAlignment="1">
      <alignment horizontal="right"/>
    </xf>
    <xf numFmtId="0" fontId="24" fillId="0" borderId="0" xfId="0" applyFont="1" applyAlignment="1">
      <alignment horizontal="right"/>
    </xf>
    <xf numFmtId="3" fontId="26" fillId="0" borderId="28" xfId="0" applyNumberFormat="1" applyFont="1" applyBorder="1" applyAlignment="1">
      <alignment horizontal="right"/>
    </xf>
    <xf numFmtId="9" fontId="21" fillId="0" borderId="3" xfId="2" applyFont="1" applyFill="1" applyBorder="1"/>
    <xf numFmtId="9" fontId="22" fillId="0" borderId="0" xfId="2" applyFont="1" applyFill="1" applyBorder="1"/>
    <xf numFmtId="9" fontId="21" fillId="0" borderId="8" xfId="2" applyFont="1" applyFill="1" applyBorder="1" applyAlignment="1">
      <alignment horizontal="right"/>
    </xf>
    <xf numFmtId="9" fontId="21" fillId="0" borderId="9" xfId="2" applyFont="1" applyFill="1" applyBorder="1" applyAlignment="1">
      <alignment horizontal="right"/>
    </xf>
    <xf numFmtId="9" fontId="21" fillId="0" borderId="0" xfId="2" applyFont="1" applyFill="1" applyBorder="1" applyAlignment="1">
      <alignment horizontal="right"/>
    </xf>
    <xf numFmtId="9" fontId="21" fillId="0" borderId="8" xfId="2" applyFont="1" applyBorder="1" applyAlignment="1">
      <alignment horizontal="right"/>
    </xf>
    <xf numFmtId="0" fontId="21" fillId="0" borderId="26" xfId="0" applyFont="1" applyBorder="1"/>
    <xf numFmtId="3" fontId="21" fillId="0" borderId="28" xfId="0" applyNumberFormat="1" applyFont="1" applyBorder="1" applyAlignment="1">
      <alignment horizontal="right"/>
    </xf>
    <xf numFmtId="167" fontId="6" fillId="0" borderId="21" xfId="2" applyNumberFormat="1" applyFont="1" applyFill="1" applyBorder="1" applyAlignment="1">
      <alignment horizontal="right"/>
    </xf>
    <xf numFmtId="167" fontId="6" fillId="0" borderId="22" xfId="2" applyNumberFormat="1" applyFont="1" applyFill="1" applyBorder="1" applyAlignment="1">
      <alignment horizontal="right"/>
    </xf>
    <xf numFmtId="3" fontId="6" fillId="0" borderId="30" xfId="0" applyNumberFormat="1" applyFont="1" applyBorder="1" applyAlignment="1">
      <alignment horizontal="right"/>
    </xf>
    <xf numFmtId="3" fontId="6" fillId="0" borderId="58" xfId="0" applyNumberFormat="1" applyFont="1" applyBorder="1" applyAlignment="1">
      <alignment horizontal="right"/>
    </xf>
    <xf numFmtId="167" fontId="6" fillId="0" borderId="23" xfId="2" applyNumberFormat="1" applyFont="1" applyFill="1" applyBorder="1" applyAlignment="1">
      <alignment horizontal="right"/>
    </xf>
    <xf numFmtId="164" fontId="6" fillId="0" borderId="30" xfId="0" applyNumberFormat="1" applyFont="1" applyBorder="1" applyAlignment="1">
      <alignment horizontal="right"/>
    </xf>
    <xf numFmtId="166" fontId="6" fillId="0" borderId="33" xfId="2" applyNumberFormat="1" applyFont="1" applyFill="1" applyBorder="1" applyAlignment="1">
      <alignment horizontal="right"/>
    </xf>
    <xf numFmtId="0" fontId="5" fillId="0" borderId="0" xfId="0" applyFont="1"/>
    <xf numFmtId="0" fontId="26" fillId="0" borderId="26" xfId="0" applyFont="1" applyBorder="1"/>
    <xf numFmtId="0" fontId="22" fillId="0" borderId="27" xfId="0" applyFont="1" applyBorder="1"/>
    <xf numFmtId="3" fontId="26" fillId="0" borderId="21" xfId="0" applyNumberFormat="1" applyFont="1" applyBorder="1" applyAlignment="1">
      <alignment horizontal="right"/>
    </xf>
    <xf numFmtId="166" fontId="6" fillId="0" borderId="19" xfId="2" applyNumberFormat="1" applyFont="1" applyFill="1" applyBorder="1"/>
    <xf numFmtId="0" fontId="5" fillId="3" borderId="27" xfId="0" applyFont="1" applyFill="1" applyBorder="1"/>
    <xf numFmtId="0" fontId="9" fillId="3" borderId="27" xfId="0" applyFont="1" applyFill="1" applyBorder="1"/>
    <xf numFmtId="1" fontId="5" fillId="3" borderId="20" xfId="0" applyNumberFormat="1" applyFont="1" applyFill="1" applyBorder="1"/>
    <xf numFmtId="3" fontId="21" fillId="0" borderId="31" xfId="0" applyNumberFormat="1" applyFont="1" applyBorder="1" applyAlignment="1">
      <alignment horizontal="right"/>
    </xf>
    <xf numFmtId="3" fontId="21" fillId="0" borderId="21" xfId="0" applyNumberFormat="1" applyFont="1" applyBorder="1" applyAlignment="1">
      <alignment horizontal="right"/>
    </xf>
    <xf numFmtId="0" fontId="8" fillId="0" borderId="19" xfId="0" applyFont="1" applyBorder="1"/>
    <xf numFmtId="10" fontId="6" fillId="0" borderId="0" xfId="2" applyNumberFormat="1" applyFont="1" applyFill="1" applyBorder="1" applyAlignment="1">
      <alignment horizontal="right"/>
    </xf>
    <xf numFmtId="10" fontId="6" fillId="0" borderId="37" xfId="2" applyNumberFormat="1" applyFont="1" applyFill="1" applyBorder="1" applyAlignment="1">
      <alignment horizontal="right"/>
    </xf>
    <xf numFmtId="0" fontId="8" fillId="0" borderId="0" xfId="0" applyFont="1"/>
    <xf numFmtId="0" fontId="21" fillId="0" borderId="0" xfId="0" applyFont="1"/>
    <xf numFmtId="9" fontId="6" fillId="0" borderId="49" xfId="2" applyFont="1" applyFill="1" applyBorder="1" applyAlignment="1">
      <alignment horizontal="right"/>
    </xf>
    <xf numFmtId="9" fontId="6" fillId="0" borderId="18" xfId="2" applyFont="1" applyFill="1" applyBorder="1" applyAlignment="1">
      <alignment horizontal="right"/>
    </xf>
    <xf numFmtId="10" fontId="6" fillId="0" borderId="42" xfId="2" applyNumberFormat="1" applyFont="1" applyFill="1" applyBorder="1" applyAlignment="1">
      <alignment horizontal="right"/>
    </xf>
    <xf numFmtId="10" fontId="6" fillId="0" borderId="33" xfId="2" applyNumberFormat="1" applyFont="1" applyFill="1" applyBorder="1" applyAlignment="1">
      <alignment horizontal="right"/>
    </xf>
    <xf numFmtId="10" fontId="6" fillId="0" borderId="46" xfId="2" applyNumberFormat="1" applyFont="1" applyFill="1" applyBorder="1" applyAlignment="1">
      <alignment horizontal="right"/>
    </xf>
    <xf numFmtId="49" fontId="28" fillId="2" borderId="55" xfId="0" applyNumberFormat="1" applyFont="1" applyFill="1" applyBorder="1" applyAlignment="1">
      <alignment horizontal="right"/>
    </xf>
    <xf numFmtId="9" fontId="21" fillId="0" borderId="0" xfId="2" applyFont="1" applyFill="1" applyBorder="1"/>
    <xf numFmtId="0" fontId="27" fillId="0" borderId="0" xfId="0" applyFont="1"/>
    <xf numFmtId="3" fontId="6" fillId="0" borderId="0" xfId="0" applyNumberFormat="1" applyFont="1"/>
    <xf numFmtId="165" fontId="18" fillId="2" borderId="2" xfId="0" applyNumberFormat="1" applyFont="1" applyFill="1" applyBorder="1" applyAlignment="1">
      <alignment horizontal="right"/>
    </xf>
    <xf numFmtId="2" fontId="6" fillId="0" borderId="0" xfId="0" applyNumberFormat="1" applyFont="1" applyAlignment="1">
      <alignment horizontal="right"/>
    </xf>
    <xf numFmtId="164" fontId="26" fillId="0" borderId="28" xfId="0" applyNumberFormat="1" applyFont="1" applyBorder="1" applyAlignment="1">
      <alignment horizontal="right"/>
    </xf>
    <xf numFmtId="168" fontId="21" fillId="0" borderId="0" xfId="0" applyNumberFormat="1" applyFont="1"/>
    <xf numFmtId="0" fontId="10" fillId="0" borderId="0" xfId="0" applyFont="1" applyAlignment="1">
      <alignment wrapText="1"/>
    </xf>
    <xf numFmtId="0" fontId="6" fillId="0" borderId="49" xfId="2" applyNumberFormat="1" applyFont="1" applyFill="1" applyBorder="1" applyAlignment="1">
      <alignment horizontal="right"/>
    </xf>
    <xf numFmtId="0" fontId="6" fillId="0" borderId="46" xfId="2" applyNumberFormat="1" applyFont="1" applyFill="1" applyBorder="1" applyAlignment="1">
      <alignment horizontal="right"/>
    </xf>
    <xf numFmtId="10" fontId="6" fillId="0" borderId="21" xfId="2" quotePrefix="1" applyNumberFormat="1" applyFont="1" applyFill="1" applyBorder="1" applyAlignment="1">
      <alignment horizontal="right"/>
    </xf>
    <xf numFmtId="9" fontId="8" fillId="0" borderId="0" xfId="2" applyFont="1" applyFill="1" applyBorder="1"/>
    <xf numFmtId="9" fontId="6" fillId="0" borderId="0" xfId="2" applyFont="1" applyFill="1" applyBorder="1"/>
    <xf numFmtId="10" fontId="6" fillId="0" borderId="28" xfId="2" applyNumberFormat="1" applyFont="1" applyFill="1" applyBorder="1" applyAlignment="1">
      <alignment horizontal="right"/>
    </xf>
    <xf numFmtId="169" fontId="21" fillId="0" borderId="8" xfId="0" applyNumberFormat="1" applyFont="1" applyBorder="1" applyAlignment="1">
      <alignment horizontal="right"/>
    </xf>
    <xf numFmtId="168" fontId="6" fillId="0" borderId="8" xfId="0" applyNumberFormat="1" applyFont="1" applyBorder="1" applyAlignment="1">
      <alignment horizontal="right"/>
    </xf>
    <xf numFmtId="0" fontId="15" fillId="0" borderId="0" xfId="0" applyFont="1"/>
    <xf numFmtId="0" fontId="6" fillId="0" borderId="12" xfId="0" applyFont="1" applyBorder="1"/>
    <xf numFmtId="166" fontId="6" fillId="0" borderId="12" xfId="2" applyNumberFormat="1" applyFont="1" applyFill="1" applyBorder="1"/>
    <xf numFmtId="0" fontId="31" fillId="0" borderId="0" xfId="0" applyFont="1" applyAlignment="1">
      <alignment vertical="top" wrapText="1"/>
    </xf>
    <xf numFmtId="0" fontId="6" fillId="0" borderId="0" xfId="0" applyFont="1" applyAlignment="1">
      <alignment horizontal="left"/>
    </xf>
    <xf numFmtId="165" fontId="6" fillId="0" borderId="0" xfId="0" applyNumberFormat="1" applyFont="1" applyAlignment="1">
      <alignment horizontal="right"/>
    </xf>
    <xf numFmtId="0" fontId="18" fillId="2" borderId="0" xfId="0" applyFont="1" applyFill="1"/>
    <xf numFmtId="0" fontId="17" fillId="2" borderId="0" xfId="0" applyFont="1" applyFill="1" applyAlignment="1">
      <alignment horizontal="right"/>
    </xf>
    <xf numFmtId="0" fontId="8" fillId="0" borderId="10" xfId="0" applyFont="1" applyBorder="1" applyAlignment="1">
      <alignment horizontal="right"/>
    </xf>
    <xf numFmtId="0" fontId="8" fillId="0" borderId="0" xfId="0" applyFont="1" applyAlignment="1">
      <alignment horizontal="right"/>
    </xf>
    <xf numFmtId="0" fontId="8" fillId="0" borderId="2" xfId="0" applyFont="1" applyBorder="1" applyAlignment="1">
      <alignment horizontal="right"/>
    </xf>
    <xf numFmtId="0" fontId="8" fillId="0" borderId="11" xfId="0" applyFont="1" applyBorder="1" applyAlignment="1">
      <alignment horizontal="right"/>
    </xf>
    <xf numFmtId="0" fontId="9" fillId="0" borderId="5" xfId="0" applyFont="1" applyBorder="1" applyAlignment="1">
      <alignment horizontal="right"/>
    </xf>
    <xf numFmtId="0" fontId="8" fillId="0" borderId="5" xfId="0" applyFont="1" applyBorder="1" applyAlignment="1">
      <alignment horizontal="right"/>
    </xf>
    <xf numFmtId="0" fontId="8" fillId="0" borderId="16" xfId="0" applyFont="1" applyBorder="1" applyAlignment="1">
      <alignment horizontal="right"/>
    </xf>
    <xf numFmtId="3" fontId="6" fillId="0" borderId="10" xfId="0" applyNumberFormat="1" applyFont="1" applyBorder="1" applyAlignment="1">
      <alignment horizontal="right"/>
    </xf>
    <xf numFmtId="3" fontId="6" fillId="0" borderId="7" xfId="0" applyNumberFormat="1" applyFont="1" applyBorder="1" applyAlignment="1">
      <alignment horizontal="right"/>
    </xf>
    <xf numFmtId="0" fontId="5" fillId="0" borderId="20" xfId="0" applyFont="1" applyBorder="1"/>
    <xf numFmtId="3" fontId="6" fillId="0" borderId="23" xfId="0" applyNumberFormat="1" applyFont="1" applyBorder="1" applyAlignment="1">
      <alignment horizontal="right"/>
    </xf>
    <xf numFmtId="0" fontId="5" fillId="0" borderId="27" xfId="0" applyFont="1" applyBorder="1"/>
    <xf numFmtId="3" fontId="6" fillId="0" borderId="27" xfId="0" applyNumberFormat="1" applyFont="1" applyBorder="1" applyAlignment="1">
      <alignment horizontal="right"/>
    </xf>
    <xf numFmtId="0" fontId="9" fillId="0" borderId="27" xfId="0" applyFont="1" applyBorder="1"/>
    <xf numFmtId="3" fontId="8" fillId="0" borderId="27" xfId="0" applyNumberFormat="1" applyFont="1" applyBorder="1" applyAlignment="1">
      <alignment horizontal="right"/>
    </xf>
    <xf numFmtId="3" fontId="8" fillId="0" borderId="29" xfId="0" applyNumberFormat="1" applyFont="1" applyBorder="1" applyAlignment="1">
      <alignment horizontal="right"/>
    </xf>
    <xf numFmtId="0" fontId="23" fillId="0" borderId="0" xfId="0" applyFont="1"/>
    <xf numFmtId="3" fontId="21" fillId="0" borderId="29" xfId="0" applyNumberFormat="1" applyFont="1" applyBorder="1" applyAlignment="1">
      <alignment horizontal="right"/>
    </xf>
    <xf numFmtId="3" fontId="21" fillId="0" borderId="27" xfId="0" applyNumberFormat="1" applyFont="1" applyBorder="1" applyAlignment="1">
      <alignment horizontal="right"/>
    </xf>
    <xf numFmtId="0" fontId="9" fillId="0" borderId="2" xfId="0" applyFont="1" applyBorder="1"/>
    <xf numFmtId="0" fontId="25" fillId="0" borderId="3" xfId="0" applyFont="1" applyBorder="1"/>
    <xf numFmtId="0" fontId="25" fillId="0" borderId="0" xfId="0" applyFont="1"/>
    <xf numFmtId="3" fontId="25" fillId="0" borderId="8" xfId="0" applyNumberFormat="1" applyFont="1" applyBorder="1" applyAlignment="1">
      <alignment horizontal="right"/>
    </xf>
    <xf numFmtId="3" fontId="25" fillId="0" borderId="0" xfId="0" applyNumberFormat="1" applyFont="1" applyAlignment="1">
      <alignment horizontal="right"/>
    </xf>
    <xf numFmtId="3" fontId="25" fillId="0" borderId="9" xfId="0" applyNumberFormat="1" applyFont="1" applyBorder="1" applyAlignment="1">
      <alignment horizontal="right"/>
    </xf>
    <xf numFmtId="168" fontId="25" fillId="0" borderId="8" xfId="0" applyNumberFormat="1" applyFont="1" applyBorder="1" applyAlignment="1">
      <alignment horizontal="right"/>
    </xf>
    <xf numFmtId="0" fontId="6" fillId="0" borderId="20" xfId="0" applyFont="1" applyBorder="1"/>
    <xf numFmtId="1" fontId="6" fillId="0" borderId="28" xfId="0" applyNumberFormat="1" applyFont="1" applyBorder="1" applyAlignment="1">
      <alignment horizontal="right"/>
    </xf>
    <xf numFmtId="0" fontId="6" fillId="0" borderId="27" xfId="0" applyFont="1" applyBorder="1"/>
    <xf numFmtId="0" fontId="6" fillId="0" borderId="40" xfId="0" applyFont="1" applyBorder="1"/>
    <xf numFmtId="3" fontId="6" fillId="0" borderId="40" xfId="0" applyNumberFormat="1" applyFont="1" applyBorder="1" applyAlignment="1">
      <alignment horizontal="right"/>
    </xf>
    <xf numFmtId="3" fontId="6" fillId="0" borderId="41" xfId="0" applyNumberFormat="1" applyFont="1" applyBorder="1" applyAlignment="1">
      <alignment horizontal="right"/>
    </xf>
    <xf numFmtId="0" fontId="9" fillId="0" borderId="0" xfId="0" applyFont="1"/>
    <xf numFmtId="3" fontId="8" fillId="0" borderId="0" xfId="0" applyNumberFormat="1" applyFont="1" applyAlignment="1">
      <alignment horizontal="right"/>
    </xf>
    <xf numFmtId="3" fontId="8" fillId="0" borderId="2" xfId="0" applyNumberFormat="1" applyFont="1" applyBorder="1" applyAlignment="1">
      <alignment horizontal="right"/>
    </xf>
    <xf numFmtId="3" fontId="8" fillId="0" borderId="10" xfId="0" applyNumberFormat="1" applyFont="1" applyBorder="1" applyAlignment="1">
      <alignment horizontal="right"/>
    </xf>
    <xf numFmtId="0" fontId="6" fillId="0" borderId="56" xfId="0" applyFont="1" applyBorder="1"/>
    <xf numFmtId="0" fontId="5" fillId="0" borderId="40" xfId="0" applyFont="1" applyBorder="1"/>
    <xf numFmtId="0" fontId="22" fillId="0" borderId="0" xfId="0" applyFont="1"/>
    <xf numFmtId="3" fontId="21" fillId="0" borderId="9" xfId="0" applyNumberFormat="1" applyFont="1" applyBorder="1" applyAlignment="1">
      <alignment horizontal="right"/>
    </xf>
    <xf numFmtId="0" fontId="4" fillId="0" borderId="0" xfId="0" applyFont="1"/>
    <xf numFmtId="9" fontId="6" fillId="0" borderId="20" xfId="0" applyNumberFormat="1" applyFont="1" applyBorder="1" applyAlignment="1">
      <alignment horizontal="right"/>
    </xf>
    <xf numFmtId="9" fontId="6" fillId="0" borderId="22" xfId="0" applyNumberFormat="1" applyFont="1" applyBorder="1" applyAlignment="1">
      <alignment horizontal="right"/>
    </xf>
    <xf numFmtId="9" fontId="6" fillId="0" borderId="29" xfId="2" applyFont="1" applyFill="1" applyBorder="1" applyAlignment="1">
      <alignment horizontal="right"/>
    </xf>
    <xf numFmtId="4" fontId="6" fillId="0" borderId="9" xfId="0" applyNumberFormat="1" applyFont="1" applyBorder="1" applyAlignment="1">
      <alignment horizontal="right"/>
    </xf>
    <xf numFmtId="4" fontId="6" fillId="0" borderId="0" xfId="0" applyNumberFormat="1" applyFont="1" applyAlignment="1">
      <alignment horizontal="right"/>
    </xf>
    <xf numFmtId="1" fontId="5" fillId="0" borderId="20" xfId="0" applyNumberFormat="1" applyFont="1" applyBorder="1"/>
    <xf numFmtId="4" fontId="6" fillId="0" borderId="29" xfId="0" applyNumberFormat="1" applyFont="1" applyBorder="1" applyAlignment="1">
      <alignment horizontal="right"/>
    </xf>
    <xf numFmtId="4" fontId="6" fillId="0" borderId="22" xfId="0" applyNumberFormat="1" applyFont="1" applyBorder="1" applyAlignment="1">
      <alignment horizontal="right"/>
    </xf>
    <xf numFmtId="4" fontId="6" fillId="0" borderId="20" xfId="0" applyNumberFormat="1" applyFont="1" applyBorder="1" applyAlignment="1">
      <alignment horizontal="right"/>
    </xf>
    <xf numFmtId="164" fontId="6" fillId="0" borderId="9" xfId="0" applyNumberFormat="1" applyFont="1" applyBorder="1" applyAlignment="1">
      <alignment horizontal="right"/>
    </xf>
    <xf numFmtId="164" fontId="6" fillId="0" borderId="27" xfId="0" applyNumberFormat="1" applyFont="1" applyBorder="1" applyAlignment="1">
      <alignment horizontal="right"/>
    </xf>
    <xf numFmtId="164" fontId="6" fillId="0" borderId="0" xfId="0" applyNumberFormat="1" applyFont="1" applyAlignment="1">
      <alignment horizontal="right"/>
    </xf>
    <xf numFmtId="0" fontId="5" fillId="0" borderId="45" xfId="0" applyFont="1" applyBorder="1"/>
    <xf numFmtId="3" fontId="6" fillId="0" borderId="45" xfId="0" applyNumberFormat="1" applyFont="1" applyBorder="1" applyAlignment="1">
      <alignment horizontal="right"/>
    </xf>
    <xf numFmtId="0" fontId="9" fillId="0" borderId="20" xfId="0" applyFont="1" applyBorder="1"/>
    <xf numFmtId="0" fontId="12" fillId="0" borderId="12" xfId="0" applyFont="1" applyBorder="1"/>
    <xf numFmtId="0" fontId="8" fillId="0" borderId="27" xfId="0" applyFont="1" applyBorder="1"/>
    <xf numFmtId="0" fontId="5" fillId="0" borderId="50" xfId="0" applyFont="1" applyBorder="1"/>
    <xf numFmtId="166" fontId="6" fillId="0" borderId="29" xfId="0" applyNumberFormat="1" applyFont="1" applyBorder="1" applyAlignment="1">
      <alignment horizontal="right"/>
    </xf>
    <xf numFmtId="0" fontId="6" fillId="0" borderId="50" xfId="0" applyFont="1" applyBorder="1"/>
    <xf numFmtId="0" fontId="12" fillId="0" borderId="0" xfId="0" applyFont="1"/>
    <xf numFmtId="4" fontId="6" fillId="0" borderId="27" xfId="0" applyNumberFormat="1" applyFont="1" applyBorder="1" applyAlignment="1">
      <alignment horizontal="right"/>
    </xf>
    <xf numFmtId="4" fontId="6" fillId="0" borderId="47" xfId="0" applyNumberFormat="1" applyFont="1" applyBorder="1" applyAlignment="1">
      <alignment horizontal="right"/>
    </xf>
    <xf numFmtId="10" fontId="5" fillId="0" borderId="45" xfId="0" applyNumberFormat="1" applyFont="1" applyBorder="1" applyAlignment="1">
      <alignment horizontal="right"/>
    </xf>
    <xf numFmtId="10" fontId="6" fillId="0" borderId="45" xfId="0" applyNumberFormat="1" applyFont="1" applyBorder="1" applyAlignment="1">
      <alignment horizontal="right"/>
    </xf>
    <xf numFmtId="10" fontId="6" fillId="0" borderId="47" xfId="0" applyNumberFormat="1" applyFont="1" applyBorder="1" applyAlignment="1">
      <alignment horizontal="right"/>
    </xf>
    <xf numFmtId="10" fontId="5" fillId="0" borderId="0" xfId="0" applyNumberFormat="1" applyFont="1" applyAlignment="1">
      <alignment horizontal="right"/>
    </xf>
    <xf numFmtId="10" fontId="6" fillId="0" borderId="27" xfId="0" applyNumberFormat="1" applyFont="1" applyBorder="1" applyAlignment="1">
      <alignment horizontal="right"/>
    </xf>
    <xf numFmtId="10" fontId="6" fillId="0" borderId="29" xfId="0" applyNumberFormat="1" applyFont="1" applyBorder="1" applyAlignment="1">
      <alignment horizontal="right"/>
    </xf>
    <xf numFmtId="10" fontId="6" fillId="0" borderId="9" xfId="0" applyNumberFormat="1" applyFont="1" applyBorder="1" applyAlignment="1">
      <alignment horizontal="right"/>
    </xf>
    <xf numFmtId="10" fontId="6" fillId="0" borderId="0" xfId="0" applyNumberFormat="1" applyFont="1" applyAlignment="1">
      <alignment horizontal="right"/>
    </xf>
    <xf numFmtId="4" fontId="6" fillId="0" borderId="18" xfId="0" applyNumberFormat="1" applyFont="1" applyBorder="1" applyAlignment="1">
      <alignment horizontal="right"/>
    </xf>
    <xf numFmtId="170" fontId="6" fillId="0" borderId="28" xfId="0" applyNumberFormat="1" applyFont="1" applyBorder="1" applyAlignment="1">
      <alignment horizontal="right"/>
    </xf>
    <xf numFmtId="166" fontId="6" fillId="0" borderId="9" xfId="0" applyNumberFormat="1" applyFont="1" applyBorder="1" applyAlignment="1">
      <alignment horizontal="right"/>
    </xf>
    <xf numFmtId="166" fontId="6" fillId="0" borderId="0" xfId="0" applyNumberFormat="1" applyFont="1" applyAlignment="1">
      <alignment horizontal="right"/>
    </xf>
    <xf numFmtId="0" fontId="5" fillId="0" borderId="5" xfId="0" applyFont="1" applyBorder="1"/>
    <xf numFmtId="4" fontId="6" fillId="0" borderId="39" xfId="0" applyNumberFormat="1" applyFont="1" applyBorder="1" applyAlignment="1">
      <alignment horizontal="right"/>
    </xf>
    <xf numFmtId="4" fontId="6" fillId="0" borderId="33" xfId="0" applyNumberFormat="1" applyFont="1" applyBorder="1" applyAlignment="1">
      <alignment horizontal="right"/>
    </xf>
    <xf numFmtId="3" fontId="15" fillId="0" borderId="0" xfId="0" applyNumberFormat="1" applyFont="1" applyAlignment="1">
      <alignment horizontal="right"/>
    </xf>
    <xf numFmtId="0" fontId="6" fillId="0" borderId="0" xfId="0" applyFont="1" applyAlignment="1">
      <alignment wrapText="1"/>
    </xf>
    <xf numFmtId="3" fontId="8" fillId="0" borderId="51" xfId="0" applyNumberFormat="1" applyFont="1" applyBorder="1" applyAlignment="1">
      <alignment horizontal="right"/>
    </xf>
    <xf numFmtId="3" fontId="32" fillId="0" borderId="0" xfId="0" applyNumberFormat="1" applyFont="1"/>
    <xf numFmtId="0" fontId="32" fillId="0" borderId="0" xfId="0" applyFont="1"/>
    <xf numFmtId="9" fontId="6" fillId="0" borderId="0" xfId="2" applyFont="1" applyFill="1"/>
    <xf numFmtId="9" fontId="6" fillId="0" borderId="0" xfId="0" applyNumberFormat="1" applyFont="1"/>
    <xf numFmtId="167" fontId="6" fillId="0" borderId="0" xfId="0" applyNumberFormat="1" applyFont="1"/>
    <xf numFmtId="166" fontId="6" fillId="0" borderId="28" xfId="2" applyNumberFormat="1" applyFont="1" applyBorder="1" applyAlignment="1">
      <alignment horizontal="right"/>
    </xf>
    <xf numFmtId="166" fontId="6" fillId="0" borderId="29" xfId="2" applyNumberFormat="1" applyFont="1" applyBorder="1" applyAlignment="1">
      <alignment horizontal="right"/>
    </xf>
    <xf numFmtId="166" fontId="6" fillId="0" borderId="27" xfId="2" applyNumberFormat="1" applyFont="1" applyBorder="1" applyAlignment="1">
      <alignment horizontal="right"/>
    </xf>
    <xf numFmtId="166" fontId="6" fillId="0" borderId="30" xfId="2" applyNumberFormat="1" applyFont="1" applyBorder="1" applyAlignment="1">
      <alignment horizontal="right"/>
    </xf>
    <xf numFmtId="10" fontId="6" fillId="0" borderId="28" xfId="2" applyNumberFormat="1" applyFont="1" applyBorder="1" applyAlignment="1">
      <alignment horizontal="right"/>
    </xf>
    <xf numFmtId="10" fontId="6" fillId="0" borderId="29" xfId="2" applyNumberFormat="1" applyFont="1" applyBorder="1" applyAlignment="1">
      <alignment horizontal="right"/>
    </xf>
    <xf numFmtId="10" fontId="6" fillId="0" borderId="27" xfId="2" applyNumberFormat="1" applyFont="1" applyBorder="1" applyAlignment="1">
      <alignment horizontal="right"/>
    </xf>
    <xf numFmtId="10" fontId="6" fillId="0" borderId="30" xfId="2" applyNumberFormat="1" applyFont="1" applyBorder="1" applyAlignment="1">
      <alignment horizontal="right"/>
    </xf>
    <xf numFmtId="2" fontId="6" fillId="0" borderId="27" xfId="0" applyNumberFormat="1" applyFont="1" applyBorder="1" applyAlignment="1">
      <alignment horizontal="right"/>
    </xf>
    <xf numFmtId="4" fontId="6" fillId="0" borderId="30" xfId="0" applyNumberFormat="1" applyFont="1" applyBorder="1" applyAlignment="1">
      <alignment horizontal="right"/>
    </xf>
    <xf numFmtId="166" fontId="6" fillId="0" borderId="27" xfId="0" applyNumberFormat="1" applyFont="1" applyBorder="1" applyAlignment="1">
      <alignment horizontal="right"/>
    </xf>
    <xf numFmtId="4" fontId="6" fillId="0" borderId="26" xfId="0" applyNumberFormat="1" applyFont="1" applyBorder="1"/>
    <xf numFmtId="4" fontId="6" fillId="0" borderId="0" xfId="0" applyNumberFormat="1" applyFont="1"/>
    <xf numFmtId="3" fontId="6" fillId="0" borderId="26" xfId="0" applyNumberFormat="1" applyFont="1" applyBorder="1"/>
    <xf numFmtId="9" fontId="21" fillId="0" borderId="36" xfId="0" applyNumberFormat="1" applyFont="1" applyBorder="1" applyAlignment="1">
      <alignment horizontal="right"/>
    </xf>
    <xf numFmtId="9" fontId="21" fillId="0" borderId="8" xfId="0" applyNumberFormat="1" applyFont="1" applyBorder="1" applyAlignment="1">
      <alignment horizontal="right"/>
    </xf>
    <xf numFmtId="0" fontId="6" fillId="0" borderId="1" xfId="0" applyFont="1" applyBorder="1"/>
    <xf numFmtId="3" fontId="6" fillId="0" borderId="35" xfId="0" applyNumberFormat="1" applyFont="1" applyBorder="1" applyAlignment="1">
      <alignment horizontal="right"/>
    </xf>
    <xf numFmtId="0" fontId="6" fillId="0" borderId="7" xfId="0" applyFont="1" applyBorder="1" applyAlignment="1">
      <alignment horizontal="right"/>
    </xf>
    <xf numFmtId="3" fontId="6" fillId="0" borderId="10" xfId="2" applyNumberFormat="1" applyFont="1" applyFill="1" applyBorder="1" applyAlignment="1">
      <alignment horizontal="right"/>
    </xf>
    <xf numFmtId="0" fontId="10" fillId="0" borderId="0" xfId="0" applyFont="1" applyAlignment="1">
      <alignment vertical="top" wrapText="1"/>
    </xf>
    <xf numFmtId="0" fontId="19" fillId="0" borderId="19" xfId="0" applyFont="1" applyBorder="1"/>
    <xf numFmtId="166" fontId="6" fillId="0" borderId="0" xfId="2" applyNumberFormat="1" applyFont="1"/>
    <xf numFmtId="10" fontId="6" fillId="0" borderId="0" xfId="2" applyNumberFormat="1" applyFont="1"/>
    <xf numFmtId="9" fontId="4" fillId="0" borderId="0" xfId="10" applyFont="1"/>
    <xf numFmtId="164" fontId="6" fillId="0" borderId="43" xfId="0" applyNumberFormat="1" applyFont="1" applyBorder="1" applyAlignment="1">
      <alignment horizontal="right"/>
    </xf>
    <xf numFmtId="3" fontId="26" fillId="0" borderId="29" xfId="0" applyNumberFormat="1" applyFont="1" applyBorder="1" applyAlignment="1">
      <alignment horizontal="right"/>
    </xf>
    <xf numFmtId="9" fontId="6" fillId="0" borderId="29" xfId="0" applyNumberFormat="1" applyFont="1" applyBorder="1" applyAlignment="1">
      <alignment horizontal="right"/>
    </xf>
    <xf numFmtId="168" fontId="6" fillId="0" borderId="9" xfId="0" applyNumberFormat="1" applyFont="1" applyBorder="1" applyAlignment="1">
      <alignment horizontal="right"/>
    </xf>
    <xf numFmtId="170" fontId="6" fillId="0" borderId="29" xfId="0" applyNumberFormat="1" applyFont="1" applyBorder="1" applyAlignment="1">
      <alignment horizontal="right"/>
    </xf>
    <xf numFmtId="2" fontId="6" fillId="0" borderId="29" xfId="2" applyNumberFormat="1" applyFont="1" applyFill="1" applyBorder="1" applyAlignment="1">
      <alignment horizontal="right"/>
    </xf>
    <xf numFmtId="10" fontId="6" fillId="0" borderId="29" xfId="2" applyNumberFormat="1" applyFont="1" applyFill="1" applyBorder="1" applyAlignment="1">
      <alignment horizontal="right"/>
    </xf>
    <xf numFmtId="166" fontId="6" fillId="0" borderId="39" xfId="2" applyNumberFormat="1" applyFont="1" applyFill="1" applyBorder="1" applyAlignment="1">
      <alignment horizontal="right"/>
    </xf>
    <xf numFmtId="9" fontId="6" fillId="0" borderId="9" xfId="2" applyFont="1" applyBorder="1" applyAlignment="1">
      <alignment horizontal="right"/>
    </xf>
    <xf numFmtId="3" fontId="26" fillId="0" borderId="22" xfId="0" applyNumberFormat="1" applyFont="1" applyBorder="1" applyAlignment="1">
      <alignment horizontal="right"/>
    </xf>
    <xf numFmtId="166" fontId="6" fillId="0" borderId="22" xfId="2" applyNumberFormat="1" applyFont="1" applyFill="1" applyBorder="1" applyAlignment="1">
      <alignment horizontal="right"/>
    </xf>
    <xf numFmtId="10" fontId="6" fillId="0" borderId="47" xfId="2" applyNumberFormat="1" applyFont="1" applyFill="1" applyBorder="1" applyAlignment="1">
      <alignment horizontal="right"/>
    </xf>
    <xf numFmtId="49" fontId="8" fillId="0" borderId="51" xfId="0" applyNumberFormat="1" applyFont="1" applyBorder="1" applyAlignment="1">
      <alignment horizontal="right"/>
    </xf>
    <xf numFmtId="49" fontId="8" fillId="0" borderId="17" xfId="0" applyNumberFormat="1" applyFont="1" applyBorder="1" applyAlignment="1">
      <alignment horizontal="right"/>
    </xf>
    <xf numFmtId="3" fontId="26" fillId="0" borderId="25" xfId="0" applyNumberFormat="1" applyFont="1" applyBorder="1" applyAlignment="1">
      <alignment horizontal="right"/>
    </xf>
    <xf numFmtId="9" fontId="6" fillId="0" borderId="25" xfId="2" applyFont="1" applyFill="1" applyBorder="1" applyAlignment="1">
      <alignment horizontal="right"/>
    </xf>
    <xf numFmtId="9" fontId="8" fillId="0" borderId="25" xfId="2" applyFont="1" applyFill="1" applyBorder="1" applyAlignment="1">
      <alignment horizontal="right"/>
    </xf>
    <xf numFmtId="9" fontId="19" fillId="0" borderId="25" xfId="2" applyFont="1" applyFill="1" applyBorder="1" applyAlignment="1">
      <alignment horizontal="right"/>
    </xf>
    <xf numFmtId="9" fontId="8" fillId="0" borderId="43" xfId="2" applyFont="1" applyFill="1" applyBorder="1" applyAlignment="1">
      <alignment horizontal="right"/>
    </xf>
    <xf numFmtId="9" fontId="21" fillId="0" borderId="25" xfId="2" applyFont="1" applyFill="1" applyBorder="1" applyAlignment="1">
      <alignment horizontal="right"/>
    </xf>
    <xf numFmtId="0" fontId="6" fillId="0" borderId="53" xfId="0" applyFont="1" applyBorder="1" applyAlignment="1">
      <alignment horizontal="right"/>
    </xf>
    <xf numFmtId="9" fontId="8" fillId="0" borderId="51" xfId="2" applyFont="1" applyFill="1" applyBorder="1" applyAlignment="1">
      <alignment horizontal="right"/>
    </xf>
    <xf numFmtId="9" fontId="8" fillId="0" borderId="17" xfId="2" applyFont="1" applyFill="1" applyBorder="1" applyAlignment="1">
      <alignment horizontal="right"/>
    </xf>
    <xf numFmtId="9" fontId="8" fillId="0" borderId="13" xfId="2" applyFont="1" applyFill="1" applyBorder="1" applyAlignment="1">
      <alignment horizontal="right"/>
    </xf>
    <xf numFmtId="9" fontId="6" fillId="0" borderId="17" xfId="2" applyFont="1" applyFill="1" applyBorder="1" applyAlignment="1">
      <alignment horizontal="right"/>
    </xf>
    <xf numFmtId="9" fontId="21" fillId="0" borderId="13" xfId="2" applyFont="1" applyFill="1" applyBorder="1" applyAlignment="1">
      <alignment horizontal="right"/>
    </xf>
    <xf numFmtId="9" fontId="6" fillId="0" borderId="34" xfId="2" applyFont="1" applyFill="1" applyBorder="1" applyAlignment="1">
      <alignment horizontal="right"/>
    </xf>
    <xf numFmtId="9" fontId="6" fillId="0" borderId="13" xfId="2" applyFont="1" applyFill="1" applyBorder="1" applyAlignment="1">
      <alignment horizontal="right"/>
    </xf>
    <xf numFmtId="9" fontId="6" fillId="0" borderId="57" xfId="2" applyFont="1" applyFill="1" applyBorder="1" applyAlignment="1">
      <alignment horizontal="right"/>
    </xf>
    <xf numFmtId="3" fontId="6" fillId="0" borderId="43" xfId="2" applyNumberFormat="1" applyFont="1" applyFill="1" applyBorder="1" applyAlignment="1">
      <alignment horizontal="right"/>
    </xf>
    <xf numFmtId="0" fontId="16" fillId="0" borderId="13" xfId="0" applyFont="1" applyBorder="1" applyAlignment="1">
      <alignment horizontal="right"/>
    </xf>
    <xf numFmtId="166" fontId="6" fillId="0" borderId="21" xfId="2" quotePrefix="1" applyNumberFormat="1" applyFont="1" applyFill="1" applyBorder="1" applyAlignment="1">
      <alignment horizontal="right"/>
    </xf>
    <xf numFmtId="9" fontId="6" fillId="0" borderId="3" xfId="2" applyFont="1" applyFill="1" applyBorder="1"/>
    <xf numFmtId="9" fontId="21" fillId="0" borderId="9" xfId="0" applyNumberFormat="1" applyFont="1" applyBorder="1" applyAlignment="1">
      <alignment horizontal="right"/>
    </xf>
    <xf numFmtId="172" fontId="35" fillId="0" borderId="28" xfId="0" applyNumberFormat="1" applyFont="1" applyBorder="1" applyAlignment="1">
      <alignment horizontal="right" vertical="center" wrapText="1"/>
    </xf>
    <xf numFmtId="4" fontId="6" fillId="0" borderId="9" xfId="2" applyNumberFormat="1" applyFont="1" applyFill="1" applyBorder="1" applyAlignment="1">
      <alignment horizontal="right"/>
    </xf>
    <xf numFmtId="166" fontId="21" fillId="0" borderId="8" xfId="2" applyNumberFormat="1" applyFont="1" applyBorder="1" applyAlignment="1">
      <alignment horizontal="right"/>
    </xf>
    <xf numFmtId="9" fontId="0" fillId="0" borderId="0" xfId="2" applyFont="1"/>
    <xf numFmtId="169" fontId="21" fillId="0" borderId="9" xfId="0" applyNumberFormat="1" applyFont="1" applyBorder="1" applyAlignment="1">
      <alignment horizontal="right"/>
    </xf>
    <xf numFmtId="9" fontId="21" fillId="0" borderId="9" xfId="2" applyFont="1" applyBorder="1" applyAlignment="1">
      <alignment horizontal="right"/>
    </xf>
    <xf numFmtId="4" fontId="6" fillId="0" borderId="47" xfId="2" applyNumberFormat="1" applyFont="1" applyFill="1" applyBorder="1" applyAlignment="1">
      <alignment horizontal="right"/>
    </xf>
    <xf numFmtId="166" fontId="6" fillId="0" borderId="47" xfId="2" applyNumberFormat="1" applyFont="1" applyFill="1" applyBorder="1" applyAlignment="1">
      <alignment horizontal="right"/>
    </xf>
    <xf numFmtId="166" fontId="6" fillId="0" borderId="39" xfId="0" applyNumberFormat="1" applyFont="1" applyBorder="1" applyAlignment="1">
      <alignment horizontal="right"/>
    </xf>
    <xf numFmtId="173" fontId="6" fillId="0" borderId="9" xfId="13" applyNumberFormat="1" applyFont="1" applyBorder="1" applyAlignment="1">
      <alignment horizontal="right"/>
    </xf>
    <xf numFmtId="174" fontId="6" fillId="0" borderId="22" xfId="0" applyNumberFormat="1" applyFont="1" applyBorder="1" applyAlignment="1">
      <alignment horizontal="right"/>
    </xf>
    <xf numFmtId="174" fontId="6" fillId="0" borderId="21" xfId="0" applyNumberFormat="1" applyFont="1" applyBorder="1" applyAlignment="1">
      <alignment horizontal="right"/>
    </xf>
    <xf numFmtId="174" fontId="6" fillId="0" borderId="22" xfId="2" applyNumberFormat="1" applyFont="1" applyFill="1" applyBorder="1" applyAlignment="1">
      <alignment horizontal="right"/>
    </xf>
    <xf numFmtId="166" fontId="6" fillId="0" borderId="39" xfId="2" applyNumberFormat="1" applyFont="1" applyBorder="1" applyAlignment="1">
      <alignment horizontal="right"/>
    </xf>
    <xf numFmtId="3" fontId="8" fillId="0" borderId="22" xfId="0" applyNumberFormat="1" applyFont="1" applyBorder="1" applyAlignment="1">
      <alignment horizontal="right"/>
    </xf>
    <xf numFmtId="1" fontId="21" fillId="0" borderId="9" xfId="13" applyNumberFormat="1" applyFont="1" applyBorder="1" applyAlignment="1">
      <alignment horizontal="right"/>
    </xf>
    <xf numFmtId="10" fontId="6" fillId="0" borderId="0" xfId="0" applyNumberFormat="1" applyFont="1"/>
    <xf numFmtId="10" fontId="6" fillId="0" borderId="22" xfId="2" applyNumberFormat="1" applyFont="1" applyFill="1" applyBorder="1" applyAlignment="1">
      <alignment horizontal="right"/>
    </xf>
    <xf numFmtId="10" fontId="6" fillId="0" borderId="31" xfId="2" applyNumberFormat="1" applyFont="1" applyFill="1" applyBorder="1" applyAlignment="1">
      <alignment horizontal="right"/>
    </xf>
    <xf numFmtId="0" fontId="37" fillId="0" borderId="0" xfId="0" applyFont="1"/>
    <xf numFmtId="3" fontId="6" fillId="3" borderId="28" xfId="0" applyNumberFormat="1" applyFont="1" applyFill="1" applyBorder="1" applyAlignment="1">
      <alignment horizontal="right"/>
    </xf>
    <xf numFmtId="166" fontId="6" fillId="3" borderId="39" xfId="2" applyNumberFormat="1" applyFont="1" applyFill="1" applyBorder="1" applyAlignment="1">
      <alignment horizontal="right"/>
    </xf>
    <xf numFmtId="0" fontId="37" fillId="0" borderId="12" xfId="0" applyFont="1" applyBorder="1"/>
    <xf numFmtId="3" fontId="6" fillId="0" borderId="34" xfId="0" applyNumberFormat="1" applyFont="1" applyBorder="1" applyAlignment="1">
      <alignment horizontal="right"/>
    </xf>
    <xf numFmtId="9" fontId="37" fillId="0" borderId="12" xfId="2" applyFont="1" applyBorder="1"/>
  </cellXfs>
  <cellStyles count="46914">
    <cellStyle name="=C:\WINNT35\SYSTEM32\COMMAND.COM" xfId="297" xr:uid="{58C3B895-25EE-46D0-A36F-A4A71DAD9356}"/>
    <cellStyle name="20% - 1. jelölőszín" xfId="58" xr:uid="{10052ED2-A1E5-40FD-A774-B7FB430E021E}"/>
    <cellStyle name="20% - 1. jelölőszín 2" xfId="59" xr:uid="{F640236E-9C99-42B9-8B47-60F1A1A89285}"/>
    <cellStyle name="20% - 1. jelölőszín 2 2" xfId="60" xr:uid="{F42B28F8-036C-433A-BCB2-D7066DF7D199}"/>
    <cellStyle name="20% - 1. jelölőszín 2 2 2" xfId="494" xr:uid="{6F83DCE5-549F-4728-A8CD-C42E03E57F74}"/>
    <cellStyle name="20% - 1. jelölőszín 2 2 3" xfId="671" xr:uid="{A485BBD3-4169-4B2C-9C44-09132702766D}"/>
    <cellStyle name="20% - 1. jelölőszín 2 2 4" xfId="855" xr:uid="{E0E96C1B-DA51-4B6E-81F7-E1B0778C9A3E}"/>
    <cellStyle name="20% - 1. jelölőszín 2 2 5" xfId="1022" xr:uid="{BCAEE539-14D9-4496-9606-FA74380393BD}"/>
    <cellStyle name="20% - 1. jelölőszín 2 2 6" xfId="327" xr:uid="{8782B26A-BACC-4524-B445-E31063C8F984}"/>
    <cellStyle name="20% - 1. jelölőszín 2 3" xfId="493" xr:uid="{60C5A016-50EC-44B1-BF64-2DCC4EB69F99}"/>
    <cellStyle name="20% - 1. jelölőszín 2 4" xfId="670" xr:uid="{1975788A-EA6F-4065-901E-086B8750F794}"/>
    <cellStyle name="20% - 1. jelölőszín 2 5" xfId="854" xr:uid="{27B710C6-2146-4FC1-84FE-48D24A1E4BEB}"/>
    <cellStyle name="20% - 1. jelölőszín 2 6" xfId="1021" xr:uid="{8892AEAC-16B2-4534-B7E9-C3C8385CAF89}"/>
    <cellStyle name="20% - 1. jelölőszín 2 7" xfId="326" xr:uid="{7A5C1A6A-9F08-445C-89A4-20EAD2B2FF84}"/>
    <cellStyle name="20% - 1. jelölőszín 3" xfId="61" xr:uid="{90D7BF57-BDCF-4E26-8B88-9ECA30197E81}"/>
    <cellStyle name="20% - 1. jelölőszín 3 2" xfId="495" xr:uid="{DC16AD26-F381-4A83-9465-E73F4B99DE0C}"/>
    <cellStyle name="20% - 1. jelölőszín 3 3" xfId="672" xr:uid="{54F4061D-8F8D-45C2-B7B1-C4D630CE99AC}"/>
    <cellStyle name="20% - 1. jelölőszín 3 4" xfId="856" xr:uid="{794E6392-72EF-4A9D-84FD-6B5F1DBA26FC}"/>
    <cellStyle name="20% - 1. jelölőszín 3 5" xfId="1023" xr:uid="{51A34B68-F9C3-4BE2-9EA3-FF13D2971A4F}"/>
    <cellStyle name="20% - 1. jelölőszín 3 6" xfId="328" xr:uid="{AB4E2648-CA88-4EF7-9165-063981CA1DDC}"/>
    <cellStyle name="20% - 1. jelölőszín 4" xfId="492" xr:uid="{5D4A3A8A-70B8-4382-8C4A-DF9FF78AD20A}"/>
    <cellStyle name="20% - 1. jelölőszín 5" xfId="669" xr:uid="{33482469-3E15-4D00-ACED-81A37FA88312}"/>
    <cellStyle name="20% - 1. jelölőszín 6" xfId="853" xr:uid="{1ADDEEED-E3F2-42CD-AF79-0F71C5C54B26}"/>
    <cellStyle name="20% - 1. jelölőszín 7" xfId="1020" xr:uid="{7B31D9F2-E179-4C29-A77B-6AF32B2143CF}"/>
    <cellStyle name="20% - 1. jelölőszín 8" xfId="325" xr:uid="{CDF0B6B6-E480-4F9B-B7F1-6C9E8F2F505E}"/>
    <cellStyle name="20% - 1. jelölőszín_20130128_ITS on reporting_Annex I_CA" xfId="62" xr:uid="{762E8F75-4EB8-416E-8511-28A84F8248FB}"/>
    <cellStyle name="20% - 2. jelölőszín" xfId="63" xr:uid="{DF556B27-AE1E-4906-BCB2-2941088D3430}"/>
    <cellStyle name="20% - 2. jelölőszín 2" xfId="64" xr:uid="{53AB460B-5FBA-41FB-8D68-10B57954D8A7}"/>
    <cellStyle name="20% - 2. jelölőszín 2 2" xfId="65" xr:uid="{63A82D5E-92BE-4FDD-9C08-2EDAC67FF876}"/>
    <cellStyle name="20% - 2. jelölőszín 2 2 2" xfId="498" xr:uid="{E2481BD2-444E-4F39-AFDD-3612412631BE}"/>
    <cellStyle name="20% - 2. jelölőszín 2 2 3" xfId="675" xr:uid="{BEAA32AA-2113-4C87-A8AE-1A302C2BBF98}"/>
    <cellStyle name="20% - 2. jelölőszín 2 2 4" xfId="859" xr:uid="{D4BF9450-0EC3-498F-9958-F8ABB7FFFFDA}"/>
    <cellStyle name="20% - 2. jelölőszín 2 2 5" xfId="1026" xr:uid="{5B2E18A3-5EA4-4906-8930-137D8DA11931}"/>
    <cellStyle name="20% - 2. jelölőszín 2 2 6" xfId="331" xr:uid="{FA5C021F-5685-4B9F-BA29-EFEF3AE0C256}"/>
    <cellStyle name="20% - 2. jelölőszín 2 3" xfId="497" xr:uid="{301A0609-B8F5-4925-9ED5-2E006B486BE8}"/>
    <cellStyle name="20% - 2. jelölőszín 2 4" xfId="674" xr:uid="{FF801F6B-9660-4336-9C5A-CD9142905065}"/>
    <cellStyle name="20% - 2. jelölőszín 2 5" xfId="858" xr:uid="{A05B1C64-5B19-41B2-A39F-8F60428F25BC}"/>
    <cellStyle name="20% - 2. jelölőszín 2 6" xfId="1025" xr:uid="{29EE7743-8788-4606-A9D1-171D8D1195CA}"/>
    <cellStyle name="20% - 2. jelölőszín 2 7" xfId="330" xr:uid="{F8B436DC-FFB3-4274-80CD-2E53E629AF80}"/>
    <cellStyle name="20% - 2. jelölőszín 3" xfId="66" xr:uid="{35007B96-24CF-484D-A137-73D687BEBEB0}"/>
    <cellStyle name="20% - 2. jelölőszín 3 2" xfId="499" xr:uid="{5FCE77B9-12AD-46CF-A0E8-986CA6A38822}"/>
    <cellStyle name="20% - 2. jelölőszín 3 3" xfId="676" xr:uid="{CEA46587-B91F-4832-979D-5854ABFF9432}"/>
    <cellStyle name="20% - 2. jelölőszín 3 4" xfId="860" xr:uid="{E2AF923F-4FAA-46AA-9780-29CA5BB897E1}"/>
    <cellStyle name="20% - 2. jelölőszín 3 5" xfId="1027" xr:uid="{7F4C46C2-5C1A-4708-B381-22869551F4DE}"/>
    <cellStyle name="20% - 2. jelölőszín 3 6" xfId="332" xr:uid="{7FCBE54F-DC80-476F-BAA0-3E65C7D6C267}"/>
    <cellStyle name="20% - 2. jelölőszín 4" xfId="496" xr:uid="{954866A7-C746-4885-AA2B-3A7AC0EFFCE5}"/>
    <cellStyle name="20% - 2. jelölőszín 5" xfId="673" xr:uid="{D9C0D84C-37CF-4E32-9352-858456F2F18E}"/>
    <cellStyle name="20% - 2. jelölőszín 6" xfId="857" xr:uid="{9468928A-E7CE-477B-8044-10579797FC7D}"/>
    <cellStyle name="20% - 2. jelölőszín 7" xfId="1024" xr:uid="{34B5C020-2177-4281-A63F-81CA7FFA0FD2}"/>
    <cellStyle name="20% - 2. jelölőszín 8" xfId="329" xr:uid="{746F8491-9AD0-4B85-BFF4-6AC056B6513D}"/>
    <cellStyle name="20% - 2. jelölőszín_20130128_ITS on reporting_Annex I_CA" xfId="67" xr:uid="{E86C9F22-3718-458B-ADDB-249A04FD119C}"/>
    <cellStyle name="20% - 3. jelölőszín" xfId="68" xr:uid="{118FE6BB-47BC-433A-B44F-B2846810924C}"/>
    <cellStyle name="20% - 3. jelölőszín 2" xfId="69" xr:uid="{93025D20-5D3E-483C-A175-73C40D0F00B5}"/>
    <cellStyle name="20% - 3. jelölőszín 2 2" xfId="70" xr:uid="{E66E850D-7B9B-44E4-9697-638331164CA8}"/>
    <cellStyle name="20% - 3. jelölőszín 2 2 2" xfId="502" xr:uid="{7F26053A-55CE-48F4-AA11-D6AAD659E538}"/>
    <cellStyle name="20% - 3. jelölőszín 2 2 3" xfId="679" xr:uid="{BC0B383B-A7DF-47D0-BFF2-40935215466B}"/>
    <cellStyle name="20% - 3. jelölőszín 2 2 4" xfId="863" xr:uid="{A01E2850-90E2-433E-AF80-3BBFB56A25A8}"/>
    <cellStyle name="20% - 3. jelölőszín 2 2 5" xfId="1030" xr:uid="{E1FB9E18-78B4-4420-898B-A6071A3600AF}"/>
    <cellStyle name="20% - 3. jelölőszín 2 2 6" xfId="335" xr:uid="{24B94699-C236-4392-8ED3-2A55B5E050FC}"/>
    <cellStyle name="20% - 3. jelölőszín 2 3" xfId="501" xr:uid="{E9452F64-274A-46C5-90B5-2C5F97A0FC8D}"/>
    <cellStyle name="20% - 3. jelölőszín 2 4" xfId="678" xr:uid="{A015782D-84AB-4652-AF8A-F32372A1524D}"/>
    <cellStyle name="20% - 3. jelölőszín 2 5" xfId="862" xr:uid="{75FB361A-95B6-41D6-A6DC-FB4B0EB96D11}"/>
    <cellStyle name="20% - 3. jelölőszín 2 6" xfId="1029" xr:uid="{DE250E3B-01BA-4316-A4AD-2D869CED2CC4}"/>
    <cellStyle name="20% - 3. jelölőszín 2 7" xfId="334" xr:uid="{7EBA4B40-7AED-405C-A443-2B206A6B5C11}"/>
    <cellStyle name="20% - 3. jelölőszín 3" xfId="71" xr:uid="{C169CD49-558F-4040-A679-18225F947DA8}"/>
    <cellStyle name="20% - 3. jelölőszín 3 2" xfId="503" xr:uid="{371C606B-52A3-401D-959A-8F6D766C280C}"/>
    <cellStyle name="20% - 3. jelölőszín 3 3" xfId="680" xr:uid="{2DC72A40-DC0B-42C4-8C1F-13C06B2B1A65}"/>
    <cellStyle name="20% - 3. jelölőszín 3 4" xfId="864" xr:uid="{7EEA1C83-1B71-4DF4-8D3C-844A5D15C4C5}"/>
    <cellStyle name="20% - 3. jelölőszín 3 5" xfId="1031" xr:uid="{ACA7F432-CE5F-4C31-A290-E0340FDB4E99}"/>
    <cellStyle name="20% - 3. jelölőszín 3 6" xfId="336" xr:uid="{EAC8F6C3-D3BF-44C2-B2A8-210EA19DC2D8}"/>
    <cellStyle name="20% - 3. jelölőszín 4" xfId="500" xr:uid="{FC81674C-F037-41C5-A033-75C46522C770}"/>
    <cellStyle name="20% - 3. jelölőszín 5" xfId="677" xr:uid="{B15C740F-3F5E-4788-A5B2-384957F2688C}"/>
    <cellStyle name="20% - 3. jelölőszín 6" xfId="861" xr:uid="{F51792F0-06B0-4664-B568-6F54EA844886}"/>
    <cellStyle name="20% - 3. jelölőszín 7" xfId="1028" xr:uid="{469F1E91-A52A-4676-9828-B75307EEDD0C}"/>
    <cellStyle name="20% - 3. jelölőszín 8" xfId="333" xr:uid="{15AF56A4-A149-4FB7-9D4F-9B1E757E88DF}"/>
    <cellStyle name="20% - 3. jelölőszín_20130128_ITS on reporting_Annex I_CA" xfId="72" xr:uid="{BA829442-D522-4E39-8005-FA56D778523B}"/>
    <cellStyle name="20% - 4. jelölőszín" xfId="73" xr:uid="{847BE6E4-7791-4996-B12A-F160B49606DD}"/>
    <cellStyle name="20% - 4. jelölőszín 2" xfId="74" xr:uid="{0476CA5C-32FA-44BE-A80B-92210E93E7B5}"/>
    <cellStyle name="20% - 4. jelölőszín 2 2" xfId="75" xr:uid="{2E6F08FE-B2DE-47E2-B771-E01769FA1C56}"/>
    <cellStyle name="20% - 4. jelölőszín 2 2 2" xfId="506" xr:uid="{004DAA20-6DB0-4265-AEBA-D4877B25CE37}"/>
    <cellStyle name="20% - 4. jelölőszín 2 2 3" xfId="683" xr:uid="{71F8DE66-EC64-4392-A245-FB35541689F9}"/>
    <cellStyle name="20% - 4. jelölőszín 2 2 4" xfId="867" xr:uid="{D551FE93-969C-4302-89B7-1AF6E32A841D}"/>
    <cellStyle name="20% - 4. jelölőszín 2 2 5" xfId="1034" xr:uid="{D0A8C4D9-91E1-4C56-BD69-1923591643A9}"/>
    <cellStyle name="20% - 4. jelölőszín 2 2 6" xfId="339" xr:uid="{E31CCF3C-656C-43B4-8D89-F399858D89D5}"/>
    <cellStyle name="20% - 4. jelölőszín 2 3" xfId="505" xr:uid="{FF7E768A-8C27-472C-8A32-E7A13E2AA668}"/>
    <cellStyle name="20% - 4. jelölőszín 2 4" xfId="682" xr:uid="{77FD2EEF-52E4-4D23-AB16-54D2BBDBC7FC}"/>
    <cellStyle name="20% - 4. jelölőszín 2 5" xfId="866" xr:uid="{CA9B86BD-9D73-49F6-AAF7-4304EA53D88D}"/>
    <cellStyle name="20% - 4. jelölőszín 2 6" xfId="1033" xr:uid="{A7191179-ACE8-442F-85F0-E7798DD67439}"/>
    <cellStyle name="20% - 4. jelölőszín 2 7" xfId="338" xr:uid="{F961C732-506D-49A9-BE50-0583DA8BF12F}"/>
    <cellStyle name="20% - 4. jelölőszín 3" xfId="76" xr:uid="{15BE5557-DE2E-48B2-8DC3-BCA899FDE48D}"/>
    <cellStyle name="20% - 4. jelölőszín 3 2" xfId="507" xr:uid="{213B8E49-4D43-4EEF-9FC7-EFE822BE6ECE}"/>
    <cellStyle name="20% - 4. jelölőszín 3 3" xfId="684" xr:uid="{ABA90595-817E-460D-9014-2C73351D2C23}"/>
    <cellStyle name="20% - 4. jelölőszín 3 4" xfId="868" xr:uid="{600A01B0-8EDF-44CC-AD40-3A0D9B418DD1}"/>
    <cellStyle name="20% - 4. jelölőszín 3 5" xfId="1035" xr:uid="{AD2AA9E5-FEE1-4F35-B865-18457AF2ABF8}"/>
    <cellStyle name="20% - 4. jelölőszín 3 6" xfId="340" xr:uid="{D1093344-74D3-487C-B111-3A4413234CD1}"/>
    <cellStyle name="20% - 4. jelölőszín 4" xfId="504" xr:uid="{2478BC62-697F-4D5D-AEEE-C5D8000B9012}"/>
    <cellStyle name="20% - 4. jelölőszín 5" xfId="681" xr:uid="{F0A488E1-147E-45DB-BB9D-6BC8D3D5EA60}"/>
    <cellStyle name="20% - 4. jelölőszín 6" xfId="865" xr:uid="{10A7FDC6-F216-43F6-ABDD-413B6DFF9F1C}"/>
    <cellStyle name="20% - 4. jelölőszín 7" xfId="1032" xr:uid="{9E4B52A7-E343-4D77-9B64-734C1ABEE00B}"/>
    <cellStyle name="20% - 4. jelölőszín 8" xfId="337" xr:uid="{9AE90B0C-24B7-46CD-89B0-45697B04A3A5}"/>
    <cellStyle name="20% - 4. jelölőszín_20130128_ITS on reporting_Annex I_CA" xfId="77" xr:uid="{DEFD843B-0406-4C0E-A149-C72CD63C2C3F}"/>
    <cellStyle name="20% - 5. jelölőszín" xfId="78" xr:uid="{C6C7A020-E4C7-43BA-8F54-D6398D3F4211}"/>
    <cellStyle name="20% - 5. jelölőszín 2" xfId="79" xr:uid="{BD9C086C-55ED-451A-9D02-F715E717D5F8}"/>
    <cellStyle name="20% - 5. jelölőszín 2 2" xfId="80" xr:uid="{1BD70475-0070-45D5-BD94-B9087E2DCFF5}"/>
    <cellStyle name="20% - 5. jelölőszín 2 2 2" xfId="510" xr:uid="{B20AD6BF-E5CC-432C-8B69-FFD210DD9131}"/>
    <cellStyle name="20% - 5. jelölőszín 2 2 3" xfId="687" xr:uid="{B703B2C0-3834-4B98-BCA5-43AB2F33A4D6}"/>
    <cellStyle name="20% - 5. jelölőszín 2 2 4" xfId="871" xr:uid="{0AC8C141-8DEE-4BD9-9580-F6AEFF2772D4}"/>
    <cellStyle name="20% - 5. jelölőszín 2 2 5" xfId="1038" xr:uid="{8ABE8E6D-3858-4700-BA64-9075599FF2D8}"/>
    <cellStyle name="20% - 5. jelölőszín 2 2 6" xfId="343" xr:uid="{A71342F2-CAE8-4938-9748-3B7AFE8F40AE}"/>
    <cellStyle name="20% - 5. jelölőszín 2 3" xfId="509" xr:uid="{F7C58EA9-D0EA-4E1A-BE50-7B248949379C}"/>
    <cellStyle name="20% - 5. jelölőszín 2 4" xfId="686" xr:uid="{C8DF129D-0A67-4480-9732-7313ECF8C394}"/>
    <cellStyle name="20% - 5. jelölőszín 2 5" xfId="870" xr:uid="{EC021659-2E49-4698-8892-28F0659FE6D0}"/>
    <cellStyle name="20% - 5. jelölőszín 2 6" xfId="1037" xr:uid="{4FB30936-815A-4C17-8F5B-512E91DB4182}"/>
    <cellStyle name="20% - 5. jelölőszín 2 7" xfId="342" xr:uid="{40D28AFB-2D30-4175-98C7-03D160C4BCD8}"/>
    <cellStyle name="20% - 5. jelölőszín 3" xfId="81" xr:uid="{BEEC577C-1F14-4AF1-9C5B-26801873F0FD}"/>
    <cellStyle name="20% - 5. jelölőszín 3 2" xfId="511" xr:uid="{A5FE38D1-B4F2-4BF9-8C85-CC04FB69E9B9}"/>
    <cellStyle name="20% - 5. jelölőszín 3 3" xfId="688" xr:uid="{3A28B97F-2A99-498E-A723-3785A89B1AF3}"/>
    <cellStyle name="20% - 5. jelölőszín 3 4" xfId="872" xr:uid="{7922E574-90E1-4870-BC7E-11C79F648FF5}"/>
    <cellStyle name="20% - 5. jelölőszín 3 5" xfId="1039" xr:uid="{815974C3-8845-45A3-8A52-6109575B77C5}"/>
    <cellStyle name="20% - 5. jelölőszín 3 6" xfId="344" xr:uid="{007959AF-78BB-45A5-AE9F-8EB339148FE6}"/>
    <cellStyle name="20% - 5. jelölőszín 4" xfId="508" xr:uid="{4F203EB6-AD08-4550-95E0-FA35CF4FF4F7}"/>
    <cellStyle name="20% - 5. jelölőszín 5" xfId="685" xr:uid="{735256D5-12B3-410F-90D1-E4E18519A412}"/>
    <cellStyle name="20% - 5. jelölőszín 6" xfId="869" xr:uid="{E0563CC8-77ED-445E-ACBD-1F1919912A3B}"/>
    <cellStyle name="20% - 5. jelölőszín 7" xfId="1036" xr:uid="{B3151A46-58E7-45DE-A9E9-7FCE380FE933}"/>
    <cellStyle name="20% - 5. jelölőszín 8" xfId="341" xr:uid="{754F4CA0-60E5-4B02-A870-24B6D20C5FA1}"/>
    <cellStyle name="20% - 5. jelölőszín_20130128_ITS on reporting_Annex I_CA" xfId="82" xr:uid="{7C40DD9C-88E1-4735-8005-09DC2D92D6E0}"/>
    <cellStyle name="20% - 6. jelölőszín" xfId="83" xr:uid="{03CD0893-7D45-4644-BF24-50D7FEE10E4C}"/>
    <cellStyle name="20% - 6. jelölőszín 2" xfId="84" xr:uid="{A53B0485-BF48-455D-95E1-9FE96D908F64}"/>
    <cellStyle name="20% - 6. jelölőszín 2 2" xfId="85" xr:uid="{F82178FD-71F1-4626-9B5F-23F81F257F40}"/>
    <cellStyle name="20% - 6. jelölőszín 2 2 2" xfId="514" xr:uid="{F77436EB-50E4-4B91-924A-CB8E7884DC82}"/>
    <cellStyle name="20% - 6. jelölőszín 2 2 3" xfId="691" xr:uid="{0A8A622C-D62C-457A-93FD-480D68E05C6F}"/>
    <cellStyle name="20% - 6. jelölőszín 2 2 4" xfId="875" xr:uid="{5BC865F1-1E67-46DC-990E-EF189E70B3CA}"/>
    <cellStyle name="20% - 6. jelölőszín 2 2 5" xfId="1042" xr:uid="{B5674FF7-4BC9-4E3A-90B7-9F39812248D0}"/>
    <cellStyle name="20% - 6. jelölőszín 2 2 6" xfId="347" xr:uid="{45B254DE-0656-43BB-A9E6-C3D62BD21AFD}"/>
    <cellStyle name="20% - 6. jelölőszín 2 3" xfId="513" xr:uid="{AF4F2A1B-A922-498A-B49B-C2055EB4FCE0}"/>
    <cellStyle name="20% - 6. jelölőszín 2 4" xfId="690" xr:uid="{69BC16EA-DBEF-441C-8802-7814F0A96B42}"/>
    <cellStyle name="20% - 6. jelölőszín 2 5" xfId="874" xr:uid="{08F78C35-01EA-4898-ADCA-A7441015E4B6}"/>
    <cellStyle name="20% - 6. jelölőszín 2 6" xfId="1041" xr:uid="{A6CE124D-B63A-4E88-A95C-0AE078A58A03}"/>
    <cellStyle name="20% - 6. jelölőszín 2 7" xfId="346" xr:uid="{5DFB9FCC-5183-486D-BA96-5B4313BEF5C2}"/>
    <cellStyle name="20% - 6. jelölőszín 3" xfId="86" xr:uid="{6EAC331A-F792-4934-8CE1-8E9ED11BD230}"/>
    <cellStyle name="20% - 6. jelölőszín 3 2" xfId="515" xr:uid="{47A87839-D375-479E-8C80-F23678727966}"/>
    <cellStyle name="20% - 6. jelölőszín 3 3" xfId="692" xr:uid="{EC19A7B9-F614-429F-A037-56ABC6E98B2B}"/>
    <cellStyle name="20% - 6. jelölőszín 3 4" xfId="876" xr:uid="{C02F81EA-DBF8-4CC6-A68C-2B2A495EAB1A}"/>
    <cellStyle name="20% - 6. jelölőszín 3 5" xfId="1043" xr:uid="{AADD7F59-3E28-4307-B869-451A92D96596}"/>
    <cellStyle name="20% - 6. jelölőszín 3 6" xfId="348" xr:uid="{5E75922B-D1EE-4B7D-AF0C-DF40DC3BF7A8}"/>
    <cellStyle name="20% - 6. jelölőszín 4" xfId="512" xr:uid="{24C231CF-E03C-47E7-92C5-48CE0B92EB5D}"/>
    <cellStyle name="20% - 6. jelölőszín 5" xfId="689" xr:uid="{82FF0A3F-B081-4D1F-8E95-60FE2042BBAF}"/>
    <cellStyle name="20% - 6. jelölőszín 6" xfId="873" xr:uid="{2CB266A1-C9F0-498A-96A8-73655E78F663}"/>
    <cellStyle name="20% - 6. jelölőszín 7" xfId="1040" xr:uid="{C928DF6E-484E-4C3E-8F47-3F432F1A9A88}"/>
    <cellStyle name="20% - 6. jelölőszín 8" xfId="345" xr:uid="{5287941C-C5AC-497E-89B5-13CABA590C99}"/>
    <cellStyle name="20% - 6. jelölőszín_20130128_ITS on reporting_Annex I_CA" xfId="87" xr:uid="{F19F7AE5-32F9-49C3-874C-CF8CDF8DDCA8}"/>
    <cellStyle name="20% - Accent1" xfId="31" builtinId="30" customBuiltin="1"/>
    <cellStyle name="20% - Accent1 2" xfId="88" xr:uid="{BC6C9C62-3685-4CD4-9CBA-B02807185767}"/>
    <cellStyle name="20% - Accent1 2 2" xfId="516" xr:uid="{2ABD0F33-211C-45C2-8F40-4D98951E37AC}"/>
    <cellStyle name="20% - Accent1 2 3" xfId="693" xr:uid="{BCE339FE-CF72-4EE2-8053-AA253CBC7AA2}"/>
    <cellStyle name="20% - Accent1 2 4" xfId="877" xr:uid="{171C8851-8398-44E2-B064-D3AB1F56A92B}"/>
    <cellStyle name="20% - Accent1 2 5" xfId="1044" xr:uid="{DDBD454B-4062-4903-B9C1-00645D89C55E}"/>
    <cellStyle name="20% - Accent1 2 6" xfId="349" xr:uid="{24BCEF60-595E-4C66-AD87-315F4A1AAEFF}"/>
    <cellStyle name="20% - Accent1 2 7" xfId="1220" xr:uid="{287D2188-46C7-4DA3-B3C4-C0A8CB3076A5}"/>
    <cellStyle name="20% - Accent2" xfId="35" builtinId="34" customBuiltin="1"/>
    <cellStyle name="20% - Accent2 2" xfId="89" xr:uid="{53893BA3-A019-4676-B5C3-3E4C2B3E9DA8}"/>
    <cellStyle name="20% - Accent2 2 2" xfId="517" xr:uid="{0FA4738C-9619-4090-BB92-E788EC6D3DFD}"/>
    <cellStyle name="20% - Accent2 2 3" xfId="694" xr:uid="{55B10A90-6878-419A-8229-2FAE5C08BBF1}"/>
    <cellStyle name="20% - Accent2 2 4" xfId="878" xr:uid="{06A032C1-70A6-451D-95E6-1C9CA57994FD}"/>
    <cellStyle name="20% - Accent2 2 5" xfId="1045" xr:uid="{6B77E118-DF78-4B7F-B4DB-489F3A6EA83F}"/>
    <cellStyle name="20% - Accent2 2 6" xfId="350" xr:uid="{33FBA03A-1594-4793-84D8-093ABA18601C}"/>
    <cellStyle name="20% - Accent2 2 7" xfId="1221" xr:uid="{072C22A9-2B6C-4BB4-95CE-9C0C6851B6B0}"/>
    <cellStyle name="20% - Accent3" xfId="39" builtinId="38" customBuiltin="1"/>
    <cellStyle name="20% - Accent3 2" xfId="90" xr:uid="{8CC959CF-86A1-4D84-8594-2BDE2F0FAB77}"/>
    <cellStyle name="20% - Accent3 2 2" xfId="518" xr:uid="{946DD8DA-C2A9-4352-88DB-F914C75730EE}"/>
    <cellStyle name="20% - Accent3 2 3" xfId="695" xr:uid="{96588590-91F5-421A-9DAF-877E3EE27C56}"/>
    <cellStyle name="20% - Accent3 2 4" xfId="879" xr:uid="{73B669DC-4F6C-457C-9CDA-0586C3ACAE38}"/>
    <cellStyle name="20% - Accent3 2 5" xfId="1046" xr:uid="{1EFA881B-352B-4C84-8089-C5EA15F3C153}"/>
    <cellStyle name="20% - Accent3 2 6" xfId="351" xr:uid="{D63206F2-AFF1-406D-8DA0-B2E7CDA48054}"/>
    <cellStyle name="20% - Accent3 2 7" xfId="1222" xr:uid="{A79ED7C6-C13A-42CB-9A93-0EE10A8CB6C9}"/>
    <cellStyle name="20% - Accent4" xfId="43" builtinId="42" customBuiltin="1"/>
    <cellStyle name="20% - Accent4 2" xfId="91" xr:uid="{95CFBA2F-6451-4ECE-BC09-85C38B1C2AD1}"/>
    <cellStyle name="20% - Accent4 2 2" xfId="519" xr:uid="{7F0F2B21-A989-49EF-8B42-99C482AF474F}"/>
    <cellStyle name="20% - Accent4 2 3" xfId="696" xr:uid="{FC6DA648-33DF-4A2F-BAA4-7E325DB04C61}"/>
    <cellStyle name="20% - Accent4 2 4" xfId="880" xr:uid="{4AA60E08-2A3B-436B-8867-F082B86D410D}"/>
    <cellStyle name="20% - Accent4 2 5" xfId="1047" xr:uid="{25DB61C2-8CCF-4ADA-8EA3-B6360B5287D4}"/>
    <cellStyle name="20% - Accent4 2 6" xfId="352" xr:uid="{4D555D55-3ECC-41FD-8F00-3CF3A5DBAF07}"/>
    <cellStyle name="20% - Accent4 2 7" xfId="1223" xr:uid="{9E5F308A-13D8-41D2-BAD3-D7B037076379}"/>
    <cellStyle name="20% - Accent5" xfId="47" builtinId="46" customBuiltin="1"/>
    <cellStyle name="20% - Accent5 2" xfId="92" xr:uid="{FD922D22-8261-463B-9BD7-684BCA262E1E}"/>
    <cellStyle name="20% - Accent5 2 2" xfId="520" xr:uid="{2E87B733-BA09-4400-9F04-76A8A89AA2B5}"/>
    <cellStyle name="20% - Accent5 2 3" xfId="697" xr:uid="{B76C9C19-343C-446C-8C52-744B81E26633}"/>
    <cellStyle name="20% - Accent5 2 4" xfId="881" xr:uid="{0F039CA6-4458-4779-B5A6-674B26DF64D6}"/>
    <cellStyle name="20% - Accent5 2 5" xfId="1048" xr:uid="{C1F11C9F-99F7-4C86-ABAD-EE1F73514C3E}"/>
    <cellStyle name="20% - Accent5 2 6" xfId="353" xr:uid="{25F9F4A0-A0EC-4A0C-B6E2-193FB0C4AA10}"/>
    <cellStyle name="20% - Accent5 2 7" xfId="1224" xr:uid="{13A76434-8DB5-4266-86C4-2DEBA3612FC9}"/>
    <cellStyle name="20% - Accent6" xfId="51" builtinId="50" customBuiltin="1"/>
    <cellStyle name="20% - Accent6 2" xfId="93" xr:uid="{7ABF8D66-6A9B-4BF6-96B4-121927BE48C3}"/>
    <cellStyle name="20% - Accent6 2 2" xfId="521" xr:uid="{ECD0B483-0482-4E24-9EAD-0FDE24E751A4}"/>
    <cellStyle name="20% - Accent6 2 3" xfId="698" xr:uid="{8DBAAE7C-92C9-40FB-A463-7A1FA5521078}"/>
    <cellStyle name="20% - Accent6 2 4" xfId="882" xr:uid="{A308482F-DF94-4158-B3A4-350F1DE25BFD}"/>
    <cellStyle name="20% - Accent6 2 5" xfId="1049" xr:uid="{7ADC6455-27CC-4C37-89FA-869975935A51}"/>
    <cellStyle name="20% - Accent6 2 6" xfId="354" xr:uid="{BD123025-53F1-464C-BB73-B57EF9285BA8}"/>
    <cellStyle name="20% - Accent6 2 7" xfId="1225" xr:uid="{1A5EFEF8-C94C-4620-B948-C5521CC940DD}"/>
    <cellStyle name="20% - Dekorfärg1 2" xfId="1226" xr:uid="{6D0DF336-5791-4266-B770-499AE8456561}"/>
    <cellStyle name="20% - Dekorfärg2 2" xfId="1227" xr:uid="{EC6BE890-9167-421A-98E9-6C95CBA7D806}"/>
    <cellStyle name="20% - Dekorfärg2 3" xfId="1228" xr:uid="{CABC8516-9F0B-461F-8E18-F574266F3386}"/>
    <cellStyle name="20% - Dekorfärg3 2" xfId="1229" xr:uid="{4446C581-29B8-454D-A91D-FCDA190D36FC}"/>
    <cellStyle name="20% - Dekorfärg4 2" xfId="1230" xr:uid="{701656F2-02A4-4D1A-899F-5B30B1D1963D}"/>
    <cellStyle name="20% - Dekorfärg5 2" xfId="1231" xr:uid="{5370DD00-C2DF-4A15-8BEF-990021EC9D0E}"/>
    <cellStyle name="20% - Dekorfärg6 2" xfId="1232" xr:uid="{F01BED91-E82E-4FF2-A6A6-ABC2894682B6}"/>
    <cellStyle name="20% - Énfasis1" xfId="94" xr:uid="{4837C6E2-D3F9-4328-A6A9-6E9C0C20F6A0}"/>
    <cellStyle name="20% - Énfasis1 2" xfId="95" xr:uid="{E1E9C42E-0150-4987-8D08-FCFF048A8B00}"/>
    <cellStyle name="20% - Énfasis1 2 2" xfId="523" xr:uid="{938A694E-5CEF-4BFB-BEDB-3737A1430204}"/>
    <cellStyle name="20% - Énfasis1 2 3" xfId="700" xr:uid="{D995408A-DA88-4C5E-AAF1-29920DB1F91C}"/>
    <cellStyle name="20% - Énfasis1 2 4" xfId="884" xr:uid="{8E1516A7-C6ED-4DB8-94E4-B47EB67986F8}"/>
    <cellStyle name="20% - Énfasis1 2 5" xfId="1051" xr:uid="{44F46737-BA9E-4CD1-A13F-3F41985CDC32}"/>
    <cellStyle name="20% - Énfasis1 2 6" xfId="356" xr:uid="{91C16068-F662-4B9F-B203-A754CFE28F16}"/>
    <cellStyle name="20% - Énfasis1 3" xfId="522" xr:uid="{7B6E6488-ED44-4CBB-9EAF-0BCE675BECC4}"/>
    <cellStyle name="20% - Énfasis1 4" xfId="699" xr:uid="{C53DF56E-BA4A-403D-82CC-41089478E845}"/>
    <cellStyle name="20% - Énfasis1 5" xfId="883" xr:uid="{E5839450-A0CD-4156-8C7B-8D60436E42A6}"/>
    <cellStyle name="20% - Énfasis1 6" xfId="1050" xr:uid="{A13F419D-37C7-4BFC-B215-4C26A3B52B51}"/>
    <cellStyle name="20% - Énfasis1 7" xfId="355" xr:uid="{B5ADEAD5-6338-4D20-B930-242589DDB906}"/>
    <cellStyle name="20% - Énfasis2" xfId="96" xr:uid="{DF7D5DF7-0571-4D90-AACD-BB8187629DC5}"/>
    <cellStyle name="20% - Énfasis2 2" xfId="97" xr:uid="{F2FE919A-76DA-456F-B8CB-C0559C3050E2}"/>
    <cellStyle name="20% - Énfasis2 2 2" xfId="525" xr:uid="{EA8C4D81-01DD-4325-B13E-829D2667EC63}"/>
    <cellStyle name="20% - Énfasis2 2 3" xfId="702" xr:uid="{2AAEAC17-0A8C-4061-8C8C-9955A433A306}"/>
    <cellStyle name="20% - Énfasis2 2 4" xfId="886" xr:uid="{BB273BA8-D1FD-4FDB-B9FB-A316D28DEDA6}"/>
    <cellStyle name="20% - Énfasis2 2 5" xfId="1053" xr:uid="{241B6B9C-DFB0-453C-B4B9-C9A266750530}"/>
    <cellStyle name="20% - Énfasis2 2 6" xfId="358" xr:uid="{1C33B482-542C-49F6-AC22-C17CF450265C}"/>
    <cellStyle name="20% - Énfasis2 3" xfId="524" xr:uid="{554322BE-C9E1-4287-A926-5145C73E0408}"/>
    <cellStyle name="20% - Énfasis2 4" xfId="701" xr:uid="{E6484BD8-AE45-44E3-8D21-9E3BB97359D2}"/>
    <cellStyle name="20% - Énfasis2 5" xfId="885" xr:uid="{91B27D67-92D4-4714-8398-9ED4DB66315B}"/>
    <cellStyle name="20% - Énfasis2 6" xfId="1052" xr:uid="{35F36F07-3A4C-42D2-8C80-C2577B474688}"/>
    <cellStyle name="20% - Énfasis2 7" xfId="357" xr:uid="{BB32C088-D7AA-4147-80D4-C66383F79D4F}"/>
    <cellStyle name="20% - Énfasis3" xfId="98" xr:uid="{14120FB0-B39E-479F-96C3-23BDCC234D7C}"/>
    <cellStyle name="20% - Énfasis3 2" xfId="99" xr:uid="{47F53C1A-5F47-4C63-BD8B-C7FDC5C0F907}"/>
    <cellStyle name="20% - Énfasis3 2 2" xfId="527" xr:uid="{69288AD6-85D0-4A2F-9AD0-4D738EE277BB}"/>
    <cellStyle name="20% - Énfasis3 2 3" xfId="704" xr:uid="{239F7C63-4D1D-4DE2-B578-F66B5D2ED583}"/>
    <cellStyle name="20% - Énfasis3 2 4" xfId="888" xr:uid="{B8BC9DE3-273D-44EC-9EEA-A8EE006170AC}"/>
    <cellStyle name="20% - Énfasis3 2 5" xfId="1055" xr:uid="{33E7ED74-9308-4E8F-860D-186C3D55DAF3}"/>
    <cellStyle name="20% - Énfasis3 2 6" xfId="360" xr:uid="{D95F99DD-0AF4-41E6-94EC-6E188360D745}"/>
    <cellStyle name="20% - Énfasis3 3" xfId="526" xr:uid="{8033BDA6-4E70-42CE-BF61-C593E611E914}"/>
    <cellStyle name="20% - Énfasis3 4" xfId="703" xr:uid="{C85F229D-0864-48E8-896C-A0AC72246A30}"/>
    <cellStyle name="20% - Énfasis3 5" xfId="887" xr:uid="{FB7746E6-AE78-485F-ADC8-8C03285BC62C}"/>
    <cellStyle name="20% - Énfasis3 6" xfId="1054" xr:uid="{0AE9CE4B-D36F-423E-A9F9-37E105458732}"/>
    <cellStyle name="20% - Énfasis3 7" xfId="359" xr:uid="{ADFAA105-7C8E-4CCA-94FF-DFE37171883A}"/>
    <cellStyle name="20% - Énfasis4" xfId="100" xr:uid="{F1B065CC-FDA5-4780-AF30-06E1DD5AC15E}"/>
    <cellStyle name="20% - Énfasis4 2" xfId="101" xr:uid="{BA48E9BE-0592-4551-B6BE-FB6535048143}"/>
    <cellStyle name="20% - Énfasis4 2 2" xfId="529" xr:uid="{B3B9F84D-2D77-4F10-BD04-8E24D12C855C}"/>
    <cellStyle name="20% - Énfasis4 2 3" xfId="706" xr:uid="{8489084C-F055-4CDF-831F-7265C4E0AD82}"/>
    <cellStyle name="20% - Énfasis4 2 4" xfId="890" xr:uid="{2503D3C0-540A-4BF2-9B11-BEBF36AC9944}"/>
    <cellStyle name="20% - Énfasis4 2 5" xfId="1057" xr:uid="{E69062DD-99DE-4A9F-85C0-2D90387B3021}"/>
    <cellStyle name="20% - Énfasis4 2 6" xfId="362" xr:uid="{DB562455-54FE-460C-8BA3-6A97CF078FFD}"/>
    <cellStyle name="20% - Énfasis4 3" xfId="528" xr:uid="{719F176A-EC81-47A4-A603-E7B0549A7798}"/>
    <cellStyle name="20% - Énfasis4 4" xfId="705" xr:uid="{0759929B-AA1D-46C3-98C3-A7FBC7D538BB}"/>
    <cellStyle name="20% - Énfasis4 5" xfId="889" xr:uid="{6679BA02-A372-491E-8E53-A67A14AB1644}"/>
    <cellStyle name="20% - Énfasis4 6" xfId="1056" xr:uid="{4EBD74F9-ACD5-4760-88A7-E795C8A7D658}"/>
    <cellStyle name="20% - Énfasis4 7" xfId="361" xr:uid="{F743EB95-B121-4CEF-9FE1-73B65E8C0D31}"/>
    <cellStyle name="20% - Énfasis5" xfId="102" xr:uid="{BDA8049A-5983-4C02-A434-6477B1164810}"/>
    <cellStyle name="20% - Énfasis5 2" xfId="103" xr:uid="{9BB6B53B-7E73-41DC-AF68-5EEC1E87BD24}"/>
    <cellStyle name="20% - Énfasis5 2 2" xfId="531" xr:uid="{676C4438-FB9B-4919-AF3C-456BC5729D27}"/>
    <cellStyle name="20% - Énfasis5 2 3" xfId="708" xr:uid="{CC82F90C-5A9E-46B5-BBBC-7E8DE4125CEC}"/>
    <cellStyle name="20% - Énfasis5 2 4" xfId="892" xr:uid="{2EA1D2EE-217A-42F1-845F-93672BEFA1EB}"/>
    <cellStyle name="20% - Énfasis5 2 5" xfId="1059" xr:uid="{91F2749E-D21D-43C4-B531-655FABF07CA7}"/>
    <cellStyle name="20% - Énfasis5 2 6" xfId="364" xr:uid="{46BE1743-1685-4344-8968-8D91BD3864A5}"/>
    <cellStyle name="20% - Énfasis5 3" xfId="530" xr:uid="{C4FBEE75-EDF2-40DD-AF79-327DAF843A52}"/>
    <cellStyle name="20% - Énfasis5 4" xfId="707" xr:uid="{D210D5CC-EB9C-4B45-8D9F-9295F35E564C}"/>
    <cellStyle name="20% - Énfasis5 5" xfId="891" xr:uid="{D91F1553-E236-4C00-83D5-66270F84A43B}"/>
    <cellStyle name="20% - Énfasis5 6" xfId="1058" xr:uid="{C7DD7014-9656-439A-93C8-48D2D268D65E}"/>
    <cellStyle name="20% - Énfasis5 7" xfId="363" xr:uid="{8EADD5AB-A3E0-4DA1-AE0E-46F638782CF7}"/>
    <cellStyle name="20% - Énfasis6" xfId="104" xr:uid="{23F16683-F12D-496B-A7BB-9CC4E4DDE075}"/>
    <cellStyle name="20% - Énfasis6 2" xfId="105" xr:uid="{D57D2EBA-70B1-43E2-9CE8-49371A8AE650}"/>
    <cellStyle name="20% - Énfasis6 2 2" xfId="533" xr:uid="{426A6BEE-907F-4975-BC81-5F488232DB91}"/>
    <cellStyle name="20% - Énfasis6 2 3" xfId="710" xr:uid="{43E0013A-23A0-4D82-854B-ADA8B7F05F80}"/>
    <cellStyle name="20% - Énfasis6 2 4" xfId="894" xr:uid="{16608F7E-EF5E-49BE-8DC8-CCAB74451B88}"/>
    <cellStyle name="20% - Énfasis6 2 5" xfId="1061" xr:uid="{A078B4C9-8352-4EA0-BF9E-70E5849C178B}"/>
    <cellStyle name="20% - Énfasis6 2 6" xfId="366" xr:uid="{7CAF112E-A8C6-406A-A467-0495DA32144A}"/>
    <cellStyle name="20% - Énfasis6 3" xfId="532" xr:uid="{8AC79650-2077-4AE0-AA3D-F2930532838F}"/>
    <cellStyle name="20% - Énfasis6 4" xfId="709" xr:uid="{75826530-E06D-47AA-9D74-9194ABA3FEE6}"/>
    <cellStyle name="20% - Énfasis6 5" xfId="893" xr:uid="{FA06ABD4-2EC5-4ADC-A6BD-72CB4A5B107C}"/>
    <cellStyle name="20% - Énfasis6 6" xfId="1060" xr:uid="{5E2739CA-C969-48E4-9FF8-84E0FE10A7CA}"/>
    <cellStyle name="20% - Énfasis6 7" xfId="365" xr:uid="{54E3294A-2F25-4C58-A91C-B85F96A235C0}"/>
    <cellStyle name="40% - 1. jelölőszín" xfId="106" xr:uid="{E643E3E6-ABD4-46F4-BB84-BC8207F90B64}"/>
    <cellStyle name="40% - 1. jelölőszín 2" xfId="107" xr:uid="{499C2E89-28CA-41B6-B0F0-4BF88123EEFB}"/>
    <cellStyle name="40% - 1. jelölőszín 2 2" xfId="108" xr:uid="{C965D9FD-F77C-4E46-9CDA-21944306EC36}"/>
    <cellStyle name="40% - 1. jelölőszín 2 2 2" xfId="536" xr:uid="{6412FD86-34EA-4844-A92D-12BAD1C325E5}"/>
    <cellStyle name="40% - 1. jelölőszín 2 2 3" xfId="713" xr:uid="{73531CA7-C293-4B8A-95A4-DB4BCBB36905}"/>
    <cellStyle name="40% - 1. jelölőszín 2 2 4" xfId="897" xr:uid="{A5D6D948-10B9-4EED-BD2C-436BF5F339CC}"/>
    <cellStyle name="40% - 1. jelölőszín 2 2 5" xfId="1064" xr:uid="{784C6E39-EAD3-4855-BFF3-7A709DD844CE}"/>
    <cellStyle name="40% - 1. jelölőszín 2 2 6" xfId="369" xr:uid="{AFC233E5-562B-4A43-B15A-4F7AC7C40A3D}"/>
    <cellStyle name="40% - 1. jelölőszín 2 3" xfId="535" xr:uid="{F524ECA5-7BC2-4A50-A057-F6370FF48B74}"/>
    <cellStyle name="40% - 1. jelölőszín 2 4" xfId="712" xr:uid="{77A5CB0F-3ADA-4F72-8EED-082A9B71AC6F}"/>
    <cellStyle name="40% - 1. jelölőszín 2 5" xfId="896" xr:uid="{9E2E57EB-05C0-4082-AF62-1E65D9233666}"/>
    <cellStyle name="40% - 1. jelölőszín 2 6" xfId="1063" xr:uid="{0799878E-3FE8-4477-9566-8EAFBAF9EE45}"/>
    <cellStyle name="40% - 1. jelölőszín 2 7" xfId="368" xr:uid="{1B050896-D6EF-4412-A69E-D735938F20C3}"/>
    <cellStyle name="40% - 1. jelölőszín 3" xfId="109" xr:uid="{19532361-2253-45DF-AC7C-D52E66A5D295}"/>
    <cellStyle name="40% - 1. jelölőszín 3 2" xfId="537" xr:uid="{9CACB7D6-7BB1-4E89-ACE9-078255D4902F}"/>
    <cellStyle name="40% - 1. jelölőszín 3 3" xfId="714" xr:uid="{2414372E-00B3-44A0-9F6B-709090E61CDE}"/>
    <cellStyle name="40% - 1. jelölőszín 3 4" xfId="898" xr:uid="{9FD22F2E-331B-4B75-974E-698CB6A29E45}"/>
    <cellStyle name="40% - 1. jelölőszín 3 5" xfId="1065" xr:uid="{887908F1-5472-4659-9594-C0A3EE0AD1E3}"/>
    <cellStyle name="40% - 1. jelölőszín 3 6" xfId="370" xr:uid="{53DEC79F-32B2-433E-985B-79E9BCD277A3}"/>
    <cellStyle name="40% - 1. jelölőszín 4" xfId="534" xr:uid="{0FF2F695-DD45-4BD6-A4AC-2FEAF622940C}"/>
    <cellStyle name="40% - 1. jelölőszín 5" xfId="711" xr:uid="{D234A809-F95B-4B6A-89BF-42E02491E5AF}"/>
    <cellStyle name="40% - 1. jelölőszín 6" xfId="895" xr:uid="{2880C1EA-A1FC-4A61-B972-345BFC2CA1B6}"/>
    <cellStyle name="40% - 1. jelölőszín 7" xfId="1062" xr:uid="{9DAA85F3-0974-4170-B6F3-C56B82F7E552}"/>
    <cellStyle name="40% - 1. jelölőszín 8" xfId="367" xr:uid="{6B9D5781-E66F-48D6-A8A1-D35A0CE4B445}"/>
    <cellStyle name="40% - 1. jelölőszín_20130128_ITS on reporting_Annex I_CA" xfId="110" xr:uid="{A966C77E-48E8-41B7-AE2B-F4BAF6D5791E}"/>
    <cellStyle name="40% - 2. jelölőszín" xfId="111" xr:uid="{D1BE658D-29C5-480D-AF31-2277105786D9}"/>
    <cellStyle name="40% - 2. jelölőszín 2" xfId="112" xr:uid="{961E0719-C1AC-4419-BABB-E8507C7A221A}"/>
    <cellStyle name="40% - 2. jelölőszín 2 2" xfId="113" xr:uid="{6EB07D8E-3234-4199-A46E-D8C2452E03CC}"/>
    <cellStyle name="40% - 2. jelölőszín 2 2 2" xfId="540" xr:uid="{E2CA07CA-57B7-40F4-A848-C90FAE459F7D}"/>
    <cellStyle name="40% - 2. jelölőszín 2 2 3" xfId="717" xr:uid="{DE844C1F-07C8-4272-ABC3-720E2F4134FD}"/>
    <cellStyle name="40% - 2. jelölőszín 2 2 4" xfId="901" xr:uid="{7D7C4D28-706D-45DB-B8D9-006654037385}"/>
    <cellStyle name="40% - 2. jelölőszín 2 2 5" xfId="1068" xr:uid="{359E5070-6BCC-4C48-A02F-01C41919DD5F}"/>
    <cellStyle name="40% - 2. jelölőszín 2 2 6" xfId="373" xr:uid="{27B28B34-58BE-4DD9-BC99-E0D9B00451B7}"/>
    <cellStyle name="40% - 2. jelölőszín 2 3" xfId="539" xr:uid="{1830D57D-A4B6-49A2-B2B3-5BE14BC26F0E}"/>
    <cellStyle name="40% - 2. jelölőszín 2 4" xfId="716" xr:uid="{095C3540-EAD5-4F4C-8979-9584505BB2E2}"/>
    <cellStyle name="40% - 2. jelölőszín 2 5" xfId="900" xr:uid="{FA91E294-A97D-417E-9B75-09523A33E41D}"/>
    <cellStyle name="40% - 2. jelölőszín 2 6" xfId="1067" xr:uid="{44C1D783-95F0-4FC7-8CE4-B911AD12B938}"/>
    <cellStyle name="40% - 2. jelölőszín 2 7" xfId="372" xr:uid="{B5A0E178-7014-4B40-94B3-8D4E8B1DBA73}"/>
    <cellStyle name="40% - 2. jelölőszín 3" xfId="114" xr:uid="{879C4398-2EC8-4005-B280-AEFCE0517433}"/>
    <cellStyle name="40% - 2. jelölőszín 3 2" xfId="541" xr:uid="{7A9C7B85-7F2E-4A1F-885D-1E8C74963D0C}"/>
    <cellStyle name="40% - 2. jelölőszín 3 3" xfId="718" xr:uid="{344FB249-A612-43A6-ACBA-C9613C7A7E86}"/>
    <cellStyle name="40% - 2. jelölőszín 3 4" xfId="902" xr:uid="{F2F2B52B-E603-4EF6-9748-1DBE0E0DC54A}"/>
    <cellStyle name="40% - 2. jelölőszín 3 5" xfId="1069" xr:uid="{B26B2B80-ED8F-45E6-A86D-9F4DAA460267}"/>
    <cellStyle name="40% - 2. jelölőszín 3 6" xfId="374" xr:uid="{A9FD77E9-93CC-4171-A839-4CD23B7262B0}"/>
    <cellStyle name="40% - 2. jelölőszín 4" xfId="538" xr:uid="{E5E923E2-AA0B-46AC-850B-A68C706C7B3C}"/>
    <cellStyle name="40% - 2. jelölőszín 5" xfId="715" xr:uid="{3B5DBFF0-8859-4FD7-A239-05B3CCC6BB54}"/>
    <cellStyle name="40% - 2. jelölőszín 6" xfId="899" xr:uid="{1EA8B80C-E8D4-4B10-A034-9B729A7F9D35}"/>
    <cellStyle name="40% - 2. jelölőszín 7" xfId="1066" xr:uid="{22581B75-4FD9-4C50-81E8-43A8FE6F6032}"/>
    <cellStyle name="40% - 2. jelölőszín 8" xfId="371" xr:uid="{011F2D30-082C-4D07-9212-82E92E31FBCA}"/>
    <cellStyle name="40% - 2. jelölőszín_20130128_ITS on reporting_Annex I_CA" xfId="115" xr:uid="{0E98327C-27AB-44E6-8CE1-B228433A7910}"/>
    <cellStyle name="40% - 3. jelölőszín" xfId="116" xr:uid="{D721A543-3230-4C25-B726-508D415C4256}"/>
    <cellStyle name="40% - 3. jelölőszín 2" xfId="117" xr:uid="{90ACC901-3BEB-441D-95A6-DDCD9050289B}"/>
    <cellStyle name="40% - 3. jelölőszín 2 2" xfId="118" xr:uid="{5E1944DD-04CD-40CA-9446-55A1EF3C86D2}"/>
    <cellStyle name="40% - 3. jelölőszín 2 2 2" xfId="544" xr:uid="{EB70CB6E-2B11-4593-8C5C-35EF09EC7D11}"/>
    <cellStyle name="40% - 3. jelölőszín 2 2 3" xfId="721" xr:uid="{03E365BF-110D-4CC1-B37C-A0DCF891114E}"/>
    <cellStyle name="40% - 3. jelölőszín 2 2 4" xfId="905" xr:uid="{96DADF79-C3EA-4C67-A699-2C5808409BB7}"/>
    <cellStyle name="40% - 3. jelölőszín 2 2 5" xfId="1072" xr:uid="{1C58A411-A21C-4624-83F3-602E800295EF}"/>
    <cellStyle name="40% - 3. jelölőszín 2 2 6" xfId="377" xr:uid="{D0DCE33E-3816-4441-BAD4-4705413BE03A}"/>
    <cellStyle name="40% - 3. jelölőszín 2 3" xfId="543" xr:uid="{E8E49151-848E-479E-B96B-2B5BA4E11015}"/>
    <cellStyle name="40% - 3. jelölőszín 2 4" xfId="720" xr:uid="{0572E16D-2FA3-4962-AAEB-AA72A796F21F}"/>
    <cellStyle name="40% - 3. jelölőszín 2 5" xfId="904" xr:uid="{8C43430B-149A-4351-8C1B-BFC1A357D04E}"/>
    <cellStyle name="40% - 3. jelölőszín 2 6" xfId="1071" xr:uid="{C9E3261A-448B-48F8-BA6B-C14CA5406D2E}"/>
    <cellStyle name="40% - 3. jelölőszín 2 7" xfId="376" xr:uid="{79BDF3C1-B9C9-4AAA-9FBB-9D6224E27C2A}"/>
    <cellStyle name="40% - 3. jelölőszín 3" xfId="119" xr:uid="{A19F1294-555D-4462-82C1-00C887AD631E}"/>
    <cellStyle name="40% - 3. jelölőszín 3 2" xfId="545" xr:uid="{0069F69A-C45A-4D56-983C-B2628E1EE5B3}"/>
    <cellStyle name="40% - 3. jelölőszín 3 3" xfId="722" xr:uid="{9BAC70A6-99CD-4370-944B-BEAD819A98CC}"/>
    <cellStyle name="40% - 3. jelölőszín 3 4" xfId="906" xr:uid="{6684AACE-443B-4FC7-8A32-2678591E7EDB}"/>
    <cellStyle name="40% - 3. jelölőszín 3 5" xfId="1073" xr:uid="{6E9F7BD5-BA72-49A3-983C-15978E76B893}"/>
    <cellStyle name="40% - 3. jelölőszín 3 6" xfId="378" xr:uid="{1CE9088C-2055-4E0C-BFBC-8249C0AAA111}"/>
    <cellStyle name="40% - 3. jelölőszín 4" xfId="542" xr:uid="{BC4E1B13-DD3F-4B1C-ABAB-913BB5C53A8D}"/>
    <cellStyle name="40% - 3. jelölőszín 5" xfId="719" xr:uid="{082F097C-5BD4-4BC3-AF9B-D2FA071796F3}"/>
    <cellStyle name="40% - 3. jelölőszín 6" xfId="903" xr:uid="{D4B347AA-DFB3-4F0E-898B-934D155A8ED9}"/>
    <cellStyle name="40% - 3. jelölőszín 7" xfId="1070" xr:uid="{BF7B3D7E-73C3-456F-A0F1-2E89CE9F4C35}"/>
    <cellStyle name="40% - 3. jelölőszín 8" xfId="375" xr:uid="{366D08AC-0DF1-4E80-830C-12000FFB115C}"/>
    <cellStyle name="40% - 3. jelölőszín_20130128_ITS on reporting_Annex I_CA" xfId="120" xr:uid="{AAC08D15-75A6-4CC7-AB8E-302E23B0099B}"/>
    <cellStyle name="40% - 4. jelölőszín" xfId="121" xr:uid="{EBFD040D-BC95-4281-83BD-971A9E4513A9}"/>
    <cellStyle name="40% - 4. jelölőszín 2" xfId="122" xr:uid="{F3085C37-D9F0-4205-A5B2-20D8C7FE6F88}"/>
    <cellStyle name="40% - 4. jelölőszín 2 2" xfId="123" xr:uid="{9F945AF4-8DCF-48F8-ADDD-BD7F0FAC1497}"/>
    <cellStyle name="40% - 4. jelölőszín 2 2 2" xfId="548" xr:uid="{DF3F57E1-6E9B-41C3-8119-E498044B8890}"/>
    <cellStyle name="40% - 4. jelölőszín 2 2 3" xfId="725" xr:uid="{7220A087-6116-497A-BC35-A85514130BB1}"/>
    <cellStyle name="40% - 4. jelölőszín 2 2 4" xfId="909" xr:uid="{E41ADD38-380D-422A-8CE9-C7EF9E08A59F}"/>
    <cellStyle name="40% - 4. jelölőszín 2 2 5" xfId="1076" xr:uid="{0586541A-C21D-494E-BA1F-C01A56FE0E5B}"/>
    <cellStyle name="40% - 4. jelölőszín 2 2 6" xfId="381" xr:uid="{BAB1BD7D-2470-440C-954E-C7F2A44F33F9}"/>
    <cellStyle name="40% - 4. jelölőszín 2 3" xfId="547" xr:uid="{801CCBB5-A35B-4747-989E-402A0AF7910F}"/>
    <cellStyle name="40% - 4. jelölőszín 2 4" xfId="724" xr:uid="{C31C5B99-3DAD-4A19-B381-16A8F6947A3D}"/>
    <cellStyle name="40% - 4. jelölőszín 2 5" xfId="908" xr:uid="{326348D0-3573-4C63-9D34-DC7C9B7CE2EC}"/>
    <cellStyle name="40% - 4. jelölőszín 2 6" xfId="1075" xr:uid="{10F0BD5B-74B0-4C0E-99C7-C4FF78E4D680}"/>
    <cellStyle name="40% - 4. jelölőszín 2 7" xfId="380" xr:uid="{AE62AED0-731B-4F27-A399-28FE5C2BF8D9}"/>
    <cellStyle name="40% - 4. jelölőszín 3" xfId="124" xr:uid="{1AEACC75-1366-49E7-A755-79310125D698}"/>
    <cellStyle name="40% - 4. jelölőszín 3 2" xfId="549" xr:uid="{A60C185B-CFDF-4ECE-91CC-09DD5812C769}"/>
    <cellStyle name="40% - 4. jelölőszín 3 3" xfId="726" xr:uid="{9075D020-FD40-4B7C-8B5C-8C4647F360CD}"/>
    <cellStyle name="40% - 4. jelölőszín 3 4" xfId="910" xr:uid="{B140B903-0690-4942-8E42-D5FF8D41842B}"/>
    <cellStyle name="40% - 4. jelölőszín 3 5" xfId="1077" xr:uid="{F1BC8B36-0640-434C-BDAC-A7AFD73D842D}"/>
    <cellStyle name="40% - 4. jelölőszín 3 6" xfId="382" xr:uid="{547398B3-736E-4561-8F6E-7202E927CC05}"/>
    <cellStyle name="40% - 4. jelölőszín 4" xfId="546" xr:uid="{52D464C9-D2DC-47EB-B5F5-59A5236893F4}"/>
    <cellStyle name="40% - 4. jelölőszín 5" xfId="723" xr:uid="{3814C84F-4AFF-4862-B4A9-149B2DECE78A}"/>
    <cellStyle name="40% - 4. jelölőszín 6" xfId="907" xr:uid="{CCD22939-CF61-4005-87E9-9843C04FE50C}"/>
    <cellStyle name="40% - 4. jelölőszín 7" xfId="1074" xr:uid="{7A4CCC5B-015E-448D-BC61-2D80B3AD405C}"/>
    <cellStyle name="40% - 4. jelölőszín 8" xfId="379" xr:uid="{3DC871F9-D327-4553-80B0-6DECEE992BE4}"/>
    <cellStyle name="40% - 4. jelölőszín_20130128_ITS on reporting_Annex I_CA" xfId="125" xr:uid="{DDB3E642-3BA7-4734-A869-B0DA9B4998CF}"/>
    <cellStyle name="40% - 5. jelölőszín" xfId="126" xr:uid="{4F0119F7-92CE-4CAA-A8C5-F4760DB0E4BF}"/>
    <cellStyle name="40% - 5. jelölőszín 2" xfId="127" xr:uid="{EB149A5D-0A63-4952-AC29-ADBEE58A295D}"/>
    <cellStyle name="40% - 5. jelölőszín 2 2" xfId="128" xr:uid="{D2A947D4-1B2C-4C12-8A2F-49DC75B819A0}"/>
    <cellStyle name="40% - 5. jelölőszín 2 2 2" xfId="552" xr:uid="{AEC041A2-8F20-41D8-B7F5-BB51E2125624}"/>
    <cellStyle name="40% - 5. jelölőszín 2 2 3" xfId="729" xr:uid="{2DA73DA6-9E0C-4D30-828E-DD34303C966D}"/>
    <cellStyle name="40% - 5. jelölőszín 2 2 4" xfId="913" xr:uid="{49A4FD7D-C1DA-4B8B-8C61-B6957A32D65A}"/>
    <cellStyle name="40% - 5. jelölőszín 2 2 5" xfId="1080" xr:uid="{9BC75CDD-3563-408C-B453-8E6533229310}"/>
    <cellStyle name="40% - 5. jelölőszín 2 2 6" xfId="385" xr:uid="{2DDFF980-F0AF-47BC-8580-EAA2696DEF81}"/>
    <cellStyle name="40% - 5. jelölőszín 2 3" xfId="551" xr:uid="{CF331DB2-3375-4311-A71F-26D2F6D288BE}"/>
    <cellStyle name="40% - 5. jelölőszín 2 4" xfId="728" xr:uid="{82F9558D-02AE-45FE-9232-0BF5B0C8E0B7}"/>
    <cellStyle name="40% - 5. jelölőszín 2 5" xfId="912" xr:uid="{1FD036FE-1F91-4882-9AF9-0481B5F74F4D}"/>
    <cellStyle name="40% - 5. jelölőszín 2 6" xfId="1079" xr:uid="{16A2BF83-ED97-47B8-8A82-7FCD6E75259A}"/>
    <cellStyle name="40% - 5. jelölőszín 2 7" xfId="384" xr:uid="{652754E1-C619-434C-AAF0-BDBD988FB08D}"/>
    <cellStyle name="40% - 5. jelölőszín 3" xfId="129" xr:uid="{6256B968-D346-464D-B6B3-785211594A1A}"/>
    <cellStyle name="40% - 5. jelölőszín 3 2" xfId="553" xr:uid="{5C3AAF57-B490-48F1-82F7-5CD21821F083}"/>
    <cellStyle name="40% - 5. jelölőszín 3 3" xfId="730" xr:uid="{EFBF681D-16F0-48F4-BF24-B21F65224E7A}"/>
    <cellStyle name="40% - 5. jelölőszín 3 4" xfId="914" xr:uid="{F432C904-1DAD-4A74-BA3D-B2F20A97C4A6}"/>
    <cellStyle name="40% - 5. jelölőszín 3 5" xfId="1081" xr:uid="{9B03101C-B67A-4514-8698-58D88EAFA9F7}"/>
    <cellStyle name="40% - 5. jelölőszín 3 6" xfId="386" xr:uid="{65E6B32F-A9E4-4D5C-B217-42B38C1B4C80}"/>
    <cellStyle name="40% - 5. jelölőszín 4" xfId="550" xr:uid="{BE8E6D8E-801E-4318-8E68-148C52DFAC6F}"/>
    <cellStyle name="40% - 5. jelölőszín 5" xfId="727" xr:uid="{6CBCD7AE-35D9-4F5E-89F3-F522C0ED18C1}"/>
    <cellStyle name="40% - 5. jelölőszín 6" xfId="911" xr:uid="{06B13F37-0321-4049-84F8-144FB619AF08}"/>
    <cellStyle name="40% - 5. jelölőszín 7" xfId="1078" xr:uid="{127B00EC-AA87-413D-B76E-BC3ABE1E883F}"/>
    <cellStyle name="40% - 5. jelölőszín 8" xfId="383" xr:uid="{CD03C6EC-B632-4C2E-827C-D8866B72EB4F}"/>
    <cellStyle name="40% - 5. jelölőszín_20130128_ITS on reporting_Annex I_CA" xfId="130" xr:uid="{8CD32BA5-BCE6-4EE3-B240-D91A9B76FA15}"/>
    <cellStyle name="40% - 6. jelölőszín" xfId="131" xr:uid="{C0A7AD80-78D1-41F8-A217-478AD601A71F}"/>
    <cellStyle name="40% - 6. jelölőszín 2" xfId="132" xr:uid="{1FB8C4FF-25DF-4302-9E62-1FB8104FA9D1}"/>
    <cellStyle name="40% - 6. jelölőszín 2 2" xfId="133" xr:uid="{A589F32E-7B7E-4AAE-B4A1-C0D4530A7B43}"/>
    <cellStyle name="40% - 6. jelölőszín 2 2 2" xfId="556" xr:uid="{E02FB851-B1A2-4B06-8135-A2C5D6000B23}"/>
    <cellStyle name="40% - 6. jelölőszín 2 2 3" xfId="733" xr:uid="{0A6F4A2F-BAEC-4577-B825-8CC5DF80DE19}"/>
    <cellStyle name="40% - 6. jelölőszín 2 2 4" xfId="917" xr:uid="{A32BFCBE-40B3-4655-AE80-0A92A08273C3}"/>
    <cellStyle name="40% - 6. jelölőszín 2 2 5" xfId="1084" xr:uid="{7F93B17B-2508-4812-877B-9115622DFC5B}"/>
    <cellStyle name="40% - 6. jelölőszín 2 2 6" xfId="389" xr:uid="{58CD128E-7BCA-4862-94A8-B2781ADD50CF}"/>
    <cellStyle name="40% - 6. jelölőszín 2 3" xfId="555" xr:uid="{62B67C1F-FE51-454B-B65A-CBEC50EE06BC}"/>
    <cellStyle name="40% - 6. jelölőszín 2 4" xfId="732" xr:uid="{9C5EEAA1-F348-4194-8484-2DA5B31B7AA4}"/>
    <cellStyle name="40% - 6. jelölőszín 2 5" xfId="916" xr:uid="{C85EFD80-5422-4616-881E-067C1587E2C9}"/>
    <cellStyle name="40% - 6. jelölőszín 2 6" xfId="1083" xr:uid="{6FB4CE82-9832-41A0-806E-EA570A124608}"/>
    <cellStyle name="40% - 6. jelölőszín 2 7" xfId="388" xr:uid="{62A8A01F-1F55-4837-AF34-C69D080C2B6E}"/>
    <cellStyle name="40% - 6. jelölőszín 3" xfId="134" xr:uid="{E0E0869D-8F9C-44A3-A249-91FD43137DB8}"/>
    <cellStyle name="40% - 6. jelölőszín 3 2" xfId="557" xr:uid="{17C92358-50F4-4659-BD74-3D84D7F9DADE}"/>
    <cellStyle name="40% - 6. jelölőszín 3 3" xfId="734" xr:uid="{B2535C36-6B86-494D-A604-D3AB33017E17}"/>
    <cellStyle name="40% - 6. jelölőszín 3 4" xfId="918" xr:uid="{9EC63FE8-48A4-4E75-95A9-D1EBFDDD14A8}"/>
    <cellStyle name="40% - 6. jelölőszín 3 5" xfId="1085" xr:uid="{C03A858A-5FEE-4D13-A1E6-35CAD8E450F6}"/>
    <cellStyle name="40% - 6. jelölőszín 3 6" xfId="390" xr:uid="{EAC04117-B7B6-42A5-8E6A-D72751CE8769}"/>
    <cellStyle name="40% - 6. jelölőszín 4" xfId="554" xr:uid="{DCC637FE-4FD7-439A-B8DB-79221242AA2F}"/>
    <cellStyle name="40% - 6. jelölőszín 5" xfId="731" xr:uid="{CF20BC05-3138-4E1A-8195-F4D580301B56}"/>
    <cellStyle name="40% - 6. jelölőszín 6" xfId="915" xr:uid="{BAEF44CF-A660-437A-A602-CF7503722CC8}"/>
    <cellStyle name="40% - 6. jelölőszín 7" xfId="1082" xr:uid="{14DBE32B-34E2-450D-8EFA-EBC57E6EEFBE}"/>
    <cellStyle name="40% - 6. jelölőszín 8" xfId="387" xr:uid="{DFAF7223-33E5-4636-B467-9FE3FD846EC9}"/>
    <cellStyle name="40% - 6. jelölőszín_20130128_ITS on reporting_Annex I_CA" xfId="135" xr:uid="{C406A533-B518-4884-AC91-15C0A6F01112}"/>
    <cellStyle name="40% - Accent1" xfId="32" builtinId="31" customBuiltin="1"/>
    <cellStyle name="40% - Accent1 2" xfId="136" xr:uid="{C52F8E20-6F6F-41B0-B42A-5DE2BC87AF91}"/>
    <cellStyle name="40% - Accent1 2 2" xfId="558" xr:uid="{7F17B921-9CA6-4051-8272-DBE1D9E36928}"/>
    <cellStyle name="40% - Accent1 2 3" xfId="735" xr:uid="{A1B44E21-FAFB-46D4-9B26-4B13F184CB92}"/>
    <cellStyle name="40% - Accent1 2 4" xfId="919" xr:uid="{258A0FC2-E3A8-436A-B4D1-345852972A9C}"/>
    <cellStyle name="40% - Accent1 2 5" xfId="1086" xr:uid="{2CFC3319-E9F5-472D-97C2-5C99C7F3479B}"/>
    <cellStyle name="40% - Accent1 2 6" xfId="391" xr:uid="{8CD46859-8673-439D-A218-72026DF5ADD8}"/>
    <cellStyle name="40% - Accent1 2 7" xfId="1233" xr:uid="{B66C4902-7F16-4D3B-BCD3-E9F95EDD2F78}"/>
    <cellStyle name="40% - Accent2" xfId="36" builtinId="35" customBuiltin="1"/>
    <cellStyle name="40% - Accent2 2" xfId="137" xr:uid="{8DD86180-A930-42BA-9887-78D7ED729D4E}"/>
    <cellStyle name="40% - Accent2 2 2" xfId="559" xr:uid="{FA4086B9-0271-4213-BF4F-1B5F336897F3}"/>
    <cellStyle name="40% - Accent2 2 3" xfId="736" xr:uid="{215A46AA-D5B2-49E2-B6A7-7B7662F00FF9}"/>
    <cellStyle name="40% - Accent2 2 4" xfId="920" xr:uid="{4D867BDB-D0CE-471B-B4CB-6411D27FDC0E}"/>
    <cellStyle name="40% - Accent2 2 5" xfId="1087" xr:uid="{4BCE9A5A-84C0-4972-BC2F-435437FFFA97}"/>
    <cellStyle name="40% - Accent2 2 6" xfId="392" xr:uid="{263861FC-197E-4DE0-9F24-FA2081DA5192}"/>
    <cellStyle name="40% - Accent2 2 7" xfId="1234" xr:uid="{BF5179F2-ADC3-49F4-A272-F2A55612DB1F}"/>
    <cellStyle name="40% - Accent3" xfId="40" builtinId="39" customBuiltin="1"/>
    <cellStyle name="40% - Accent3 2" xfId="138" xr:uid="{A531147B-8A77-4052-8259-8553BD4917E9}"/>
    <cellStyle name="40% - Accent3 2 2" xfId="560" xr:uid="{55B96F92-D38C-4EF9-A870-58C0FF9A8117}"/>
    <cellStyle name="40% - Accent3 2 3" xfId="737" xr:uid="{7F20DDA0-504E-43E6-B255-64B959A86CA8}"/>
    <cellStyle name="40% - Accent3 2 4" xfId="921" xr:uid="{8BD954E6-0ECC-456A-B1ED-E1DA10D49914}"/>
    <cellStyle name="40% - Accent3 2 5" xfId="1088" xr:uid="{C9CE4697-8583-4CF5-8DE1-DDD2C68E9069}"/>
    <cellStyle name="40% - Accent3 2 6" xfId="393" xr:uid="{4A2316E3-043B-4AFE-89CE-BF8F0349C0C5}"/>
    <cellStyle name="40% - Accent3 2 7" xfId="1235" xr:uid="{26F0851F-6583-4B60-A8C1-C48ABEA4D1B1}"/>
    <cellStyle name="40% - Accent4" xfId="44" builtinId="43" customBuiltin="1"/>
    <cellStyle name="40% - Accent4 2" xfId="139" xr:uid="{709C06C5-6ED4-4482-B5F3-7DC30E4F256F}"/>
    <cellStyle name="40% - Accent4 2 2" xfId="561" xr:uid="{34EAFF1A-5269-4849-A5F7-D87FD557B933}"/>
    <cellStyle name="40% - Accent4 2 3" xfId="738" xr:uid="{159D6A84-84E9-4A11-B8BC-91781E6216C3}"/>
    <cellStyle name="40% - Accent4 2 4" xfId="922" xr:uid="{AF5D03B0-6815-4489-A732-E32ED8DC9E8F}"/>
    <cellStyle name="40% - Accent4 2 5" xfId="1089" xr:uid="{4B420AC2-A946-472A-BBA9-F1BC482B427D}"/>
    <cellStyle name="40% - Accent4 2 6" xfId="394" xr:uid="{F43CA9E4-43D3-41CD-9CB6-6FD02B861F57}"/>
    <cellStyle name="40% - Accent4 2 7" xfId="1236" xr:uid="{96BF2041-EB3D-44F8-84B5-DF8DB6262981}"/>
    <cellStyle name="40% - Accent5" xfId="48" builtinId="47" customBuiltin="1"/>
    <cellStyle name="40% - Accent5 2" xfId="140" xr:uid="{A9467BAF-0B1B-4041-80A8-80DADD90678C}"/>
    <cellStyle name="40% - Accent5 2 2" xfId="562" xr:uid="{615A71D5-25FB-4B13-A576-7B313B6BCBC0}"/>
    <cellStyle name="40% - Accent5 2 3" xfId="739" xr:uid="{B81D184D-6ACA-44A4-B26F-BF795E01CF26}"/>
    <cellStyle name="40% - Accent5 2 4" xfId="923" xr:uid="{3A4D6928-DEFB-47E8-8E29-FB3A8B54F6E4}"/>
    <cellStyle name="40% - Accent5 2 5" xfId="1090" xr:uid="{A41E9357-893E-4B7A-812C-D9E9FC97EBF8}"/>
    <cellStyle name="40% - Accent5 2 6" xfId="395" xr:uid="{FD88C0CD-5C6B-423C-B516-D7F59BA14ECE}"/>
    <cellStyle name="40% - Accent5 2 7" xfId="1237" xr:uid="{7CA40837-97C8-4766-837E-89ECF2C2913B}"/>
    <cellStyle name="40% - Accent6" xfId="52" builtinId="51" customBuiltin="1"/>
    <cellStyle name="40% - Accent6 2" xfId="141" xr:uid="{9C010DF7-1DB1-4342-A336-FD9954E75FC6}"/>
    <cellStyle name="40% - Accent6 2 2" xfId="563" xr:uid="{970A7A63-9B50-421F-83BE-6DD958D9F972}"/>
    <cellStyle name="40% - Accent6 2 3" xfId="740" xr:uid="{363E6B1A-4372-4077-98F5-A396EA56B536}"/>
    <cellStyle name="40% - Accent6 2 4" xfId="924" xr:uid="{D39E2259-A0E8-4B09-B651-F1DD7CEC0F63}"/>
    <cellStyle name="40% - Accent6 2 5" xfId="1091" xr:uid="{BEA7889C-A6E6-4F2E-B14B-8DA626273CFE}"/>
    <cellStyle name="40% - Accent6 2 6" xfId="396" xr:uid="{7631ECD2-51BB-453F-90E9-332DBA14507F}"/>
    <cellStyle name="40% - Accent6 2 7" xfId="1238" xr:uid="{2A95A6FC-89EA-4A37-A87C-06C6027DC22B}"/>
    <cellStyle name="40% - Dekorfärg1 2" xfId="1239" xr:uid="{8C6CEF3C-6123-4753-A3AD-742FED0318EC}"/>
    <cellStyle name="40% - Dekorfärg2 2" xfId="1240" xr:uid="{57073E0F-797F-434C-99B0-8F983C7344EE}"/>
    <cellStyle name="40% - Dekorfärg3 2" xfId="1241" xr:uid="{9ECD90FF-6FD7-4193-BB8A-F14DC86572E6}"/>
    <cellStyle name="40% - Dekorfärg4 2" xfId="1242" xr:uid="{EFE7E0BF-1225-4F68-9705-1D686DED168A}"/>
    <cellStyle name="40% - Dekorfärg5 2" xfId="1243" xr:uid="{AA0DE183-908E-4961-A417-5E1CBD1AD03D}"/>
    <cellStyle name="40% - Dekorfärg6 2" xfId="1244" xr:uid="{CBB85C69-DC2C-4E31-9294-FA4047CA6169}"/>
    <cellStyle name="40% - Énfasis1" xfId="142" xr:uid="{FADBC6BB-5C4F-4BCA-993C-1D5406D8CD0E}"/>
    <cellStyle name="40% - Énfasis1 2" xfId="143" xr:uid="{59ABD1F5-24CA-48C0-9592-DB79E284B886}"/>
    <cellStyle name="40% - Énfasis1 2 2" xfId="565" xr:uid="{AF71DFEC-942D-4197-89A9-4E97B1DD0CD0}"/>
    <cellStyle name="40% - Énfasis1 2 3" xfId="742" xr:uid="{1DC6CAAE-DCB0-443F-956C-062C043F4002}"/>
    <cellStyle name="40% - Énfasis1 2 4" xfId="926" xr:uid="{2E092DA5-2C8E-485B-A115-0F829C47DA4F}"/>
    <cellStyle name="40% - Énfasis1 2 5" xfId="1093" xr:uid="{8D903CAF-A85A-450F-BA6A-B1BABC31C192}"/>
    <cellStyle name="40% - Énfasis1 2 6" xfId="398" xr:uid="{C1B43FDD-1871-4480-B5D5-FA43768D203B}"/>
    <cellStyle name="40% - Énfasis1 3" xfId="564" xr:uid="{FEDBDF74-D663-452B-8323-FA577F0FE172}"/>
    <cellStyle name="40% - Énfasis1 4" xfId="741" xr:uid="{36F7AE8F-8238-4CEF-8EFF-0E76CE59C651}"/>
    <cellStyle name="40% - Énfasis1 5" xfId="925" xr:uid="{F53E960E-CFA6-4CBA-A19C-A66BE111DA81}"/>
    <cellStyle name="40% - Énfasis1 6" xfId="1092" xr:uid="{351C1CE8-DB8C-431D-AC5D-9355F67AC0F1}"/>
    <cellStyle name="40% - Énfasis1 7" xfId="397" xr:uid="{57608AAA-C6BA-4764-AED8-3F88750170E7}"/>
    <cellStyle name="40% - Énfasis2" xfId="144" xr:uid="{3BE720CA-BDB7-436C-A237-D6B18A8CD2E6}"/>
    <cellStyle name="40% - Énfasis2 2" xfId="145" xr:uid="{582FD31C-456C-4143-A1A1-C096C0D0434E}"/>
    <cellStyle name="40% - Énfasis2 2 2" xfId="567" xr:uid="{A05F51A8-8885-4F83-BF1B-7F1AC60E45C8}"/>
    <cellStyle name="40% - Énfasis2 2 3" xfId="744" xr:uid="{72D22A95-DBC3-42AB-B31C-7C36B7483E34}"/>
    <cellStyle name="40% - Énfasis2 2 4" xfId="928" xr:uid="{0FB56E83-EE3A-4840-85A4-462AB3655F17}"/>
    <cellStyle name="40% - Énfasis2 2 5" xfId="1095" xr:uid="{BCBE8240-AE89-4928-899E-D826B47E983A}"/>
    <cellStyle name="40% - Énfasis2 2 6" xfId="400" xr:uid="{23655181-C876-412F-A705-3E62BB3AC118}"/>
    <cellStyle name="40% - Énfasis2 3" xfId="566" xr:uid="{C0B0726B-2BBC-4174-8E2D-9503A0348F8A}"/>
    <cellStyle name="40% - Énfasis2 4" xfId="743" xr:uid="{40642868-B0B5-4B18-9BAC-EA63E130BF0E}"/>
    <cellStyle name="40% - Énfasis2 5" xfId="927" xr:uid="{D4FA8870-FCE9-47D2-AE90-CBCBACF435F3}"/>
    <cellStyle name="40% - Énfasis2 6" xfId="1094" xr:uid="{980B9DA9-77AE-4E80-A254-E5B8E6CCD884}"/>
    <cellStyle name="40% - Énfasis2 7" xfId="399" xr:uid="{8148D7F7-FAE1-4E25-83A1-D6A71535A95C}"/>
    <cellStyle name="40% - Énfasis3" xfId="146" xr:uid="{65C71128-EAFE-41D9-A377-C8A4A338D18B}"/>
    <cellStyle name="40% - Énfasis3 2" xfId="147" xr:uid="{2BDB9BCE-D732-492C-9DA7-8690D5F2C6E5}"/>
    <cellStyle name="40% - Énfasis3 2 2" xfId="569" xr:uid="{94C62531-DA12-4F0A-AE5B-43A421801966}"/>
    <cellStyle name="40% - Énfasis3 2 3" xfId="746" xr:uid="{4DDF9B2B-7662-4026-A7D3-975A16FD0C9A}"/>
    <cellStyle name="40% - Énfasis3 2 4" xfId="930" xr:uid="{26A54043-4B69-4FCD-AF43-1E0130ACF514}"/>
    <cellStyle name="40% - Énfasis3 2 5" xfId="1097" xr:uid="{84A032BC-A872-4D45-8488-F1FD8139081D}"/>
    <cellStyle name="40% - Énfasis3 2 6" xfId="402" xr:uid="{A24BDFA5-3952-4C67-971C-7E59EEEE24B8}"/>
    <cellStyle name="40% - Énfasis3 3" xfId="568" xr:uid="{BC9410FC-4211-45A9-B197-D9606196E5FD}"/>
    <cellStyle name="40% - Énfasis3 4" xfId="745" xr:uid="{A6B87649-0A79-4F1B-A994-4096924CD4B4}"/>
    <cellStyle name="40% - Énfasis3 5" xfId="929" xr:uid="{19E96FA3-27BD-4156-B9A5-8FE1D0C4CAE6}"/>
    <cellStyle name="40% - Énfasis3 6" xfId="1096" xr:uid="{406B6BBB-C0B2-414C-89D1-9B74DF609BBC}"/>
    <cellStyle name="40% - Énfasis3 7" xfId="401" xr:uid="{8E322421-223B-4401-9CDF-DFF93B5B038D}"/>
    <cellStyle name="40% - Énfasis4" xfId="148" xr:uid="{685C69EB-DC0E-4A6D-9BF7-08FA089F60A2}"/>
    <cellStyle name="40% - Énfasis4 2" xfId="149" xr:uid="{02D1A08A-C204-489C-9E5B-C49A54B347DE}"/>
    <cellStyle name="40% - Énfasis4 2 2" xfId="571" xr:uid="{E8336BCA-39F4-424F-A514-91AAA0D413B9}"/>
    <cellStyle name="40% - Énfasis4 2 3" xfId="748" xr:uid="{087749BE-01FC-4937-8AB0-9E9BEF8AA5D8}"/>
    <cellStyle name="40% - Énfasis4 2 4" xfId="932" xr:uid="{BBBF7C2B-C8A7-4AB4-9BB6-3DA3DFEBCEAA}"/>
    <cellStyle name="40% - Énfasis4 2 5" xfId="1099" xr:uid="{D3812AA2-D8A0-4556-B624-FEC45A32C67F}"/>
    <cellStyle name="40% - Énfasis4 2 6" xfId="404" xr:uid="{B20D59F2-AD48-4380-90D1-BA235DD46EDD}"/>
    <cellStyle name="40% - Énfasis4 3" xfId="570" xr:uid="{36A4D548-D4F2-4B1B-8A32-4F2E9E5DFA39}"/>
    <cellStyle name="40% - Énfasis4 4" xfId="747" xr:uid="{5ED32FE5-D0A4-4BF4-83E8-6B6CA9986C29}"/>
    <cellStyle name="40% - Énfasis4 5" xfId="931" xr:uid="{D5CAC410-EE62-4F12-AD21-E9FC48D82AAD}"/>
    <cellStyle name="40% - Énfasis4 6" xfId="1098" xr:uid="{DBDD570A-65A7-4B8C-B2CC-B45684810449}"/>
    <cellStyle name="40% - Énfasis4 7" xfId="403" xr:uid="{D050E076-0EC4-4D99-A0C6-AB13AE3E14B3}"/>
    <cellStyle name="40% - Énfasis5" xfId="150" xr:uid="{A843C44B-C295-4254-9D16-D860F0544927}"/>
    <cellStyle name="40% - Énfasis5 2" xfId="151" xr:uid="{E57ACE6D-5077-4FF3-A697-68FDF90FEFFC}"/>
    <cellStyle name="40% - Énfasis5 2 2" xfId="573" xr:uid="{463BCA70-ABD4-4A70-AECA-B724E4DBAFEE}"/>
    <cellStyle name="40% - Énfasis5 2 3" xfId="750" xr:uid="{23F78CF8-5AC3-4F83-A5FF-374D927D7004}"/>
    <cellStyle name="40% - Énfasis5 2 4" xfId="934" xr:uid="{CFACBA61-1CF5-4592-8066-E2AF744F5E23}"/>
    <cellStyle name="40% - Énfasis5 2 5" xfId="1101" xr:uid="{36C7B225-35E3-4B15-A0E2-6CC7FE4D5944}"/>
    <cellStyle name="40% - Énfasis5 2 6" xfId="406" xr:uid="{94D0BBCD-ED01-42AD-AA5A-239D6A475326}"/>
    <cellStyle name="40% - Énfasis5 3" xfId="572" xr:uid="{F31B5EB7-3BA0-4BCF-AD1D-45BFCAAE4131}"/>
    <cellStyle name="40% - Énfasis5 4" xfId="749" xr:uid="{BC35CC9F-A0B1-4F99-86A9-F7031E104773}"/>
    <cellStyle name="40% - Énfasis5 5" xfId="933" xr:uid="{3C807823-4A03-44CC-A4E5-81B3C03BA7F2}"/>
    <cellStyle name="40% - Énfasis5 6" xfId="1100" xr:uid="{9ECE6240-A8BB-4716-849E-F079F23DBDB9}"/>
    <cellStyle name="40% - Énfasis5 7" xfId="405" xr:uid="{052DBCDE-31C7-4668-9201-C6C0CA29CCBB}"/>
    <cellStyle name="40% - Énfasis6" xfId="152" xr:uid="{94923F36-FC8F-4DEA-AC0F-9DD94646CD96}"/>
    <cellStyle name="40% - Énfasis6 2" xfId="153" xr:uid="{E29FC6EC-50B5-4C5B-B6CF-CEA02C023A30}"/>
    <cellStyle name="40% - Énfasis6 2 2" xfId="575" xr:uid="{E9013B2B-3807-4949-98AB-092665A4BF01}"/>
    <cellStyle name="40% - Énfasis6 2 3" xfId="752" xr:uid="{F92ECA16-9304-491A-8FED-4D695F6BF5C0}"/>
    <cellStyle name="40% - Énfasis6 2 4" xfId="936" xr:uid="{6E42F722-1749-4929-90B5-AACD2B8F81EF}"/>
    <cellStyle name="40% - Énfasis6 2 5" xfId="1103" xr:uid="{EFEC589F-ED80-4DB8-B36E-96F554D9C9E6}"/>
    <cellStyle name="40% - Énfasis6 2 6" xfId="408" xr:uid="{B54DD37A-4B91-49E6-8AF4-74A3A7A827FB}"/>
    <cellStyle name="40% - Énfasis6 3" xfId="574" xr:uid="{62717800-8839-4E69-8EBE-24568079D363}"/>
    <cellStyle name="40% - Énfasis6 4" xfId="751" xr:uid="{B4B84897-DAE5-4801-B395-45661BC95119}"/>
    <cellStyle name="40% - Énfasis6 5" xfId="935" xr:uid="{9432F9E8-5E34-413B-9CE3-951D618F3139}"/>
    <cellStyle name="40% - Énfasis6 6" xfId="1102" xr:uid="{081EA716-0E05-44FD-941F-DA985BDD36AC}"/>
    <cellStyle name="40% - Énfasis6 7" xfId="407" xr:uid="{5AE7E461-84B7-4040-8689-4EFE542D058C}"/>
    <cellStyle name="60% - 1. jelölőszín" xfId="154" xr:uid="{46D1F3E4-4356-48FD-8E88-3E1FBE818099}"/>
    <cellStyle name="60% - 1. jelölőszín 2" xfId="576" xr:uid="{35B477DF-E88C-4925-90D7-63E17F2B3612}"/>
    <cellStyle name="60% - 1. jelölőszín 3" xfId="753" xr:uid="{10843BE9-4628-46DB-BFC5-9685057AEF0A}"/>
    <cellStyle name="60% - 1. jelölőszín 4" xfId="937" xr:uid="{83C82D02-8EAE-4108-B90E-6F570E15A935}"/>
    <cellStyle name="60% - 1. jelölőszín 5" xfId="1104" xr:uid="{59E018B6-46C1-4E8D-B856-B1AF2EE0A307}"/>
    <cellStyle name="60% - 1. jelölőszín 6" xfId="409" xr:uid="{38CF8DD1-77D4-40A6-9772-C390948285EE}"/>
    <cellStyle name="60% - 2. jelölőszín" xfId="155" xr:uid="{8A5CFD58-1387-496C-8321-465E5FF8A666}"/>
    <cellStyle name="60% - 2. jelölőszín 2" xfId="577" xr:uid="{A43CD0FD-6CA8-42A6-9030-7E3EACC3B9E7}"/>
    <cellStyle name="60% - 2. jelölőszín 3" xfId="754" xr:uid="{0B65C149-D3B5-439D-9D4F-BC550DB99BA5}"/>
    <cellStyle name="60% - 2. jelölőszín 4" xfId="938" xr:uid="{16519B7B-6489-45C6-A9CE-77A0FB8C7F62}"/>
    <cellStyle name="60% - 2. jelölőszín 5" xfId="1105" xr:uid="{88C7CA68-8354-4297-A171-0C71D16CB008}"/>
    <cellStyle name="60% - 2. jelölőszín 6" xfId="410" xr:uid="{76D31A51-618F-41A1-BBE6-E27858830B7C}"/>
    <cellStyle name="60% - 3. jelölőszín" xfId="156" xr:uid="{E65EF0BC-F76F-4E8C-BAD8-489D3A5D065D}"/>
    <cellStyle name="60% - 3. jelölőszín 2" xfId="578" xr:uid="{7C3AF248-BDC2-4C8B-8216-D5130D18860D}"/>
    <cellStyle name="60% - 3. jelölőszín 3" xfId="755" xr:uid="{D9BCBD3D-8CE3-40DF-95F8-0A0498B420C3}"/>
    <cellStyle name="60% - 3. jelölőszín 4" xfId="939" xr:uid="{774D0AF8-F7AF-471A-9B93-991DE24BE4CA}"/>
    <cellStyle name="60% - 3. jelölőszín 5" xfId="1106" xr:uid="{AAA57891-9413-4B23-912A-35A87370774C}"/>
    <cellStyle name="60% - 3. jelölőszín 6" xfId="411" xr:uid="{5B9E16E2-E5F4-4E86-B11F-1F77DA948A65}"/>
    <cellStyle name="60% - 4. jelölőszín" xfId="157" xr:uid="{8110BBDC-7B65-452E-A645-109D0E039A75}"/>
    <cellStyle name="60% - 4. jelölőszín 2" xfId="579" xr:uid="{7E965C9F-FF29-485A-A5A7-C225C236E84B}"/>
    <cellStyle name="60% - 4. jelölőszín 3" xfId="756" xr:uid="{5CD4E859-BBFA-430B-B1E2-226D9321BDBB}"/>
    <cellStyle name="60% - 4. jelölőszín 4" xfId="940" xr:uid="{B2D5606D-E497-4EFD-BCC9-0E48B36483E6}"/>
    <cellStyle name="60% - 4. jelölőszín 5" xfId="1107" xr:uid="{6F9615A9-1659-41A4-A890-1EB7D0929EC3}"/>
    <cellStyle name="60% - 4. jelölőszín 6" xfId="412" xr:uid="{6C2E58F7-D5DF-4E6A-9243-A0737D0B9DB7}"/>
    <cellStyle name="60% - 5. jelölőszín" xfId="158" xr:uid="{F148B22E-56B0-45FA-A144-A275351951E7}"/>
    <cellStyle name="60% - 5. jelölőszín 2" xfId="580" xr:uid="{BA007395-1BCA-4D6F-A68C-EAAD35D1942B}"/>
    <cellStyle name="60% - 5. jelölőszín 3" xfId="757" xr:uid="{8B95602C-75E1-4024-A98B-F1E8FCFDFD77}"/>
    <cellStyle name="60% - 5. jelölőszín 4" xfId="941" xr:uid="{24FCA27A-0DEE-4A4D-8678-A2BE575D7C34}"/>
    <cellStyle name="60% - 5. jelölőszín 5" xfId="1108" xr:uid="{3981B562-639F-42A7-B949-79D4E22D35B0}"/>
    <cellStyle name="60% - 5. jelölőszín 6" xfId="413" xr:uid="{10CACB28-05CE-47D2-A28C-530D66D87D8E}"/>
    <cellStyle name="60% - 6. jelölőszín" xfId="159" xr:uid="{4CD423E1-8875-4725-9376-C9397E3A1BFF}"/>
    <cellStyle name="60% - 6. jelölőszín 2" xfId="581" xr:uid="{01CA409B-2126-4506-B5C9-3339EAB45262}"/>
    <cellStyle name="60% - 6. jelölőszín 3" xfId="758" xr:uid="{E7D454FA-6AE2-4F82-B11D-287FD1B2A1C5}"/>
    <cellStyle name="60% - 6. jelölőszín 4" xfId="942" xr:uid="{3ACCB2D1-8A1E-4A08-92BA-30F5940C348E}"/>
    <cellStyle name="60% - 6. jelölőszín 5" xfId="1109" xr:uid="{99A7FE69-4E7C-4788-87D8-3AEBF1EBB987}"/>
    <cellStyle name="60% - 6. jelölőszín 6" xfId="414" xr:uid="{87038EE4-1995-4C4D-9D8E-B5B8557670F9}"/>
    <cellStyle name="60% - Accent1" xfId="33" builtinId="32" customBuiltin="1"/>
    <cellStyle name="60% - Accent1 2" xfId="160" xr:uid="{5375D2E8-58F6-4C7A-9164-C8BB334B335B}"/>
    <cellStyle name="60% - Accent1 2 2" xfId="582" xr:uid="{035B2EAC-EFFB-4AEB-B96C-DFCC1A63CBCC}"/>
    <cellStyle name="60% - Accent1 2 3" xfId="759" xr:uid="{2265A422-4C32-480D-814F-6319AAC9554A}"/>
    <cellStyle name="60% - Accent1 2 4" xfId="943" xr:uid="{FF57E7FC-49A6-488F-98E0-9635B613E8F3}"/>
    <cellStyle name="60% - Accent1 2 5" xfId="1110" xr:uid="{A0C0C5A8-C22E-4182-A442-5E307D4C717F}"/>
    <cellStyle name="60% - Accent1 2 6" xfId="415" xr:uid="{D73A47C8-B0BD-493B-A898-27889DA15990}"/>
    <cellStyle name="60% - Accent1 2 7" xfId="1245" xr:uid="{6092EF5D-284E-4F89-A6BB-DEB9DE8892BD}"/>
    <cellStyle name="60% - Accent2" xfId="37" builtinId="36" customBuiltin="1"/>
    <cellStyle name="60% - Accent2 2" xfId="161" xr:uid="{11E3CA98-ADBA-453E-8B25-FF9DFF6FC913}"/>
    <cellStyle name="60% - Accent2 2 2" xfId="583" xr:uid="{BDED1A83-5D64-4295-9F32-63FEF556688E}"/>
    <cellStyle name="60% - Accent2 2 3" xfId="760" xr:uid="{D2993878-2931-4C0A-9D5B-0305E8A16AAA}"/>
    <cellStyle name="60% - Accent2 2 4" xfId="944" xr:uid="{8C26E47D-CBB7-4BD1-91FB-7D40B1C6937D}"/>
    <cellStyle name="60% - Accent2 2 5" xfId="1111" xr:uid="{C8F4AE31-0D70-4618-962A-D3680AF91D3E}"/>
    <cellStyle name="60% - Accent2 2 6" xfId="416" xr:uid="{040BE9BD-1D11-4FB3-8427-F4C90C61FE61}"/>
    <cellStyle name="60% - Accent2 2 7" xfId="1246" xr:uid="{F3FBCC40-06E0-43F2-908A-BF536C401419}"/>
    <cellStyle name="60% - Accent3" xfId="41" builtinId="40" customBuiltin="1"/>
    <cellStyle name="60% - Accent3 2" xfId="162" xr:uid="{F9B2FB05-94EB-423C-90F2-E743D97391D7}"/>
    <cellStyle name="60% - Accent3 2 2" xfId="584" xr:uid="{E1A6542D-F270-45BD-B36F-3F0DAF37232F}"/>
    <cellStyle name="60% - Accent3 2 3" xfId="761" xr:uid="{A769AF95-406C-49DA-917D-B97FCAD4D372}"/>
    <cellStyle name="60% - Accent3 2 4" xfId="945" xr:uid="{CBD33DAB-4C3D-40BE-A8D3-FDC73A6DCA0F}"/>
    <cellStyle name="60% - Accent3 2 5" xfId="1112" xr:uid="{1C6E0EC0-E212-43F7-8AFF-F50EA1015B07}"/>
    <cellStyle name="60% - Accent3 2 6" xfId="417" xr:uid="{7F711FCD-DF58-47D7-8F80-272FB0B2720C}"/>
    <cellStyle name="60% - Accent3 2 7" xfId="1247" xr:uid="{BEDC63AD-34F2-4AD8-A8B8-C37FD4D835A7}"/>
    <cellStyle name="60% - Accent4" xfId="45" builtinId="44" customBuiltin="1"/>
    <cellStyle name="60% - Accent4 2" xfId="163" xr:uid="{50770211-7C0A-417D-B2ED-4438F9879688}"/>
    <cellStyle name="60% - Accent4 2 2" xfId="585" xr:uid="{2FFC04AD-6266-412A-BBCA-27E45B53E09A}"/>
    <cellStyle name="60% - Accent4 2 3" xfId="762" xr:uid="{BD14155E-C9F1-429A-89F7-5577D23CD653}"/>
    <cellStyle name="60% - Accent4 2 4" xfId="946" xr:uid="{17E56D6D-ED6A-4CFB-8C60-6FAB9BF17B9A}"/>
    <cellStyle name="60% - Accent4 2 5" xfId="1113" xr:uid="{E0418C3F-007D-46C4-9A37-FA2968D954BC}"/>
    <cellStyle name="60% - Accent4 2 6" xfId="418" xr:uid="{E6D34CAA-0594-4A0F-B06D-7DE3C3CC881E}"/>
    <cellStyle name="60% - Accent4 2 7" xfId="1248" xr:uid="{6E27CE43-E7FC-437D-8AE6-68D4097292B4}"/>
    <cellStyle name="60% - Accent5" xfId="49" builtinId="48" customBuiltin="1"/>
    <cellStyle name="60% - Accent5 2" xfId="164" xr:uid="{6A647046-B522-42AF-AFE2-3281E3701B26}"/>
    <cellStyle name="60% - Accent5 2 2" xfId="586" xr:uid="{BE999ADC-02FE-42A2-86F7-B17730DC2BD5}"/>
    <cellStyle name="60% - Accent5 2 3" xfId="763" xr:uid="{B36B72BB-0F74-47CF-A777-09B9C8270D14}"/>
    <cellStyle name="60% - Accent5 2 4" xfId="947" xr:uid="{21885694-8DD9-45E4-9510-9BADE4FD321C}"/>
    <cellStyle name="60% - Accent5 2 5" xfId="1114" xr:uid="{FFDC9BBA-F775-4841-9BBF-DC44A23DC605}"/>
    <cellStyle name="60% - Accent5 2 6" xfId="419" xr:uid="{0D0351B2-442F-4453-BD7D-F715E3A10305}"/>
    <cellStyle name="60% - Accent5 2 7" xfId="1249" xr:uid="{409F4271-D4F5-45E1-8C96-33386C20E019}"/>
    <cellStyle name="60% - Accent6" xfId="53" builtinId="52" customBuiltin="1"/>
    <cellStyle name="60% - Accent6 2" xfId="165" xr:uid="{ED2366AC-DAF7-4B7D-BF91-0760D5202C5C}"/>
    <cellStyle name="60% - Accent6 2 2" xfId="587" xr:uid="{A427B0C7-A304-46D7-A584-1B9578D50B2C}"/>
    <cellStyle name="60% - Accent6 2 3" xfId="764" xr:uid="{976D014C-CA4B-41AE-8C10-51385F2270DD}"/>
    <cellStyle name="60% - Accent6 2 4" xfId="948" xr:uid="{E906B46F-3A26-4238-BA87-DBD4222C0727}"/>
    <cellStyle name="60% - Accent6 2 5" xfId="1115" xr:uid="{1F5069FC-BAD9-463B-A06B-4F788B724783}"/>
    <cellStyle name="60% - Accent6 2 6" xfId="420" xr:uid="{7074E4CA-B205-41E5-B30C-5BEF7D5EAB70}"/>
    <cellStyle name="60% - Accent6 2 7" xfId="1250" xr:uid="{59107B7B-D260-4F2E-AABB-61467BAED2AB}"/>
    <cellStyle name="60% - Dekorfärg1 2" xfId="1251" xr:uid="{90666C68-4F25-4894-ADC6-E63AB78C48AF}"/>
    <cellStyle name="60% - Dekorfärg2 2" xfId="1252" xr:uid="{8065B3BF-D39D-48C5-B672-F22D1C95E9E8}"/>
    <cellStyle name="60% - Dekorfärg3 2" xfId="1253" xr:uid="{65440076-CF59-49F7-9D2B-815E4B575027}"/>
    <cellStyle name="60% - Dekorfärg4 2" xfId="1254" xr:uid="{B7E7092A-7526-48A3-932D-C41E5AF4E231}"/>
    <cellStyle name="60% - Dekorfärg5 2" xfId="1255" xr:uid="{526019B1-D97E-4A62-90B8-75FD6BAD457E}"/>
    <cellStyle name="60% - Dekorfärg6 2" xfId="1256" xr:uid="{64235C01-19D0-4FE3-9017-A8B070A86C2E}"/>
    <cellStyle name="60% - Énfasis1" xfId="166" xr:uid="{C1A44D03-0721-46A9-B92F-185140CAF655}"/>
    <cellStyle name="60% - Énfasis1 2" xfId="588" xr:uid="{C93B4B27-0A42-4C86-8EA6-796BAC187B65}"/>
    <cellStyle name="60% - Énfasis1 3" xfId="765" xr:uid="{6D76E8D2-D75B-474D-BFA5-7AEB66EB7DB0}"/>
    <cellStyle name="60% - Énfasis1 4" xfId="949" xr:uid="{ACA728B2-79B1-4125-93CC-4AA170067F3D}"/>
    <cellStyle name="60% - Énfasis1 5" xfId="1116" xr:uid="{5091EE9C-688A-469D-A31B-8AD6EFCDC013}"/>
    <cellStyle name="60% - Énfasis1 6" xfId="421" xr:uid="{F324F6B6-8E9C-4558-9FDE-EC5582BB06FD}"/>
    <cellStyle name="60% - Énfasis2" xfId="167" xr:uid="{CB63B880-C2CB-457A-8F28-DF875EA376D7}"/>
    <cellStyle name="60% - Énfasis2 2" xfId="589" xr:uid="{4CC2CABE-6D0E-4002-8516-B6F19DD94F45}"/>
    <cellStyle name="60% - Énfasis2 3" xfId="766" xr:uid="{EDFEDA20-F881-47AB-A09A-56FF29B87CD1}"/>
    <cellStyle name="60% - Énfasis2 4" xfId="950" xr:uid="{769A93FC-1F3E-4F4C-959D-45E4AEB03FC2}"/>
    <cellStyle name="60% - Énfasis2 5" xfId="1117" xr:uid="{4BAE2CA0-13C3-4D2C-BF8A-E3175C72A701}"/>
    <cellStyle name="60% - Énfasis2 6" xfId="422" xr:uid="{4FA4A4AC-F9E5-468F-B63D-DABBB4CE1B64}"/>
    <cellStyle name="60% - Énfasis3" xfId="168" xr:uid="{650A83AB-79B9-4295-B3BF-9A95D3504360}"/>
    <cellStyle name="60% - Énfasis3 2" xfId="590" xr:uid="{BD22A529-69B3-49C3-8C2D-323860530C29}"/>
    <cellStyle name="60% - Énfasis3 3" xfId="767" xr:uid="{9F513FB6-2111-498E-B17C-CC881337E2A0}"/>
    <cellStyle name="60% - Énfasis3 4" xfId="951" xr:uid="{298B4D30-0417-47FC-93E1-91255A32354E}"/>
    <cellStyle name="60% - Énfasis3 5" xfId="1118" xr:uid="{97A837FE-BCAD-4149-9B17-972B8BAD12F4}"/>
    <cellStyle name="60% - Énfasis3 6" xfId="423" xr:uid="{24B41738-3F66-4AD7-AE62-3A54CE4FE4C1}"/>
    <cellStyle name="60% - Énfasis4" xfId="169" xr:uid="{0BE3C6A1-D0EE-47FF-8636-B282A07076E7}"/>
    <cellStyle name="60% - Énfasis4 2" xfId="591" xr:uid="{A7B554A4-952E-4F2A-B2D4-49CE8B12ADDD}"/>
    <cellStyle name="60% - Énfasis4 3" xfId="768" xr:uid="{FE5DED48-B8C7-45AF-A0FF-51547BFAE814}"/>
    <cellStyle name="60% - Énfasis4 4" xfId="952" xr:uid="{E1E5CE9C-C696-4C38-BBA4-6F0EEBEB426D}"/>
    <cellStyle name="60% - Énfasis4 5" xfId="1119" xr:uid="{86FDA166-7A2B-4869-90A0-7B3699EB3FD9}"/>
    <cellStyle name="60% - Énfasis4 6" xfId="424" xr:uid="{82D25BC0-DA30-4E65-A727-804F0BF665A3}"/>
    <cellStyle name="60% - Énfasis5" xfId="170" xr:uid="{30F19241-96D8-40F7-A2E1-FB3200480962}"/>
    <cellStyle name="60% - Énfasis5 2" xfId="592" xr:uid="{E41C97E6-4F40-4373-A242-D8C77C3CD726}"/>
    <cellStyle name="60% - Énfasis5 3" xfId="769" xr:uid="{FC8CE5C9-C0AC-41FB-8118-F9C9F3B4F59A}"/>
    <cellStyle name="60% - Énfasis5 4" xfId="953" xr:uid="{DA9A79DD-8A93-4C0F-845A-D831FDF774C0}"/>
    <cellStyle name="60% - Énfasis5 5" xfId="1120" xr:uid="{F2192EA7-F4D2-4931-900E-16392AC287D3}"/>
    <cellStyle name="60% - Énfasis5 6" xfId="425" xr:uid="{BF702A19-6BF6-4CCE-8CD3-70DC2A760D95}"/>
    <cellStyle name="60% - Énfasis6" xfId="171" xr:uid="{65FA17DA-994C-4E04-9331-1283756C260C}"/>
    <cellStyle name="60% - Énfasis6 2" xfId="593" xr:uid="{9221AE59-BB51-418B-BCA6-B94C09B8BAE9}"/>
    <cellStyle name="60% - Énfasis6 3" xfId="770" xr:uid="{0010AD83-F368-4A14-8BD0-3E1967663143}"/>
    <cellStyle name="60% - Énfasis6 4" xfId="954" xr:uid="{E03357E9-7AD9-4F66-A316-E3364F9C9975}"/>
    <cellStyle name="60% - Énfasis6 5" xfId="1121" xr:uid="{85E3C13A-C375-476A-9A2D-FA64AEB70485}"/>
    <cellStyle name="60% - Énfasis6 6" xfId="426" xr:uid="{94719A28-17ED-4034-8780-C9C8CF440332}"/>
    <cellStyle name="Accent1" xfId="30" builtinId="29" customBuiltin="1"/>
    <cellStyle name="Accent1 2" xfId="172" xr:uid="{B7907E39-F4B6-4425-8F7A-24BAD7B82604}"/>
    <cellStyle name="Accent1 2 2" xfId="594" xr:uid="{62159D94-E955-4CE4-AAA1-B2B41FCF12CF}"/>
    <cellStyle name="Accent1 2 3" xfId="771" xr:uid="{9494FA02-6F3B-474C-BAF9-A415A8B6BFDC}"/>
    <cellStyle name="Accent1 2 4" xfId="955" xr:uid="{D55F4672-1B5D-443B-9232-899AC7996BAF}"/>
    <cellStyle name="Accent1 2 5" xfId="1122" xr:uid="{3A2EA8F7-BE25-4F08-B192-668DFE2BAF1B}"/>
    <cellStyle name="Accent1 2 6" xfId="427" xr:uid="{564E344F-DBCE-4935-B4ED-A59843357004}"/>
    <cellStyle name="Accent1 2 7" xfId="1257" xr:uid="{10332A44-3E84-4674-AC79-0BED8C8312C2}"/>
    <cellStyle name="Accent2" xfId="34" builtinId="33" customBuiltin="1"/>
    <cellStyle name="Accent2 2" xfId="173" xr:uid="{00CF9AD1-0E82-4C91-8044-487B0034A014}"/>
    <cellStyle name="Accent2 2 2" xfId="595" xr:uid="{3F3BDA0F-1071-44DD-B259-8C79E0715C1A}"/>
    <cellStyle name="Accent2 2 3" xfId="772" xr:uid="{E3906D75-72BF-472E-BFA5-0CC4D1E96211}"/>
    <cellStyle name="Accent2 2 4" xfId="956" xr:uid="{FAA70A19-CA34-482D-AD55-FEBE050A414C}"/>
    <cellStyle name="Accent2 2 5" xfId="1123" xr:uid="{7E7D59C5-3656-4EC0-8E46-8C8ECDD30B83}"/>
    <cellStyle name="Accent2 2 6" xfId="428" xr:uid="{8412EDC4-EFC4-44F9-A2B3-2FC883A1E97D}"/>
    <cellStyle name="Accent2 2 7" xfId="1258" xr:uid="{6FF40E07-BAF3-46BC-A7C6-3DA8727C92F7}"/>
    <cellStyle name="Accent3" xfId="38" builtinId="37" customBuiltin="1"/>
    <cellStyle name="Accent3 2" xfId="174" xr:uid="{9BAFDC66-14DF-4B05-B31F-66F110EE358E}"/>
    <cellStyle name="Accent3 2 2" xfId="596" xr:uid="{61813DE2-06CA-4511-9AD2-167113B7E471}"/>
    <cellStyle name="Accent3 2 3" xfId="773" xr:uid="{5D21A460-D781-4F0C-AE37-9DDA75EA7E08}"/>
    <cellStyle name="Accent3 2 4" xfId="957" xr:uid="{AC4241A8-FD6D-4E7A-B454-CB5F32E8122A}"/>
    <cellStyle name="Accent3 2 5" xfId="1124" xr:uid="{5345CD29-126B-470C-B256-980790C24315}"/>
    <cellStyle name="Accent3 2 6" xfId="429" xr:uid="{312DE3B6-675B-4009-901A-06C650237F8E}"/>
    <cellStyle name="Accent3 2 7" xfId="1259" xr:uid="{E67CA2A8-FD6F-465F-8DD8-363961C4AC46}"/>
    <cellStyle name="Accent4" xfId="42" builtinId="41" customBuiltin="1"/>
    <cellStyle name="Accent4 2" xfId="175" xr:uid="{A5878115-5A8B-4E87-85CD-65B6114DE6FD}"/>
    <cellStyle name="Accent4 2 2" xfId="597" xr:uid="{3C459167-DABE-4F32-8B3E-DA08D3019307}"/>
    <cellStyle name="Accent4 2 3" xfId="774" xr:uid="{0EC30AD9-E803-4DA9-94CC-E37073E89AC1}"/>
    <cellStyle name="Accent4 2 4" xfId="958" xr:uid="{F09468D7-BC6A-498C-85ED-6B99084B7EF0}"/>
    <cellStyle name="Accent4 2 5" xfId="1125" xr:uid="{033662A9-15E9-4A06-B697-5E383A007AB7}"/>
    <cellStyle name="Accent4 2 6" xfId="430" xr:uid="{D2C14D85-51FA-481B-B510-71D1832FE4E6}"/>
    <cellStyle name="Accent4 2 7" xfId="1260" xr:uid="{DC5FE00E-965F-4A23-9314-9C818AED18ED}"/>
    <cellStyle name="Accent5" xfId="46" builtinId="45" customBuiltin="1"/>
    <cellStyle name="Accent5 2" xfId="176" xr:uid="{B4F68F71-E69F-480E-8119-11BA24060316}"/>
    <cellStyle name="Accent5 2 2" xfId="598" xr:uid="{759197B5-9F21-4583-B300-A0F7EDB54084}"/>
    <cellStyle name="Accent5 2 3" xfId="775" xr:uid="{70DCB33B-A228-4EA4-83C9-5F8C1A703D39}"/>
    <cellStyle name="Accent5 2 4" xfId="959" xr:uid="{6063C995-5632-46F3-B3F6-D81AC620B621}"/>
    <cellStyle name="Accent5 2 5" xfId="1126" xr:uid="{CB8CEFD5-588F-46CA-8B15-ADC288DF1794}"/>
    <cellStyle name="Accent5 2 6" xfId="431" xr:uid="{D0F9D2C4-36B2-4CCF-9364-0F6B28C8EDBC}"/>
    <cellStyle name="Accent5 2 7" xfId="1261" xr:uid="{999BC638-2959-4DED-8C5C-6D488B57E598}"/>
    <cellStyle name="Accent6" xfId="50" builtinId="49" customBuiltin="1"/>
    <cellStyle name="Accent6 2" xfId="177" xr:uid="{4EFAD01C-126C-4C34-80CD-73A3F0665BB3}"/>
    <cellStyle name="Accent6 2 2" xfId="599" xr:uid="{D2D0A9AD-4538-4A55-BD17-3C6CD88DB60C}"/>
    <cellStyle name="Accent6 2 3" xfId="776" xr:uid="{E6D980B6-6BC4-4462-A525-E5AFEC8F9673}"/>
    <cellStyle name="Accent6 2 4" xfId="960" xr:uid="{3CFFAF8D-2CEA-4EA8-9766-89127AAF692D}"/>
    <cellStyle name="Accent6 2 5" xfId="1127" xr:uid="{3E025E93-0CB2-487E-928D-45809796DE0B}"/>
    <cellStyle name="Accent6 2 6" xfId="432" xr:uid="{589E7D2F-A7BC-4497-8110-426ADD865153}"/>
    <cellStyle name="Accent6 2 7" xfId="1262" xr:uid="{37D7E13E-4B74-4644-93F8-0ABA3AC36B7E}"/>
    <cellStyle name="Anteckning 2" xfId="1263" xr:uid="{A4E96168-F08C-46B6-B60D-61999FB1C5DD}"/>
    <cellStyle name="Bad" xfId="20" builtinId="27" customBuiltin="1"/>
    <cellStyle name="Bad 2" xfId="178" xr:uid="{276AA5C7-6456-4DA8-B3AE-D97C5D366E9B}"/>
    <cellStyle name="Bad 2 2" xfId="600" xr:uid="{62366DF9-9C0E-4CE2-AB85-D3E5A5B06ACF}"/>
    <cellStyle name="Bad 2 3" xfId="777" xr:uid="{2CFD9B84-0FBA-410F-9E0C-CA0F6AC045C0}"/>
    <cellStyle name="Bad 2 4" xfId="961" xr:uid="{9A0B5603-1090-4A61-9C55-546EA9B7A2C9}"/>
    <cellStyle name="Bad 2 5" xfId="1128" xr:uid="{597362AB-F9BF-4EA4-AB90-5788003737BF}"/>
    <cellStyle name="Bad 2 6" xfId="433" xr:uid="{B401FFE4-A90F-4C1C-91B4-C09A8AF0586C}"/>
    <cellStyle name="Bad 2 7" xfId="1264" xr:uid="{BA3B2A53-B78D-4A41-9C29-E99D24F96E03}"/>
    <cellStyle name="Beräkning 2" xfId="1265" xr:uid="{3D7A674E-7911-47C2-877F-BE713969ACDD}"/>
    <cellStyle name="Bevitel" xfId="179" xr:uid="{8A51ADA1-7EE4-4FAF-A8A5-9051BA7AEE30}"/>
    <cellStyle name="Bevitel 2" xfId="601" xr:uid="{5B641F81-5C27-446E-92BE-93656B3EA6E9}"/>
    <cellStyle name="Bevitel 3" xfId="778" xr:uid="{D38065DA-9C40-4ADB-B215-EEBE3018287B}"/>
    <cellStyle name="Bevitel 4" xfId="962" xr:uid="{CE92EDD6-BA5B-4E2F-A032-39D6916E9A58}"/>
    <cellStyle name="Bevitel 5" xfId="1129" xr:uid="{AD5B8599-A19F-4B37-B02A-4C2593919105}"/>
    <cellStyle name="Bevitel 6" xfId="434" xr:uid="{425E2F4A-65CC-421C-8F58-0615A9113CCB}"/>
    <cellStyle name="Blankettnamn" xfId="2192" xr:uid="{2C2B5E27-7A24-4DB5-9E60-A640C374A968}"/>
    <cellStyle name="blue" xfId="1266" xr:uid="{D856F212-509C-4B23-BA47-CEC7C1FD59F3}"/>
    <cellStyle name="Bra 2" xfId="1267" xr:uid="{7CA8440A-3E5B-43C3-ACAA-A60A75D3A337}"/>
    <cellStyle name="Buena" xfId="180" xr:uid="{9CB378BB-7261-4400-9050-046FFDF98208}"/>
    <cellStyle name="Buena 2" xfId="602" xr:uid="{9087E189-2F52-4702-92A9-335BE8C01F90}"/>
    <cellStyle name="Buena 3" xfId="779" xr:uid="{2F45CDBF-45F1-4DCB-A951-A3EC09B87225}"/>
    <cellStyle name="Buena 4" xfId="963" xr:uid="{33606EB8-C103-4048-A1A1-38FD3FA1EB83}"/>
    <cellStyle name="Buena 5" xfId="1130" xr:uid="{9CC14B70-11F7-45A1-8A21-E625AD2DA5EB}"/>
    <cellStyle name="Buena 6" xfId="435" xr:uid="{32F8F66E-85F4-447C-8D07-797F8894DA92}"/>
    <cellStyle name="Calculation" xfId="24" builtinId="22" customBuiltin="1"/>
    <cellStyle name="Calculation 2" xfId="182" xr:uid="{06E9CF62-41EC-42E0-8E1C-180B313297E9}"/>
    <cellStyle name="Calculation 2 2" xfId="604" xr:uid="{152BF6F6-FA85-4B36-AB90-0D472998B068}"/>
    <cellStyle name="Calculation 2 3" xfId="781" xr:uid="{92DD3817-AB4E-4FA6-BB0D-C44E2842C9CF}"/>
    <cellStyle name="Calculation 2 4" xfId="965" xr:uid="{0C2D8881-FF0F-4C2E-9474-C000A7381579}"/>
    <cellStyle name="Calculation 2 5" xfId="1132" xr:uid="{38C43860-6487-4F00-9DF6-C3E7C6A445CC}"/>
    <cellStyle name="Calculation 2 6" xfId="437" xr:uid="{8115F0CD-C637-4273-8724-94F41D24B7FE}"/>
    <cellStyle name="Calculation 2 7" xfId="1268" xr:uid="{BBAC577C-14F0-46A0-B241-03F19452ED99}"/>
    <cellStyle name="Calculation 3" xfId="181" xr:uid="{A683152F-3DBA-4759-BEBA-EA64522DEE58}"/>
    <cellStyle name="Calculation 3 2" xfId="603" xr:uid="{7EE4E7C1-3C71-4F7F-BA81-A0A514033972}"/>
    <cellStyle name="Calculation 3 3" xfId="780" xr:uid="{083A3E7F-00BB-4CA0-9916-9679D3D60D02}"/>
    <cellStyle name="Calculation 3 4" xfId="964" xr:uid="{8DC16D54-3FF4-445B-8552-44881F9F9174}"/>
    <cellStyle name="Calculation 3 5" xfId="1131" xr:uid="{0B2F4C27-7E9F-48BD-9D7C-6DC9C2752CE7}"/>
    <cellStyle name="Calculation 3 6" xfId="436" xr:uid="{4DD85EB4-24B9-4E27-920C-9A7A5FD3A1A3}"/>
    <cellStyle name="Cálculo" xfId="183" xr:uid="{CE6AAD70-B26C-4ECC-991A-807A9414E934}"/>
    <cellStyle name="Cálculo 2" xfId="605" xr:uid="{9DD3AB90-EF92-42A7-9A26-E100488DDB48}"/>
    <cellStyle name="Cálculo 3" xfId="782" xr:uid="{193ED29E-207B-41F0-B9ED-AA6D87194078}"/>
    <cellStyle name="Cálculo 4" xfId="966" xr:uid="{33C1B60B-13CC-40CC-BEAF-04A1400C0A6C}"/>
    <cellStyle name="Cálculo 5" xfId="1133" xr:uid="{13712377-5BCD-463D-8E14-EBB745F76911}"/>
    <cellStyle name="Cálculo 6" xfId="438" xr:uid="{0CFA599E-64C6-48D3-929A-B99CFEFD6CDA}"/>
    <cellStyle name="Celda de comprobación" xfId="184" xr:uid="{49542306-05A2-4F7D-965A-6DF3DAC88803}"/>
    <cellStyle name="Celda de comprobación 2" xfId="606" xr:uid="{2468638B-9367-48B7-90A9-712195E11584}"/>
    <cellStyle name="Celda de comprobación 3" xfId="783" xr:uid="{B6C6DC4A-4D41-43E4-A950-E751F79EFDB8}"/>
    <cellStyle name="Celda de comprobación 4" xfId="967" xr:uid="{7BDF3E0F-B05C-425F-8D16-EBEA06DA19D2}"/>
    <cellStyle name="Celda de comprobación 5" xfId="1134" xr:uid="{F263360A-6A70-4B9E-A9D4-01E3DA5DC90E}"/>
    <cellStyle name="Celda de comprobación 6" xfId="439" xr:uid="{882B64F0-3832-4CC7-9168-2671D72C9C7B}"/>
    <cellStyle name="Celda vinculada" xfId="185" xr:uid="{17D60704-827F-48ED-B982-1769BAE4FEB4}"/>
    <cellStyle name="Check Cell" xfId="26" builtinId="23" customBuiltin="1"/>
    <cellStyle name="Check Cell 2" xfId="186" xr:uid="{C6449BCC-5EDF-4C34-85BD-0A391F3BBE29}"/>
    <cellStyle name="Check Cell 2 2" xfId="607" xr:uid="{CBE53C18-84A7-4F84-B30C-BB94D58511BA}"/>
    <cellStyle name="Check Cell 2 3" xfId="784" xr:uid="{6175E753-CAF6-4532-8C17-8FE306120901}"/>
    <cellStyle name="Check Cell 2 4" xfId="968" xr:uid="{2B8B37C5-7807-4B28-A740-C71095C6AB2F}"/>
    <cellStyle name="Check Cell 2 5" xfId="1135" xr:uid="{BB758AC3-39AE-4CA5-9575-7DA53BE16732}"/>
    <cellStyle name="Check Cell 2 6" xfId="440" xr:uid="{840F497F-E669-45EE-AD66-0F7B8CF825AA}"/>
    <cellStyle name="Check Cell 2 7" xfId="1269" xr:uid="{55C98968-9313-4DE2-B866-34880B6654AA}"/>
    <cellStyle name="Cím" xfId="187" xr:uid="{E7AC8A74-4C85-4954-A45E-9C1AA83B1F8D}"/>
    <cellStyle name="Címsor 1" xfId="188" xr:uid="{2D6A4A97-0357-4DC9-B33E-B3F9FAE8F7E2}"/>
    <cellStyle name="Címsor 2" xfId="189" xr:uid="{6DB765BB-C418-4D1A-830E-A34C6E8CB622}"/>
    <cellStyle name="Címsor 3" xfId="190" xr:uid="{6814ACC9-9C39-410A-87CB-8165DCE4C30E}"/>
    <cellStyle name="Címsor 4" xfId="191" xr:uid="{2D466F2C-04AF-4ED5-BE7C-87D139E1F901}"/>
    <cellStyle name="Comma" xfId="13" builtinId="3"/>
    <cellStyle name="Comma [0] 2" xfId="311" xr:uid="{A21413BC-0E24-4C74-AD0A-5EE5325238E1}"/>
    <cellStyle name="Comma [0] 2 2" xfId="1216" xr:uid="{60FFF6C4-D6A8-4A18-A14B-37C1BC544A43}"/>
    <cellStyle name="Comma [0] 3" xfId="834" xr:uid="{512ADEA2-0BDF-414D-949D-3DB230467DD5}"/>
    <cellStyle name="Comma [0] 3 2" xfId="1212" xr:uid="{C6AF12BC-8BBF-4ED8-ADE8-4FAE8010C518}"/>
    <cellStyle name="Comma [0] 4" xfId="1187" xr:uid="{5F685AC4-6C2B-4F1C-AEC4-A2A07C7CA90A}"/>
    <cellStyle name="Comma [0] 5" xfId="1191" xr:uid="{0E61E293-A5D8-41A3-9123-9405CE27558B}"/>
    <cellStyle name="Comma 10" xfId="3" xr:uid="{7B840D6B-E212-476A-892F-49BFC5B15CC5}"/>
    <cellStyle name="Comma 10 2" xfId="2703" xr:uid="{E89EFB39-2611-4411-9BC6-02C2839025A5}"/>
    <cellStyle name="Comma 10 3" xfId="1219" xr:uid="{57D26B66-D7BC-4D0C-8D23-31544FBD8483}"/>
    <cellStyle name="Comma 11" xfId="1270" xr:uid="{3397369A-CD0C-439E-9977-B0F026BD1984}"/>
    <cellStyle name="Comma 11 10" xfId="32504" xr:uid="{F0C1482D-98C7-473F-859B-B2CCC7746DC9}"/>
    <cellStyle name="Comma 11 2 2" xfId="4238" xr:uid="{289837D2-8E54-493A-9155-673140DD0E01}"/>
    <cellStyle name="Comma 11 2 2 2" xfId="7475" xr:uid="{B8027A04-9E80-4563-8C6C-DD040A882A29}"/>
    <cellStyle name="Comma 11 2 2 2 2" xfId="14898" xr:uid="{664B6FEE-BA9E-4E57-B360-01FFFA08C434}"/>
    <cellStyle name="Comma 11 2 2 2 2 2" xfId="29736" xr:uid="{0F29F133-9EE1-4549-85D4-D8354925C2B6}"/>
    <cellStyle name="Comma 11 2 2 2 2 3" xfId="44569" xr:uid="{C045EFAF-E511-48E8-9EEF-4B0C52A0876C}"/>
    <cellStyle name="Comma 11 2 2 2 3" xfId="22316" xr:uid="{7A7D1211-BA97-49F3-BFDC-DF810E0245E1}"/>
    <cellStyle name="Comma 11 2 2 2 4" xfId="37149" xr:uid="{894D6118-6D5F-450C-9FF1-D694F895714C}"/>
    <cellStyle name="Comma 11 2 2 3" xfId="11660" xr:uid="{66D5D4C4-7E5E-4158-B813-8F89692E99D2}"/>
    <cellStyle name="Comma 11 2 2 3 2" xfId="26498" xr:uid="{5BB7D11E-B9D2-4310-976D-1E9C0AF190BE}"/>
    <cellStyle name="Comma 11 2 2 3 3" xfId="41331" xr:uid="{118B8FD6-01C8-4DB7-B7CA-0762D1791758}"/>
    <cellStyle name="Comma 11 2 2 4" xfId="19078" xr:uid="{2606C7E1-733E-4649-892F-D33CEA58E2F3}"/>
    <cellStyle name="Comma 11 2 2 5" xfId="33911" xr:uid="{E9BC1267-BF7A-4598-B99A-7D43975EE9B6}"/>
    <cellStyle name="Comma 11 2 3" xfId="6108" xr:uid="{DB8C4CD4-0AB2-42A8-B756-3E409E314249}"/>
    <cellStyle name="Comma 11 2 3 2" xfId="13531" xr:uid="{0CFBF2B6-5DFB-4D17-AE83-7308945B2212}"/>
    <cellStyle name="Comma 11 2 3 2 2" xfId="28369" xr:uid="{BB60E126-7CFD-4756-B500-D72FA10CE453}"/>
    <cellStyle name="Comma 11 2 3 2 3" xfId="43202" xr:uid="{E10FD9DF-884C-45CF-88C6-E457E3552787}"/>
    <cellStyle name="Comma 11 2 3 3" xfId="20949" xr:uid="{B4C4EBB8-22D7-4CEE-8359-92FACC214795}"/>
    <cellStyle name="Comma 11 2 3 4" xfId="35782" xr:uid="{0150FEFB-F7C4-4C9B-B055-2246E529933F}"/>
    <cellStyle name="Comma 11 2 4" xfId="10284" xr:uid="{11E79677-C6A0-4CC3-9C07-CB68D5AECDD5}"/>
    <cellStyle name="Comma 11 2 4 2" xfId="25122" xr:uid="{4B6B2E8A-16A6-4D1B-B174-33626535F029}"/>
    <cellStyle name="Comma 11 2 4 3" xfId="39955" xr:uid="{F013CF58-5FDA-403D-A140-D4B7F1CEB627}"/>
    <cellStyle name="Comma 11 2 5" xfId="17702" xr:uid="{D1DBE3E7-EB76-4DA0-B974-34C0CC18AFD2}"/>
    <cellStyle name="Comma 11 2 6" xfId="32535" xr:uid="{BA6C66AF-5663-4150-934A-0310CBE85F48}"/>
    <cellStyle name="Comma 11 3" xfId="2874" xr:uid="{CE6D7916-39C5-4FF5-86AF-1383FA1B9105}"/>
    <cellStyle name="Comma 11 3 2" xfId="4239" xr:uid="{A72A166A-70AD-4346-A24A-8B324EF21A8B}"/>
    <cellStyle name="Comma 11 3 2 2" xfId="7476" xr:uid="{389D536B-AF1C-4CC2-A99A-F9D8CAACB93B}"/>
    <cellStyle name="Comma 11 3 2 2 2" xfId="14899" xr:uid="{03A7789A-4064-464F-B179-EF2943CC8330}"/>
    <cellStyle name="Comma 11 3 2 2 2 2" xfId="29737" xr:uid="{ED2BA5A8-6C05-484C-8812-EEEF1614CF6E}"/>
    <cellStyle name="Comma 11 3 2 2 2 3" xfId="44570" xr:uid="{FDB9212C-2359-4DF6-A208-68651C6F8CE2}"/>
    <cellStyle name="Comma 11 3 2 2 3" xfId="22317" xr:uid="{3D7E217C-0E60-46F6-AB71-383A43BD76D8}"/>
    <cellStyle name="Comma 11 3 2 2 4" xfId="37150" xr:uid="{730470BA-BD76-452C-ACD6-57EDDB78DE86}"/>
    <cellStyle name="Comma 11 3 2 3" xfId="11661" xr:uid="{44F1DC80-2786-4310-8C5A-B97EA62E079C}"/>
    <cellStyle name="Comma 11 3 2 3 2" xfId="26499" xr:uid="{00AFC437-97EF-4416-8006-D598C639AFA9}"/>
    <cellStyle name="Comma 11 3 2 3 3" xfId="41332" xr:uid="{4500B6C0-4074-465D-9F49-340414AB8434}"/>
    <cellStyle name="Comma 11 3 2 4" xfId="19079" xr:uid="{4A40BB79-C03B-49F2-84FC-A54BB8C3511F}"/>
    <cellStyle name="Comma 11 3 2 5" xfId="33912" xr:uid="{8A5F5D3B-B476-489E-B0DB-831AF88388B1}"/>
    <cellStyle name="Comma 11 3 3" xfId="6107" xr:uid="{61F85841-C77D-4D2D-AF0F-D8F882C04898}"/>
    <cellStyle name="Comma 11 3 3 2" xfId="13530" xr:uid="{476C4166-C7D4-4815-AC2C-8019B5B97C0E}"/>
    <cellStyle name="Comma 11 3 3 2 2" xfId="28368" xr:uid="{FA5826C3-5B12-4A65-8E5D-4AA9D7B428F0}"/>
    <cellStyle name="Comma 11 3 3 2 3" xfId="43201" xr:uid="{5B8E40D9-6988-45F8-8987-7FA69BCA8687}"/>
    <cellStyle name="Comma 11 3 3 3" xfId="20948" xr:uid="{7B724126-B830-4D68-B6AF-B7D0789FCD75}"/>
    <cellStyle name="Comma 11 3 3 4" xfId="35781" xr:uid="{182DB40F-B875-49CD-81C6-B697055BC283}"/>
    <cellStyle name="Comma 11 3 4" xfId="10285" xr:uid="{F417D46C-3E1F-4224-9410-8AE46ACD9A47}"/>
    <cellStyle name="Comma 11 3 4 2" xfId="25123" xr:uid="{1F86AA93-DE39-4C8C-A559-B25884A11079}"/>
    <cellStyle name="Comma 11 3 4 3" xfId="39956" xr:uid="{4DDE5FBD-C992-4562-BAC6-1154A3ABA5C4}"/>
    <cellStyle name="Comma 11 3 5" xfId="17703" xr:uid="{10F0C2B3-276A-4B93-AC39-680A5028F946}"/>
    <cellStyle name="Comma 11 3 6" xfId="32536" xr:uid="{1C11AC0A-0415-4E1C-8C63-5F7F74D10420}"/>
    <cellStyle name="Comma 11 4" xfId="4240" xr:uid="{96DF4BDF-EB4F-4E3C-BB84-BC46247AB4AD}"/>
    <cellStyle name="Comma 11 4 2" xfId="7477" xr:uid="{AF0B91F1-C160-435C-A435-3519FC618359}"/>
    <cellStyle name="Comma 11 4 2 2" xfId="14900" xr:uid="{A649685A-E361-4025-8D1A-843530F81096}"/>
    <cellStyle name="Comma 11 4 2 2 2" xfId="29738" xr:uid="{910B9EE6-5330-4A8E-BE40-9C52BA9C54E7}"/>
    <cellStyle name="Comma 11 4 2 2 3" xfId="44571" xr:uid="{821F2D36-D324-4981-BCA9-027780DFE8BD}"/>
    <cellStyle name="Comma 11 4 2 3" xfId="22318" xr:uid="{4E13D44B-9865-4709-B5C2-87EC815F3A1A}"/>
    <cellStyle name="Comma 11 4 2 4" xfId="37151" xr:uid="{72C7F286-A315-4A8D-AF82-BB7FDCE21281}"/>
    <cellStyle name="Comma 11 4 3" xfId="11662" xr:uid="{81670691-9762-453A-B8B0-95AA09116378}"/>
    <cellStyle name="Comma 11 4 3 2" xfId="26500" xr:uid="{4AED168A-C35E-41B0-9879-9A1470A979D7}"/>
    <cellStyle name="Comma 11 4 3 3" xfId="41333" xr:uid="{2359F7B8-C1D2-486E-A842-26639725CB47}"/>
    <cellStyle name="Comma 11 4 4" xfId="19080" xr:uid="{1FB4F8DB-E20A-43C0-A0E2-3447961E6EFA}"/>
    <cellStyle name="Comma 11 4 5" xfId="33913" xr:uid="{E6F703B0-9EFA-463A-8CE1-3FE91C5DD483}"/>
    <cellStyle name="Comma 11 5" xfId="5791" xr:uid="{D62A4581-79F5-4F53-ABC3-E6B26B1AD92E}"/>
    <cellStyle name="Comma 11 5 2" xfId="9031" xr:uid="{A76CE3FF-5141-4E65-A5D3-F0E2B45CC3FC}"/>
    <cellStyle name="Comma 11 5 2 2" xfId="16454" xr:uid="{2C367FE7-6919-4966-8DCA-EFEB4FEAEFC1}"/>
    <cellStyle name="Comma 11 5 2 2 2" xfId="31292" xr:uid="{19B4E743-3CB7-46F2-9E99-67FE4F093C7F}"/>
    <cellStyle name="Comma 11 5 2 2 3" xfId="46125" xr:uid="{1F2A4AF5-FDEB-4869-8EFA-873E1EA335D7}"/>
    <cellStyle name="Comma 11 5 2 3" xfId="23872" xr:uid="{39A47E9E-BF6D-4417-9C30-B2E16409D83B}"/>
    <cellStyle name="Comma 11 5 2 4" xfId="38705" xr:uid="{1404CF70-0631-4857-BA03-C4ED6842456A}"/>
    <cellStyle name="Comma 11 5 3" xfId="13216" xr:uid="{861ABE60-945F-47B6-9FAA-F1B4839BBC77}"/>
    <cellStyle name="Comma 11 5 3 2" xfId="28054" xr:uid="{C5B5C194-8F5D-4A0F-9309-89A71E0D44B9}"/>
    <cellStyle name="Comma 11 5 3 3" xfId="42887" xr:uid="{2AC08EBD-BE25-458C-A03B-FCE2375BBAC6}"/>
    <cellStyle name="Comma 11 5 4" xfId="20634" xr:uid="{E7387DEE-92BE-4406-8CAE-B59E263CE7E2}"/>
    <cellStyle name="Comma 11 5 5" xfId="35467" xr:uid="{3CC7FC24-39D4-49FA-94C7-8A2C8E4C154C}"/>
    <cellStyle name="Comma 11 6" xfId="2873" xr:uid="{9027A51C-C931-4C7F-A734-56211816025F}"/>
    <cellStyle name="Comma 11 6 2" xfId="9319" xr:uid="{06507AE7-EE4B-4758-9886-80A2312A353A}"/>
    <cellStyle name="Comma 11 6 2 2" xfId="16742" xr:uid="{4E6F5FC2-7A64-441C-849A-DAA88CC4E281}"/>
    <cellStyle name="Comma 11 6 2 2 2" xfId="31580" xr:uid="{ADFB768F-1EAF-4758-934D-132EA5A7C4C6}"/>
    <cellStyle name="Comma 11 6 2 2 3" xfId="46413" xr:uid="{A09093D0-906E-421F-82F7-80044B529276}"/>
    <cellStyle name="Comma 11 6 2 3" xfId="24160" xr:uid="{2545EDFF-D931-419C-8358-70BE3A444029}"/>
    <cellStyle name="Comma 11 6 2 4" xfId="38993" xr:uid="{F65F81E7-42BF-41F7-8E6D-ED99FEE02105}"/>
    <cellStyle name="Comma 11 6 3" xfId="10283" xr:uid="{B4D1EA9B-6A1B-4FCF-B1B1-F2DDB9D0DA53}"/>
    <cellStyle name="Comma 11 6 3 2" xfId="25121" xr:uid="{2F7AF293-2E19-4AC7-8361-209B3F592FC7}"/>
    <cellStyle name="Comma 11 6 3 3" xfId="39954" xr:uid="{5A4A9C18-3F20-4730-A9D1-92227654988D}"/>
    <cellStyle name="Comma 11 6 4" xfId="17701" xr:uid="{C652FA66-8350-43DF-8C27-90C45E5122D5}"/>
    <cellStyle name="Comma 11 6 5" xfId="32534" xr:uid="{226EF46B-1EB0-43D9-96DC-69C55890750F}"/>
    <cellStyle name="Comma 11 7" xfId="6109" xr:uid="{FC2D737E-3B68-40F0-ACC7-0C7A16B27F74}"/>
    <cellStyle name="Comma 11 7 2" xfId="13532" xr:uid="{6144E351-EABA-4601-9407-432C7931189B}"/>
    <cellStyle name="Comma 11 7 2 2" xfId="28370" xr:uid="{CE08CD90-E270-458C-B775-88CA6C4867F4}"/>
    <cellStyle name="Comma 11 7 2 3" xfId="43203" xr:uid="{332EF4A0-8B0C-4832-8F84-2F6EC67D9F8E}"/>
    <cellStyle name="Comma 11 7 3" xfId="20950" xr:uid="{D4367C09-01F7-4818-85E6-9AEE9C6B5EA9}"/>
    <cellStyle name="Comma 11 7 4" xfId="35783" xr:uid="{C04115C7-1548-46E5-9B1B-38D11B280C14}"/>
    <cellStyle name="Comma 11 8" xfId="10253" xr:uid="{9CD5F101-0F80-46E9-8CD7-19AE83BF8ADB}"/>
    <cellStyle name="Comma 11 8 2" xfId="25091" xr:uid="{E69543B5-EDEF-47C0-97AE-80DDC20F1AC9}"/>
    <cellStyle name="Comma 11 8 3" xfId="39924" xr:uid="{289EA075-DA8A-4BE4-914A-F1A781A81171}"/>
    <cellStyle name="Comma 11 9" xfId="17671" xr:uid="{CDE467C3-198C-42A3-80DF-6724AF590794}"/>
    <cellStyle name="Comma 12" xfId="2169" xr:uid="{2D405B4A-0A67-4CF6-90A3-6DB7B822C966}"/>
    <cellStyle name="Comma 12 10" xfId="32515" xr:uid="{B323A91A-95B2-43EE-B6FB-60AD081932D1}"/>
    <cellStyle name="Comma 12 2" xfId="2876" xr:uid="{1357CA11-D8C9-4E5D-BD0F-7C9C06D0ED4E}"/>
    <cellStyle name="Comma 12 2 2" xfId="4241" xr:uid="{2D976B05-220A-4A86-8B65-7B8B20A02D16}"/>
    <cellStyle name="Comma 12 2 2 2" xfId="7478" xr:uid="{FF9BB2F6-9F6B-4BA1-8866-EA4F5D70FD7D}"/>
    <cellStyle name="Comma 12 2 2 2 2" xfId="14901" xr:uid="{19351DD1-AB52-46CB-A5B7-9A5269F86240}"/>
    <cellStyle name="Comma 12 2 2 2 2 2" xfId="29739" xr:uid="{B41E4FEB-BC51-40DC-9F8F-236BBB05C6AA}"/>
    <cellStyle name="Comma 12 2 2 2 2 3" xfId="44572" xr:uid="{3F0DD24C-8FD1-4C6A-AC30-80745AE8F649}"/>
    <cellStyle name="Comma 12 2 2 2 3" xfId="22319" xr:uid="{0D72653D-368B-45CE-A6E1-079057F1A436}"/>
    <cellStyle name="Comma 12 2 2 2 4" xfId="37152" xr:uid="{C5C23AA8-EE28-4106-B2BA-12152672C5CD}"/>
    <cellStyle name="Comma 12 2 2 3" xfId="11663" xr:uid="{96C1997C-AF8C-41E6-B332-20A7370AE51E}"/>
    <cellStyle name="Comma 12 2 2 3 2" xfId="26501" xr:uid="{FD6BBA94-AC73-4A90-9B82-0A68841AD317}"/>
    <cellStyle name="Comma 12 2 2 3 3" xfId="41334" xr:uid="{D513D3D4-2F0E-40B3-97E8-FF05EC8FC692}"/>
    <cellStyle name="Comma 12 2 2 4" xfId="19081" xr:uid="{1AEDC1BA-6D2F-4C51-B0CC-ACE9AE422B25}"/>
    <cellStyle name="Comma 12 2 2 5" xfId="33914" xr:uid="{51F16CA8-9066-4E17-9C85-739544F9884C}"/>
    <cellStyle name="Comma 12 2 3" xfId="6106" xr:uid="{A7764EF0-EE93-4B21-8A80-710AD8AE6F45}"/>
    <cellStyle name="Comma 12 2 3 2" xfId="13529" xr:uid="{779994EF-CAD8-4341-9C75-4B90C4D67FA6}"/>
    <cellStyle name="Comma 12 2 3 2 2" xfId="28367" xr:uid="{54CA344A-846E-426B-9BBD-83FFCED39CEA}"/>
    <cellStyle name="Comma 12 2 3 2 3" xfId="43200" xr:uid="{8935F60F-73AF-43FD-BE60-6E9B25036E4C}"/>
    <cellStyle name="Comma 12 2 3 3" xfId="20947" xr:uid="{C57D031B-F17E-482C-B592-4C0026788D13}"/>
    <cellStyle name="Comma 12 2 3 4" xfId="35780" xr:uid="{223AACE2-588D-495F-AD01-9CCF9CE2CB61}"/>
    <cellStyle name="Comma 12 2 4" xfId="10287" xr:uid="{8217CDCB-0D58-493C-A156-F8DEC10A9F37}"/>
    <cellStyle name="Comma 12 2 4 2" xfId="25125" xr:uid="{13A52868-3D47-4FE3-9A2F-F768AF79FF33}"/>
    <cellStyle name="Comma 12 2 4 3" xfId="39958" xr:uid="{3C6F0AEB-A48E-4B32-AE9C-9851E1EC9C69}"/>
    <cellStyle name="Comma 12 2 5" xfId="17705" xr:uid="{AC2B318D-343F-4E4B-A40D-6E31374AE91F}"/>
    <cellStyle name="Comma 12 2 6" xfId="32538" xr:uid="{D2B5DA5E-CDA3-4B90-9B32-E1D66043897E}"/>
    <cellStyle name="Comma 12 3" xfId="2877" xr:uid="{BDC3E1D9-3E2A-4BAC-8B54-A79BB322CE5E}"/>
    <cellStyle name="Comma 12 3 2" xfId="4242" xr:uid="{AFF55FD2-B60D-449A-8492-0094F137E57B}"/>
    <cellStyle name="Comma 12 3 2 2" xfId="7479" xr:uid="{22329F69-2D4B-4FDD-B6F3-EE19B8663BAD}"/>
    <cellStyle name="Comma 12 3 2 2 2" xfId="14902" xr:uid="{E6A55EB5-8DEE-4074-9C8C-F2A3FCBCA454}"/>
    <cellStyle name="Comma 12 3 2 2 2 2" xfId="29740" xr:uid="{7FEC0917-B1D8-4D7B-B5FE-29C56C7BFECB}"/>
    <cellStyle name="Comma 12 3 2 2 2 3" xfId="44573" xr:uid="{C1DA5C21-87F1-4A32-9701-053722C154D1}"/>
    <cellStyle name="Comma 12 3 2 2 3" xfId="22320" xr:uid="{BF62A8D8-5167-4B09-8342-7183F9972C56}"/>
    <cellStyle name="Comma 12 3 2 2 4" xfId="37153" xr:uid="{B99DBAC9-0CA1-4588-B41C-C8DE3691052B}"/>
    <cellStyle name="Comma 12 3 2 3" xfId="11664" xr:uid="{F84715EB-CFFA-41E2-9BD9-EBF47B0D5450}"/>
    <cellStyle name="Comma 12 3 2 3 2" xfId="26502" xr:uid="{05B13C01-1160-4810-9CFE-C16977323172}"/>
    <cellStyle name="Comma 12 3 2 3 3" xfId="41335" xr:uid="{127B2CA5-71DA-47A0-9BFF-6ABD3FD112F1}"/>
    <cellStyle name="Comma 12 3 2 4" xfId="19082" xr:uid="{66335F54-E49B-4769-9381-34D8063B6E33}"/>
    <cellStyle name="Comma 12 3 2 5" xfId="33915" xr:uid="{FADFC632-1BE6-4A33-8B42-68B0DD98A49F}"/>
    <cellStyle name="Comma 12 3 3" xfId="6105" xr:uid="{9C41BB11-FDA9-4FDF-92FD-0227E27B4E69}"/>
    <cellStyle name="Comma 12 3 3 2" xfId="13528" xr:uid="{D4D0AABD-18F2-4B3E-8BB6-5D48BDD4A834}"/>
    <cellStyle name="Comma 12 3 3 2 2" xfId="28366" xr:uid="{CB9C51B4-67F5-45AC-97BE-66A7B8B0EEAE}"/>
    <cellStyle name="Comma 12 3 3 2 3" xfId="43199" xr:uid="{4810C727-04A4-4E0C-B4FC-55B77A9EB960}"/>
    <cellStyle name="Comma 12 3 3 3" xfId="20946" xr:uid="{F36DE867-1258-4927-A484-B1758D48CDCD}"/>
    <cellStyle name="Comma 12 3 3 4" xfId="35779" xr:uid="{A38096D7-A246-40A6-BE17-C6B587B45888}"/>
    <cellStyle name="Comma 12 3 4" xfId="10288" xr:uid="{6F5CE208-C64F-4770-8EB6-4C8C4E2BB167}"/>
    <cellStyle name="Comma 12 3 4 2" xfId="25126" xr:uid="{368F2CF3-B9F9-4ECD-9612-26FB996AD0D1}"/>
    <cellStyle name="Comma 12 3 4 3" xfId="39959" xr:uid="{063D817F-F943-4BDF-B2C8-4BAC10E1500E}"/>
    <cellStyle name="Comma 12 3 5" xfId="17706" xr:uid="{79085BCE-1E5E-48E2-B972-ADFF46005E75}"/>
    <cellStyle name="Comma 12 3 6" xfId="32539" xr:uid="{AECC1228-FFBA-41E3-82FC-D3B2BA7E6957}"/>
    <cellStyle name="Comma 12 4" xfId="4243" xr:uid="{AD8315D6-8688-4EAC-A8D1-981FEA29B542}"/>
    <cellStyle name="Comma 12 4 2" xfId="7480" xr:uid="{E76E3CF7-0C3A-449E-9AE2-E8255F4A0B23}"/>
    <cellStyle name="Comma 12 4 2 2" xfId="14903" xr:uid="{4E48F78A-4810-4734-B468-41C15814FAF8}"/>
    <cellStyle name="Comma 12 4 2 2 2" xfId="29741" xr:uid="{B66A9046-964A-47BE-8C84-E3C9C95C7EF2}"/>
    <cellStyle name="Comma 12 4 2 2 3" xfId="44574" xr:uid="{8DB8E09A-5BD5-40AD-9601-4A108F98909C}"/>
    <cellStyle name="Comma 12 4 2 3" xfId="22321" xr:uid="{5D5E6B36-23E2-4C75-AC13-56B9364C2D06}"/>
    <cellStyle name="Comma 12 4 2 4" xfId="37154" xr:uid="{465C311F-ECD9-4C33-B0D1-87409A66D1B8}"/>
    <cellStyle name="Comma 12 4 3" xfId="11665" xr:uid="{90CEF291-8551-4A4A-A0D5-6B9FA99FB73D}"/>
    <cellStyle name="Comma 12 4 3 2" xfId="26503" xr:uid="{EB669616-09A8-4271-BFC6-E7A8175BC2EC}"/>
    <cellStyle name="Comma 12 4 3 3" xfId="41336" xr:uid="{E925D267-03AD-4E93-BC60-CC771D96997D}"/>
    <cellStyle name="Comma 12 4 4" xfId="19083" xr:uid="{FF848686-3867-4A4D-952E-2963586FC04A}"/>
    <cellStyle name="Comma 12 4 5" xfId="33916" xr:uid="{09926309-5BA4-4625-9D7E-377B8DE6D76F}"/>
    <cellStyle name="Comma 12 5" xfId="5877" xr:uid="{43BBE325-E4DB-4836-AC68-7751C9A85B13}"/>
    <cellStyle name="Comma 12 5 2" xfId="9116" xr:uid="{BEA65CFB-8D42-44E7-A240-B038B909DFC8}"/>
    <cellStyle name="Comma 12 5 2 2" xfId="16539" xr:uid="{E33FC4E8-F803-43B1-850C-9D9CB8CE62C4}"/>
    <cellStyle name="Comma 12 5 2 2 2" xfId="31377" xr:uid="{0678B609-0BCE-40C4-898B-20B6BF4D3326}"/>
    <cellStyle name="Comma 12 5 2 2 3" xfId="46210" xr:uid="{6998EF8E-9D6D-4D1A-A957-4C14F8479731}"/>
    <cellStyle name="Comma 12 5 2 3" xfId="23957" xr:uid="{DC618944-7448-4042-B355-15B5ABA5FFBD}"/>
    <cellStyle name="Comma 12 5 2 4" xfId="38790" xr:uid="{E1FAF54A-0130-4674-B718-2AA4AE31E910}"/>
    <cellStyle name="Comma 12 5 3" xfId="13301" xr:uid="{FA1ADC77-427E-45F5-8336-60D0ADB12F47}"/>
    <cellStyle name="Comma 12 5 3 2" xfId="28139" xr:uid="{67B0961B-B16C-4182-9169-34C52EED8184}"/>
    <cellStyle name="Comma 12 5 3 3" xfId="42972" xr:uid="{C6B94DFF-A9B4-4036-B6DC-2623E61E2F39}"/>
    <cellStyle name="Comma 12 5 4" xfId="20719" xr:uid="{96C41C38-8074-4F6A-B499-E76FB024FCC6}"/>
    <cellStyle name="Comma 12 5 5" xfId="35552" xr:uid="{B9DE33D1-E794-4BBD-9246-E27730FC70EF}"/>
    <cellStyle name="Comma 12 6" xfId="2875" xr:uid="{46848D36-289B-4BB0-AAF4-A1ECAE3FB530}"/>
    <cellStyle name="Comma 12 6 2" xfId="9320" xr:uid="{ABF90DFA-370F-473C-BCCC-D9466BE5BEC3}"/>
    <cellStyle name="Comma 12 6 2 2" xfId="16743" xr:uid="{49912256-88F3-42A9-977D-AF0197C88E48}"/>
    <cellStyle name="Comma 12 6 2 2 2" xfId="31581" xr:uid="{2A8BE7D2-FFBC-4752-8AAB-A8909B5CA0DB}"/>
    <cellStyle name="Comma 12 6 2 2 3" xfId="46414" xr:uid="{0DDC170D-3C81-4636-B99F-3330224D6A71}"/>
    <cellStyle name="Comma 12 6 2 3" xfId="24161" xr:uid="{5902A4AB-3091-4A20-8983-B892C02860D7}"/>
    <cellStyle name="Comma 12 6 2 4" xfId="38994" xr:uid="{550B25A4-9EE4-4F7C-AF6D-6A74FE855803}"/>
    <cellStyle name="Comma 12 6 3" xfId="10286" xr:uid="{FCAA61C7-758D-4C03-8884-C78452D39146}"/>
    <cellStyle name="Comma 12 6 3 2" xfId="25124" xr:uid="{CE2586CC-75CA-43EF-9AF0-6AA71BDA2AEF}"/>
    <cellStyle name="Comma 12 6 3 3" xfId="39957" xr:uid="{46F085B7-56E2-4687-8DBD-C2E11C65D3B6}"/>
    <cellStyle name="Comma 12 6 4" xfId="17704" xr:uid="{9A01E155-906F-4251-B2D0-A3380BFF77DC}"/>
    <cellStyle name="Comma 12 6 5" xfId="32537" xr:uid="{A0990F70-45C0-4C49-B961-F1B268A83B22}"/>
    <cellStyle name="Comma 12 7" xfId="6098" xr:uid="{E23A90F1-7C65-4B1A-B25E-39FFD5EAA141}"/>
    <cellStyle name="Comma 12 7 2" xfId="13521" xr:uid="{CCAC12AD-354D-4FC9-B99D-82541CC5FBE9}"/>
    <cellStyle name="Comma 12 7 2 2" xfId="28359" xr:uid="{19761C4A-A2A6-477D-B778-55040223AA3E}"/>
    <cellStyle name="Comma 12 7 2 3" xfId="43192" xr:uid="{7198F7DD-1E75-4099-BF43-4FF07CD02678}"/>
    <cellStyle name="Comma 12 7 3" xfId="20939" xr:uid="{E35F9722-4FCD-436E-A767-9F7454CB2C84}"/>
    <cellStyle name="Comma 12 7 4" xfId="35772" xr:uid="{3348D597-830A-4BDA-A2B5-C177B204E4B9}"/>
    <cellStyle name="Comma 12 8" xfId="10264" xr:uid="{A82AC9E2-E9A6-43F2-9A3A-3269DF03FD16}"/>
    <cellStyle name="Comma 12 8 2" xfId="25102" xr:uid="{77268465-5D4A-4142-A242-A1F43F5B17BA}"/>
    <cellStyle name="Comma 12 8 3" xfId="39935" xr:uid="{7CD36168-72F6-4723-90BA-16174FBAED95}"/>
    <cellStyle name="Comma 12 9" xfId="17682" xr:uid="{8E805101-53C9-43DA-BCB1-51A666C9965B}"/>
    <cellStyle name="Comma 13" xfId="2178" xr:uid="{248A848B-816D-410E-BEC8-6A51E955BD85}"/>
    <cellStyle name="Comma 13 2" xfId="5862" xr:uid="{C77F9FC3-DBEC-4D72-AD03-E19AF29E3F6F}"/>
    <cellStyle name="Comma 13 2 2" xfId="9101" xr:uid="{A29414D2-4598-44CE-ABB6-48CDC315D8A7}"/>
    <cellStyle name="Comma 13 2 2 2" xfId="16524" xr:uid="{F8DFE83A-0393-4A10-B155-6DAE108FF7DD}"/>
    <cellStyle name="Comma 13 2 2 2 2" xfId="31362" xr:uid="{D31F71D3-394E-41EA-99C1-A6C6C637EFBE}"/>
    <cellStyle name="Comma 13 2 2 2 3" xfId="46195" xr:uid="{9C0B9AFA-16C6-4491-94FA-2A4D7477779B}"/>
    <cellStyle name="Comma 13 2 2 3" xfId="23942" xr:uid="{52CBC00F-8F4C-477C-9F31-496211D3B952}"/>
    <cellStyle name="Comma 13 2 2 4" xfId="38775" xr:uid="{D2CE4A4B-EE84-4F64-8E5D-14772C58B8CA}"/>
    <cellStyle name="Comma 13 2 3" xfId="13286" xr:uid="{EBC45B61-7B2E-42D3-9A63-F7AFA690E532}"/>
    <cellStyle name="Comma 13 2 3 2" xfId="28124" xr:uid="{EDDF8B19-3C9D-4C48-964F-27978337AECE}"/>
    <cellStyle name="Comma 13 2 3 3" xfId="42957" xr:uid="{421B79E7-6390-401D-9961-B2ECC5D15C1D}"/>
    <cellStyle name="Comma 13 2 4" xfId="20704" xr:uid="{7C1F76E7-877D-482F-B053-33777890D723}"/>
    <cellStyle name="Comma 13 2 5" xfId="35537" xr:uid="{0AC1F46D-98F1-4918-80AC-888C841A8D2F}"/>
    <cellStyle name="Comma 13 3" xfId="2878" xr:uid="{AB101BDF-E2A2-4E46-A942-A8F57EDB3161}"/>
    <cellStyle name="Comma 13 3 2" xfId="9321" xr:uid="{9EA55A2C-3A28-4CBD-B394-A133297F16C2}"/>
    <cellStyle name="Comma 13 3 2 2" xfId="16744" xr:uid="{0D54FDC7-DF25-407A-87DB-0BB27841144C}"/>
    <cellStyle name="Comma 13 3 2 2 2" xfId="31582" xr:uid="{78D0F1F6-4B06-444D-AFB9-688A1D24F577}"/>
    <cellStyle name="Comma 13 3 2 2 3" xfId="46415" xr:uid="{25D54465-CC64-4DFB-986A-43F674C274D4}"/>
    <cellStyle name="Comma 13 3 2 3" xfId="24162" xr:uid="{EB838E8F-1915-49A7-9860-547837E6E6B3}"/>
    <cellStyle name="Comma 13 3 2 4" xfId="38995" xr:uid="{736CAE62-894B-4F1D-A82A-30A63A0F42F9}"/>
    <cellStyle name="Comma 13 3 3" xfId="10289" xr:uid="{0518582C-86E0-4305-A4A1-5096B75DD7F6}"/>
    <cellStyle name="Comma 13 3 3 2" xfId="25127" xr:uid="{C5D5532B-0F6D-4D15-9B79-7BADCB3D1CCA}"/>
    <cellStyle name="Comma 13 3 3 3" xfId="39960" xr:uid="{D7FD5B13-FF90-4DCA-93E5-9444A9142E6F}"/>
    <cellStyle name="Comma 13 3 4" xfId="17707" xr:uid="{DE40D86D-F19C-4DF6-95DF-C2622F4F253C}"/>
    <cellStyle name="Comma 13 3 5" xfId="32540" xr:uid="{6140D482-33B8-48A9-B662-E5F1ED1BFFFF}"/>
    <cellStyle name="Comma 13 4" xfId="6104" xr:uid="{E066F20C-3192-4809-A801-BD67A960A684}"/>
    <cellStyle name="Comma 13 4 2" xfId="13527" xr:uid="{B80D620B-2A1A-4526-9A97-149C12032575}"/>
    <cellStyle name="Comma 13 4 2 2" xfId="28365" xr:uid="{614B52D6-D539-464D-B78D-E74957D4D876}"/>
    <cellStyle name="Comma 13 4 2 3" xfId="43198" xr:uid="{5C86322D-6E21-47B4-871D-35A66B3BB554}"/>
    <cellStyle name="Comma 13 4 3" xfId="20945" xr:uid="{F7967CC2-047A-41D2-A333-39762465CC96}"/>
    <cellStyle name="Comma 13 4 4" xfId="35778" xr:uid="{E45554C4-1C47-4937-93DC-12995E597431}"/>
    <cellStyle name="Comma 13 5" xfId="10274" xr:uid="{398C125A-1964-4EFF-9D1A-23AF534CE08E}"/>
    <cellStyle name="Comma 13 5 2" xfId="25112" xr:uid="{61CE0674-B6AF-47F6-AF26-7130DDE093A4}"/>
    <cellStyle name="Comma 13 5 3" xfId="39945" xr:uid="{EA88653D-4DB2-48F5-A7B6-0E8D83D98F46}"/>
    <cellStyle name="Comma 13 6" xfId="17692" xr:uid="{F19B43D3-85C9-40F8-BD8E-D7F17CEB004F}"/>
    <cellStyle name="Comma 13 7" xfId="32525" xr:uid="{8FFCED6F-AFC9-427A-B650-B14091B1C626}"/>
    <cellStyle name="Comma 14" xfId="2170" xr:uid="{669A9903-948F-4B7A-9703-F49EBCBE1933}"/>
    <cellStyle name="Comma 14 2" xfId="8854" xr:uid="{20BCF978-25C1-4DCE-B4BF-90B228B50DDF}"/>
    <cellStyle name="Comma 14 2 2" xfId="16277" xr:uid="{BCE3B511-8DF7-4AAA-A153-92F6D006DA48}"/>
    <cellStyle name="Comma 14 2 2 2" xfId="31115" xr:uid="{DA8CC25D-ECF8-4E29-8617-74AEB033C259}"/>
    <cellStyle name="Comma 14 2 2 3" xfId="45948" xr:uid="{662DD53F-EFFC-4AB8-9969-5C4FDF33BEC6}"/>
    <cellStyle name="Comma 14 2 3" xfId="23695" xr:uid="{964A7787-36AF-44D8-8029-D4281C90954E}"/>
    <cellStyle name="Comma 14 2 4" xfId="38528" xr:uid="{DF3C4ECA-2523-4273-8169-8A8F589DD96A}"/>
    <cellStyle name="Comma 14 3" xfId="13039" xr:uid="{58A66134-B586-42B3-A9B9-9F5CE740CC26}"/>
    <cellStyle name="Comma 14 3 2" xfId="27877" xr:uid="{5A2F70E9-0BEE-4B33-BF49-402FF6C602D2}"/>
    <cellStyle name="Comma 14 3 3" xfId="42710" xr:uid="{308BB7FB-D76B-4F15-8408-DCF236386F42}"/>
    <cellStyle name="Comma 14 4" xfId="20457" xr:uid="{6BB75499-6019-435B-B759-874B24DC8143}"/>
    <cellStyle name="Comma 14 5" xfId="35290" xr:uid="{3B16425B-001E-4395-8AA5-D571CC41AD13}"/>
    <cellStyle name="Comma 15" xfId="2177" xr:uid="{51E45735-DFAB-4C57-93A5-8A47A2DED8E5}"/>
    <cellStyle name="Comma 15 2" xfId="9790" xr:uid="{89EA1441-1404-4B46-B4D1-BD3F836AE22D}"/>
    <cellStyle name="Comma 15 2 2" xfId="17210" xr:uid="{D52B5E5C-3E1A-4058-97A7-B0AFFE154226}"/>
    <cellStyle name="Comma 15 2 2 2" xfId="32048" xr:uid="{26B4FF51-8965-4EB8-9DDD-AAA78E827293}"/>
    <cellStyle name="Comma 15 2 2 3" xfId="46881" xr:uid="{4AC6743D-6D08-4240-8207-C5EE9592ECD6}"/>
    <cellStyle name="Comma 15 2 3" xfId="24628" xr:uid="{5495B516-5EF7-46AC-A274-1D69AC3DB49C}"/>
    <cellStyle name="Comma 15 2 4" xfId="39461" xr:uid="{2EEBB651-9A33-449C-A6D0-C234A67BB27A}"/>
    <cellStyle name="Comma 15 3" xfId="13503" xr:uid="{D3DFE047-4AEB-4E88-A3E1-64FCD0C6EE42}"/>
    <cellStyle name="Comma 15 3 2" xfId="28341" xr:uid="{A211C53F-B99E-471F-B587-D65C938064F7}"/>
    <cellStyle name="Comma 15 3 3" xfId="43174" xr:uid="{205DFB7B-8A0D-4B64-99FB-6BADD7860C67}"/>
    <cellStyle name="Comma 15 4" xfId="20921" xr:uid="{741604F1-5BB0-40F7-AF25-D62EF8F83CCA}"/>
    <cellStyle name="Comma 15 5" xfId="35754" xr:uid="{799E94A4-1A04-4150-A9D8-FDDC57DD6C79}"/>
    <cellStyle name="Comma 16" xfId="2171" xr:uid="{1DAB5A2F-208E-498E-A85D-45C7B21FEC7F}"/>
    <cellStyle name="Comma 16 2" xfId="9798" xr:uid="{8822F5A6-ED63-4EA3-A76F-DB9098B025F5}"/>
    <cellStyle name="Comma 16 2 2" xfId="17218" xr:uid="{EBD8AF66-10CF-45DC-B3DB-B97ECF1856DD}"/>
    <cellStyle name="Comma 16 2 2 2" xfId="32056" xr:uid="{3B1DECE2-DD6D-4221-9ECA-49A5FDEE4E66}"/>
    <cellStyle name="Comma 16 2 2 3" xfId="46889" xr:uid="{E0AF86B4-1EB9-4D5A-B874-D25ED073C557}"/>
    <cellStyle name="Comma 16 2 3" xfId="24636" xr:uid="{8CA4BBDC-87E5-4115-A572-4EA11C74A2C7}"/>
    <cellStyle name="Comma 16 2 4" xfId="39469" xr:uid="{0DF4BA28-83A4-4A08-9B6C-688DD1AEF7F3}"/>
    <cellStyle name="Comma 16 3" xfId="13511" xr:uid="{6D3C6C66-10CF-41E2-ABE0-582A3B0DE32E}"/>
    <cellStyle name="Comma 16 3 2" xfId="28349" xr:uid="{0DF42C0B-5BDF-4C96-942B-3D8B7EB878A7}"/>
    <cellStyle name="Comma 16 3 3" xfId="43182" xr:uid="{222A19D3-8FE3-4CF6-8F6E-F5BDB10ECF44}"/>
    <cellStyle name="Comma 16 4" xfId="20929" xr:uid="{30858200-D37F-4963-8B86-0471B3DE8010}"/>
    <cellStyle name="Comma 16 5" xfId="35762" xr:uid="{592014C2-E1E5-4139-BB86-390536F7A1A0}"/>
    <cellStyle name="Comma 17" xfId="2176" xr:uid="{D3884AB2-730E-45E8-B7F3-5FD51AB35AD2}"/>
    <cellStyle name="Comma 17 2" xfId="9805" xr:uid="{8411E0FB-045D-4614-85D3-4DA419815EDB}"/>
    <cellStyle name="Comma 17 3" xfId="13519" xr:uid="{A70BE946-8466-4E0E-B2B9-0D5CE4AEBB0E}"/>
    <cellStyle name="Comma 17 3 2" xfId="28357" xr:uid="{893CB006-947C-41BD-9C16-DE4904641623}"/>
    <cellStyle name="Comma 17 3 3" xfId="43190" xr:uid="{42359179-D9CC-4699-90AB-93D177C3025C}"/>
    <cellStyle name="Comma 17 4" xfId="20937" xr:uid="{E9A98A46-4CFD-4E3A-A9CD-F34A6A15A457}"/>
    <cellStyle name="Comma 17 5" xfId="35770" xr:uid="{4C44B3E6-6855-4F88-8B0F-F4EBB482FAB7}"/>
    <cellStyle name="Comma 18" xfId="2166" xr:uid="{DC75744F-7107-4531-BEA1-512E65213713}"/>
    <cellStyle name="Comma 18 2" xfId="24644" xr:uid="{57895D16-E6E4-4B64-A393-6B7B497FDE2F}"/>
    <cellStyle name="Comma 18 3" xfId="39477" xr:uid="{D2389BC9-E64E-40E0-BFFA-680912FE21F5}"/>
    <cellStyle name="Comma 19" xfId="2175" xr:uid="{99B6D1C9-3F5B-4357-A156-EEA92A1478C7}"/>
    <cellStyle name="Comma 2" xfId="310" xr:uid="{6C26A8AE-C6F9-43B2-8B17-75BF2ADD515B}"/>
    <cellStyle name="Comma 2 10" xfId="2251" xr:uid="{B2668EC8-7E27-4B05-BF8B-1FFCEDAF9F10}"/>
    <cellStyle name="Comma 2 11" xfId="2224" xr:uid="{D2F7EAB9-0881-43FA-91AC-AE41C72C165B}"/>
    <cellStyle name="Comma 2 12" xfId="2256" xr:uid="{E4AB7F50-5615-4A46-9030-E288801DD85D}"/>
    <cellStyle name="Comma 2 13" xfId="2261" xr:uid="{FDCA7FC2-54EF-4F38-8C88-224B52A5E00C}"/>
    <cellStyle name="Comma 2 14" xfId="2258" xr:uid="{A73968E7-C936-431D-A195-BEB1CA00CB36}"/>
    <cellStyle name="Comma 2 15" xfId="2269" xr:uid="{6238A442-4668-469E-8B3C-3B194C3D1E9F}"/>
    <cellStyle name="Comma 2 16" xfId="2262" xr:uid="{76968C37-03CA-4669-BFB3-1FDA9663CE85}"/>
    <cellStyle name="Comma 2 17" xfId="2270" xr:uid="{7FE221F5-8C83-4340-A423-DC74B7D9375C}"/>
    <cellStyle name="Comma 2 18" xfId="2259" xr:uid="{06168729-CE2D-487D-B0DB-32CA619809F3}"/>
    <cellStyle name="Comma 2 19" xfId="2276" xr:uid="{5D0F60D4-F91F-4EB3-8EFC-018F0DE805D5}"/>
    <cellStyle name="Comma 2 2" xfId="1215" xr:uid="{933F1C1E-8837-4FF8-9C41-88FA28BE2571}"/>
    <cellStyle name="Comma 2 2 2" xfId="2222" xr:uid="{0B162317-E66F-46DD-83E8-52904B64D939}"/>
    <cellStyle name="Comma 2 20" xfId="2279" xr:uid="{6A0579FA-305F-4D5A-8724-A28837296356}"/>
    <cellStyle name="Comma 2 21" xfId="2286" xr:uid="{D5168A0F-0912-49C7-AD8D-1A1E50808453}"/>
    <cellStyle name="Comma 2 22" xfId="2330" xr:uid="{703A9DCC-126F-4A17-B14A-1E36D36540E0}"/>
    <cellStyle name="Comma 2 23" xfId="2331" xr:uid="{D037F20F-2404-4535-A575-ACCA3E174034}"/>
    <cellStyle name="Comma 2 24" xfId="2406" xr:uid="{25A1E4AA-B806-4B3C-9556-B0F4CC07B43B}"/>
    <cellStyle name="Comma 2 25" xfId="2411" xr:uid="{D16687E3-9697-482F-B5A8-FE1D955F181E}"/>
    <cellStyle name="Comma 2 26" xfId="2422" xr:uid="{94CF94CE-1D6A-4E89-92B6-680E1877AF51}"/>
    <cellStyle name="Comma 2 27" xfId="2433" xr:uid="{F656CAD5-A661-4101-9D9E-50B55401B010}"/>
    <cellStyle name="Comma 2 28" xfId="2434" xr:uid="{E7129916-6B9D-4DAD-8523-9C50087E11CD}"/>
    <cellStyle name="Comma 2 29" xfId="2451" xr:uid="{9A78D3FB-F102-49FA-964C-5069DBEF71CB}"/>
    <cellStyle name="Comma 2 3" xfId="1271" xr:uid="{3CF30C9F-0296-458D-9678-3A7F4954EDE3}"/>
    <cellStyle name="Comma 2 3 2" xfId="2230" xr:uid="{57D54694-831B-4406-AAE2-501D7D8A325E}"/>
    <cellStyle name="Comma 2 30" xfId="2452" xr:uid="{8D3EA3C5-9555-4DC5-8C93-52E432A9102C}"/>
    <cellStyle name="Comma 2 31" xfId="2469" xr:uid="{4F9AAD51-51D0-4524-BB58-C0CB640DAE1B}"/>
    <cellStyle name="Comma 2 32" xfId="2493" xr:uid="{77C3FE06-97E2-44B5-9459-D48376E62F0C}"/>
    <cellStyle name="Comma 2 33" xfId="2494" xr:uid="{BD31F8CB-31CA-472E-A768-FD3D5B2DA701}"/>
    <cellStyle name="Comma 2 34" xfId="2564" xr:uid="{1EE15F52-3593-472A-BF30-AF77DBC64C55}"/>
    <cellStyle name="Comma 2 35" xfId="2566" xr:uid="{2F6EC4EA-7541-4E0A-8EDB-98E3AED15951}"/>
    <cellStyle name="Comma 2 36" xfId="2581" xr:uid="{44C91546-F91B-464D-B752-3885C143EFDF}"/>
    <cellStyle name="Comma 2 37" xfId="2596" xr:uid="{1F4CEE83-F2F3-4460-99DC-29DA1823FA58}"/>
    <cellStyle name="Comma 2 38" xfId="2649" xr:uid="{AE6DF226-FE6A-4070-9C62-1C62106FAF0E}"/>
    <cellStyle name="Comma 2 39" xfId="2622" xr:uid="{F5E285E4-9268-4D75-B6B5-167E4D38BBBB}"/>
    <cellStyle name="Comma 2 4" xfId="2233" xr:uid="{DE4FAEF7-8E39-4C99-B51D-635E988565AF}"/>
    <cellStyle name="Comma 2 40" xfId="2652" xr:uid="{F06CFDA9-6C97-4237-92E2-33E789FA4B6F}"/>
    <cellStyle name="Comma 2 41" xfId="2626" xr:uid="{B40FA6D6-1258-4CD3-8B74-81208D5606F3}"/>
    <cellStyle name="Comma 2 42" xfId="2630" xr:uid="{80E7357C-CC3B-4275-A241-A2BCA54F543D}"/>
    <cellStyle name="Comma 2 43" xfId="2637" xr:uid="{AFFE82A1-6D24-4A05-BA7D-C5E06A6FA69B}"/>
    <cellStyle name="Comma 2 44" xfId="2645" xr:uid="{B7E86450-8BE9-4363-94BC-732CDF5D6985}"/>
    <cellStyle name="Comma 2 45" xfId="2660" xr:uid="{8D9D38FC-FC41-4E03-8D00-1AC8081D9141}"/>
    <cellStyle name="Comma 2 46" xfId="2730" xr:uid="{19CAE66F-8391-4BC3-84EC-DAC4FC2FA2E8}"/>
    <cellStyle name="Comma 2 47" xfId="2738" xr:uid="{A7FAECA5-361B-4F42-B5F6-D57594FCB45D}"/>
    <cellStyle name="Comma 2 48" xfId="2749" xr:uid="{0FFE73C2-617C-44BF-ADF2-1A4D38BF298F}"/>
    <cellStyle name="Comma 2 49" xfId="2679" xr:uid="{D4FF010D-2BB8-416A-8709-0DA265601436}"/>
    <cellStyle name="Comma 2 5" xfId="2236" xr:uid="{197C42EF-4362-4C51-B7E1-24CC86367C03}"/>
    <cellStyle name="Comma 2 50" xfId="2722" xr:uid="{DDD4B9CA-E7FF-4382-9CE9-7C71CC8F7C99}"/>
    <cellStyle name="Comma 2 51" xfId="2697" xr:uid="{B9C6559D-70D2-4E05-A1DC-7F0DC1B7FC3C}"/>
    <cellStyle name="Comma 2 52" xfId="2734" xr:uid="{D834A0C0-4FD6-4FDC-8942-5A0F8E68FDFF}"/>
    <cellStyle name="Comma 2 53" xfId="2769" xr:uid="{DE5CC3FC-532F-4ECA-9B8F-5D636E2402DE}"/>
    <cellStyle name="Comma 2 54" xfId="2792" xr:uid="{11C3A6CA-6EE4-4FEC-8370-993866F4B467}"/>
    <cellStyle name="Comma 2 6" xfId="2239" xr:uid="{A818A9F1-4A3A-4938-9891-AF5CF53F82BD}"/>
    <cellStyle name="Comma 2 7" xfId="2242" xr:uid="{D320C612-E28F-4FE6-A9C1-F425D90DDD91}"/>
    <cellStyle name="Comma 2 8" xfId="2245" xr:uid="{271963E1-06B0-42D8-B5B4-DDD038E26AF8}"/>
    <cellStyle name="Comma 2 9" xfId="2248" xr:uid="{5BDE0DD6-62A3-425B-AFEF-61F08D372F43}"/>
    <cellStyle name="Comma 20" xfId="2165" xr:uid="{72420536-8A96-4F55-87A0-50789113E737}"/>
    <cellStyle name="Comma 20 2" xfId="2705" xr:uid="{75D487AB-9933-4E1D-A97D-19BB8268D60D}"/>
    <cellStyle name="Comma 21" xfId="2174" xr:uid="{F7AFCAFE-09FB-48F7-9CCA-5BDE2C79DEC2}"/>
    <cellStyle name="Comma 21 2" xfId="2700" xr:uid="{022404E3-6181-491E-A4E6-74FD4DF76D51}"/>
    <cellStyle name="Comma 22" xfId="2167" xr:uid="{419B7555-EE63-4115-A86A-6D590847E59D}"/>
    <cellStyle name="Comma 23" xfId="2173" xr:uid="{F73194F6-AEE6-48C8-8DB4-5AA996C8D0E5}"/>
    <cellStyle name="Comma 24" xfId="2168" xr:uid="{312116FF-17B7-47A7-9A29-E6F326FAFFF2}"/>
    <cellStyle name="Comma 25" xfId="2172" xr:uid="{291A55F4-1881-4DDD-9779-705915217B71}"/>
    <cellStyle name="Comma 26" xfId="46911" xr:uid="{943E53B4-4C2C-4B71-BF49-CA0D281CF5CB}"/>
    <cellStyle name="Comma 27" xfId="303" xr:uid="{DAA72364-D417-44EF-A0F2-3781E5E14C0C}"/>
    <cellStyle name="Comma 3" xfId="317" xr:uid="{0F90F21E-D1F5-4480-AA33-ABCBA5B11885}"/>
    <cellStyle name="Comma 3 2" xfId="1211" xr:uid="{A15E86BB-1D56-4FB3-A50D-DCAE81B97798}"/>
    <cellStyle name="Comma 3 3" xfId="1272" xr:uid="{E89C4B82-AE54-445F-AF7D-18CDDB1C9992}"/>
    <cellStyle name="Comma 3 4" xfId="2252" xr:uid="{136FF0E7-AEB9-4EA3-BA9D-AC327C8932F2}"/>
    <cellStyle name="Comma 4" xfId="319" xr:uid="{F2F44979-CEB5-4397-9E87-CCBC419E23E1}"/>
    <cellStyle name="Comma 4 2" xfId="2702" xr:uid="{95F84655-55A6-4903-8870-7149E900FCE1}"/>
    <cellStyle name="Comma 4 2 2" xfId="2800" xr:uid="{60085B35-143E-46A2-897F-8F66D04E8F3F}"/>
    <cellStyle name="Comma 4 2 2 10" xfId="32457" xr:uid="{410910F8-35BF-42DB-A84C-9A3D1680342C}"/>
    <cellStyle name="Comma 4 2 2 2" xfId="2880" xr:uid="{B629DE42-E0ED-44A6-B171-40E1BB3E3E2E}"/>
    <cellStyle name="Comma 4 2 2 2 2" xfId="4244" xr:uid="{91EFA43D-6D59-40CC-875A-2EBA5BA11803}"/>
    <cellStyle name="Comma 4 2 2 2 2 2" xfId="7481" xr:uid="{3341A404-4CFF-40BE-8B77-ABA3550E7A9E}"/>
    <cellStyle name="Comma 4 2 2 2 2 2 2" xfId="14904" xr:uid="{E4CE508F-F963-4778-8133-9E17C2E96789}"/>
    <cellStyle name="Comma 4 2 2 2 2 2 2 2" xfId="29742" xr:uid="{9A756A74-A936-43B2-8F04-E5916C7D81EE}"/>
    <cellStyle name="Comma 4 2 2 2 2 2 2 3" xfId="44575" xr:uid="{394A3674-8137-4534-822D-48C305DE1C2A}"/>
    <cellStyle name="Comma 4 2 2 2 2 2 3" xfId="22322" xr:uid="{53875E54-9183-4876-BB64-9DC3DB5540ED}"/>
    <cellStyle name="Comma 4 2 2 2 2 2 4" xfId="37155" xr:uid="{4D96C909-95D2-4508-81BF-7532B3774941}"/>
    <cellStyle name="Comma 4 2 2 2 2 3" xfId="11666" xr:uid="{035E8000-9AC8-44CB-91D7-E3FB141247A7}"/>
    <cellStyle name="Comma 4 2 2 2 2 3 2" xfId="26504" xr:uid="{998471BC-A24F-4482-8FAC-9962A4129DC5}"/>
    <cellStyle name="Comma 4 2 2 2 2 3 3" xfId="41337" xr:uid="{44E993CD-F9BA-419F-A450-CC8DC51D35B9}"/>
    <cellStyle name="Comma 4 2 2 2 2 4" xfId="19084" xr:uid="{C6B0A815-A32F-4D5D-BA50-E4EE51164F0A}"/>
    <cellStyle name="Comma 4 2 2 2 2 5" xfId="33917" xr:uid="{B24B92DA-A5E0-4ADA-85FA-48296334BCDB}"/>
    <cellStyle name="Comma 4 2 2 2 3" xfId="6111" xr:uid="{65868C4C-3304-4488-BDF2-E4BD148A383F}"/>
    <cellStyle name="Comma 4 2 2 2 3 2" xfId="13534" xr:uid="{1BB563E5-D24D-4CF6-BA7B-F27792A1D553}"/>
    <cellStyle name="Comma 4 2 2 2 3 2 2" xfId="28372" xr:uid="{3F28E01F-8ED4-477F-B8AF-0C6039B64F37}"/>
    <cellStyle name="Comma 4 2 2 2 3 2 3" xfId="43205" xr:uid="{546D7C46-9D1A-4248-8087-D01AEA163793}"/>
    <cellStyle name="Comma 4 2 2 2 3 3" xfId="20952" xr:uid="{336594E0-E004-4FD7-A690-EB21B690F2F1}"/>
    <cellStyle name="Comma 4 2 2 2 3 4" xfId="35785" xr:uid="{1FE6B8D0-605C-423A-8B62-79CCAA3D43FD}"/>
    <cellStyle name="Comma 4 2 2 2 4" xfId="10291" xr:uid="{4B3B2484-67B2-49C1-8BBF-5994D4E5B8C9}"/>
    <cellStyle name="Comma 4 2 2 2 4 2" xfId="25129" xr:uid="{63AA14A4-9D23-4DC0-B570-7884FF9491F5}"/>
    <cellStyle name="Comma 4 2 2 2 4 3" xfId="39962" xr:uid="{DF7CCADF-D428-4294-9604-95A888B3F7CB}"/>
    <cellStyle name="Comma 4 2 2 2 5" xfId="17709" xr:uid="{1EC6D2DE-0118-474D-8D2A-959E80EED9DE}"/>
    <cellStyle name="Comma 4 2 2 2 6" xfId="32542" xr:uid="{80E83022-D985-491B-8B6A-D9A7E2119E69}"/>
    <cellStyle name="Comma 4 2 2 3" xfId="2881" xr:uid="{06BFF0D1-A76B-4341-B8AB-5BCD3A20A201}"/>
    <cellStyle name="Comma 4 2 2 3 2" xfId="4245" xr:uid="{74FB6FB2-C46D-4DA9-BB69-B788EE4281BB}"/>
    <cellStyle name="Comma 4 2 2 3 2 2" xfId="7482" xr:uid="{C7349476-DEAD-4FB5-98DD-F646EE4D2A96}"/>
    <cellStyle name="Comma 4 2 2 3 2 2 2" xfId="14905" xr:uid="{17FA9FAF-FE75-4434-9563-9EB01FDB61CC}"/>
    <cellStyle name="Comma 4 2 2 3 2 2 2 2" xfId="29743" xr:uid="{08CC304D-B4C6-439B-BEA2-4BBFBBFBE88A}"/>
    <cellStyle name="Comma 4 2 2 3 2 2 2 3" xfId="44576" xr:uid="{2D17AFD6-19C9-4A3D-9486-A849F680C57A}"/>
    <cellStyle name="Comma 4 2 2 3 2 2 3" xfId="22323" xr:uid="{28FCFB32-1320-423B-883D-C99151BE1D11}"/>
    <cellStyle name="Comma 4 2 2 3 2 2 4" xfId="37156" xr:uid="{12DCBCA7-856E-4B05-8977-F8A502BC8510}"/>
    <cellStyle name="Comma 4 2 2 3 2 3" xfId="11667" xr:uid="{4FF5E2C0-211F-4C7C-8E20-8DC0E51E5195}"/>
    <cellStyle name="Comma 4 2 2 3 2 3 2" xfId="26505" xr:uid="{017FA939-E3CE-42C9-BF3E-F134F81C61F1}"/>
    <cellStyle name="Comma 4 2 2 3 2 3 3" xfId="41338" xr:uid="{513A777B-351A-4EC5-932A-26EEF44F539D}"/>
    <cellStyle name="Comma 4 2 2 3 2 4" xfId="19085" xr:uid="{03460492-0388-4B1F-BEA3-246949712767}"/>
    <cellStyle name="Comma 4 2 2 3 2 5" xfId="33918" xr:uid="{55E77A29-6D34-4D46-9D3C-C9C8F6B97D9D}"/>
    <cellStyle name="Comma 4 2 2 3 3" xfId="6112" xr:uid="{05341DDE-1511-45B9-889E-8D6C4B691E01}"/>
    <cellStyle name="Comma 4 2 2 3 3 2" xfId="13535" xr:uid="{F482482C-6732-465E-A81B-29A3D372C607}"/>
    <cellStyle name="Comma 4 2 2 3 3 2 2" xfId="28373" xr:uid="{E407A42F-753D-4454-8360-C577F8B51619}"/>
    <cellStyle name="Comma 4 2 2 3 3 2 3" xfId="43206" xr:uid="{F7F32085-B0C2-4A72-B18C-0438F4A1A11E}"/>
    <cellStyle name="Comma 4 2 2 3 3 3" xfId="20953" xr:uid="{62F555B6-BAB8-40AC-96EE-E0A51C0EF19D}"/>
    <cellStyle name="Comma 4 2 2 3 3 4" xfId="35786" xr:uid="{FF148942-2713-439B-AED7-2A861AFED0F0}"/>
    <cellStyle name="Comma 4 2 2 3 4" xfId="10292" xr:uid="{09FCB8E9-6694-4CA4-A2F8-776C90963F3B}"/>
    <cellStyle name="Comma 4 2 2 3 4 2" xfId="25130" xr:uid="{2CA074DB-B1FC-439E-8021-E58A152CDD03}"/>
    <cellStyle name="Comma 4 2 2 3 4 3" xfId="39963" xr:uid="{9A28261A-F814-49E3-B0B3-A4804E6B42AD}"/>
    <cellStyle name="Comma 4 2 2 3 5" xfId="17710" xr:uid="{623326C4-2AE0-498E-9880-62372B4E90EE}"/>
    <cellStyle name="Comma 4 2 2 3 6" xfId="32543" xr:uid="{12C49D89-454F-4701-B1D9-FFC82C572C15}"/>
    <cellStyle name="Comma 4 2 2 4" xfId="4246" xr:uid="{6D9D19E3-CF1B-40F9-9AF6-EDBBE4C37BC4}"/>
    <cellStyle name="Comma 4 2 2 4 2" xfId="7483" xr:uid="{981E9FA6-5542-4271-93FE-8AB57689F75E}"/>
    <cellStyle name="Comma 4 2 2 4 2 2" xfId="14906" xr:uid="{0B18C729-D339-420D-A66A-C12C7BC3919D}"/>
    <cellStyle name="Comma 4 2 2 4 2 2 2" xfId="29744" xr:uid="{9391CC60-8599-4C1E-B367-8877BE02F81A}"/>
    <cellStyle name="Comma 4 2 2 4 2 2 3" xfId="44577" xr:uid="{2977A326-9DD1-4AE1-8349-A140B9C9E404}"/>
    <cellStyle name="Comma 4 2 2 4 2 3" xfId="22324" xr:uid="{B32960D0-5570-4E5A-A5AB-AEB58FA6E6CD}"/>
    <cellStyle name="Comma 4 2 2 4 2 4" xfId="37157" xr:uid="{714FFF10-A4AA-44C6-BB00-BEA863330D4E}"/>
    <cellStyle name="Comma 4 2 2 4 3" xfId="11668" xr:uid="{81721E7D-ECF5-4C2A-80DF-80E3F41D5A33}"/>
    <cellStyle name="Comma 4 2 2 4 3 2" xfId="26506" xr:uid="{49D877B3-D92D-42A7-84A4-841805C8C27A}"/>
    <cellStyle name="Comma 4 2 2 4 3 3" xfId="41339" xr:uid="{16FAD596-217C-4E98-B6D8-F63B4BF40640}"/>
    <cellStyle name="Comma 4 2 2 4 4" xfId="19086" xr:uid="{6A125BF7-CF42-414F-B121-D080FA31134F}"/>
    <cellStyle name="Comma 4 2 2 4 5" xfId="33919" xr:uid="{715CBDA3-AAE2-4AB4-8652-7A09E9C666B5}"/>
    <cellStyle name="Comma 4 2 2 5" xfId="5773" xr:uid="{FCE44361-E676-42F6-9E2B-1B6C75DC721D}"/>
    <cellStyle name="Comma 4 2 2 5 2" xfId="9013" xr:uid="{4E47F6C3-6AAC-4386-A746-5AC8C4AD9AA2}"/>
    <cellStyle name="Comma 4 2 2 5 2 2" xfId="16436" xr:uid="{0BF9CFC8-2696-4067-87B0-A915799BA7F5}"/>
    <cellStyle name="Comma 4 2 2 5 2 2 2" xfId="31274" xr:uid="{BA36965F-091B-445F-B5AE-BAD11AA73DB5}"/>
    <cellStyle name="Comma 4 2 2 5 2 2 3" xfId="46107" xr:uid="{E1AD5DC1-025B-41BA-8771-9A24E36B3AEE}"/>
    <cellStyle name="Comma 4 2 2 5 2 3" xfId="23854" xr:uid="{0F1AE72F-4313-4802-B187-728A32A4D497}"/>
    <cellStyle name="Comma 4 2 2 5 2 4" xfId="38687" xr:uid="{B42B851E-A95D-4268-B634-EEEFA72D3160}"/>
    <cellStyle name="Comma 4 2 2 5 3" xfId="13198" xr:uid="{763DBE2B-76D9-4C89-88AA-D30E5CBDB8D3}"/>
    <cellStyle name="Comma 4 2 2 5 3 2" xfId="28036" xr:uid="{4BAAE2D0-48F9-4473-83AB-0E93188BC06C}"/>
    <cellStyle name="Comma 4 2 2 5 3 3" xfId="42869" xr:uid="{C78FCF76-6490-4E3B-9613-352E5AE6F8D4}"/>
    <cellStyle name="Comma 4 2 2 5 4" xfId="20616" xr:uid="{EFAC338C-8668-4ECD-BB57-FD95DAD27013}"/>
    <cellStyle name="Comma 4 2 2 5 5" xfId="35449" xr:uid="{5AA6220F-2BCA-426F-970D-58A08A022E29}"/>
    <cellStyle name="Comma 4 2 2 6" xfId="2879" xr:uid="{D16E6844-95BF-4C91-A46F-6EFF1EE83724}"/>
    <cellStyle name="Comma 4 2 2 6 2" xfId="9322" xr:uid="{10656B64-DFB6-498F-BB16-281A9CBBD53F}"/>
    <cellStyle name="Comma 4 2 2 6 2 2" xfId="16745" xr:uid="{B59C7E5D-6646-44F4-AC3F-010D7A386057}"/>
    <cellStyle name="Comma 4 2 2 6 2 2 2" xfId="31583" xr:uid="{D469D0A0-C925-422F-B45E-CD8F7DED4419}"/>
    <cellStyle name="Comma 4 2 2 6 2 2 3" xfId="46416" xr:uid="{B10096B1-0A78-4DBA-BADD-184B7143FE55}"/>
    <cellStyle name="Comma 4 2 2 6 2 3" xfId="24163" xr:uid="{A0ED6540-0697-4F1A-8B29-3B7100F32DFD}"/>
    <cellStyle name="Comma 4 2 2 6 2 4" xfId="38996" xr:uid="{EFAE3C0A-88AE-4A48-95E9-FEF3EF298A65}"/>
    <cellStyle name="Comma 4 2 2 6 3" xfId="10290" xr:uid="{30A14E78-E6AC-4985-AE18-203199589611}"/>
    <cellStyle name="Comma 4 2 2 6 3 2" xfId="25128" xr:uid="{A4E538D4-BE32-42C4-830A-98484F7643FA}"/>
    <cellStyle name="Comma 4 2 2 6 3 3" xfId="39961" xr:uid="{225C0CE0-4B9E-40BE-964B-00BC1B5E9816}"/>
    <cellStyle name="Comma 4 2 2 6 4" xfId="17708" xr:uid="{B7E5F53F-E672-481A-BE45-1042203EE254}"/>
    <cellStyle name="Comma 4 2 2 6 5" xfId="32541" xr:uid="{C465E536-20E1-43F3-86C1-583C995356E2}"/>
    <cellStyle name="Comma 4 2 2 7" xfId="6110" xr:uid="{3CF872F8-54F5-4C56-A16D-5565486397DA}"/>
    <cellStyle name="Comma 4 2 2 7 2" xfId="13533" xr:uid="{2C0DC05D-3C60-4BC6-9585-3C6B71B168E8}"/>
    <cellStyle name="Comma 4 2 2 7 2 2" xfId="28371" xr:uid="{532291D5-9AEF-40E8-B907-98DAE6688781}"/>
    <cellStyle name="Comma 4 2 2 7 2 3" xfId="43204" xr:uid="{EE97C9AF-4DA6-466A-9AC6-AF568AA5686A}"/>
    <cellStyle name="Comma 4 2 2 7 3" xfId="20951" xr:uid="{BC7D1650-54AF-4488-B6D7-7F2F46562AF5}"/>
    <cellStyle name="Comma 4 2 2 7 4" xfId="35784" xr:uid="{9A05B20D-9311-48B1-BA76-ED8D18135432}"/>
    <cellStyle name="Comma 4 2 2 8" xfId="10206" xr:uid="{B092D837-C999-47CF-870B-AC50826D0F11}"/>
    <cellStyle name="Comma 4 2 2 8 2" xfId="25044" xr:uid="{7C1D508D-7D3D-4A50-BCBC-35FBAFF3C8A3}"/>
    <cellStyle name="Comma 4 2 2 8 3" xfId="39877" xr:uid="{72B472A8-9549-419D-891F-F1369F88CA96}"/>
    <cellStyle name="Comma 4 2 2 9" xfId="17624" xr:uid="{B62FDC65-DB87-44BD-8D64-21136CD4CF4D}"/>
    <cellStyle name="Comma 4 2 3" xfId="2812" xr:uid="{56F2BF8B-EAD9-4C11-B89A-EA24252C51BA}"/>
    <cellStyle name="Comma 4 2 3 10" xfId="32468" xr:uid="{BA770E05-BA6F-4920-973E-97DACDBFBB0A}"/>
    <cellStyle name="Comma 4 2 3 2" xfId="2883" xr:uid="{3795597E-53F4-4BC0-9667-4185D36B6263}"/>
    <cellStyle name="Comma 4 2 3 2 2" xfId="4247" xr:uid="{9A69740A-05D0-469E-9B88-AA3AE9E6FB4E}"/>
    <cellStyle name="Comma 4 2 3 2 2 2" xfId="7484" xr:uid="{5BD2CD1B-FB59-4E35-8711-1E98903488D9}"/>
    <cellStyle name="Comma 4 2 3 2 2 2 2" xfId="14907" xr:uid="{A66155AD-D27D-4AF8-92F3-2A0B7562FA5C}"/>
    <cellStyle name="Comma 4 2 3 2 2 2 2 2" xfId="29745" xr:uid="{F149794B-4964-4987-B034-5D3A99E76736}"/>
    <cellStyle name="Comma 4 2 3 2 2 2 2 3" xfId="44578" xr:uid="{837C03F6-DE9F-493D-8483-9ED98F713B34}"/>
    <cellStyle name="Comma 4 2 3 2 2 2 3" xfId="22325" xr:uid="{B97769CB-9AD9-44BE-BA91-E9C5C4A83C68}"/>
    <cellStyle name="Comma 4 2 3 2 2 2 4" xfId="37158" xr:uid="{DD6BAA57-A5F8-4592-A60D-9606FEBD2D9B}"/>
    <cellStyle name="Comma 4 2 3 2 2 3" xfId="11669" xr:uid="{D74E7F73-F92C-4366-9AF4-6AACF86D4D16}"/>
    <cellStyle name="Comma 4 2 3 2 2 3 2" xfId="26507" xr:uid="{687CADD7-0895-41A0-88D2-693B70C09875}"/>
    <cellStyle name="Comma 4 2 3 2 2 3 3" xfId="41340" xr:uid="{89C8EE81-C80D-4404-9A6B-751D9EE177DA}"/>
    <cellStyle name="Comma 4 2 3 2 2 4" xfId="19087" xr:uid="{8B237B9B-12D4-4638-880C-7DF44714575C}"/>
    <cellStyle name="Comma 4 2 3 2 2 5" xfId="33920" xr:uid="{8442A5C9-9EC6-4989-9D90-475302D05309}"/>
    <cellStyle name="Comma 4 2 3 2 3" xfId="6114" xr:uid="{839B26EC-FF70-4511-A6CD-ACD08AEA9135}"/>
    <cellStyle name="Comma 4 2 3 2 3 2" xfId="13537" xr:uid="{F61B792B-500F-4075-8BB4-8E0A5C2B56A7}"/>
    <cellStyle name="Comma 4 2 3 2 3 2 2" xfId="28375" xr:uid="{18FC2082-9C66-4C11-81A0-4B7441644AAC}"/>
    <cellStyle name="Comma 4 2 3 2 3 2 3" xfId="43208" xr:uid="{C603A3C9-0D37-4421-9174-FA80285033E7}"/>
    <cellStyle name="Comma 4 2 3 2 3 3" xfId="20955" xr:uid="{B4EED533-4FB6-41FD-9F52-6B37F98D5A95}"/>
    <cellStyle name="Comma 4 2 3 2 3 4" xfId="35788" xr:uid="{47097A65-13C5-4ECF-AE0E-F8E1EC191B25}"/>
    <cellStyle name="Comma 4 2 3 2 4" xfId="10294" xr:uid="{4AD89B3F-7FE9-45C6-8168-63724727B651}"/>
    <cellStyle name="Comma 4 2 3 2 4 2" xfId="25132" xr:uid="{C3B5F4F2-13B4-4CF3-A1D3-8BAB4F1F9137}"/>
    <cellStyle name="Comma 4 2 3 2 4 3" xfId="39965" xr:uid="{B78EB20F-6680-48D9-9789-861935B83900}"/>
    <cellStyle name="Comma 4 2 3 2 5" xfId="17712" xr:uid="{015798DC-8DA1-4A1A-9A5D-C5DFBCA48F97}"/>
    <cellStyle name="Comma 4 2 3 2 6" xfId="32545" xr:uid="{FDE0B5A8-7C86-4120-BD26-3D488DE5D247}"/>
    <cellStyle name="Comma 4 2 3 3" xfId="2884" xr:uid="{8C8AE5AC-716F-44AF-BC5A-6F04D1CE69F9}"/>
    <cellStyle name="Comma 4 2 3 3 2" xfId="4248" xr:uid="{A9D4FBEA-0CF5-40B2-9718-2D0A92F22341}"/>
    <cellStyle name="Comma 4 2 3 3 2 2" xfId="7485" xr:uid="{9E00E8F5-8D72-44C0-BD00-8A810EB662E1}"/>
    <cellStyle name="Comma 4 2 3 3 2 2 2" xfId="14908" xr:uid="{52044EEB-B504-4E0F-B256-9F4A2CF17AE6}"/>
    <cellStyle name="Comma 4 2 3 3 2 2 2 2" xfId="29746" xr:uid="{1EBEE9CC-7A88-44AA-98F6-611CEB7F605D}"/>
    <cellStyle name="Comma 4 2 3 3 2 2 2 3" xfId="44579" xr:uid="{DB65D527-1A26-4EF1-AFFD-0316A9CC92D9}"/>
    <cellStyle name="Comma 4 2 3 3 2 2 3" xfId="22326" xr:uid="{D544F030-DF3E-4991-A499-00FD5D617DDE}"/>
    <cellStyle name="Comma 4 2 3 3 2 2 4" xfId="37159" xr:uid="{4656975D-BFD8-4FAD-B095-3AADFAE1B0A6}"/>
    <cellStyle name="Comma 4 2 3 3 2 3" xfId="11670" xr:uid="{877D2A26-F949-4ABE-BF24-1AB960C901D8}"/>
    <cellStyle name="Comma 4 2 3 3 2 3 2" xfId="26508" xr:uid="{7F86341A-D3DB-47EC-90CE-EFDE2334473A}"/>
    <cellStyle name="Comma 4 2 3 3 2 3 3" xfId="41341" xr:uid="{5E49447C-7CE6-4C09-B6D9-6CF7BF4B0398}"/>
    <cellStyle name="Comma 4 2 3 3 2 4" xfId="19088" xr:uid="{6A7B0228-B15E-42EE-850D-755084CDB992}"/>
    <cellStyle name="Comma 4 2 3 3 2 5" xfId="33921" xr:uid="{6D66ACAC-3A33-490A-B15B-913261935FE2}"/>
    <cellStyle name="Comma 4 2 3 3 3" xfId="6115" xr:uid="{CAA7D20B-A732-4929-9803-11C243F4DE42}"/>
    <cellStyle name="Comma 4 2 3 3 3 2" xfId="13538" xr:uid="{C5F04C71-445D-4FBA-9F26-9FF9D65A23EF}"/>
    <cellStyle name="Comma 4 2 3 3 3 2 2" xfId="28376" xr:uid="{0B97D53C-4387-4965-A35E-376E6858343D}"/>
    <cellStyle name="Comma 4 2 3 3 3 2 3" xfId="43209" xr:uid="{B6B1F084-CF36-440E-B3BD-FA061CFAF631}"/>
    <cellStyle name="Comma 4 2 3 3 3 3" xfId="20956" xr:uid="{13F02079-C033-438A-BA44-131713B092B2}"/>
    <cellStyle name="Comma 4 2 3 3 3 4" xfId="35789" xr:uid="{754E5368-BE53-484F-8FCA-42FE59400B26}"/>
    <cellStyle name="Comma 4 2 3 3 4" xfId="10295" xr:uid="{574EF846-2E06-4728-9B60-386F1AC84774}"/>
    <cellStyle name="Comma 4 2 3 3 4 2" xfId="25133" xr:uid="{1A1CF311-CF39-45F0-8978-F98A2ECCD4CF}"/>
    <cellStyle name="Comma 4 2 3 3 4 3" xfId="39966" xr:uid="{61A03529-7658-43F1-891E-416114904428}"/>
    <cellStyle name="Comma 4 2 3 3 5" xfId="17713" xr:uid="{D5BC8F3F-3624-47AB-9203-1095D126A47B}"/>
    <cellStyle name="Comma 4 2 3 3 6" xfId="32546" xr:uid="{DECB672B-A232-4DEF-95E9-132346AC7183}"/>
    <cellStyle name="Comma 4 2 3 4" xfId="4249" xr:uid="{48721CC1-63B6-4559-896D-3C5341CECBD4}"/>
    <cellStyle name="Comma 4 2 3 4 2" xfId="7486" xr:uid="{FAD4CDF7-0749-43F9-AA12-2EE3274255B6}"/>
    <cellStyle name="Comma 4 2 3 4 2 2" xfId="14909" xr:uid="{2A1B316C-13A4-432A-AE4D-1925AF78E040}"/>
    <cellStyle name="Comma 4 2 3 4 2 2 2" xfId="29747" xr:uid="{D0D8E673-7DD5-4E6D-8ECD-114AD2AAAEBF}"/>
    <cellStyle name="Comma 4 2 3 4 2 2 3" xfId="44580" xr:uid="{DD93381C-5185-4B15-B270-4E2CBC6A2C74}"/>
    <cellStyle name="Comma 4 2 3 4 2 3" xfId="22327" xr:uid="{D6D405F5-E3B6-453F-8BFC-2588616871EB}"/>
    <cellStyle name="Comma 4 2 3 4 2 4" xfId="37160" xr:uid="{73CC6831-609F-44D8-863A-55F37EF0AE5B}"/>
    <cellStyle name="Comma 4 2 3 4 3" xfId="11671" xr:uid="{4D044E0B-BCEA-4761-9BE9-804CD70921C7}"/>
    <cellStyle name="Comma 4 2 3 4 3 2" xfId="26509" xr:uid="{841B846E-EBC9-4CF9-8A12-48B758B874F7}"/>
    <cellStyle name="Comma 4 2 3 4 3 3" xfId="41342" xr:uid="{BE144392-B248-4B6C-B7F5-99EC2BA81B5A}"/>
    <cellStyle name="Comma 4 2 3 4 4" xfId="19089" xr:uid="{E14B1FC5-AC36-476C-AE2C-28F8B90BE51D}"/>
    <cellStyle name="Comma 4 2 3 4 5" xfId="33922" xr:uid="{52DCFF29-BC36-4F15-953F-D63F553D95DC}"/>
    <cellStyle name="Comma 4 2 3 5" xfId="5621" xr:uid="{851C33A6-7CF3-478E-B3A7-D6B47A0BBE97}"/>
    <cellStyle name="Comma 4 2 3 5 2" xfId="8861" xr:uid="{CCEA75FE-987F-4095-8601-392DE0BDBC37}"/>
    <cellStyle name="Comma 4 2 3 5 2 2" xfId="16284" xr:uid="{6199BB42-761B-4F05-BA9A-BD4A947035BA}"/>
    <cellStyle name="Comma 4 2 3 5 2 2 2" xfId="31122" xr:uid="{42BE3790-52C6-4108-875C-362E538FEEC3}"/>
    <cellStyle name="Comma 4 2 3 5 2 2 3" xfId="45955" xr:uid="{0BCD0021-5417-4F15-A479-4ADD7194A225}"/>
    <cellStyle name="Comma 4 2 3 5 2 3" xfId="23702" xr:uid="{566DA781-FF54-4E5E-A741-8ED197FEE0BA}"/>
    <cellStyle name="Comma 4 2 3 5 2 4" xfId="38535" xr:uid="{05DA1D4F-2E56-4F5A-9A79-5B1A12C7C5A9}"/>
    <cellStyle name="Comma 4 2 3 5 3" xfId="13046" xr:uid="{CE27ACAF-B81F-4E8A-973B-BE9526D2DE64}"/>
    <cellStyle name="Comma 4 2 3 5 3 2" xfId="27884" xr:uid="{69125843-C2D2-46F6-9F32-CE64775FA8CF}"/>
    <cellStyle name="Comma 4 2 3 5 3 3" xfId="42717" xr:uid="{62079FEA-84DF-4C7A-9148-97A2F1B107FA}"/>
    <cellStyle name="Comma 4 2 3 5 4" xfId="20464" xr:uid="{86812E18-6759-4F8B-BA06-C381F37328B1}"/>
    <cellStyle name="Comma 4 2 3 5 5" xfId="35297" xr:uid="{62E3DF38-C227-41A1-87DB-D48143583520}"/>
    <cellStyle name="Comma 4 2 3 6" xfId="2882" xr:uid="{F5485929-44AE-48EE-8231-4C71916FF848}"/>
    <cellStyle name="Comma 4 2 3 6 2" xfId="9323" xr:uid="{2E7ABDA8-F5D5-490F-8CE9-7A6A1E39570E}"/>
    <cellStyle name="Comma 4 2 3 6 2 2" xfId="16746" xr:uid="{4C3ECC5A-2F53-416C-87E8-53599C56BDB4}"/>
    <cellStyle name="Comma 4 2 3 6 2 2 2" xfId="31584" xr:uid="{38FE4C9B-D3D8-4442-9EDB-73D1F71EFE2A}"/>
    <cellStyle name="Comma 4 2 3 6 2 2 3" xfId="46417" xr:uid="{D029B01E-B1BE-43AB-AF1D-4D022BB1ED4E}"/>
    <cellStyle name="Comma 4 2 3 6 2 3" xfId="24164" xr:uid="{7A6DF88F-CC72-4A97-8FB8-1D46D2FC545D}"/>
    <cellStyle name="Comma 4 2 3 6 2 4" xfId="38997" xr:uid="{AD48AB14-A1E2-4781-9143-2718D534D16F}"/>
    <cellStyle name="Comma 4 2 3 6 3" xfId="10293" xr:uid="{BF9F320C-A9B2-4143-BBEE-A25B65C463D4}"/>
    <cellStyle name="Comma 4 2 3 6 3 2" xfId="25131" xr:uid="{959AC410-5A50-4708-ABEA-24470235A0A3}"/>
    <cellStyle name="Comma 4 2 3 6 3 3" xfId="39964" xr:uid="{6DE726AE-3A74-43A4-AC7B-79460B21DCD1}"/>
    <cellStyle name="Comma 4 2 3 6 4" xfId="17711" xr:uid="{E7CDEB82-58A2-4884-8299-6C54EF055708}"/>
    <cellStyle name="Comma 4 2 3 6 5" xfId="32544" xr:uid="{D090B7D3-2614-49C2-B00F-DA23D4DCD539}"/>
    <cellStyle name="Comma 4 2 3 7" xfId="6113" xr:uid="{E8249645-84C2-4311-AE7C-E29669151513}"/>
    <cellStyle name="Comma 4 2 3 7 2" xfId="13536" xr:uid="{9E3EC974-F644-45C2-AF1B-B4C79B2C444F}"/>
    <cellStyle name="Comma 4 2 3 7 2 2" xfId="28374" xr:uid="{90E44620-8286-4411-9AE1-C1348F49511F}"/>
    <cellStyle name="Comma 4 2 3 7 2 3" xfId="43207" xr:uid="{A2A5AE68-F44C-4D88-9D9A-DB191B0BF273}"/>
    <cellStyle name="Comma 4 2 3 7 3" xfId="20954" xr:uid="{D558661E-FF8B-4A01-B42A-9221176A4159}"/>
    <cellStyle name="Comma 4 2 3 7 4" xfId="35787" xr:uid="{0B7321F8-B897-429C-9203-0E2F88E51E12}"/>
    <cellStyle name="Comma 4 2 3 8" xfId="10217" xr:uid="{01873C6F-047A-4097-ACE8-DAE7C44DE427}"/>
    <cellStyle name="Comma 4 2 3 8 2" xfId="25055" xr:uid="{E022D61A-23DC-4DC6-B7BE-E4EF54AC558C}"/>
    <cellStyle name="Comma 4 2 3 8 3" xfId="39888" xr:uid="{87EA331A-D573-4134-802E-D0487C552922}"/>
    <cellStyle name="Comma 4 2 3 9" xfId="17635" xr:uid="{A9B731EC-98D1-47A5-97D1-27396B614E11}"/>
    <cellStyle name="Comma 4 2 4" xfId="2821" xr:uid="{DE4C83DA-D936-4A60-95AA-F7A6209339BA}"/>
    <cellStyle name="Comma 4 2 4 10" xfId="32479" xr:uid="{19915808-5873-4992-946B-4E52367B0E78}"/>
    <cellStyle name="Comma 4 2 4 2" xfId="2886" xr:uid="{5971FE91-6BD8-4336-AB9E-3CE170CA048C}"/>
    <cellStyle name="Comma 4 2 4 2 2" xfId="4250" xr:uid="{F0D43022-155D-4159-A34C-C8B5045B10C6}"/>
    <cellStyle name="Comma 4 2 4 2 2 2" xfId="7487" xr:uid="{A5517D6A-3760-407F-80A9-E323B7E097F9}"/>
    <cellStyle name="Comma 4 2 4 2 2 2 2" xfId="14910" xr:uid="{BEC5A03C-09EE-47C0-BFE2-1EF501A2CCA5}"/>
    <cellStyle name="Comma 4 2 4 2 2 2 2 2" xfId="29748" xr:uid="{7DE41447-C91F-4452-B95F-FD4FF50E03B3}"/>
    <cellStyle name="Comma 4 2 4 2 2 2 2 3" xfId="44581" xr:uid="{7C8DE829-0885-480A-A408-01192CC768F4}"/>
    <cellStyle name="Comma 4 2 4 2 2 2 3" xfId="22328" xr:uid="{E78281FA-7AD3-4984-B0E2-387B11219983}"/>
    <cellStyle name="Comma 4 2 4 2 2 2 4" xfId="37161" xr:uid="{83839ACA-D34D-4022-9B73-9B89C2732DF1}"/>
    <cellStyle name="Comma 4 2 4 2 2 3" xfId="11672" xr:uid="{2F7EF988-7CE3-4B44-BC67-D73F7BE4238B}"/>
    <cellStyle name="Comma 4 2 4 2 2 3 2" xfId="26510" xr:uid="{3C9477AD-3A8E-4263-8E1C-517ECEDB4FF5}"/>
    <cellStyle name="Comma 4 2 4 2 2 3 3" xfId="41343" xr:uid="{D84EE160-52A9-4D1D-A766-178F3607A901}"/>
    <cellStyle name="Comma 4 2 4 2 2 4" xfId="19090" xr:uid="{6AFCA7C3-33C6-484F-8E98-ED7E5EA15714}"/>
    <cellStyle name="Comma 4 2 4 2 2 5" xfId="33923" xr:uid="{5C8C1021-FF37-4BF3-A459-B19FE986750C}"/>
    <cellStyle name="Comma 4 2 4 2 3" xfId="6117" xr:uid="{A2DC4883-6274-461E-A3C3-1B130EEF3DD9}"/>
    <cellStyle name="Comma 4 2 4 2 3 2" xfId="13540" xr:uid="{32B5E09F-B6E9-4FB9-B8AB-26A902A9C2F0}"/>
    <cellStyle name="Comma 4 2 4 2 3 2 2" xfId="28378" xr:uid="{F070C2A9-C778-497B-A7EC-91337F0A6832}"/>
    <cellStyle name="Comma 4 2 4 2 3 2 3" xfId="43211" xr:uid="{97BC16DC-B146-4092-8ABE-4EC6568038B4}"/>
    <cellStyle name="Comma 4 2 4 2 3 3" xfId="20958" xr:uid="{3E18F5BC-87DC-4551-8818-FF73DEB2EC06}"/>
    <cellStyle name="Comma 4 2 4 2 3 4" xfId="35791" xr:uid="{269656AC-7DD1-4E8F-856E-BBC060A3A00D}"/>
    <cellStyle name="Comma 4 2 4 2 4" xfId="10297" xr:uid="{31C74D5D-653C-45BE-A52A-047E989C9D1C}"/>
    <cellStyle name="Comma 4 2 4 2 4 2" xfId="25135" xr:uid="{1E685799-EC5C-4AB6-BFAE-07A44F7CD09B}"/>
    <cellStyle name="Comma 4 2 4 2 4 3" xfId="39968" xr:uid="{7D6E9A2F-8CFC-446A-A49C-1B610C34BF7A}"/>
    <cellStyle name="Comma 4 2 4 2 5" xfId="17715" xr:uid="{7E0535D7-9F53-4113-B339-B3750B591855}"/>
    <cellStyle name="Comma 4 2 4 2 6" xfId="32548" xr:uid="{8887C546-542C-40C2-A3A3-7404886C4A7B}"/>
    <cellStyle name="Comma 4 2 4 3" xfId="2887" xr:uid="{3BC3F11F-16B4-4D56-B4F7-E2696ECEEF77}"/>
    <cellStyle name="Comma 4 2 4 3 2" xfId="4251" xr:uid="{36FB8168-3619-47F7-9E22-F144D816AC59}"/>
    <cellStyle name="Comma 4 2 4 3 2 2" xfId="7488" xr:uid="{7E327558-76B7-4DB3-8424-350A0FBE505A}"/>
    <cellStyle name="Comma 4 2 4 3 2 2 2" xfId="14911" xr:uid="{FDB100CE-3864-4FBB-9AFD-5AE06CA1C921}"/>
    <cellStyle name="Comma 4 2 4 3 2 2 2 2" xfId="29749" xr:uid="{3179D5BA-32C8-40B3-B9EE-5200A272CDF0}"/>
    <cellStyle name="Comma 4 2 4 3 2 2 2 3" xfId="44582" xr:uid="{A7EF5C6C-BC14-41D8-B867-5C18C36E7D7A}"/>
    <cellStyle name="Comma 4 2 4 3 2 2 3" xfId="22329" xr:uid="{E90E7D18-0A4C-4B31-BF3E-7B8309A669FF}"/>
    <cellStyle name="Comma 4 2 4 3 2 2 4" xfId="37162" xr:uid="{614DF3B2-8D5C-4E98-86CA-C1F7963889CD}"/>
    <cellStyle name="Comma 4 2 4 3 2 3" xfId="11673" xr:uid="{3D7952C6-A615-4965-91CB-0A2C4FB3EE20}"/>
    <cellStyle name="Comma 4 2 4 3 2 3 2" xfId="26511" xr:uid="{66D7C610-060E-4E13-9815-84628F5B8146}"/>
    <cellStyle name="Comma 4 2 4 3 2 3 3" xfId="41344" xr:uid="{7230953B-7482-4F11-9692-277052C8013E}"/>
    <cellStyle name="Comma 4 2 4 3 2 4" xfId="19091" xr:uid="{808E67F9-B761-4F6B-9336-9D5F757CD767}"/>
    <cellStyle name="Comma 4 2 4 3 2 5" xfId="33924" xr:uid="{C7E381D1-12ED-407F-85B9-9B68ADAD711A}"/>
    <cellStyle name="Comma 4 2 4 3 3" xfId="6118" xr:uid="{696D2CEC-1EEE-4322-842B-812F2313CB08}"/>
    <cellStyle name="Comma 4 2 4 3 3 2" xfId="13541" xr:uid="{9C165293-CC3C-45F3-AE4E-41717A278DB7}"/>
    <cellStyle name="Comma 4 2 4 3 3 2 2" xfId="28379" xr:uid="{76C711C2-7ACB-425F-8552-414609081F61}"/>
    <cellStyle name="Comma 4 2 4 3 3 2 3" xfId="43212" xr:uid="{F9E36E26-045C-495C-83C9-0DE528735CF5}"/>
    <cellStyle name="Comma 4 2 4 3 3 3" xfId="20959" xr:uid="{85E44147-4609-4936-B0A4-F50FAB44FE92}"/>
    <cellStyle name="Comma 4 2 4 3 3 4" xfId="35792" xr:uid="{39DD593C-8FC5-4BD6-AB18-312B1740D40B}"/>
    <cellStyle name="Comma 4 2 4 3 4" xfId="10298" xr:uid="{CEEDEEA2-AA5D-48BC-8DD4-DB1AA3506885}"/>
    <cellStyle name="Comma 4 2 4 3 4 2" xfId="25136" xr:uid="{A522378E-1B06-40D9-BD55-A11251C436EC}"/>
    <cellStyle name="Comma 4 2 4 3 4 3" xfId="39969" xr:uid="{0E9E8614-418F-4280-B6F2-725E7C2657A3}"/>
    <cellStyle name="Comma 4 2 4 3 5" xfId="17716" xr:uid="{B1D6468C-198D-47DE-B66F-DD5E32E9C92F}"/>
    <cellStyle name="Comma 4 2 4 3 6" xfId="32549" xr:uid="{AD2AE2C3-559E-4592-8FB4-8C91A7084377}"/>
    <cellStyle name="Comma 4 2 4 4" xfId="4252" xr:uid="{FF634B3C-0987-401E-B088-3F9FCDF481E8}"/>
    <cellStyle name="Comma 4 2 4 4 2" xfId="7489" xr:uid="{AFEA4D24-78CA-485C-9A80-077757E8E956}"/>
    <cellStyle name="Comma 4 2 4 4 2 2" xfId="14912" xr:uid="{F6D0BEF9-A2E7-4E6D-B93C-53906ACDA632}"/>
    <cellStyle name="Comma 4 2 4 4 2 2 2" xfId="29750" xr:uid="{A5010C70-14F1-4F47-A0E8-3E151D13DD37}"/>
    <cellStyle name="Comma 4 2 4 4 2 2 3" xfId="44583" xr:uid="{BE469A5B-B2DB-4791-A955-81C474C5B63E}"/>
    <cellStyle name="Comma 4 2 4 4 2 3" xfId="22330" xr:uid="{6D4CC6A6-2D76-4948-9CA8-90EA0A7220A7}"/>
    <cellStyle name="Comma 4 2 4 4 2 4" xfId="37163" xr:uid="{1198DC7C-8F8E-4BDF-928E-B07F850F2148}"/>
    <cellStyle name="Comma 4 2 4 4 3" xfId="11674" xr:uid="{5A75BBA9-0D2F-4AF3-8E2C-69A35FEC5792}"/>
    <cellStyle name="Comma 4 2 4 4 3 2" xfId="26512" xr:uid="{5E26EA1B-E66E-4193-B3D5-A5C0312DEC0D}"/>
    <cellStyle name="Comma 4 2 4 4 3 3" xfId="41345" xr:uid="{9329634D-5A99-4B23-8221-3AFE6BB8E401}"/>
    <cellStyle name="Comma 4 2 4 4 4" xfId="19092" xr:uid="{415C5C19-1813-4D95-A679-DD5DA2A4F335}"/>
    <cellStyle name="Comma 4 2 4 4 5" xfId="33925" xr:uid="{207B9898-C348-41BD-B082-F42922185B77}"/>
    <cellStyle name="Comma 4 2 4 5" xfId="5982" xr:uid="{1C9FF983-853F-4E51-9585-08A10805BEE6}"/>
    <cellStyle name="Comma 4 2 4 5 2" xfId="9220" xr:uid="{6E1949B3-23D7-4EAA-AB3E-1F56DF5A6296}"/>
    <cellStyle name="Comma 4 2 4 5 2 2" xfId="16643" xr:uid="{985B71C1-2A33-473C-BCD2-18039469E1BC}"/>
    <cellStyle name="Comma 4 2 4 5 2 2 2" xfId="31481" xr:uid="{35AF423B-8A10-41BE-B57D-F636CF53884F}"/>
    <cellStyle name="Comma 4 2 4 5 2 2 3" xfId="46314" xr:uid="{0479256C-10DB-44FC-8E07-6B7E41C0C1AD}"/>
    <cellStyle name="Comma 4 2 4 5 2 3" xfId="24061" xr:uid="{A3EA5BF9-C131-4906-B4D1-83CAA639B3E5}"/>
    <cellStyle name="Comma 4 2 4 5 2 4" xfId="38894" xr:uid="{6C653D11-FDFE-49A8-9290-924C2D76B139}"/>
    <cellStyle name="Comma 4 2 4 5 3" xfId="13405" xr:uid="{C82BF107-3242-4A20-B754-A3184390C1D5}"/>
    <cellStyle name="Comma 4 2 4 5 3 2" xfId="28243" xr:uid="{E16685F6-47B4-43D7-9C91-E931BEAECEBE}"/>
    <cellStyle name="Comma 4 2 4 5 3 3" xfId="43076" xr:uid="{193DB8F1-65CD-4922-8E97-E1A90BD974AF}"/>
    <cellStyle name="Comma 4 2 4 5 4" xfId="20823" xr:uid="{EBA86772-5137-4080-A29F-1D7D7C426912}"/>
    <cellStyle name="Comma 4 2 4 5 5" xfId="35656" xr:uid="{C9A202F1-BBDC-4A69-9F4C-FADE4F2E4D00}"/>
    <cellStyle name="Comma 4 2 4 6" xfId="2885" xr:uid="{383E7FF4-D3C6-4CD1-92B2-D40A1B100508}"/>
    <cellStyle name="Comma 4 2 4 6 2" xfId="9324" xr:uid="{B0BD6641-60D7-479D-A0A7-25ADCAAE9E54}"/>
    <cellStyle name="Comma 4 2 4 6 2 2" xfId="16747" xr:uid="{35007DEC-C604-4F58-936C-EEDBC6DEFC45}"/>
    <cellStyle name="Comma 4 2 4 6 2 2 2" xfId="31585" xr:uid="{EEEE4161-ABF7-454F-B604-5EA62256C89E}"/>
    <cellStyle name="Comma 4 2 4 6 2 2 3" xfId="46418" xr:uid="{8C3FE1F5-FA26-4F8F-955C-B6A338C2FA94}"/>
    <cellStyle name="Comma 4 2 4 6 2 3" xfId="24165" xr:uid="{FD0A05AF-4140-426D-8A5C-56A7D3453764}"/>
    <cellStyle name="Comma 4 2 4 6 2 4" xfId="38998" xr:uid="{44352C0D-358C-4A32-9B2A-52F6C7DDBDAB}"/>
    <cellStyle name="Comma 4 2 4 6 3" xfId="10296" xr:uid="{62F1995C-67B1-4AE4-91F2-E39FD7783FA9}"/>
    <cellStyle name="Comma 4 2 4 6 3 2" xfId="25134" xr:uid="{655A9EC8-38C0-4D80-95DC-88DC2303143E}"/>
    <cellStyle name="Comma 4 2 4 6 3 3" xfId="39967" xr:uid="{0496FE64-0752-4563-A209-4A0A8D62FB7F}"/>
    <cellStyle name="Comma 4 2 4 6 4" xfId="17714" xr:uid="{4001DAB5-AD27-4E9F-9741-34B0A34B3720}"/>
    <cellStyle name="Comma 4 2 4 6 5" xfId="32547" xr:uid="{DC341785-EEA0-45B6-92DF-43223F1A1C21}"/>
    <cellStyle name="Comma 4 2 4 7" xfId="6116" xr:uid="{96312F6B-F654-4D25-8B98-CE1AB7EE6568}"/>
    <cellStyle name="Comma 4 2 4 7 2" xfId="13539" xr:uid="{C5CE7F3C-B94B-45C8-9801-B49ACC2295C4}"/>
    <cellStyle name="Comma 4 2 4 7 2 2" xfId="28377" xr:uid="{F83D8A08-1050-4C76-94AD-FABA9DE94AC7}"/>
    <cellStyle name="Comma 4 2 4 7 2 3" xfId="43210" xr:uid="{40B0999C-AD83-4663-8601-CA556040F27F}"/>
    <cellStyle name="Comma 4 2 4 7 3" xfId="20957" xr:uid="{37E60DF8-3EAE-46A2-926D-EB6F529DE071}"/>
    <cellStyle name="Comma 4 2 4 7 4" xfId="35790" xr:uid="{A205C9C4-5029-481D-8B16-4209522800C3}"/>
    <cellStyle name="Comma 4 2 4 8" xfId="10228" xr:uid="{42222C06-DDBF-4817-B6E8-CFF2A7DF22ED}"/>
    <cellStyle name="Comma 4 2 4 8 2" xfId="25066" xr:uid="{523A5579-2B2A-498C-8798-6CC4E6A62D27}"/>
    <cellStyle name="Comma 4 2 4 8 3" xfId="39899" xr:uid="{ADC58D14-3037-4465-9E3C-7B2214D689A4}"/>
    <cellStyle name="Comma 4 2 4 9" xfId="17646" xr:uid="{78ACD0E1-5B8F-432F-AF55-84C1FCD3393C}"/>
    <cellStyle name="Comma 4 2 5" xfId="2830" xr:uid="{1AED5A79-EC77-425A-A137-6C88842BE265}"/>
    <cellStyle name="Comma 4 2 5 10" xfId="32490" xr:uid="{F171336A-F4BD-46B2-9B30-C1EEAF8445E0}"/>
    <cellStyle name="Comma 4 2 5 2" xfId="2889" xr:uid="{9C7F92B6-FCBC-4D23-BD86-3FD82358B366}"/>
    <cellStyle name="Comma 4 2 5 2 2" xfId="4253" xr:uid="{585531F2-4B2D-4C55-B134-6036B99DB944}"/>
    <cellStyle name="Comma 4 2 5 2 2 2" xfId="7490" xr:uid="{933C85E0-9A36-45AA-8B92-638C9EFB6F6E}"/>
    <cellStyle name="Comma 4 2 5 2 2 2 2" xfId="14913" xr:uid="{C3E8225A-1B4D-458F-998D-61EDAD5DD892}"/>
    <cellStyle name="Comma 4 2 5 2 2 2 2 2" xfId="29751" xr:uid="{A117BD7C-D56C-46D8-A64F-9A3917FF933F}"/>
    <cellStyle name="Comma 4 2 5 2 2 2 2 3" xfId="44584" xr:uid="{4C060DA5-1594-47D5-87C3-B5343F51B83A}"/>
    <cellStyle name="Comma 4 2 5 2 2 2 3" xfId="22331" xr:uid="{978EB95B-00D6-4548-83DC-0CB65F2F87A9}"/>
    <cellStyle name="Comma 4 2 5 2 2 2 4" xfId="37164" xr:uid="{831D8531-8BBB-4A19-B28C-82FBBDFD2F94}"/>
    <cellStyle name="Comma 4 2 5 2 2 3" xfId="11675" xr:uid="{270C2929-29B8-4214-9E3D-AAAB5F2B9E57}"/>
    <cellStyle name="Comma 4 2 5 2 2 3 2" xfId="26513" xr:uid="{8A2E7F3B-0CD7-4282-9754-563C09AD20E2}"/>
    <cellStyle name="Comma 4 2 5 2 2 3 3" xfId="41346" xr:uid="{F118CB62-7140-470F-BD0B-8E55FA81B2FB}"/>
    <cellStyle name="Comma 4 2 5 2 2 4" xfId="19093" xr:uid="{673FE2F8-7AF8-49BA-8CB4-3C8312646722}"/>
    <cellStyle name="Comma 4 2 5 2 2 5" xfId="33926" xr:uid="{125F81EE-D18B-4ECB-B004-E4A55DCF9306}"/>
    <cellStyle name="Comma 4 2 5 2 3" xfId="6120" xr:uid="{C1151C05-CD7B-43AC-8A27-DFF7AFC4E9F6}"/>
    <cellStyle name="Comma 4 2 5 2 3 2" xfId="13543" xr:uid="{518548C8-F21E-4E88-83CD-F3E552DEA6E5}"/>
    <cellStyle name="Comma 4 2 5 2 3 2 2" xfId="28381" xr:uid="{11A087B1-6F00-4DAD-8ABC-C20D5DE9FD39}"/>
    <cellStyle name="Comma 4 2 5 2 3 2 3" xfId="43214" xr:uid="{7D8AD9A1-7614-4736-8CF1-82D27077F922}"/>
    <cellStyle name="Comma 4 2 5 2 3 3" xfId="20961" xr:uid="{8E8CD844-4726-41AD-A302-D90FADFCE8A0}"/>
    <cellStyle name="Comma 4 2 5 2 3 4" xfId="35794" xr:uid="{9265F208-0910-4FA5-BC96-C1F39B0A9193}"/>
    <cellStyle name="Comma 4 2 5 2 4" xfId="10300" xr:uid="{E29D7E9E-497E-4BB3-841B-CA65EF4BCCA5}"/>
    <cellStyle name="Comma 4 2 5 2 4 2" xfId="25138" xr:uid="{181C1B77-26FE-4EF7-8A3C-6BDA432F501C}"/>
    <cellStyle name="Comma 4 2 5 2 4 3" xfId="39971" xr:uid="{65B9AF2D-2E2B-4943-A333-78F056F4914A}"/>
    <cellStyle name="Comma 4 2 5 2 5" xfId="17718" xr:uid="{7A3FD928-BF41-4115-8F20-8F5F1ECD0BAB}"/>
    <cellStyle name="Comma 4 2 5 2 6" xfId="32551" xr:uid="{90936D1F-AD56-406C-91BC-E3ED3DA7BC75}"/>
    <cellStyle name="Comma 4 2 5 3" xfId="2890" xr:uid="{39FBCEFC-3D29-4F4C-B4C7-FDD8E9F3368E}"/>
    <cellStyle name="Comma 4 2 5 3 2" xfId="4254" xr:uid="{572FD3EC-F018-4C66-A747-EABBC52D6E29}"/>
    <cellStyle name="Comma 4 2 5 3 2 2" xfId="7491" xr:uid="{7DF4A7F4-A8CA-44EA-8BB2-8084A5746E4E}"/>
    <cellStyle name="Comma 4 2 5 3 2 2 2" xfId="14914" xr:uid="{CB5EE131-E32C-487E-B606-3708A0CF789B}"/>
    <cellStyle name="Comma 4 2 5 3 2 2 2 2" xfId="29752" xr:uid="{A9A085DA-F7AC-4173-8D8C-7ACE8EA2483F}"/>
    <cellStyle name="Comma 4 2 5 3 2 2 2 3" xfId="44585" xr:uid="{592CCF8F-328E-48DA-AD9F-BB6F0656FCAB}"/>
    <cellStyle name="Comma 4 2 5 3 2 2 3" xfId="22332" xr:uid="{656944C1-3724-433B-A83F-2FDDECE7C6A6}"/>
    <cellStyle name="Comma 4 2 5 3 2 2 4" xfId="37165" xr:uid="{D02B6662-76E9-41C7-AB0B-4D568EC469B0}"/>
    <cellStyle name="Comma 4 2 5 3 2 3" xfId="11676" xr:uid="{1BD48370-A648-4DC3-8AAF-2466DE332470}"/>
    <cellStyle name="Comma 4 2 5 3 2 3 2" xfId="26514" xr:uid="{4CD4F8F9-4A92-4ACB-BF97-1376B8CBF84F}"/>
    <cellStyle name="Comma 4 2 5 3 2 3 3" xfId="41347" xr:uid="{7B5DAE4B-CBE1-4C5D-896F-7A303A2614FE}"/>
    <cellStyle name="Comma 4 2 5 3 2 4" xfId="19094" xr:uid="{4842940C-36DB-4038-85B6-80DC9FFAD15A}"/>
    <cellStyle name="Comma 4 2 5 3 2 5" xfId="33927" xr:uid="{30033167-B0D0-4922-9AD9-6AFC109C3F71}"/>
    <cellStyle name="Comma 4 2 5 3 3" xfId="6121" xr:uid="{23912C44-5A18-426D-A229-FA59F3EB5137}"/>
    <cellStyle name="Comma 4 2 5 3 3 2" xfId="13544" xr:uid="{9F46CB65-E1B5-4F73-BD46-DB37FF6C48F2}"/>
    <cellStyle name="Comma 4 2 5 3 3 2 2" xfId="28382" xr:uid="{0F0A3BBA-A33C-46A0-BAAB-FAAF555F5DFD}"/>
    <cellStyle name="Comma 4 2 5 3 3 2 3" xfId="43215" xr:uid="{EC86005A-432E-4673-A819-DEEC771135DF}"/>
    <cellStyle name="Comma 4 2 5 3 3 3" xfId="20962" xr:uid="{986EF074-2C45-46CF-9139-1246419E0394}"/>
    <cellStyle name="Comma 4 2 5 3 3 4" xfId="35795" xr:uid="{A76DDB07-281B-4489-A9B0-0952D774D89B}"/>
    <cellStyle name="Comma 4 2 5 3 4" xfId="10301" xr:uid="{A0514EDA-E4AE-4B1E-BC89-218C74A82864}"/>
    <cellStyle name="Comma 4 2 5 3 4 2" xfId="25139" xr:uid="{6038ABB2-CF13-45DF-8BFF-DDAD1DA19481}"/>
    <cellStyle name="Comma 4 2 5 3 4 3" xfId="39972" xr:uid="{A3845239-2EBA-4A1F-8C65-47CA8CC64AB5}"/>
    <cellStyle name="Comma 4 2 5 3 5" xfId="17719" xr:uid="{84AA0E68-B92D-48EA-A765-7DEE1BD52562}"/>
    <cellStyle name="Comma 4 2 5 3 6" xfId="32552" xr:uid="{E46804DE-444F-46E6-90CD-91DE9DCE733B}"/>
    <cellStyle name="Comma 4 2 5 4" xfId="4255" xr:uid="{0C7B26B8-64BD-4957-BAC1-E202E402EEED}"/>
    <cellStyle name="Comma 4 2 5 4 2" xfId="7492" xr:uid="{ED1A460A-8B42-4821-9A90-3805F3D10885}"/>
    <cellStyle name="Comma 4 2 5 4 2 2" xfId="14915" xr:uid="{4EE8BD4C-7AD9-42B7-B1C1-153AE7D8D676}"/>
    <cellStyle name="Comma 4 2 5 4 2 2 2" xfId="29753" xr:uid="{EE0980A3-136B-49E9-8699-F0F3D4DAB27C}"/>
    <cellStyle name="Comma 4 2 5 4 2 2 3" xfId="44586" xr:uid="{958ECDEA-36A3-404A-8DEB-25F6933B22C2}"/>
    <cellStyle name="Comma 4 2 5 4 2 3" xfId="22333" xr:uid="{9A8CF8E2-A18E-4D32-A41F-463BE1A7B556}"/>
    <cellStyle name="Comma 4 2 5 4 2 4" xfId="37166" xr:uid="{798D706A-CB0D-4477-A1A5-CA8FF8326219}"/>
    <cellStyle name="Comma 4 2 5 4 3" xfId="11677" xr:uid="{88A7EB96-B957-4A17-B1CC-F98B95D64105}"/>
    <cellStyle name="Comma 4 2 5 4 3 2" xfId="26515" xr:uid="{661828E9-6C49-4817-A535-E21A1DC44176}"/>
    <cellStyle name="Comma 4 2 5 4 3 3" xfId="41348" xr:uid="{70175F57-834B-4FBC-9F8D-E1D4740439FF}"/>
    <cellStyle name="Comma 4 2 5 4 4" xfId="19095" xr:uid="{E4C44A4C-10E5-460B-A19F-001509667845}"/>
    <cellStyle name="Comma 4 2 5 4 5" xfId="33928" xr:uid="{CC55F68D-C0EF-4703-8651-A7B678ABCE99}"/>
    <cellStyle name="Comma 4 2 5 5" xfId="5737" xr:uid="{981CA1B8-E9E4-41E1-97F8-486102DBF0E0}"/>
    <cellStyle name="Comma 4 2 5 5 2" xfId="8977" xr:uid="{F9E38DFD-AFBA-4B6B-9118-AEF678708C3D}"/>
    <cellStyle name="Comma 4 2 5 5 2 2" xfId="16400" xr:uid="{F8F3F140-1911-4A0E-978A-E46CC7C131C0}"/>
    <cellStyle name="Comma 4 2 5 5 2 2 2" xfId="31238" xr:uid="{41BDCD66-6ED2-47B7-B772-00856378009F}"/>
    <cellStyle name="Comma 4 2 5 5 2 2 3" xfId="46071" xr:uid="{3E6D3848-1813-4AB5-A497-157B24745E82}"/>
    <cellStyle name="Comma 4 2 5 5 2 3" xfId="23818" xr:uid="{5C4990FF-BB33-4A36-8C45-6B28AEA445CD}"/>
    <cellStyle name="Comma 4 2 5 5 2 4" xfId="38651" xr:uid="{DA51ECEF-5A31-49CE-8643-00C9F17F057D}"/>
    <cellStyle name="Comma 4 2 5 5 3" xfId="13162" xr:uid="{C3F40C04-65ED-4C7E-8395-6715977A10E7}"/>
    <cellStyle name="Comma 4 2 5 5 3 2" xfId="28000" xr:uid="{A1121A39-C173-4480-B4AB-1E9EC79E71E5}"/>
    <cellStyle name="Comma 4 2 5 5 3 3" xfId="42833" xr:uid="{50A907E4-67E7-4343-9664-C4F599ABAC7F}"/>
    <cellStyle name="Comma 4 2 5 5 4" xfId="20580" xr:uid="{46659CB4-6E83-4C7C-99B6-91543558932F}"/>
    <cellStyle name="Comma 4 2 5 5 5" xfId="35413" xr:uid="{3823412E-EEE5-42BF-80CD-3F7957E8B545}"/>
    <cellStyle name="Comma 4 2 5 6" xfId="2888" xr:uid="{6AEED1FF-A648-4612-ADF6-C06D1894ADDB}"/>
    <cellStyle name="Comma 4 2 5 6 2" xfId="9325" xr:uid="{7C296DE9-BB99-4BC6-BB71-D404CF4D2D1A}"/>
    <cellStyle name="Comma 4 2 5 6 2 2" xfId="16748" xr:uid="{0AA57EDC-E461-4B09-9421-879D353B253E}"/>
    <cellStyle name="Comma 4 2 5 6 2 2 2" xfId="31586" xr:uid="{21AA84D7-5720-461D-B648-AAAB55E04F04}"/>
    <cellStyle name="Comma 4 2 5 6 2 2 3" xfId="46419" xr:uid="{49F8A4A0-695B-496B-802C-FCEB1E759E1E}"/>
    <cellStyle name="Comma 4 2 5 6 2 3" xfId="24166" xr:uid="{77D18539-2398-4346-B74A-897B5B31249C}"/>
    <cellStyle name="Comma 4 2 5 6 2 4" xfId="38999" xr:uid="{0BEEB211-4035-46F7-8EFC-1B5CD0BC059C}"/>
    <cellStyle name="Comma 4 2 5 6 3" xfId="10299" xr:uid="{FA508508-58BB-4515-871B-EE9505056906}"/>
    <cellStyle name="Comma 4 2 5 6 3 2" xfId="25137" xr:uid="{724E95B0-57F5-48E7-83D8-0E085A5BCE11}"/>
    <cellStyle name="Comma 4 2 5 6 3 3" xfId="39970" xr:uid="{75433C93-575D-4DE3-8042-AEB3B369DF16}"/>
    <cellStyle name="Comma 4 2 5 6 4" xfId="17717" xr:uid="{FFC3A210-94E1-400B-9610-06B0769E1EBE}"/>
    <cellStyle name="Comma 4 2 5 6 5" xfId="32550" xr:uid="{77E38421-8672-40CF-ACFE-E53D7B765CB3}"/>
    <cellStyle name="Comma 4 2 5 7" xfId="6119" xr:uid="{5693315A-D021-4E6B-9796-DB17BD4BD01C}"/>
    <cellStyle name="Comma 4 2 5 7 2" xfId="13542" xr:uid="{44CE3752-B405-4161-8797-6807A4F9F21B}"/>
    <cellStyle name="Comma 4 2 5 7 2 2" xfId="28380" xr:uid="{D059A9A6-FE92-4C37-885A-EA75FAF2F052}"/>
    <cellStyle name="Comma 4 2 5 7 2 3" xfId="43213" xr:uid="{17A88A18-85E5-4F03-81FA-F60A8738A12F}"/>
    <cellStyle name="Comma 4 2 5 7 3" xfId="20960" xr:uid="{C60FC62C-DD72-40A6-9C55-3ACFE6D61192}"/>
    <cellStyle name="Comma 4 2 5 7 4" xfId="35793" xr:uid="{9221472A-42DB-4F11-8B24-37983551100A}"/>
    <cellStyle name="Comma 4 2 5 8" xfId="10239" xr:uid="{ED29C028-362E-4784-9142-81CA3AB8BC56}"/>
    <cellStyle name="Comma 4 2 5 8 2" xfId="25077" xr:uid="{C5F5A9FC-3C26-4AAC-A36A-720AB0C625AF}"/>
    <cellStyle name="Comma 4 2 5 8 3" xfId="39910" xr:uid="{8E3B77FA-1CF9-4916-AF71-6FCE3027F24A}"/>
    <cellStyle name="Comma 4 2 5 9" xfId="17657" xr:uid="{5DB11183-1D41-4A60-B088-04BCCA32C3AA}"/>
    <cellStyle name="Comma 4 2 6" xfId="2839" xr:uid="{A16FD46B-BEA2-448B-9461-1EBB833695C2}"/>
    <cellStyle name="Comma 4 2 6 10" xfId="32501" xr:uid="{265B6F1A-51C3-414B-A9B0-C86770A885FC}"/>
    <cellStyle name="Comma 4 2 6 2" xfId="2892" xr:uid="{68FFD87A-D434-4452-A7AD-04AFABABB20E}"/>
    <cellStyle name="Comma 4 2 6 2 2" xfId="4256" xr:uid="{4D7A0921-EEA3-4E20-B27F-5118A887DFFA}"/>
    <cellStyle name="Comma 4 2 6 2 2 2" xfId="7493" xr:uid="{E2A85CE7-FD99-4076-ACD3-ACACFAEE599D}"/>
    <cellStyle name="Comma 4 2 6 2 2 2 2" xfId="14916" xr:uid="{E5DF7C07-13F4-4380-9CF1-8BD1132D57F4}"/>
    <cellStyle name="Comma 4 2 6 2 2 2 2 2" xfId="29754" xr:uid="{B8A0604C-94A9-466C-B2F5-B144876E6B62}"/>
    <cellStyle name="Comma 4 2 6 2 2 2 2 3" xfId="44587" xr:uid="{42BE9614-3C06-4523-9744-BE6AB829B5AD}"/>
    <cellStyle name="Comma 4 2 6 2 2 2 3" xfId="22334" xr:uid="{A23F395E-A8DB-40BC-B246-C287330CC85F}"/>
    <cellStyle name="Comma 4 2 6 2 2 2 4" xfId="37167" xr:uid="{4903ADD9-790E-47CF-9B3C-CFE6D25A9767}"/>
    <cellStyle name="Comma 4 2 6 2 2 3" xfId="11678" xr:uid="{D35CC754-C2FB-4056-ABEF-8B64AF101CEE}"/>
    <cellStyle name="Comma 4 2 6 2 2 3 2" xfId="26516" xr:uid="{A47A630F-38C8-4CA3-99CE-C5FD24D65612}"/>
    <cellStyle name="Comma 4 2 6 2 2 3 3" xfId="41349" xr:uid="{AAC4DE1A-C049-43C5-A4DC-539F8BA055BC}"/>
    <cellStyle name="Comma 4 2 6 2 2 4" xfId="19096" xr:uid="{8EFE141E-D809-458C-8856-6D8758AC143C}"/>
    <cellStyle name="Comma 4 2 6 2 2 5" xfId="33929" xr:uid="{D2F70230-41B6-46D3-BADA-B21391698100}"/>
    <cellStyle name="Comma 4 2 6 2 3" xfId="6123" xr:uid="{0A0830C4-58BA-4AC9-9A5D-FF12CEA762BC}"/>
    <cellStyle name="Comma 4 2 6 2 3 2" xfId="13546" xr:uid="{C83AD03F-6928-4059-B110-2A875D6392A8}"/>
    <cellStyle name="Comma 4 2 6 2 3 2 2" xfId="28384" xr:uid="{26F1D353-A8B3-4CAC-92D7-3BD6333C8E16}"/>
    <cellStyle name="Comma 4 2 6 2 3 2 3" xfId="43217" xr:uid="{17E5FF04-877E-4C7B-B421-A0661B44B483}"/>
    <cellStyle name="Comma 4 2 6 2 3 3" xfId="20964" xr:uid="{B56BB613-BD78-47E9-AFEE-8354B9DDE808}"/>
    <cellStyle name="Comma 4 2 6 2 3 4" xfId="35797" xr:uid="{56769F94-92D0-4926-A2CD-7309EDE1539F}"/>
    <cellStyle name="Comma 4 2 6 2 4" xfId="10303" xr:uid="{328EB4FA-03BC-4EEE-B6A3-389988CCAA6A}"/>
    <cellStyle name="Comma 4 2 6 2 4 2" xfId="25141" xr:uid="{F7CC7A50-EA38-4475-BB98-4128DE0DCDA6}"/>
    <cellStyle name="Comma 4 2 6 2 4 3" xfId="39974" xr:uid="{1B4EE3BF-4E0A-4BF1-A20D-103BC52FCE5D}"/>
    <cellStyle name="Comma 4 2 6 2 5" xfId="17721" xr:uid="{A86EB44F-592C-4927-9903-36F5EB30A16C}"/>
    <cellStyle name="Comma 4 2 6 2 6" xfId="32554" xr:uid="{F4CAA053-C58A-4827-A023-5A33287386DB}"/>
    <cellStyle name="Comma 4 2 6 3" xfId="2893" xr:uid="{033200DC-690E-42A4-B97B-1C1CCBB64D36}"/>
    <cellStyle name="Comma 4 2 6 3 2" xfId="4257" xr:uid="{E489D503-6BEE-4403-9F1B-A31E94AC11F2}"/>
    <cellStyle name="Comma 4 2 6 3 2 2" xfId="7494" xr:uid="{DDBD0934-1920-43B0-AA94-EB50B381D01D}"/>
    <cellStyle name="Comma 4 2 6 3 2 2 2" xfId="14917" xr:uid="{476CAEC8-9101-4021-BA79-F59291A47D34}"/>
    <cellStyle name="Comma 4 2 6 3 2 2 2 2" xfId="29755" xr:uid="{C70686BE-F87C-42C4-9A31-580796741A99}"/>
    <cellStyle name="Comma 4 2 6 3 2 2 2 3" xfId="44588" xr:uid="{6EEECC70-EEE4-48BC-98F5-CC735DD2742E}"/>
    <cellStyle name="Comma 4 2 6 3 2 2 3" xfId="22335" xr:uid="{22A04BC5-F81B-406D-A92F-D35227724607}"/>
    <cellStyle name="Comma 4 2 6 3 2 2 4" xfId="37168" xr:uid="{F4676816-55F5-4B17-B999-E0200CBEF291}"/>
    <cellStyle name="Comma 4 2 6 3 2 3" xfId="11679" xr:uid="{BD7D976E-19FC-4551-849D-5CDD2A84A8A6}"/>
    <cellStyle name="Comma 4 2 6 3 2 3 2" xfId="26517" xr:uid="{704B86F6-1FB0-4012-8101-B0C46E9BBB90}"/>
    <cellStyle name="Comma 4 2 6 3 2 3 3" xfId="41350" xr:uid="{5C826480-164D-425D-8AD6-2B943C5A421F}"/>
    <cellStyle name="Comma 4 2 6 3 2 4" xfId="19097" xr:uid="{B8049123-258B-4415-8639-A162FBF747E1}"/>
    <cellStyle name="Comma 4 2 6 3 2 5" xfId="33930" xr:uid="{535A7DFA-BDB3-44A1-B6E8-EC06D2BCF1FC}"/>
    <cellStyle name="Comma 4 2 6 3 3" xfId="6124" xr:uid="{FFBD1BC5-A8D6-4147-A11A-50B37B36B44A}"/>
    <cellStyle name="Comma 4 2 6 3 3 2" xfId="13547" xr:uid="{6B3E1048-D25C-47F6-A369-70B09B76E946}"/>
    <cellStyle name="Comma 4 2 6 3 3 2 2" xfId="28385" xr:uid="{10BCFE6F-407F-48D5-A368-8C3461E64598}"/>
    <cellStyle name="Comma 4 2 6 3 3 2 3" xfId="43218" xr:uid="{3D2CF6F3-AB57-4632-9A92-14B74EACB47D}"/>
    <cellStyle name="Comma 4 2 6 3 3 3" xfId="20965" xr:uid="{C01B7F0B-40BE-4359-AC46-F3B719BA6C57}"/>
    <cellStyle name="Comma 4 2 6 3 3 4" xfId="35798" xr:uid="{4F77F330-45B6-4A34-B882-D4D8BB2F84DE}"/>
    <cellStyle name="Comma 4 2 6 3 4" xfId="10304" xr:uid="{C0517C47-1332-4741-87F5-C3CB6EC0FCA2}"/>
    <cellStyle name="Comma 4 2 6 3 4 2" xfId="25142" xr:uid="{868553DF-F274-4D62-A487-3233C1FC6BC6}"/>
    <cellStyle name="Comma 4 2 6 3 4 3" xfId="39975" xr:uid="{7A425ABF-2E28-412C-BC2A-5F81C5BC3114}"/>
    <cellStyle name="Comma 4 2 6 3 5" xfId="17722" xr:uid="{1ACD45C7-B195-493C-8448-E8AFEB6226B2}"/>
    <cellStyle name="Comma 4 2 6 3 6" xfId="32555" xr:uid="{F4BB8A2E-D73C-4872-9F27-C16A8A793A8C}"/>
    <cellStyle name="Comma 4 2 6 4" xfId="4258" xr:uid="{0910B925-BC38-4582-9E70-C419F072E902}"/>
    <cellStyle name="Comma 4 2 6 4 2" xfId="7495" xr:uid="{01C46D17-BE5D-4DE8-9591-21D43BA820B2}"/>
    <cellStyle name="Comma 4 2 6 4 2 2" xfId="14918" xr:uid="{B37585F7-A975-4144-BEEC-A9832CC9ADC3}"/>
    <cellStyle name="Comma 4 2 6 4 2 2 2" xfId="29756" xr:uid="{2B27689B-3FD4-4B92-922D-97564CE56409}"/>
    <cellStyle name="Comma 4 2 6 4 2 2 3" xfId="44589" xr:uid="{ECB44B74-DC46-46DF-861B-C36FCEFD88A3}"/>
    <cellStyle name="Comma 4 2 6 4 2 3" xfId="22336" xr:uid="{2740E3F3-F4FD-4750-9636-16B8FA52A4C1}"/>
    <cellStyle name="Comma 4 2 6 4 2 4" xfId="37169" xr:uid="{0552768F-2FD9-4B9F-807D-D8EF443DF5CA}"/>
    <cellStyle name="Comma 4 2 6 4 3" xfId="11680" xr:uid="{495208F9-4154-4314-BF0D-18DE2F996E3B}"/>
    <cellStyle name="Comma 4 2 6 4 3 2" xfId="26518" xr:uid="{E7A14FBA-AA83-440B-8CC2-93BCB004F810}"/>
    <cellStyle name="Comma 4 2 6 4 3 3" xfId="41351" xr:uid="{1C11DE11-0FE6-4561-BD7A-D3B376D41911}"/>
    <cellStyle name="Comma 4 2 6 4 4" xfId="19098" xr:uid="{86D3E004-5EE0-423B-A158-EDBDCFCA9FD8}"/>
    <cellStyle name="Comma 4 2 6 4 5" xfId="33931" xr:uid="{A187806B-A866-4647-BD12-30ECE2B3521C}"/>
    <cellStyle name="Comma 4 2 6 5" xfId="5969" xr:uid="{AE9D9389-B874-4694-A389-E3D10E691F03}"/>
    <cellStyle name="Comma 4 2 6 5 2" xfId="9207" xr:uid="{41832664-230F-414A-8B0D-3A329DFA3B87}"/>
    <cellStyle name="Comma 4 2 6 5 2 2" xfId="16630" xr:uid="{51CA5775-36B7-4574-8976-8E666940529C}"/>
    <cellStyle name="Comma 4 2 6 5 2 2 2" xfId="31468" xr:uid="{F9948FB5-30A2-4BE6-82BC-9BC608BCFCF5}"/>
    <cellStyle name="Comma 4 2 6 5 2 2 3" xfId="46301" xr:uid="{25E5659F-3026-4AD2-AA3A-385976994397}"/>
    <cellStyle name="Comma 4 2 6 5 2 3" xfId="24048" xr:uid="{B21EF8FE-FBA5-4DBA-836F-8F486F3F95D6}"/>
    <cellStyle name="Comma 4 2 6 5 2 4" xfId="38881" xr:uid="{CAB328E1-52D9-4DBF-A9A1-D1083A50B16E}"/>
    <cellStyle name="Comma 4 2 6 5 3" xfId="13392" xr:uid="{8883E14C-EC4F-4BC6-92AB-855D3B5C1F1E}"/>
    <cellStyle name="Comma 4 2 6 5 3 2" xfId="28230" xr:uid="{8CCA92C6-0E6B-4735-B988-745AFA35AD95}"/>
    <cellStyle name="Comma 4 2 6 5 3 3" xfId="43063" xr:uid="{A247F3A9-8080-45BB-80B2-FE83A0322139}"/>
    <cellStyle name="Comma 4 2 6 5 4" xfId="20810" xr:uid="{FF1B83B7-69C0-4E1C-A2C6-E42BD2F6D846}"/>
    <cellStyle name="Comma 4 2 6 5 5" xfId="35643" xr:uid="{E37405FD-1581-4BAE-B1BB-9D61A52B91C8}"/>
    <cellStyle name="Comma 4 2 6 6" xfId="2891" xr:uid="{7BAEC937-5D4B-48B5-8BC7-D969EE8FDD86}"/>
    <cellStyle name="Comma 4 2 6 6 2" xfId="9326" xr:uid="{92A1881D-D23A-4EA9-867B-027F22133D47}"/>
    <cellStyle name="Comma 4 2 6 6 2 2" xfId="16749" xr:uid="{39CD5826-4AF1-47AC-94B4-B760048096C8}"/>
    <cellStyle name="Comma 4 2 6 6 2 2 2" xfId="31587" xr:uid="{824AED62-2678-409A-8DAD-085FDC35E993}"/>
    <cellStyle name="Comma 4 2 6 6 2 2 3" xfId="46420" xr:uid="{595F1A7D-3733-4207-B893-FA6CADF08F07}"/>
    <cellStyle name="Comma 4 2 6 6 2 3" xfId="24167" xr:uid="{9FBD7A1B-6476-484E-BB4E-73726E12C428}"/>
    <cellStyle name="Comma 4 2 6 6 2 4" xfId="39000" xr:uid="{52F2A72B-03B8-4C90-A17B-739840FE1A8E}"/>
    <cellStyle name="Comma 4 2 6 6 3" xfId="10302" xr:uid="{D29F0339-7FFE-4CEC-BCE0-522D1BD53E51}"/>
    <cellStyle name="Comma 4 2 6 6 3 2" xfId="25140" xr:uid="{C083B465-2298-422A-A717-F2ADA1052A5A}"/>
    <cellStyle name="Comma 4 2 6 6 3 3" xfId="39973" xr:uid="{8373EFA2-90CD-47D1-B96B-020DCA927F64}"/>
    <cellStyle name="Comma 4 2 6 6 4" xfId="17720" xr:uid="{8DFCE951-B3A1-4B1E-A257-C028894CD62F}"/>
    <cellStyle name="Comma 4 2 6 6 5" xfId="32553" xr:uid="{74FC1F3F-13D5-49B9-8ADE-330E0A675809}"/>
    <cellStyle name="Comma 4 2 6 7" xfId="6122" xr:uid="{0DB59E13-546C-4563-A1DF-519C74D8E9F1}"/>
    <cellStyle name="Comma 4 2 6 7 2" xfId="13545" xr:uid="{F8FD3166-BE67-43B9-B576-EF530389D061}"/>
    <cellStyle name="Comma 4 2 6 7 2 2" xfId="28383" xr:uid="{F4F7EDCF-FD92-4B9C-ACA4-145EDB34C24A}"/>
    <cellStyle name="Comma 4 2 6 7 2 3" xfId="43216" xr:uid="{2A51DD70-5351-4379-A86E-040928962450}"/>
    <cellStyle name="Comma 4 2 6 7 3" xfId="20963" xr:uid="{2CCE5F85-C3D9-488A-9FE3-C9BEC055670E}"/>
    <cellStyle name="Comma 4 2 6 7 4" xfId="35796" xr:uid="{F2E3E584-1486-41A7-9A27-40AD1932ACF4}"/>
    <cellStyle name="Comma 4 2 6 8" xfId="10250" xr:uid="{EDBFE7D0-E82D-426B-B17F-E97BABD5ED01}"/>
    <cellStyle name="Comma 4 2 6 8 2" xfId="25088" xr:uid="{E2C00A8A-1AD1-4DD6-A1EE-E27D1B91F781}"/>
    <cellStyle name="Comma 4 2 6 8 3" xfId="39921" xr:uid="{9415FA24-9134-4DC0-A9A3-BCC7C6238C9F}"/>
    <cellStyle name="Comma 4 2 6 9" xfId="17668" xr:uid="{13F1A237-EE96-4AA0-8503-062F59E68A9B}"/>
    <cellStyle name="Comma 4 2 7" xfId="2848" xr:uid="{A01E0EA0-B699-4161-B615-CA1B5712487B}"/>
    <cellStyle name="Comma 4 2 7 10" xfId="32512" xr:uid="{3D0053C3-78F3-4D14-BAEC-A3F262CC8404}"/>
    <cellStyle name="Comma 4 2 7 2" xfId="2895" xr:uid="{6F33A234-5052-4C52-907F-D9851C747D11}"/>
    <cellStyle name="Comma 4 2 7 2 2" xfId="4259" xr:uid="{819EAA7C-F4B3-48CB-998E-5A3037D37AA5}"/>
    <cellStyle name="Comma 4 2 7 2 2 2" xfId="7496" xr:uid="{19FED302-C99D-401A-8F99-E3C22D06C87D}"/>
    <cellStyle name="Comma 4 2 7 2 2 2 2" xfId="14919" xr:uid="{6C04DCCF-C1DA-441C-B80A-39CDC706FF3C}"/>
    <cellStyle name="Comma 4 2 7 2 2 2 2 2" xfId="29757" xr:uid="{7357A0D2-01D2-4976-B634-4B5FD9D0DD28}"/>
    <cellStyle name="Comma 4 2 7 2 2 2 2 3" xfId="44590" xr:uid="{ED13AD27-B415-477D-953E-E3612E94698C}"/>
    <cellStyle name="Comma 4 2 7 2 2 2 3" xfId="22337" xr:uid="{6D30ABBB-6AF8-4365-8B48-4578E42E18B0}"/>
    <cellStyle name="Comma 4 2 7 2 2 2 4" xfId="37170" xr:uid="{E2D30B81-8AC4-454A-993A-26E32FE036F6}"/>
    <cellStyle name="Comma 4 2 7 2 2 3" xfId="11681" xr:uid="{34AE4F65-A71D-41D8-BE2A-7CA018FE7E1C}"/>
    <cellStyle name="Comma 4 2 7 2 2 3 2" xfId="26519" xr:uid="{3DA87321-03E8-439A-89D3-65EF480A4529}"/>
    <cellStyle name="Comma 4 2 7 2 2 3 3" xfId="41352" xr:uid="{AA061592-C033-4C2B-8663-74F012CA66D8}"/>
    <cellStyle name="Comma 4 2 7 2 2 4" xfId="19099" xr:uid="{8EBF8007-58B9-4962-9F61-D10582136D09}"/>
    <cellStyle name="Comma 4 2 7 2 2 5" xfId="33932" xr:uid="{C0D5AE9F-7489-4B05-97EC-63693A05A925}"/>
    <cellStyle name="Comma 4 2 7 2 3" xfId="6126" xr:uid="{050B2BCD-F6E2-4BFB-86FB-644D5653BFCF}"/>
    <cellStyle name="Comma 4 2 7 2 3 2" xfId="13549" xr:uid="{9FE6975E-9262-416C-9C37-DDE9B290A0AB}"/>
    <cellStyle name="Comma 4 2 7 2 3 2 2" xfId="28387" xr:uid="{C77EEC2F-A62C-4793-8764-03308C96CAB9}"/>
    <cellStyle name="Comma 4 2 7 2 3 2 3" xfId="43220" xr:uid="{F68E73DB-CF17-4363-8C12-9B9724DB70E8}"/>
    <cellStyle name="Comma 4 2 7 2 3 3" xfId="20967" xr:uid="{1A609A68-827A-4685-8592-B4DFEF4BB908}"/>
    <cellStyle name="Comma 4 2 7 2 3 4" xfId="35800" xr:uid="{B70F7457-17FF-4B79-B38A-50D51428052F}"/>
    <cellStyle name="Comma 4 2 7 2 4" xfId="10306" xr:uid="{24062EE6-E370-4A83-8CF5-2FC1F4F36F44}"/>
    <cellStyle name="Comma 4 2 7 2 4 2" xfId="25144" xr:uid="{027DB8EC-C1D7-41E2-8727-43FF32B0D315}"/>
    <cellStyle name="Comma 4 2 7 2 4 3" xfId="39977" xr:uid="{6508756E-FF46-4A23-A922-86DF272A5B03}"/>
    <cellStyle name="Comma 4 2 7 2 5" xfId="17724" xr:uid="{8E0280DF-3427-4CD3-94C7-01B51F532D30}"/>
    <cellStyle name="Comma 4 2 7 2 6" xfId="32557" xr:uid="{D302BE95-6E69-4208-8DF0-FDBECAA1CBBC}"/>
    <cellStyle name="Comma 4 2 7 3" xfId="2896" xr:uid="{2D28CA64-FBF2-4064-AAD5-7531A29E4740}"/>
    <cellStyle name="Comma 4 2 7 3 2" xfId="4260" xr:uid="{4A3DB006-835F-4A4E-AD71-0BD771E3AC16}"/>
    <cellStyle name="Comma 4 2 7 3 2 2" xfId="7497" xr:uid="{BAC42380-2B1F-4C67-A997-C575B6ABBA65}"/>
    <cellStyle name="Comma 4 2 7 3 2 2 2" xfId="14920" xr:uid="{B2FB26CC-DF59-42FA-87DA-FF358986B260}"/>
    <cellStyle name="Comma 4 2 7 3 2 2 2 2" xfId="29758" xr:uid="{7DD13233-5BFA-41F2-AD22-7217E9DCA7AB}"/>
    <cellStyle name="Comma 4 2 7 3 2 2 2 3" xfId="44591" xr:uid="{C6A41406-C56F-4B6C-B54D-4C9A8B047A8C}"/>
    <cellStyle name="Comma 4 2 7 3 2 2 3" xfId="22338" xr:uid="{79500F01-C2CE-443E-947F-E6BE68E57B12}"/>
    <cellStyle name="Comma 4 2 7 3 2 2 4" xfId="37171" xr:uid="{A998F313-3AEB-4355-AA48-D8BF236304D0}"/>
    <cellStyle name="Comma 4 2 7 3 2 3" xfId="11682" xr:uid="{37448383-A5CA-4B5D-8543-7034A1F55A00}"/>
    <cellStyle name="Comma 4 2 7 3 2 3 2" xfId="26520" xr:uid="{3202E406-7775-42EC-8DE3-617C9D3D1B36}"/>
    <cellStyle name="Comma 4 2 7 3 2 3 3" xfId="41353" xr:uid="{45D41ED9-A803-413C-A2D7-32DEBAB82040}"/>
    <cellStyle name="Comma 4 2 7 3 2 4" xfId="19100" xr:uid="{EB62F876-3B36-447A-B091-36B07396A676}"/>
    <cellStyle name="Comma 4 2 7 3 2 5" xfId="33933" xr:uid="{9C7D93CF-7A5E-49E3-B513-57C568EF75DF}"/>
    <cellStyle name="Comma 4 2 7 3 3" xfId="6127" xr:uid="{855A0D46-1416-483A-9BEE-1BE2D7CD84E2}"/>
    <cellStyle name="Comma 4 2 7 3 3 2" xfId="13550" xr:uid="{B199D33F-2313-4D71-AADB-7BAC8F75DE07}"/>
    <cellStyle name="Comma 4 2 7 3 3 2 2" xfId="28388" xr:uid="{A221C935-3F20-4ACC-BE31-8A074026FD0B}"/>
    <cellStyle name="Comma 4 2 7 3 3 2 3" xfId="43221" xr:uid="{765D4EAE-944A-42CB-ACD2-E30992203938}"/>
    <cellStyle name="Comma 4 2 7 3 3 3" xfId="20968" xr:uid="{DE748B7B-8328-4010-9A9B-F6D767F7BF9F}"/>
    <cellStyle name="Comma 4 2 7 3 3 4" xfId="35801" xr:uid="{A3F1E296-BC07-4683-B9DC-6565957C13A4}"/>
    <cellStyle name="Comma 4 2 7 3 4" xfId="10307" xr:uid="{A1AE0E16-5FCA-4081-972A-C9EE9C06089A}"/>
    <cellStyle name="Comma 4 2 7 3 4 2" xfId="25145" xr:uid="{F7ED29DD-4F3B-473D-ABDC-7A397281BD57}"/>
    <cellStyle name="Comma 4 2 7 3 4 3" xfId="39978" xr:uid="{9F77DAA7-75DF-4817-9E76-2EC3B9256580}"/>
    <cellStyle name="Comma 4 2 7 3 5" xfId="17725" xr:uid="{EC40C9A8-5168-405F-B49F-70A8F79A2F4E}"/>
    <cellStyle name="Comma 4 2 7 3 6" xfId="32558" xr:uid="{FB29D824-E288-458D-ACA7-34D3AFBA62A5}"/>
    <cellStyle name="Comma 4 2 7 4" xfId="4261" xr:uid="{FE1A0F38-3789-4404-86C3-0686DD2BE64C}"/>
    <cellStyle name="Comma 4 2 7 4 2" xfId="7498" xr:uid="{4C0DB779-F479-4276-A663-8B0D4178425C}"/>
    <cellStyle name="Comma 4 2 7 4 2 2" xfId="14921" xr:uid="{A4A140C4-D832-499A-B86D-D5B5CA3D0DAE}"/>
    <cellStyle name="Comma 4 2 7 4 2 2 2" xfId="29759" xr:uid="{826E4CAE-9984-40B6-ACEA-5B29B3622B15}"/>
    <cellStyle name="Comma 4 2 7 4 2 2 3" xfId="44592" xr:uid="{9D61B4B7-FD6B-43D4-80FA-E461513329BD}"/>
    <cellStyle name="Comma 4 2 7 4 2 3" xfId="22339" xr:uid="{4847986C-F6D2-497E-95B7-7DED41EDC40B}"/>
    <cellStyle name="Comma 4 2 7 4 2 4" xfId="37172" xr:uid="{B14FED57-082C-4F7B-B6D1-8891111AF3B8}"/>
    <cellStyle name="Comma 4 2 7 4 3" xfId="11683" xr:uid="{4AC7E18A-0C65-418B-8D5B-2B8C4768F9DD}"/>
    <cellStyle name="Comma 4 2 7 4 3 2" xfId="26521" xr:uid="{488CBD2B-BCC0-4858-9AF8-1994F8EB24D4}"/>
    <cellStyle name="Comma 4 2 7 4 3 3" xfId="41354" xr:uid="{83351544-4974-4C33-9CAB-0B98197F1C40}"/>
    <cellStyle name="Comma 4 2 7 4 4" xfId="19101" xr:uid="{9FF08AF9-F908-4B74-B401-01A178127B74}"/>
    <cellStyle name="Comma 4 2 7 4 5" xfId="33934" xr:uid="{4605F234-3387-4C11-BD05-3E12C93164E7}"/>
    <cellStyle name="Comma 4 2 7 5" xfId="6050" xr:uid="{174626F1-F371-4119-8659-0AD604385432}"/>
    <cellStyle name="Comma 4 2 7 5 2" xfId="9288" xr:uid="{1F706DCA-7D94-493A-94C3-CBA495AE68E6}"/>
    <cellStyle name="Comma 4 2 7 5 2 2" xfId="16711" xr:uid="{165AAE97-1259-472B-B667-9CA8A02851C5}"/>
    <cellStyle name="Comma 4 2 7 5 2 2 2" xfId="31549" xr:uid="{2C63659A-F183-4CE2-9527-DDEC14622E34}"/>
    <cellStyle name="Comma 4 2 7 5 2 2 3" xfId="46382" xr:uid="{6786C7B2-29A4-4BE5-AC24-0F90A8BCAD28}"/>
    <cellStyle name="Comma 4 2 7 5 2 3" xfId="24129" xr:uid="{517D7ED0-8326-42C7-9E0B-89E9EE62A443}"/>
    <cellStyle name="Comma 4 2 7 5 2 4" xfId="38962" xr:uid="{70A84FD9-FE6C-472A-AD08-58534AFBC110}"/>
    <cellStyle name="Comma 4 2 7 5 3" xfId="13473" xr:uid="{234BF1EC-6659-4285-B641-F63A51C50032}"/>
    <cellStyle name="Comma 4 2 7 5 3 2" xfId="28311" xr:uid="{659FC1A0-8E14-48D0-81C2-6868321A1DDF}"/>
    <cellStyle name="Comma 4 2 7 5 3 3" xfId="43144" xr:uid="{4032619E-22C9-4138-A363-8EC279D3B3F7}"/>
    <cellStyle name="Comma 4 2 7 5 4" xfId="20891" xr:uid="{FA2ED8E9-E553-433D-B632-93562AD7453D}"/>
    <cellStyle name="Comma 4 2 7 5 5" xfId="35724" xr:uid="{26A3E0C4-8D11-44F2-8DF0-7642BAE3C294}"/>
    <cellStyle name="Comma 4 2 7 6" xfId="2894" xr:uid="{A2A550DF-2A38-4AE7-8650-093A743ADAF5}"/>
    <cellStyle name="Comma 4 2 7 6 2" xfId="9327" xr:uid="{F6E35AC7-7FC6-4860-A088-C2687DAE5B16}"/>
    <cellStyle name="Comma 4 2 7 6 2 2" xfId="16750" xr:uid="{814297D9-6F59-47F9-8290-05F760BB5BA3}"/>
    <cellStyle name="Comma 4 2 7 6 2 2 2" xfId="31588" xr:uid="{FE547C4E-2814-4FEC-8841-FE80F6153D35}"/>
    <cellStyle name="Comma 4 2 7 6 2 2 3" xfId="46421" xr:uid="{AF7E7D39-8E28-4C68-A41C-59BE0D911319}"/>
    <cellStyle name="Comma 4 2 7 6 2 3" xfId="24168" xr:uid="{081D9C21-6F51-4DC2-8901-368F3724B067}"/>
    <cellStyle name="Comma 4 2 7 6 2 4" xfId="39001" xr:uid="{BC1C19EF-D07A-4A07-B2EB-0E6D7BFA4AAF}"/>
    <cellStyle name="Comma 4 2 7 6 3" xfId="10305" xr:uid="{8EAF45D8-0CD6-465F-ACD4-F6AAD4A39450}"/>
    <cellStyle name="Comma 4 2 7 6 3 2" xfId="25143" xr:uid="{F2048172-7E49-4028-8F06-AA0F72D66512}"/>
    <cellStyle name="Comma 4 2 7 6 3 3" xfId="39976" xr:uid="{D216BD3C-3207-4BC0-B6D4-2453FD2CB07D}"/>
    <cellStyle name="Comma 4 2 7 6 4" xfId="17723" xr:uid="{3F0BA775-EFFA-4260-9F67-7CD9DA4AC5EA}"/>
    <cellStyle name="Comma 4 2 7 6 5" xfId="32556" xr:uid="{63A7177F-689D-4877-93FD-E454F884D793}"/>
    <cellStyle name="Comma 4 2 7 7" xfId="6125" xr:uid="{380C2CCA-5FC6-4256-A2A0-84EEEE65788D}"/>
    <cellStyle name="Comma 4 2 7 7 2" xfId="13548" xr:uid="{C50DFB54-89C8-4F4C-A556-98326EFA03B3}"/>
    <cellStyle name="Comma 4 2 7 7 2 2" xfId="28386" xr:uid="{F8A7E6B8-28E7-470E-960E-91BD5CAC6BA7}"/>
    <cellStyle name="Comma 4 2 7 7 2 3" xfId="43219" xr:uid="{60C9371A-D1AE-40C3-85A5-F76A223FDEA9}"/>
    <cellStyle name="Comma 4 2 7 7 3" xfId="20966" xr:uid="{7E8024DA-F924-45E3-A52E-2ECD2F4D7137}"/>
    <cellStyle name="Comma 4 2 7 7 4" xfId="35799" xr:uid="{DFA781B3-BE36-4154-9AB5-F85A0A83CDE1}"/>
    <cellStyle name="Comma 4 2 7 8" xfId="10261" xr:uid="{4C30A440-BA49-4FCF-964F-DB344D809238}"/>
    <cellStyle name="Comma 4 2 7 8 2" xfId="25099" xr:uid="{CFE97494-745B-4EF5-90FD-A24F44DF1D98}"/>
    <cellStyle name="Comma 4 2 7 8 3" xfId="39932" xr:uid="{5EAC64BA-6D1D-4217-9613-42A077BA00EA}"/>
    <cellStyle name="Comma 4 2 7 9" xfId="17679" xr:uid="{42FEE60B-6291-46E3-8BAF-3E855A81FF13}"/>
    <cellStyle name="Comma 4 3" xfId="2719" xr:uid="{3E72668B-95ED-4A88-AEA3-4845E8152EAA}"/>
    <cellStyle name="Comma 4 4" xfId="2731" xr:uid="{F6C6C550-5F69-462C-A158-400EF08A843E}"/>
    <cellStyle name="Comma 4 5" xfId="2739" xr:uid="{F50E0E6F-D17B-45A3-965E-728A1BBA94F1}"/>
    <cellStyle name="Comma 4 6" xfId="2750" xr:uid="{AA833776-941B-49C9-B02C-A1779927F4AA}"/>
    <cellStyle name="Comma 4 7" xfId="2762" xr:uid="{8C4C9634-3421-434D-A553-4B66461E7858}"/>
    <cellStyle name="Comma 4 8" xfId="2798" xr:uid="{9A4C1DF3-3C34-454C-B958-218CB12E7335}"/>
    <cellStyle name="Comma 5" xfId="1186" xr:uid="{6623BFF5-A0F7-4A8D-B9D0-77BA7E90492A}"/>
    <cellStyle name="Comma 5 2" xfId="2802" xr:uid="{B238F2B6-0466-4013-AA45-07897494D357}"/>
    <cellStyle name="Comma 6" xfId="1190" xr:uid="{EF404F90-D1C2-4314-8C0E-FF77E2BA1680}"/>
    <cellStyle name="Comma 6 10" xfId="32460" xr:uid="{6281F77B-A245-417A-B3B1-119EFFC3434D}"/>
    <cellStyle name="Comma 6 11" xfId="2805" xr:uid="{17BB3285-A727-437F-AAB8-6EC138939F0D}"/>
    <cellStyle name="Comma 6 2" xfId="2898" xr:uid="{AA595966-88A5-4228-BC9E-28EF1A248D14}"/>
    <cellStyle name="Comma 6 2 2" xfId="4262" xr:uid="{4E697E12-653F-4AC6-A66C-42C896735FD3}"/>
    <cellStyle name="Comma 6 2 2 2" xfId="7499" xr:uid="{5DFBE01D-074D-4E63-AA01-9D8382A42B14}"/>
    <cellStyle name="Comma 6 2 2 2 2" xfId="14922" xr:uid="{14C1C50D-EFE5-42FD-85B2-B7A47C30577B}"/>
    <cellStyle name="Comma 6 2 2 2 2 2" xfId="29760" xr:uid="{B087D55A-BECD-4E5B-9253-53AC8C40F3EC}"/>
    <cellStyle name="Comma 6 2 2 2 2 3" xfId="44593" xr:uid="{B33A0BD0-CBF9-4C0F-8BEF-019E3B696659}"/>
    <cellStyle name="Comma 6 2 2 2 3" xfId="22340" xr:uid="{6C6F7F29-6AE4-4DFA-99AD-D313AF491D50}"/>
    <cellStyle name="Comma 6 2 2 2 4" xfId="37173" xr:uid="{37BBB645-F9C9-4023-B11A-626FE2A9C9F1}"/>
    <cellStyle name="Comma 6 2 2 3" xfId="11684" xr:uid="{9EA07243-7E6F-41C0-BB7D-1F263EFAE497}"/>
    <cellStyle name="Comma 6 2 2 3 2" xfId="26522" xr:uid="{64B976CD-7A52-443A-9984-A72D053D6FB1}"/>
    <cellStyle name="Comma 6 2 2 3 3" xfId="41355" xr:uid="{FD5D2B18-757D-4AFF-AF7C-64A9B6C58C1F}"/>
    <cellStyle name="Comma 6 2 2 4" xfId="19102" xr:uid="{7EB4F9D1-9273-46B3-B576-81838B79101C}"/>
    <cellStyle name="Comma 6 2 2 5" xfId="33935" xr:uid="{F0D1DAA6-2357-422C-8B8B-8AB40461BE19}"/>
    <cellStyle name="Comma 6 2 3" xfId="6129" xr:uid="{1C9D630A-C201-458B-BACE-BD1837EBEA40}"/>
    <cellStyle name="Comma 6 2 3 2" xfId="13552" xr:uid="{B70B7590-7422-40B0-8A90-C8AE490F5C1A}"/>
    <cellStyle name="Comma 6 2 3 2 2" xfId="28390" xr:uid="{8582D70D-965E-4F59-A632-2FDAC988CE07}"/>
    <cellStyle name="Comma 6 2 3 2 3" xfId="43223" xr:uid="{088A3A2D-E5ED-4519-A916-A8DDE830AB98}"/>
    <cellStyle name="Comma 6 2 3 3" xfId="20970" xr:uid="{2E2A1AEA-1453-4834-B302-80855516E269}"/>
    <cellStyle name="Comma 6 2 3 4" xfId="35803" xr:uid="{042250A4-2D07-4A57-8CF7-5032515E054E}"/>
    <cellStyle name="Comma 6 2 4" xfId="10309" xr:uid="{ABEBDC7C-7DBE-43DF-9FA1-AC31F5E54C19}"/>
    <cellStyle name="Comma 6 2 4 2" xfId="25147" xr:uid="{591729B2-4589-4650-BDE5-22B49A081051}"/>
    <cellStyle name="Comma 6 2 4 3" xfId="39980" xr:uid="{88EE52AE-EC67-4CDA-AAC2-BEE94AFB1BDE}"/>
    <cellStyle name="Comma 6 2 5" xfId="17727" xr:uid="{AD528F25-12BE-4182-8335-FD5F8F36C310}"/>
    <cellStyle name="Comma 6 2 6" xfId="32560" xr:uid="{D7702C33-C1BB-41B1-9191-3AE97AFDF761}"/>
    <cellStyle name="Comma 6 3" xfId="2899" xr:uid="{5BCEB303-3A0C-478B-8DED-1578B2BA18FD}"/>
    <cellStyle name="Comma 6 3 2" xfId="4263" xr:uid="{8F3D59A2-F878-4B6E-9858-02013E7AA9F0}"/>
    <cellStyle name="Comma 6 3 2 2" xfId="7500" xr:uid="{F3B27739-CF61-46E0-B22A-75F12FA33EF4}"/>
    <cellStyle name="Comma 6 3 2 2 2" xfId="14923" xr:uid="{CFE12AB3-02D3-46C8-B607-5346BE5E1B1F}"/>
    <cellStyle name="Comma 6 3 2 2 2 2" xfId="29761" xr:uid="{CBB2F84F-4A12-4EC5-8BC3-0751CF3961D1}"/>
    <cellStyle name="Comma 6 3 2 2 2 3" xfId="44594" xr:uid="{44D6C9C7-C95F-4D25-992D-D90A907E9B5A}"/>
    <cellStyle name="Comma 6 3 2 2 3" xfId="22341" xr:uid="{A82EF9B9-D663-408C-A5D7-1D85F329C3BE}"/>
    <cellStyle name="Comma 6 3 2 2 4" xfId="37174" xr:uid="{9ED62208-077F-4992-89A2-D1B155A396C6}"/>
    <cellStyle name="Comma 6 3 2 3" xfId="11685" xr:uid="{DEE6948A-051D-4567-A16F-36D3C05116B6}"/>
    <cellStyle name="Comma 6 3 2 3 2" xfId="26523" xr:uid="{15002F32-5A91-4730-AD31-1E3478D039FB}"/>
    <cellStyle name="Comma 6 3 2 3 3" xfId="41356" xr:uid="{EB380A6D-16BE-4431-8BBB-FA240D07B030}"/>
    <cellStyle name="Comma 6 3 2 4" xfId="19103" xr:uid="{236C04AA-8D1F-4E71-83F1-6C7ACAF24286}"/>
    <cellStyle name="Comma 6 3 2 5" xfId="33936" xr:uid="{41235156-D046-4F34-9FEC-87A3740F5EC2}"/>
    <cellStyle name="Comma 6 3 3" xfId="6130" xr:uid="{664C09B1-E9DA-4433-B6FE-4D379D4DF53B}"/>
    <cellStyle name="Comma 6 3 3 2" xfId="13553" xr:uid="{27C5783A-FBBF-45DB-AB68-97F97DFCD531}"/>
    <cellStyle name="Comma 6 3 3 2 2" xfId="28391" xr:uid="{1CB0C9A2-34A0-455A-B780-A06510EABF3A}"/>
    <cellStyle name="Comma 6 3 3 2 3" xfId="43224" xr:uid="{AB2F331A-1D51-48B3-9ABD-F892E02FB894}"/>
    <cellStyle name="Comma 6 3 3 3" xfId="20971" xr:uid="{EE254038-BDB8-48DC-802D-98132211723F}"/>
    <cellStyle name="Comma 6 3 3 4" xfId="35804" xr:uid="{C9E0B739-0AED-4846-A666-F47CB27F9657}"/>
    <cellStyle name="Comma 6 3 4" xfId="10310" xr:uid="{81A4AC6C-01A7-47D5-B248-EB1CC384D322}"/>
    <cellStyle name="Comma 6 3 4 2" xfId="25148" xr:uid="{23F9E2D0-1094-4D1E-8A98-34AB8280E7BA}"/>
    <cellStyle name="Comma 6 3 4 3" xfId="39981" xr:uid="{6BA88AF7-0EDB-4B36-A611-B32652E59F05}"/>
    <cellStyle name="Comma 6 3 5" xfId="17728" xr:uid="{55295751-4001-4821-9080-2B28A1BC59F8}"/>
    <cellStyle name="Comma 6 3 6" xfId="32561" xr:uid="{AE26FC59-9321-4A26-A917-A731162C8DB0}"/>
    <cellStyle name="Comma 6 4" xfId="4264" xr:uid="{893D8C7C-443F-4532-A357-5514A377BC0F}"/>
    <cellStyle name="Comma 6 4 2" xfId="7501" xr:uid="{C31EE98E-7E78-43B7-B7BE-33A93E42ABFB}"/>
    <cellStyle name="Comma 6 4 2 2" xfId="14924" xr:uid="{711214C9-C236-49AD-A04B-B57F240CE45D}"/>
    <cellStyle name="Comma 6 4 2 2 2" xfId="29762" xr:uid="{55155823-B234-457F-A9D6-D025C93C6F69}"/>
    <cellStyle name="Comma 6 4 2 2 3" xfId="44595" xr:uid="{E7254862-3E72-45F4-BBC0-9BCE45126A86}"/>
    <cellStyle name="Comma 6 4 2 3" xfId="22342" xr:uid="{9A16CE5E-33F0-483F-88D5-98C34D87FD9C}"/>
    <cellStyle name="Comma 6 4 2 4" xfId="37175" xr:uid="{961A3E94-C5BD-4CC7-A4B1-531882867389}"/>
    <cellStyle name="Comma 6 4 3" xfId="11686" xr:uid="{3A01F200-9316-4E2E-B3CA-5B3E45E73E31}"/>
    <cellStyle name="Comma 6 4 3 2" xfId="26524" xr:uid="{B8DC9538-67A7-486E-8435-9DBC2392E0F2}"/>
    <cellStyle name="Comma 6 4 3 3" xfId="41357" xr:uid="{B6328A7B-B2E5-47B0-B0F2-3850AE6152C6}"/>
    <cellStyle name="Comma 6 4 4" xfId="19104" xr:uid="{43E0DFC4-F526-4A0F-8D8D-9C6B3C76F826}"/>
    <cellStyle name="Comma 6 4 5" xfId="33937" xr:uid="{DD8C2AEA-C57B-4358-8D95-80875A3E0D93}"/>
    <cellStyle name="Comma 6 5" xfId="5741" xr:uid="{DE1E8EB0-0DB6-41C7-8637-1AEDEEE22D10}"/>
    <cellStyle name="Comma 6 5 2" xfId="8981" xr:uid="{FBFB1E39-F9AF-40AE-9A48-18A25284A83E}"/>
    <cellStyle name="Comma 6 5 2 2" xfId="16404" xr:uid="{27737075-68CC-4B34-8F5D-ED978FACCC34}"/>
    <cellStyle name="Comma 6 5 2 2 2" xfId="31242" xr:uid="{854899D6-F6BC-4441-AF32-681EB66BFFA6}"/>
    <cellStyle name="Comma 6 5 2 2 3" xfId="46075" xr:uid="{2C783B06-F2DE-44A1-BAFF-9FB0969B0485}"/>
    <cellStyle name="Comma 6 5 2 3" xfId="23822" xr:uid="{4537B8D5-9314-448A-9F70-78EA3BC79F8F}"/>
    <cellStyle name="Comma 6 5 2 4" xfId="38655" xr:uid="{A8EFEDFC-50F9-450E-8CC7-8941BC4721A1}"/>
    <cellStyle name="Comma 6 5 3" xfId="13166" xr:uid="{C11D90AC-3A82-4852-89E1-D60BD923CCB0}"/>
    <cellStyle name="Comma 6 5 3 2" xfId="28004" xr:uid="{7239D02C-1649-477F-86D5-59A384CEA1D6}"/>
    <cellStyle name="Comma 6 5 3 3" xfId="42837" xr:uid="{9DAC0CF0-60B0-4DB6-BCE5-229723DA8CD2}"/>
    <cellStyle name="Comma 6 5 4" xfId="20584" xr:uid="{8B196D80-DE0B-4E98-9873-ED829EA73837}"/>
    <cellStyle name="Comma 6 5 5" xfId="35417" xr:uid="{A81F1908-ACA0-4D32-A135-C4D20AFE7F8C}"/>
    <cellStyle name="Comma 6 6" xfId="2897" xr:uid="{DF517072-76D6-42B0-A0A4-A6145CD3A3AC}"/>
    <cellStyle name="Comma 6 6 2" xfId="9328" xr:uid="{37B1FDD1-27B2-45D4-8ACF-5A1C803E15B9}"/>
    <cellStyle name="Comma 6 6 2 2" xfId="16751" xr:uid="{88897D66-9D65-4D74-AF87-CCC6552FCAAB}"/>
    <cellStyle name="Comma 6 6 2 2 2" xfId="31589" xr:uid="{3C2856A4-446E-40EC-B2C1-19336D174D09}"/>
    <cellStyle name="Comma 6 6 2 2 3" xfId="46422" xr:uid="{87183F74-976E-466F-8321-87362EFE4B32}"/>
    <cellStyle name="Comma 6 6 2 3" xfId="24169" xr:uid="{6AF412D4-E9C6-4E85-90E4-6148C905A2F8}"/>
    <cellStyle name="Comma 6 6 2 4" xfId="39002" xr:uid="{0C72D143-6547-4315-B4AA-4594881980FE}"/>
    <cellStyle name="Comma 6 6 3" xfId="10308" xr:uid="{412A59DC-41D3-4D20-A7CC-54D84CAF3A55}"/>
    <cellStyle name="Comma 6 6 3 2" xfId="25146" xr:uid="{6FD49ACF-0B82-4D71-8BBE-7EE92243CEDC}"/>
    <cellStyle name="Comma 6 6 3 3" xfId="39979" xr:uid="{D66D32FD-3321-469B-8B3D-2DA237601F27}"/>
    <cellStyle name="Comma 6 6 4" xfId="17726" xr:uid="{A36E1E77-45D7-4671-B653-318E19D46B1C}"/>
    <cellStyle name="Comma 6 6 5" xfId="32559" xr:uid="{485C38C8-7D16-4722-B7BB-95792053B9A4}"/>
    <cellStyle name="Comma 6 7" xfId="6128" xr:uid="{365FCCB4-79CE-4E33-99DB-77D1268FA385}"/>
    <cellStyle name="Comma 6 7 2" xfId="13551" xr:uid="{41028AB3-A9F4-4495-9A85-02C52C005839}"/>
    <cellStyle name="Comma 6 7 2 2" xfId="28389" xr:uid="{CE9E82B0-5F03-4AC5-8D73-9CF227065365}"/>
    <cellStyle name="Comma 6 7 2 3" xfId="43222" xr:uid="{658EBAC2-4DB6-4373-9683-8D14026E56C4}"/>
    <cellStyle name="Comma 6 7 3" xfId="20969" xr:uid="{0220D391-3D10-402B-957D-C2CE12E62DD5}"/>
    <cellStyle name="Comma 6 7 4" xfId="35802" xr:uid="{1D9F9A0A-6C85-49D3-A1BD-EA4831B1E7FA}"/>
    <cellStyle name="Comma 6 8" xfId="10209" xr:uid="{AF853E2C-98E6-4736-8E75-EEE68A2B1953}"/>
    <cellStyle name="Comma 6 8 2" xfId="25047" xr:uid="{252DEADC-E18E-428C-9B0B-8B99D33CD774}"/>
    <cellStyle name="Comma 6 8 3" xfId="39880" xr:uid="{4436453A-AEF1-40C9-B516-E4562CBAF02D}"/>
    <cellStyle name="Comma 6 9" xfId="17627" xr:uid="{5E21F248-C56A-45DA-BACF-FC12FD26036A}"/>
    <cellStyle name="Comma 7" xfId="322" xr:uid="{D3D6F8A8-C705-4715-86C3-C2BAE9CAB88D}"/>
    <cellStyle name="Comma 7 10" xfId="32471" xr:uid="{E9DDFD36-6CA7-45CA-B0D0-694A45200F89}"/>
    <cellStyle name="Comma 7 11" xfId="2814" xr:uid="{C0E2938A-2D7B-4967-810C-60662558BF3F}"/>
    <cellStyle name="Comma 7 2" xfId="2901" xr:uid="{FA96D2FC-3E12-4335-8CB4-006D9726C1C8}"/>
    <cellStyle name="Comma 7 2 2" xfId="4265" xr:uid="{BE96688B-4DB8-49B3-854C-3EA3821ADFE8}"/>
    <cellStyle name="Comma 7 2 2 2" xfId="7502" xr:uid="{90A227D2-0BA8-40BB-A173-B8D39B7CDFD8}"/>
    <cellStyle name="Comma 7 2 2 2 2" xfId="14925" xr:uid="{DFF29EEA-4057-44ED-A086-0A8870FEE4FF}"/>
    <cellStyle name="Comma 7 2 2 2 2 2" xfId="29763" xr:uid="{2E98E4A6-999B-4D40-83AA-A42395738403}"/>
    <cellStyle name="Comma 7 2 2 2 2 3" xfId="44596" xr:uid="{1129C792-CD37-4A5F-8740-381B1813953C}"/>
    <cellStyle name="Comma 7 2 2 2 3" xfId="22343" xr:uid="{C080E01A-1BB4-4EC2-9220-703D3BA3F657}"/>
    <cellStyle name="Comma 7 2 2 2 4" xfId="37176" xr:uid="{7C29C4D1-AF68-4C4B-A7C4-D89656BB459C}"/>
    <cellStyle name="Comma 7 2 2 3" xfId="11687" xr:uid="{62FF7958-ECD4-4752-A610-A78797C46C51}"/>
    <cellStyle name="Comma 7 2 2 3 2" xfId="26525" xr:uid="{11D35C1D-E54A-4F9E-B4B7-57E6D5FE8A16}"/>
    <cellStyle name="Comma 7 2 2 3 3" xfId="41358" xr:uid="{18665309-217E-48CF-8273-2F702FA7FA26}"/>
    <cellStyle name="Comma 7 2 2 4" xfId="19105" xr:uid="{BC3E9F46-C311-42EE-9D40-0ECCD63C0F10}"/>
    <cellStyle name="Comma 7 2 2 5" xfId="33938" xr:uid="{5C2C6AFA-78B8-4CBC-86B2-5E79EA2A36E3}"/>
    <cellStyle name="Comma 7 2 3" xfId="6132" xr:uid="{FA6AC4B2-6DE3-4F2F-A4A8-D9D8CE6B86EC}"/>
    <cellStyle name="Comma 7 2 3 2" xfId="13555" xr:uid="{3139EDB6-20D4-420C-AC59-00D79E69E262}"/>
    <cellStyle name="Comma 7 2 3 2 2" xfId="28393" xr:uid="{1647EDC7-0B7C-402A-B2ED-73801C3DDF4F}"/>
    <cellStyle name="Comma 7 2 3 2 3" xfId="43226" xr:uid="{551CE495-000F-4C45-9A51-953B30D8DA36}"/>
    <cellStyle name="Comma 7 2 3 3" xfId="20973" xr:uid="{2DDE6FBC-F2E6-40D5-AEB6-6D084A33250D}"/>
    <cellStyle name="Comma 7 2 3 4" xfId="35806" xr:uid="{E4A668DA-0971-4DF9-B736-61BDA89650DC}"/>
    <cellStyle name="Comma 7 2 4" xfId="10312" xr:uid="{C11C90BC-C339-4D49-9CAC-700BE7B5D3C9}"/>
    <cellStyle name="Comma 7 2 4 2" xfId="25150" xr:uid="{F457946D-E37C-44E2-9A2D-91C637A153A4}"/>
    <cellStyle name="Comma 7 2 4 3" xfId="39983" xr:uid="{32A9E055-3052-4A53-BF61-25770AE991DF}"/>
    <cellStyle name="Comma 7 2 5" xfId="17730" xr:uid="{95100E2C-9417-4BCE-9D6B-147D1DD81793}"/>
    <cellStyle name="Comma 7 2 6" xfId="32563" xr:uid="{FBA34FA0-E9EA-4F1D-824F-EDBF99B8FCB4}"/>
    <cellStyle name="Comma 7 3" xfId="2902" xr:uid="{FD6BF483-048D-4CE4-8BC2-82D8BEC0904C}"/>
    <cellStyle name="Comma 7 3 2" xfId="4266" xr:uid="{3CD608E3-46D9-4B98-8280-F0AFA1EA1B92}"/>
    <cellStyle name="Comma 7 3 2 2" xfId="7503" xr:uid="{51EED4B9-F925-4FBA-863E-381569149A93}"/>
    <cellStyle name="Comma 7 3 2 2 2" xfId="14926" xr:uid="{8172E243-5D3E-4377-914B-8FCB6BEC171A}"/>
    <cellStyle name="Comma 7 3 2 2 2 2" xfId="29764" xr:uid="{C1BB00E0-467F-420C-9A7D-04C678FAC653}"/>
    <cellStyle name="Comma 7 3 2 2 2 3" xfId="44597" xr:uid="{9D052065-3713-4A43-9B8E-666C7C86B9DE}"/>
    <cellStyle name="Comma 7 3 2 2 3" xfId="22344" xr:uid="{C2564A3F-7595-4984-93B1-D3BE1D876E0B}"/>
    <cellStyle name="Comma 7 3 2 2 4" xfId="37177" xr:uid="{6D5BD0CC-499D-43C7-A0C9-F9D614CD99FC}"/>
    <cellStyle name="Comma 7 3 2 3" xfId="11688" xr:uid="{AAA4E83F-FE44-4566-B365-297FE1E98179}"/>
    <cellStyle name="Comma 7 3 2 3 2" xfId="26526" xr:uid="{DA720E57-7586-44BF-AA48-0A1E2FA0D96C}"/>
    <cellStyle name="Comma 7 3 2 3 3" xfId="41359" xr:uid="{10A3895E-C6A9-4FDA-918E-CE4EF771838B}"/>
    <cellStyle name="Comma 7 3 2 4" xfId="19106" xr:uid="{82F5E00A-4688-42C2-896F-1258EEA3D698}"/>
    <cellStyle name="Comma 7 3 2 5" xfId="33939" xr:uid="{BF9E69BC-D79B-41C1-A4A5-FD12D6CA46E9}"/>
    <cellStyle name="Comma 7 3 3" xfId="6133" xr:uid="{5726EEBC-3FF2-42A3-8476-9AAB1043A697}"/>
    <cellStyle name="Comma 7 3 3 2" xfId="13556" xr:uid="{171021F7-F118-45E3-90CC-608D2AC30890}"/>
    <cellStyle name="Comma 7 3 3 2 2" xfId="28394" xr:uid="{B22B0259-25A2-4BE9-BB0C-1CF930FAC9D5}"/>
    <cellStyle name="Comma 7 3 3 2 3" xfId="43227" xr:uid="{446A9266-9F33-4892-953F-89DF04EA2BD8}"/>
    <cellStyle name="Comma 7 3 3 3" xfId="20974" xr:uid="{8D6F444B-F574-45F5-A7E5-0C603F7C6547}"/>
    <cellStyle name="Comma 7 3 3 4" xfId="35807" xr:uid="{4D2AAF9C-51AB-433E-BF57-8343055511D6}"/>
    <cellStyle name="Comma 7 3 4" xfId="10313" xr:uid="{2B563EDB-E6BD-4E9B-8AF1-52CFCEC2616F}"/>
    <cellStyle name="Comma 7 3 4 2" xfId="25151" xr:uid="{F256658F-C0BC-4500-BDA0-9E4F7A5556B1}"/>
    <cellStyle name="Comma 7 3 4 3" xfId="39984" xr:uid="{AE8F5D89-9444-4D9D-8758-FCFFBA95156C}"/>
    <cellStyle name="Comma 7 3 5" xfId="17731" xr:uid="{AE9D2E0E-D91F-4374-850E-D8D9E9A5B0E6}"/>
    <cellStyle name="Comma 7 3 6" xfId="32564" xr:uid="{C7B31095-A969-45C8-AE85-60E666ED5D0A}"/>
    <cellStyle name="Comma 7 4" xfId="4267" xr:uid="{24EDA2C0-5087-4522-8D72-C385C44587A1}"/>
    <cellStyle name="Comma 7 4 2" xfId="7504" xr:uid="{57732EF5-5CC8-4DA0-AF9C-F199548D8842}"/>
    <cellStyle name="Comma 7 4 2 2" xfId="14927" xr:uid="{38F493E8-709D-47B6-A293-77D9F6996595}"/>
    <cellStyle name="Comma 7 4 2 2 2" xfId="29765" xr:uid="{D75D07D6-9573-495D-8EAC-0A8869DBB049}"/>
    <cellStyle name="Comma 7 4 2 2 3" xfId="44598" xr:uid="{18C94D47-C5B6-4F6F-B69D-B429747A60B4}"/>
    <cellStyle name="Comma 7 4 2 3" xfId="22345" xr:uid="{6AEF061F-93B7-4D64-A8E7-4A36F16327C1}"/>
    <cellStyle name="Comma 7 4 2 4" xfId="37178" xr:uid="{282A92AA-915F-4C98-AFFB-E4C717CBF80C}"/>
    <cellStyle name="Comma 7 4 3" xfId="11689" xr:uid="{90039039-ED2A-43DF-999A-D5A5B49EBF12}"/>
    <cellStyle name="Comma 7 4 3 2" xfId="26527" xr:uid="{ACFAB50C-5AF6-493E-870E-C54B0EB5BF61}"/>
    <cellStyle name="Comma 7 4 3 3" xfId="41360" xr:uid="{FFFF818D-105B-4C78-B211-0626A745DF15}"/>
    <cellStyle name="Comma 7 4 4" xfId="19107" xr:uid="{653A03FF-FECA-4088-B7DD-0F3F4340DAF6}"/>
    <cellStyle name="Comma 7 4 5" xfId="33940" xr:uid="{966477F3-6661-48DA-8B35-212DAFBE220B}"/>
    <cellStyle name="Comma 7 5" xfId="5922" xr:uid="{E3940BA0-49F2-41C2-AE11-392837956E6E}"/>
    <cellStyle name="Comma 7 5 2" xfId="9160" xr:uid="{B8274F6C-E7AA-4DB3-B00D-10863CAF2600}"/>
    <cellStyle name="Comma 7 5 2 2" xfId="16583" xr:uid="{6A2ADCAD-D8DC-4242-9438-6297B6FFD961}"/>
    <cellStyle name="Comma 7 5 2 2 2" xfId="31421" xr:uid="{E47483C4-E8A7-44FE-ACFA-7C7A6103ED78}"/>
    <cellStyle name="Comma 7 5 2 2 3" xfId="46254" xr:uid="{6F5F1A4B-CE03-42A3-8E29-0A15801B5C4B}"/>
    <cellStyle name="Comma 7 5 2 3" xfId="24001" xr:uid="{6F46AE32-C72E-413D-9ED9-A6D1A9B20B3C}"/>
    <cellStyle name="Comma 7 5 2 4" xfId="38834" xr:uid="{EDC3EBFC-E591-4916-BF60-99B9E0AEDC1C}"/>
    <cellStyle name="Comma 7 5 3" xfId="13345" xr:uid="{E2F9F39D-29EB-44B9-AC51-06CBAD54AEEB}"/>
    <cellStyle name="Comma 7 5 3 2" xfId="28183" xr:uid="{E70B1561-79E3-477A-9DD6-5BD1AB881F1F}"/>
    <cellStyle name="Comma 7 5 3 3" xfId="43016" xr:uid="{4F490164-770E-48F5-84EA-28EAFF9ADF8F}"/>
    <cellStyle name="Comma 7 5 4" xfId="20763" xr:uid="{4B931021-D7E7-4D41-850B-DFADD08FE456}"/>
    <cellStyle name="Comma 7 5 5" xfId="35596" xr:uid="{B1E07A1A-3787-4339-9A6A-FAFFCB7FF24E}"/>
    <cellStyle name="Comma 7 6" xfId="2900" xr:uid="{2FD5CE98-DDCE-41DB-A71D-4EEF7DA6E01B}"/>
    <cellStyle name="Comma 7 6 2" xfId="9329" xr:uid="{C1ADD382-C547-4A90-BF25-4E5D29AA4D9B}"/>
    <cellStyle name="Comma 7 6 2 2" xfId="16752" xr:uid="{1A97B929-956D-41C8-B788-63D5EB88C012}"/>
    <cellStyle name="Comma 7 6 2 2 2" xfId="31590" xr:uid="{4CDC0A50-84E6-40C8-857D-03C326E9DEF4}"/>
    <cellStyle name="Comma 7 6 2 2 3" xfId="46423" xr:uid="{079C4109-80C8-4738-92D4-4726494C38C0}"/>
    <cellStyle name="Comma 7 6 2 3" xfId="24170" xr:uid="{8980CCE5-C95D-4E90-B835-D7A300BA5E94}"/>
    <cellStyle name="Comma 7 6 2 4" xfId="39003" xr:uid="{0F1CC43B-5EDE-4D22-9B0B-C1A4BED72A3F}"/>
    <cellStyle name="Comma 7 6 3" xfId="10311" xr:uid="{1AE2188E-4C35-4624-BF07-1F7E424CFFBC}"/>
    <cellStyle name="Comma 7 6 3 2" xfId="25149" xr:uid="{74C630CF-8713-4537-8165-C686D2EAEDF9}"/>
    <cellStyle name="Comma 7 6 3 3" xfId="39982" xr:uid="{3ACAFECE-8D6C-4833-93A9-C05FE8760985}"/>
    <cellStyle name="Comma 7 6 4" xfId="17729" xr:uid="{464A2023-EE27-400B-9DF6-C07D9D859B47}"/>
    <cellStyle name="Comma 7 6 5" xfId="32562" xr:uid="{FBB0F581-29EF-4CA4-A1E0-96720B03C58A}"/>
    <cellStyle name="Comma 7 7" xfId="6131" xr:uid="{91B746D1-2CB9-48B6-ACE7-240DE87C37BE}"/>
    <cellStyle name="Comma 7 7 2" xfId="13554" xr:uid="{6C3F8AAA-0AC4-4717-94C5-28EA80FF598E}"/>
    <cellStyle name="Comma 7 7 2 2" xfId="28392" xr:uid="{A89F8E53-3A8B-4658-BEBE-C7AEC8EB13D5}"/>
    <cellStyle name="Comma 7 7 2 3" xfId="43225" xr:uid="{A3FCFBEC-CBFF-4F88-9630-55E499F1EA08}"/>
    <cellStyle name="Comma 7 7 3" xfId="20972" xr:uid="{FC00F4AC-2BAE-4BD6-BCCA-59B6E6E5337B}"/>
    <cellStyle name="Comma 7 7 4" xfId="35805" xr:uid="{8823A9EB-DE5D-41F6-BBA9-D56C418DCFF0}"/>
    <cellStyle name="Comma 7 8" xfId="10220" xr:uid="{39C70F42-3009-4CAE-B8D2-7CF80C2B12E5}"/>
    <cellStyle name="Comma 7 8 2" xfId="25058" xr:uid="{DF19F86E-4742-423F-94BE-1637D4539644}"/>
    <cellStyle name="Comma 7 8 3" xfId="39891" xr:uid="{D699771B-6C11-4294-8F2D-BF7499989519}"/>
    <cellStyle name="Comma 7 9" xfId="17638" xr:uid="{58626903-281D-46B3-9E8F-10961ED1E854}"/>
    <cellStyle name="Comma 8" xfId="483" xr:uid="{07D6ABD4-760D-434A-8D4D-8CCF7116769E}"/>
    <cellStyle name="Comma 8 10" xfId="32482" xr:uid="{F3866054-1AE1-4EE8-9114-F3B61D444BEA}"/>
    <cellStyle name="Comma 8 11" xfId="2823" xr:uid="{A9716450-21E7-4282-B1D1-E4774ACDA45E}"/>
    <cellStyle name="Comma 8 2" xfId="2904" xr:uid="{7A7C9276-ECB6-4871-9405-239643C6F582}"/>
    <cellStyle name="Comma 8 2 2" xfId="4268" xr:uid="{E2E29467-D315-4E08-A6F6-8D3C88F34B83}"/>
    <cellStyle name="Comma 8 2 2 2" xfId="7505" xr:uid="{81162FD7-B269-43F4-80C9-A9F963187D77}"/>
    <cellStyle name="Comma 8 2 2 2 2" xfId="14928" xr:uid="{F1341D91-8CDE-4F53-B4CE-57CF42BE57FC}"/>
    <cellStyle name="Comma 8 2 2 2 2 2" xfId="29766" xr:uid="{F7A64EC7-97E0-4EDE-B29D-0047F8C66AC2}"/>
    <cellStyle name="Comma 8 2 2 2 2 3" xfId="44599" xr:uid="{5D1DD2FA-C772-4BA3-862C-096EFF542512}"/>
    <cellStyle name="Comma 8 2 2 2 3" xfId="22346" xr:uid="{E9844694-9610-41BB-B9AC-3E654AA89C10}"/>
    <cellStyle name="Comma 8 2 2 2 4" xfId="37179" xr:uid="{1B54E8F1-A763-4B8E-A732-A78C1B2DF53E}"/>
    <cellStyle name="Comma 8 2 2 3" xfId="11690" xr:uid="{45B92245-89A5-45C3-852D-C2A69804098D}"/>
    <cellStyle name="Comma 8 2 2 3 2" xfId="26528" xr:uid="{B60A81FE-FA1D-439A-A02F-A10A6F75F728}"/>
    <cellStyle name="Comma 8 2 2 3 3" xfId="41361" xr:uid="{C2F8FB46-F6EA-4620-A2F4-D9FE40980734}"/>
    <cellStyle name="Comma 8 2 2 4" xfId="19108" xr:uid="{7356AE91-7129-406B-8880-02A095E0A487}"/>
    <cellStyle name="Comma 8 2 2 5" xfId="33941" xr:uid="{F3E68EF5-E107-44A6-BC19-A3E7D173A457}"/>
    <cellStyle name="Comma 8 2 3" xfId="6135" xr:uid="{EC1B7E5E-3220-493D-A377-90418A509AC4}"/>
    <cellStyle name="Comma 8 2 3 2" xfId="13558" xr:uid="{8C236CF9-3FBC-4355-958A-0CD446094D03}"/>
    <cellStyle name="Comma 8 2 3 2 2" xfId="28396" xr:uid="{C4A246AC-CC5C-4AA6-A101-15736E5E8613}"/>
    <cellStyle name="Comma 8 2 3 2 3" xfId="43229" xr:uid="{55503B81-3902-4523-A6BC-E82926027072}"/>
    <cellStyle name="Comma 8 2 3 3" xfId="20976" xr:uid="{0B0CC350-660F-4447-81AF-E4B5A25109FF}"/>
    <cellStyle name="Comma 8 2 3 4" xfId="35809" xr:uid="{8A6D4224-103C-4323-B259-FD6E783422E8}"/>
    <cellStyle name="Comma 8 2 4" xfId="10315" xr:uid="{DE083DCB-0D8C-4A9E-9DBD-104BACCAB1A7}"/>
    <cellStyle name="Comma 8 2 4 2" xfId="25153" xr:uid="{D4CB8924-08F6-41C5-8BBC-42BE00517BCB}"/>
    <cellStyle name="Comma 8 2 4 3" xfId="39986" xr:uid="{75490245-2C98-42A3-8C91-F4521397D555}"/>
    <cellStyle name="Comma 8 2 5" xfId="17733" xr:uid="{C0456477-FB06-45CA-BAE3-2C11523EFE9F}"/>
    <cellStyle name="Comma 8 2 6" xfId="32566" xr:uid="{006F19CD-16A3-4E28-A2DC-5BD789555E7F}"/>
    <cellStyle name="Comma 8 3" xfId="2905" xr:uid="{A648B522-2802-42F2-BDCE-23CB4A61A2C2}"/>
    <cellStyle name="Comma 8 3 2" xfId="4269" xr:uid="{188C9229-249F-48CB-9A83-80E29C255BAA}"/>
    <cellStyle name="Comma 8 3 2 2" xfId="7506" xr:uid="{145403D9-4228-4AC2-B18F-9CEE092917C6}"/>
    <cellStyle name="Comma 8 3 2 2 2" xfId="14929" xr:uid="{C01B61B8-0098-4B7A-9948-84A7A592C6F4}"/>
    <cellStyle name="Comma 8 3 2 2 2 2" xfId="29767" xr:uid="{9439CDA6-7B97-4DA3-8733-056E1ECA7823}"/>
    <cellStyle name="Comma 8 3 2 2 2 3" xfId="44600" xr:uid="{FF42019B-89EC-4A7A-8D67-EE8BF0E9FC89}"/>
    <cellStyle name="Comma 8 3 2 2 3" xfId="22347" xr:uid="{0797B347-675D-494E-AF91-A2D77B6E756B}"/>
    <cellStyle name="Comma 8 3 2 2 4" xfId="37180" xr:uid="{09100218-211C-4321-9CBA-795470430923}"/>
    <cellStyle name="Comma 8 3 2 3" xfId="11691" xr:uid="{89BF0317-C5BE-4E2C-B37A-4F92ABD41639}"/>
    <cellStyle name="Comma 8 3 2 3 2" xfId="26529" xr:uid="{4B0FAD7E-9E8A-4B28-9CDE-36F22051B703}"/>
    <cellStyle name="Comma 8 3 2 3 3" xfId="41362" xr:uid="{69FF1FDC-EF8B-4556-988E-E84F790A52BD}"/>
    <cellStyle name="Comma 8 3 2 4" xfId="19109" xr:uid="{C703D4CA-D02D-4383-9B42-0FD4A59738C4}"/>
    <cellStyle name="Comma 8 3 2 5" xfId="33942" xr:uid="{CF493506-25A0-42A5-85CE-CFF4E5853E53}"/>
    <cellStyle name="Comma 8 3 3" xfId="6136" xr:uid="{6B3C6F0D-B8F7-4A0F-8B5D-C1C50E1D3CA5}"/>
    <cellStyle name="Comma 8 3 3 2" xfId="13559" xr:uid="{B18DEDEC-9405-40BB-A9B7-22AD73AB1EE3}"/>
    <cellStyle name="Comma 8 3 3 2 2" xfId="28397" xr:uid="{838B064C-47C8-4A09-9582-B3B2BF0685CB}"/>
    <cellStyle name="Comma 8 3 3 2 3" xfId="43230" xr:uid="{99C5BC86-1F1E-475C-AB77-EC8A56DD4E60}"/>
    <cellStyle name="Comma 8 3 3 3" xfId="20977" xr:uid="{AA7CACAD-AF78-453F-9507-17232FF18226}"/>
    <cellStyle name="Comma 8 3 3 4" xfId="35810" xr:uid="{DE8BE28A-64A0-46C3-86E5-B905CCC99EBD}"/>
    <cellStyle name="Comma 8 3 4" xfId="10316" xr:uid="{66648184-31A6-4493-B827-465BEB95BB74}"/>
    <cellStyle name="Comma 8 3 4 2" xfId="25154" xr:uid="{7806BAC1-6BC5-4726-9144-108BC39A82BE}"/>
    <cellStyle name="Comma 8 3 4 3" xfId="39987" xr:uid="{CEBD32EA-5DF7-4D57-9AD0-76618CCD8F7B}"/>
    <cellStyle name="Comma 8 3 5" xfId="17734" xr:uid="{5AE80514-0929-4742-8366-952094002290}"/>
    <cellStyle name="Comma 8 3 6" xfId="32567" xr:uid="{9F7CEF2A-D6E0-4BE3-9EEC-FCFB74FB74E6}"/>
    <cellStyle name="Comma 8 4" xfId="4270" xr:uid="{F426E644-DBDE-45A2-9A04-3567030F514C}"/>
    <cellStyle name="Comma 8 4 2" xfId="7507" xr:uid="{D5462CEF-AAC4-4E4F-B16C-0F787CE9ECAD}"/>
    <cellStyle name="Comma 8 4 2 2" xfId="14930" xr:uid="{1D76FEC9-6315-4227-B345-28EBEA10F87A}"/>
    <cellStyle name="Comma 8 4 2 2 2" xfId="29768" xr:uid="{398F539A-3340-454C-980D-87E40000235D}"/>
    <cellStyle name="Comma 8 4 2 2 3" xfId="44601" xr:uid="{DDB5755C-8313-4919-9EAF-6FFD5C2A31A5}"/>
    <cellStyle name="Comma 8 4 2 3" xfId="22348" xr:uid="{415663EC-F4AF-477C-AFA5-DD21A554361E}"/>
    <cellStyle name="Comma 8 4 2 4" xfId="37181" xr:uid="{8C3A396F-01C4-4C42-9AFF-866723DACC19}"/>
    <cellStyle name="Comma 8 4 3" xfId="11692" xr:uid="{33FF26B6-3021-4B6E-A1A7-55A3F48AA520}"/>
    <cellStyle name="Comma 8 4 3 2" xfId="26530" xr:uid="{85AC32A9-6512-4E6D-BF0B-9FD6CEC298DC}"/>
    <cellStyle name="Comma 8 4 3 3" xfId="41363" xr:uid="{822F6CCA-10C7-45B5-AD68-53F4990B9131}"/>
    <cellStyle name="Comma 8 4 4" xfId="19110" xr:uid="{FE03F34C-B8E3-4F44-8368-DABB6B17AC8A}"/>
    <cellStyle name="Comma 8 4 5" xfId="33943" xr:uid="{57989EF8-B4A8-4646-ABB0-190B74590DF2}"/>
    <cellStyle name="Comma 8 5" xfId="5801" xr:uid="{12F628A9-6512-46C8-91D8-C4C7AE3C0681}"/>
    <cellStyle name="Comma 8 5 2" xfId="9040" xr:uid="{305567BE-B67A-4908-A2BA-8289E4DB2D49}"/>
    <cellStyle name="Comma 8 5 2 2" xfId="16463" xr:uid="{A68C1CE1-1172-4254-BFFE-E3420D7CECB4}"/>
    <cellStyle name="Comma 8 5 2 2 2" xfId="31301" xr:uid="{9950B075-FC8A-4008-85D8-1EEF71DECD3C}"/>
    <cellStyle name="Comma 8 5 2 2 3" xfId="46134" xr:uid="{FF111280-475E-4C2E-AEB5-9A87EAEF8751}"/>
    <cellStyle name="Comma 8 5 2 3" xfId="23881" xr:uid="{04572B64-2C85-470F-85AB-93CDD8D4FA52}"/>
    <cellStyle name="Comma 8 5 2 4" xfId="38714" xr:uid="{ADEECA8E-88C0-4A0F-87DE-A5C3D689007E}"/>
    <cellStyle name="Comma 8 5 3" xfId="13225" xr:uid="{9A470118-7876-41BB-A720-78B25C6B2A27}"/>
    <cellStyle name="Comma 8 5 3 2" xfId="28063" xr:uid="{6FFEAF47-CAE4-4753-93A0-7E9443A3D8C2}"/>
    <cellStyle name="Comma 8 5 3 3" xfId="42896" xr:uid="{5922BC00-53F1-4205-8799-36A39BBC8888}"/>
    <cellStyle name="Comma 8 5 4" xfId="20643" xr:uid="{114254AC-BB4E-42C4-B388-626B9EBDEE91}"/>
    <cellStyle name="Comma 8 5 5" xfId="35476" xr:uid="{7FA576A5-417D-473C-8034-4D5DC84079F0}"/>
    <cellStyle name="Comma 8 6" xfId="2903" xr:uid="{90A470D7-C76B-4A19-BFDB-655A3FA0228C}"/>
    <cellStyle name="Comma 8 6 2" xfId="9330" xr:uid="{6B9A224B-67DE-4E7D-8D02-EE4AF8124F35}"/>
    <cellStyle name="Comma 8 6 2 2" xfId="16753" xr:uid="{CF4C0DE3-7CC8-4F19-9CB1-B03C5A6D5252}"/>
    <cellStyle name="Comma 8 6 2 2 2" xfId="31591" xr:uid="{C39D39C1-9C2B-49A4-8CC7-B24ACFFE781D}"/>
    <cellStyle name="Comma 8 6 2 2 3" xfId="46424" xr:uid="{40394723-9AEB-43C2-8A52-4A666646EA96}"/>
    <cellStyle name="Comma 8 6 2 3" xfId="24171" xr:uid="{4C4B7D8C-D3A2-474B-BD29-A594807A7980}"/>
    <cellStyle name="Comma 8 6 2 4" xfId="39004" xr:uid="{F2A9B131-C756-4E3A-87CC-9ABF668CF7D5}"/>
    <cellStyle name="Comma 8 6 3" xfId="10314" xr:uid="{9D1B260D-340C-4C33-B76D-21EBAC57FD6D}"/>
    <cellStyle name="Comma 8 6 3 2" xfId="25152" xr:uid="{FC2E85E1-49D1-4615-8A9C-D451E75A1D12}"/>
    <cellStyle name="Comma 8 6 3 3" xfId="39985" xr:uid="{5EB1259F-1087-486A-B47B-FAB7A1323E19}"/>
    <cellStyle name="Comma 8 6 4" xfId="17732" xr:uid="{DEC44907-E732-45F1-A3A9-77CEDBAB2986}"/>
    <cellStyle name="Comma 8 6 5" xfId="32565" xr:uid="{867D8273-EC83-4BD7-B2F3-E449A38F940D}"/>
    <cellStyle name="Comma 8 7" xfId="6134" xr:uid="{B927B901-3739-42F8-8EA1-AA4D0A6B19C9}"/>
    <cellStyle name="Comma 8 7 2" xfId="13557" xr:uid="{4D391AEB-F0D6-41D9-90FA-B86655B4825C}"/>
    <cellStyle name="Comma 8 7 2 2" xfId="28395" xr:uid="{8D48C8FB-9642-40DA-A7BF-4F1E2A54C35E}"/>
    <cellStyle name="Comma 8 7 2 3" xfId="43228" xr:uid="{16523013-287F-40DC-B131-55FC9C3798CB}"/>
    <cellStyle name="Comma 8 7 3" xfId="20975" xr:uid="{7DC8F2E5-20CB-4742-92CB-293871384AE1}"/>
    <cellStyle name="Comma 8 7 4" xfId="35808" xr:uid="{B752D737-02CE-4DFF-A988-22793EE7DD0A}"/>
    <cellStyle name="Comma 8 8" xfId="10231" xr:uid="{BE71D9B2-B9BC-4799-9EBC-7EAE7CCB7F84}"/>
    <cellStyle name="Comma 8 8 2" xfId="25069" xr:uid="{B6E60802-7B2C-410C-A43B-6A3AB5FBE30B}"/>
    <cellStyle name="Comma 8 8 3" xfId="39902" xr:uid="{EF517B6C-A748-4A99-BC02-400C099010B5}"/>
    <cellStyle name="Comma 8 9" xfId="17649" xr:uid="{F56EC4B0-DCC2-4B60-AD9F-CFC8E4297D14}"/>
    <cellStyle name="Comma 9" xfId="1218" xr:uid="{62105B4B-40B0-44A0-9C1E-7AA860E08DD2}"/>
    <cellStyle name="Comma 9 10" xfId="32493" xr:uid="{0D6FA839-B450-4846-862B-139EB3BCC3AB}"/>
    <cellStyle name="Comma 9 2" xfId="2907" xr:uid="{D207B911-7059-45CE-A8DB-38F754AF82C2}"/>
    <cellStyle name="Comma 9 2 2" xfId="4271" xr:uid="{3F3B8128-4EF7-48B2-A8F8-A1E65512E772}"/>
    <cellStyle name="Comma 9 2 2 2" xfId="7508" xr:uid="{C7AEC976-F352-4458-B4CB-01E8C4D3AFEE}"/>
    <cellStyle name="Comma 9 2 2 2 2" xfId="14931" xr:uid="{02A07F22-3732-4546-B8D8-4A728E4B231C}"/>
    <cellStyle name="Comma 9 2 2 2 2 2" xfId="29769" xr:uid="{68C304E7-F91F-42A9-8B0B-E5EF8F88DBFF}"/>
    <cellStyle name="Comma 9 2 2 2 2 3" xfId="44602" xr:uid="{2C8D369F-70BD-4475-BE73-24E0E378277B}"/>
    <cellStyle name="Comma 9 2 2 2 3" xfId="22349" xr:uid="{20AB9ADA-218A-4263-A1E4-8EBF0A6FB7E3}"/>
    <cellStyle name="Comma 9 2 2 2 4" xfId="37182" xr:uid="{4428E531-DE14-48DA-96AA-E6AFD6601974}"/>
    <cellStyle name="Comma 9 2 2 3" xfId="11693" xr:uid="{D8ECB38A-674E-4102-9278-DC77E5F5190D}"/>
    <cellStyle name="Comma 9 2 2 3 2" xfId="26531" xr:uid="{50584578-BF29-467F-A138-60CFB5846D7D}"/>
    <cellStyle name="Comma 9 2 2 3 3" xfId="41364" xr:uid="{53561DA7-2DE3-4893-B60C-5845E1AEAC27}"/>
    <cellStyle name="Comma 9 2 2 4" xfId="19111" xr:uid="{ABD608A9-1D71-447B-BAA7-123AFECC04A5}"/>
    <cellStyle name="Comma 9 2 2 5" xfId="33944" xr:uid="{120CB655-8F8F-464B-AF9C-D70D63932B73}"/>
    <cellStyle name="Comma 9 2 3" xfId="6138" xr:uid="{FC1E5302-2FB6-4590-885C-D98F1006A661}"/>
    <cellStyle name="Comma 9 2 3 2" xfId="13561" xr:uid="{D65B48BB-22E0-4A42-9DA8-774C6FCC1EA9}"/>
    <cellStyle name="Comma 9 2 3 2 2" xfId="28399" xr:uid="{B642D6DF-975D-4FF9-AC53-E450A4308D8E}"/>
    <cellStyle name="Comma 9 2 3 2 3" xfId="43232" xr:uid="{B171267F-B2FD-493F-A5C6-0ABD074959B1}"/>
    <cellStyle name="Comma 9 2 3 3" xfId="20979" xr:uid="{02D23B11-0E9D-440B-8703-243C2D54E2E0}"/>
    <cellStyle name="Comma 9 2 3 4" xfId="35812" xr:uid="{5DCD2013-073D-4BF3-8F3D-E4F7C6874333}"/>
    <cellStyle name="Comma 9 2 4" xfId="10318" xr:uid="{049BDA04-2B39-4EAF-9908-91DC0A6DE52C}"/>
    <cellStyle name="Comma 9 2 4 2" xfId="25156" xr:uid="{75C05C34-BB81-4AF8-974E-212F952F88B7}"/>
    <cellStyle name="Comma 9 2 4 3" xfId="39989" xr:uid="{CDF801DF-4385-44F4-B53B-3F3E8BF36C57}"/>
    <cellStyle name="Comma 9 2 5" xfId="17736" xr:uid="{17C2F319-69E3-404F-A551-8149BAA52E74}"/>
    <cellStyle name="Comma 9 2 6" xfId="32569" xr:uid="{E4FB82D6-16FC-4595-BDA0-4EC6200A5464}"/>
    <cellStyle name="Comma 9 3" xfId="2908" xr:uid="{BB31D80A-586F-42E5-8C24-0D882FB2870C}"/>
    <cellStyle name="Comma 9 3 2" xfId="4272" xr:uid="{9869FE67-296A-42F2-8283-6FD2546AD3E9}"/>
    <cellStyle name="Comma 9 3 2 2" xfId="7509" xr:uid="{7FF93123-4552-458D-A2E3-6AC6BA9EB2F6}"/>
    <cellStyle name="Comma 9 3 2 2 2" xfId="14932" xr:uid="{E6C07BD8-44B1-459E-9215-5CC2C4177F64}"/>
    <cellStyle name="Comma 9 3 2 2 2 2" xfId="29770" xr:uid="{CFDEA906-3326-4524-BA77-0709D9A32CDA}"/>
    <cellStyle name="Comma 9 3 2 2 2 3" xfId="44603" xr:uid="{A5471B8B-6C3A-4CCB-B8CE-CCA12A018464}"/>
    <cellStyle name="Comma 9 3 2 2 3" xfId="22350" xr:uid="{FA93FBA9-43F4-42BF-B47A-DE1D565A81AB}"/>
    <cellStyle name="Comma 9 3 2 2 4" xfId="37183" xr:uid="{3DEB1D53-9EBE-44B3-80E2-309390ED67D1}"/>
    <cellStyle name="Comma 9 3 2 3" xfId="11694" xr:uid="{4A3305AC-75DE-40AF-9647-9391020052B7}"/>
    <cellStyle name="Comma 9 3 2 3 2" xfId="26532" xr:uid="{32B6C639-2918-4B46-AE00-4AC8720C37EA}"/>
    <cellStyle name="Comma 9 3 2 3 3" xfId="41365" xr:uid="{6A1D7C5C-CCCB-422E-ABE4-B15C09FC245A}"/>
    <cellStyle name="Comma 9 3 2 4" xfId="19112" xr:uid="{E96D8B7B-C791-49F7-ABF8-514013578503}"/>
    <cellStyle name="Comma 9 3 2 5" xfId="33945" xr:uid="{BD9D3673-F77F-4A10-9FFE-EB78C142CBE4}"/>
    <cellStyle name="Comma 9 3 3" xfId="6139" xr:uid="{4951DE58-8ABD-4A9B-9390-BB6CA77A428C}"/>
    <cellStyle name="Comma 9 3 3 2" xfId="13562" xr:uid="{F0E36901-08CB-4648-8014-204527684EF9}"/>
    <cellStyle name="Comma 9 3 3 2 2" xfId="28400" xr:uid="{77472A7C-B615-499B-B01C-0ABA22A7187C}"/>
    <cellStyle name="Comma 9 3 3 2 3" xfId="43233" xr:uid="{8A859F8B-1AC7-4585-AFAD-64DDFF2AFB9F}"/>
    <cellStyle name="Comma 9 3 3 3" xfId="20980" xr:uid="{3A690428-0967-4BB4-8FFD-5886611E60C0}"/>
    <cellStyle name="Comma 9 3 3 4" xfId="35813" xr:uid="{0F57DD56-7ED6-4024-9EBE-73BBC1017EC5}"/>
    <cellStyle name="Comma 9 3 4" xfId="10319" xr:uid="{9210400F-793B-4206-AA36-1E5A7FD81BD0}"/>
    <cellStyle name="Comma 9 3 4 2" xfId="25157" xr:uid="{5978ED89-148E-4553-A072-3FF479F0DDF4}"/>
    <cellStyle name="Comma 9 3 4 3" xfId="39990" xr:uid="{B5B87518-D6C3-4A87-B529-61B04032401B}"/>
    <cellStyle name="Comma 9 3 5" xfId="17737" xr:uid="{8410FB54-D235-48E6-9B9B-A20DC2935D52}"/>
    <cellStyle name="Comma 9 3 6" xfId="32570" xr:uid="{F15E7278-2207-4BB1-B304-C1CC3B752E26}"/>
    <cellStyle name="Comma 9 4" xfId="4273" xr:uid="{40C57FA2-C705-4145-9053-EEF063662F75}"/>
    <cellStyle name="Comma 9 4 2" xfId="7510" xr:uid="{070FAF43-C1AB-47B8-A5C6-232D89A8F3DF}"/>
    <cellStyle name="Comma 9 4 2 2" xfId="14933" xr:uid="{CC877E88-12BA-4715-B894-B4A94736BEE6}"/>
    <cellStyle name="Comma 9 4 2 2 2" xfId="29771" xr:uid="{15B9DE86-5E1D-47FE-8C15-161337B81A49}"/>
    <cellStyle name="Comma 9 4 2 2 3" xfId="44604" xr:uid="{CFA1F111-565F-448F-8BB8-EB9C807D6C9C}"/>
    <cellStyle name="Comma 9 4 2 3" xfId="22351" xr:uid="{458A31AF-ADED-4DDB-A7EA-1889044DB2AB}"/>
    <cellStyle name="Comma 9 4 2 4" xfId="37184" xr:uid="{072D0783-301A-4CA5-80EE-9C57F7679D83}"/>
    <cellStyle name="Comma 9 4 3" xfId="11695" xr:uid="{3B5B0AC2-DDDA-4306-BFCD-74CB0723F616}"/>
    <cellStyle name="Comma 9 4 3 2" xfId="26533" xr:uid="{715679E9-D6B6-414B-98CA-49393AC9DB0C}"/>
    <cellStyle name="Comma 9 4 3 3" xfId="41366" xr:uid="{8D56F792-8264-4FF0-9825-B556F35ACBE2}"/>
    <cellStyle name="Comma 9 4 4" xfId="19113" xr:uid="{CFB7A1E7-6DBA-4BE4-97A4-1BA5DBD3F5D9}"/>
    <cellStyle name="Comma 9 4 5" xfId="33946" xr:uid="{45D9AA60-6938-4B8B-8569-3F8D53422030}"/>
    <cellStyle name="Comma 9 5" xfId="5872" xr:uid="{F1A994A1-C49D-45E0-A5D1-F2004A293985}"/>
    <cellStyle name="Comma 9 5 2" xfId="9111" xr:uid="{DF808AEE-A053-4F4A-8D48-BCFA299E5D16}"/>
    <cellStyle name="Comma 9 5 2 2" xfId="16534" xr:uid="{E0E36FD2-F5F0-4F15-8993-F9E63A329F6F}"/>
    <cellStyle name="Comma 9 5 2 2 2" xfId="31372" xr:uid="{BAF70424-DC3D-4AD8-93BF-458CC7E86CB3}"/>
    <cellStyle name="Comma 9 5 2 2 3" xfId="46205" xr:uid="{3EDAF594-7DDE-4218-BA7B-4EF38EC44DE4}"/>
    <cellStyle name="Comma 9 5 2 3" xfId="23952" xr:uid="{19CB13E5-3284-4870-8046-760B4DAE2B68}"/>
    <cellStyle name="Comma 9 5 2 4" xfId="38785" xr:uid="{8E073E0E-410F-4493-9DF2-6FF12FB52109}"/>
    <cellStyle name="Comma 9 5 3" xfId="13296" xr:uid="{4DFB6272-E2E7-40B6-9162-5DE3A72DF9B1}"/>
    <cellStyle name="Comma 9 5 3 2" xfId="28134" xr:uid="{949B8D3A-1885-4B98-9E7E-D273D13E35DC}"/>
    <cellStyle name="Comma 9 5 3 3" xfId="42967" xr:uid="{6F0039AC-AEE8-4574-8361-F46182B0484D}"/>
    <cellStyle name="Comma 9 5 4" xfId="20714" xr:uid="{26D003D4-ABB1-4D7B-B621-4F8B539E3283}"/>
    <cellStyle name="Comma 9 5 5" xfId="35547" xr:uid="{A65DD29B-6AEE-4EB2-AEB6-11D0D82E998D}"/>
    <cellStyle name="Comma 9 6" xfId="2906" xr:uid="{C3B98CD7-D999-4E00-9387-CA5E29DB7925}"/>
    <cellStyle name="Comma 9 6 2" xfId="9331" xr:uid="{A9BBF1C6-594F-40FB-BA5A-0F0C02E37DF6}"/>
    <cellStyle name="Comma 9 6 2 2" xfId="16754" xr:uid="{4526040A-EEBB-4E7A-A202-9A0F23A8558C}"/>
    <cellStyle name="Comma 9 6 2 2 2" xfId="31592" xr:uid="{30A15131-9162-4FD2-A97F-8A11A92B16E1}"/>
    <cellStyle name="Comma 9 6 2 2 3" xfId="46425" xr:uid="{E963CC95-932A-4542-BC54-BF2B3854498F}"/>
    <cellStyle name="Comma 9 6 2 3" xfId="24172" xr:uid="{B23035B1-2099-4299-9BDB-4697A476B5DF}"/>
    <cellStyle name="Comma 9 6 2 4" xfId="39005" xr:uid="{A53F3287-FF43-40CA-8A1E-1A0E046C1E2D}"/>
    <cellStyle name="Comma 9 6 3" xfId="10317" xr:uid="{BD124766-3388-4DF9-9483-FBD270D74A1C}"/>
    <cellStyle name="Comma 9 6 3 2" xfId="25155" xr:uid="{D372FD8C-DC80-48D4-A36B-F661BBD6BE11}"/>
    <cellStyle name="Comma 9 6 3 3" xfId="39988" xr:uid="{44B4CE33-FD6C-4482-8B49-483DB1B97532}"/>
    <cellStyle name="Comma 9 6 4" xfId="17735" xr:uid="{CBA12DF0-9A21-442D-8A5B-10A36BB902FF}"/>
    <cellStyle name="Comma 9 6 5" xfId="32568" xr:uid="{08E94FD7-646A-47B1-8C59-403462BFA519}"/>
    <cellStyle name="Comma 9 7" xfId="6137" xr:uid="{4AB9CC22-D6B4-413F-859E-C911B9A65CAC}"/>
    <cellStyle name="Comma 9 7 2" xfId="13560" xr:uid="{4374A740-336A-4FE3-BE8C-6ACAD0CD9F40}"/>
    <cellStyle name="Comma 9 7 2 2" xfId="28398" xr:uid="{EA9AF851-77E4-493B-B7C8-85CF84B0DBC6}"/>
    <cellStyle name="Comma 9 7 2 3" xfId="43231" xr:uid="{E445680F-1F7B-4C3B-854E-8C0BB4631253}"/>
    <cellStyle name="Comma 9 7 3" xfId="20978" xr:uid="{E413672A-2C0B-44C3-BE1F-846AEB500F49}"/>
    <cellStyle name="Comma 9 7 4" xfId="35811" xr:uid="{F57ED265-44C7-4792-AD86-01B9D0835697}"/>
    <cellStyle name="Comma 9 8" xfId="10242" xr:uid="{6BF020BE-8EF5-44DC-8B45-C02F5919EA10}"/>
    <cellStyle name="Comma 9 8 2" xfId="25080" xr:uid="{0F947D0C-3E72-45E8-95F6-2DFBF502C498}"/>
    <cellStyle name="Comma 9 8 3" xfId="39913" xr:uid="{797ECDBC-9402-4066-85BD-7D1D966C1BD9}"/>
    <cellStyle name="Comma 9 9" xfId="17660" xr:uid="{FC7E4EDA-9557-4161-BC66-B92102A224CA}"/>
    <cellStyle name="CRMBoldStyle" xfId="312" xr:uid="{EE39BD27-1D10-45F8-AE59-84EE79FC72A9}"/>
    <cellStyle name="CRMBottomBorderStyle" xfId="314" xr:uid="{7F24D007-1C82-44FB-A874-933642E17C24}"/>
    <cellStyle name="CRMBottomBorderStyle 2" xfId="321" xr:uid="{496CE9D4-7F53-42B3-BC8B-07CD3C7852F8}"/>
    <cellStyle name="CRMTopBorderStyle" xfId="313" xr:uid="{6DEBBD6D-11FD-4670-A99B-6F485EBF7DFD}"/>
    <cellStyle name="Currency [0] 2" xfId="309" xr:uid="{271BB049-D605-440A-999B-BFE5CD434466}"/>
    <cellStyle name="Currency [0] 2 2" xfId="1214" xr:uid="{6D9A4AE9-5900-4D62-9BFC-F59B9E711068}"/>
    <cellStyle name="Currency [0] 3" xfId="833" xr:uid="{614F7D18-EA86-4C35-8B44-A10352D1AB89}"/>
    <cellStyle name="Currency [0] 3 2" xfId="1210" xr:uid="{9A6A2306-BCDA-4718-AF03-5CFD1E490772}"/>
    <cellStyle name="Currency [0] 4" xfId="1185" xr:uid="{E419CB34-62E2-4635-96D9-A88261C6406F}"/>
    <cellStyle name="Currency [0] 5" xfId="1189" xr:uid="{032DE5FE-E2C4-43A0-9068-707D5D1DB788}"/>
    <cellStyle name="Currency 2" xfId="308" xr:uid="{1A8A60EB-304D-4032-BAA9-F6E613FC91E2}"/>
    <cellStyle name="Currency 2 2" xfId="1213" xr:uid="{C74F30F5-91AB-4221-9CCE-EB1CCE295741}"/>
    <cellStyle name="Currency 2 3" xfId="2183" xr:uid="{084C50F7-5E5F-45F8-A9E9-E0548651738B}"/>
    <cellStyle name="Currency 3" xfId="315" xr:uid="{A985D28D-753C-4A3D-89EB-EB7FE7B37D91}"/>
    <cellStyle name="Currency 3 2" xfId="1209" xr:uid="{6D33D1EB-9F9F-44B0-85B3-AB2487E5C764}"/>
    <cellStyle name="Currency 4" xfId="316" xr:uid="{830E26C8-A390-4EB4-B6B6-D7054BE56C0B}"/>
    <cellStyle name="Currency 5" xfId="1184" xr:uid="{45704D57-4F50-47F4-A3ED-1EA2DCEC7F3B}"/>
    <cellStyle name="Currency 6" xfId="1188" xr:uid="{74B247EF-BD57-4A69-8BF8-38532BF2AED9}"/>
    <cellStyle name="Currency 7" xfId="320" xr:uid="{63C0CA54-6D10-4C28-BDF6-C47FA17893B9}"/>
    <cellStyle name="Currency 8" xfId="484" xr:uid="{A527B7A0-1F15-469D-96C5-30EC7A14FAFC}"/>
    <cellStyle name="Datum" xfId="2193" xr:uid="{87FFEF87-1C49-4D3C-B2A9-0C467ECCEC20}"/>
    <cellStyle name="Dålig 2" xfId="1273" xr:uid="{572B9463-1799-4A71-B390-674B6A8A2492}"/>
    <cellStyle name="Ellenőrzőcella" xfId="192" xr:uid="{EF056787-D7E4-464D-8E4F-204768E489D7}"/>
    <cellStyle name="Ellenőrzőcella 2" xfId="608" xr:uid="{B7E1CEB7-E986-4B47-9A0C-7F17CEB36A5F}"/>
    <cellStyle name="Ellenőrzőcella 3" xfId="785" xr:uid="{2840676C-9B3D-48DC-B4E2-F34499CF7393}"/>
    <cellStyle name="Ellenőrzőcella 4" xfId="969" xr:uid="{578E3C5E-16CD-4843-BD47-5AE70FB260AB}"/>
    <cellStyle name="Ellenőrzőcella 5" xfId="1136" xr:uid="{22E14204-AF79-4BDF-8815-ADCCD2879572}"/>
    <cellStyle name="Ellenőrzőcella 6" xfId="441" xr:uid="{3BF57124-2D24-43AC-9B3A-781C602B7DD3}"/>
    <cellStyle name="Encabezado 4" xfId="193" xr:uid="{90BE16B2-6739-414D-B721-2E3FA35CA93D}"/>
    <cellStyle name="Énfasis1" xfId="194" xr:uid="{222EBE06-1DD4-4F3F-9327-471D871BD71A}"/>
    <cellStyle name="Énfasis1 2" xfId="609" xr:uid="{DB4B2DA2-F789-41F9-8772-F72C08401408}"/>
    <cellStyle name="Énfasis1 3" xfId="786" xr:uid="{24F2FB8D-9829-45EC-84BD-2006CB6D232D}"/>
    <cellStyle name="Énfasis1 4" xfId="970" xr:uid="{F625C077-F798-4D98-B481-E3E94362CE99}"/>
    <cellStyle name="Énfasis1 5" xfId="1137" xr:uid="{F27A9432-7BAD-47FF-9E49-7CC5824BFF76}"/>
    <cellStyle name="Énfasis1 6" xfId="442" xr:uid="{54DAD487-AF54-4C79-8C97-761A3758D5B2}"/>
    <cellStyle name="Énfasis2" xfId="195" xr:uid="{5346FDC7-F21F-4D50-A3C8-F83729548F54}"/>
    <cellStyle name="Énfasis2 2" xfId="610" xr:uid="{3773D797-F57E-4273-B0AF-FD0CE4DA329C}"/>
    <cellStyle name="Énfasis2 3" xfId="787" xr:uid="{8EBB1BCA-F813-4DA2-BCB9-A6A9E33D7154}"/>
    <cellStyle name="Énfasis2 4" xfId="971" xr:uid="{A4287F30-674F-4635-85A5-896F98EE0104}"/>
    <cellStyle name="Énfasis2 5" xfId="1138" xr:uid="{7C4D0C8B-4D1D-4303-B8E3-E01668739CEB}"/>
    <cellStyle name="Énfasis2 6" xfId="443" xr:uid="{F25BD2F1-5554-46EA-BD6F-5DA2D18E845B}"/>
    <cellStyle name="Énfasis3" xfId="196" xr:uid="{134454BE-8F06-4356-A481-5D6765E649FA}"/>
    <cellStyle name="Énfasis3 2" xfId="611" xr:uid="{19479BE7-436F-43D4-8330-B29D06095A49}"/>
    <cellStyle name="Énfasis3 3" xfId="788" xr:uid="{4382633E-76F1-451F-93AB-2154C05A311D}"/>
    <cellStyle name="Énfasis3 4" xfId="972" xr:uid="{DF9C01E0-FE30-4447-A79E-1EAA2B252036}"/>
    <cellStyle name="Énfasis3 5" xfId="1139" xr:uid="{9315FD41-9B13-4781-8A9F-A24414F52877}"/>
    <cellStyle name="Énfasis3 6" xfId="444" xr:uid="{2377291E-EF17-4369-9EA0-D138EB2799E6}"/>
    <cellStyle name="Énfasis4" xfId="197" xr:uid="{49CCE246-C537-4B9D-8AD3-4BA9BE242416}"/>
    <cellStyle name="Énfasis4 2" xfId="612" xr:uid="{6706EE24-86A3-4E77-98FC-D072E1B03C7D}"/>
    <cellStyle name="Énfasis4 3" xfId="789" xr:uid="{B3EC0B59-0D79-4CE2-A3B1-2EBD1FCBDD6E}"/>
    <cellStyle name="Énfasis4 4" xfId="973" xr:uid="{48D1DFA4-5A9B-4011-BCD9-556C56E1721B}"/>
    <cellStyle name="Énfasis4 5" xfId="1140" xr:uid="{38E7EF04-A048-44D0-9112-32DA778B3413}"/>
    <cellStyle name="Énfasis4 6" xfId="445" xr:uid="{C09F3375-E7A6-468A-B72E-9A532404C57E}"/>
    <cellStyle name="Énfasis5" xfId="198" xr:uid="{6F3657BE-C75B-4B79-B108-A2616E24589E}"/>
    <cellStyle name="Énfasis5 2" xfId="613" xr:uid="{9642931C-20B7-4AB0-A89B-C9E7C3E95FCC}"/>
    <cellStyle name="Énfasis5 3" xfId="790" xr:uid="{92745856-EF0A-4FEF-A212-B3B4DFD9528E}"/>
    <cellStyle name="Énfasis5 4" xfId="974" xr:uid="{31453062-8E52-4553-9C92-96932B974801}"/>
    <cellStyle name="Énfasis5 5" xfId="1141" xr:uid="{1E443C3A-278A-429A-946F-8F800D9A4A27}"/>
    <cellStyle name="Énfasis5 6" xfId="446" xr:uid="{DF7BD1FE-0110-4120-A7D2-313AFB358413}"/>
    <cellStyle name="Énfasis6" xfId="199" xr:uid="{4EE20003-D313-4B06-A55D-3C77C723115B}"/>
    <cellStyle name="Énfasis6 2" xfId="614" xr:uid="{2F75BF22-E5AD-4308-9771-050BA7A54A73}"/>
    <cellStyle name="Énfasis6 3" xfId="791" xr:uid="{308F37D6-1176-462F-AF94-04A684DAED5A}"/>
    <cellStyle name="Énfasis6 4" xfId="975" xr:uid="{D83456DC-DFBB-4B59-A098-24E1EDD16B95}"/>
    <cellStyle name="Énfasis6 5" xfId="1142" xr:uid="{340090A2-EEC8-414A-8658-AA68C10FF520}"/>
    <cellStyle name="Énfasis6 6" xfId="447" xr:uid="{A6192CDA-12E9-4F0C-8E3E-C03F4450705E}"/>
    <cellStyle name="Entrada" xfId="200" xr:uid="{BE6413C4-E027-45C8-A421-68CE81DA5A76}"/>
    <cellStyle name="Entrada 2" xfId="615" xr:uid="{1980BB1A-A3A5-48F8-A10A-74F472624ABA}"/>
    <cellStyle name="Entrada 3" xfId="792" xr:uid="{FE4508A4-FBA7-40F9-9B48-3850860DE960}"/>
    <cellStyle name="Entrada 4" xfId="976" xr:uid="{6E46E844-4E72-471B-A185-114A04572402}"/>
    <cellStyle name="Entrada 5" xfId="1143" xr:uid="{3F80BFE3-400B-4FC2-B0A7-936714FF8428}"/>
    <cellStyle name="Entrada 6" xfId="448" xr:uid="{411A29E4-15BA-4EFA-9822-47838F05B100}"/>
    <cellStyle name="Explanatory Text" xfId="28" builtinId="53" customBuiltin="1"/>
    <cellStyle name="Explanatory Text 2" xfId="202" xr:uid="{2343C9A6-3152-4661-A8C0-F328BF948DDA}"/>
    <cellStyle name="Explanatory Text 2 2" xfId="1274" xr:uid="{F4881E57-3C2A-4160-B111-B8F6D768986C}"/>
    <cellStyle name="Explanatory Text 3" xfId="201" xr:uid="{445A4C78-C321-4921-9113-8EC26E429C40}"/>
    <cellStyle name="Figyelmeztetés" xfId="203" xr:uid="{854231A2-FD47-474D-8960-58BCEFB3CF1E}"/>
    <cellStyle name="Finstilt" xfId="2194" xr:uid="{03047CD3-509F-4871-B448-A8333701BDF5}"/>
    <cellStyle name="Finstilt låst" xfId="2180" xr:uid="{2B4136C7-1717-4A1D-8AEE-DF56945DE9BF}"/>
    <cellStyle name="Format 1" xfId="1275" xr:uid="{57C43418-4F1C-46E9-AAF6-9033745C448F}"/>
    <cellStyle name="Format 1 2" xfId="1276" xr:uid="{9FF3E717-B165-4C96-B5B4-94A5D1BF1B29}"/>
    <cellStyle name="Färg1 2" xfId="1277" xr:uid="{94664F42-D71D-4048-A773-FEC1AA4A0EDB}"/>
    <cellStyle name="Färg2 2" xfId="1278" xr:uid="{489ED3F4-4A82-4374-87F1-98507DE06F1E}"/>
    <cellStyle name="Färg3 2" xfId="1279" xr:uid="{17DCB50F-6958-4EF2-981B-2BB15F27A018}"/>
    <cellStyle name="Färg4 2" xfId="1280" xr:uid="{44C79B73-934F-45F9-A41A-916D369B46DD}"/>
    <cellStyle name="Färg5 2" xfId="1281" xr:uid="{89683AA4-FC2A-4B97-A02E-E3371157A8E4}"/>
    <cellStyle name="Färg6 2" xfId="1282" xr:uid="{EC9A4554-6E9D-467D-98BF-D66B2E20D52D}"/>
    <cellStyle name="Förklarande text 2" xfId="1283" xr:uid="{44BD34EE-B7B3-43CD-A6DB-259E8A0C7225}"/>
    <cellStyle name="Good" xfId="19" builtinId="26" customBuiltin="1"/>
    <cellStyle name="Good 2" xfId="204" xr:uid="{4C35C428-1020-4ADB-B3E9-5610745BEE43}"/>
    <cellStyle name="Good 2 2" xfId="616" xr:uid="{43AD437D-2743-452B-8A98-7450CC747A17}"/>
    <cellStyle name="Good 2 3" xfId="793" xr:uid="{34CE9B19-2A15-4E6C-8A4F-DFC566FFC5D7}"/>
    <cellStyle name="Good 2 4" xfId="977" xr:uid="{5E43091F-7581-49AB-8026-3C086E2B13A7}"/>
    <cellStyle name="Good 2 5" xfId="1144" xr:uid="{AC67CB79-8184-4B56-8ED0-067BF6B55C20}"/>
    <cellStyle name="Good 2 6" xfId="449" xr:uid="{1AC4A2B2-2C62-439B-8855-5EEF3061905F}"/>
    <cellStyle name="Good 2 7" xfId="1284" xr:uid="{4B6619BC-F567-4824-9D44-4220CC1FA7BC}"/>
    <cellStyle name="greyed" xfId="205" xr:uid="{27699870-9C8F-4A2B-ACC3-230CCBE44C41}"/>
    <cellStyle name="greyed 2" xfId="617" xr:uid="{2A04B01A-D378-4084-97B9-0DFCF6A37823}"/>
    <cellStyle name="greyed 3" xfId="794" xr:uid="{99A1A2C7-A70B-480D-82F6-7F1BCF8457CC}"/>
    <cellStyle name="greyed 4" xfId="978" xr:uid="{FCCD1A05-87A4-413E-B22C-BB6DEA20E2BD}"/>
    <cellStyle name="greyed 5" xfId="1145" xr:uid="{D7895C85-E155-473B-8F33-D71684F7F3C3}"/>
    <cellStyle name="greyed 6" xfId="450" xr:uid="{A294ECE7-898E-49C2-9DC8-FF7219D24890}"/>
    <cellStyle name="Heading 1" xfId="15" builtinId="16" customBuiltin="1"/>
    <cellStyle name="Heading 1 2" xfId="206" xr:uid="{13DC3572-2DDE-4A6E-B3A3-4F3E103D565B}"/>
    <cellStyle name="Heading 2" xfId="16" builtinId="17" customBuiltin="1"/>
    <cellStyle name="Heading 2 2" xfId="207" xr:uid="{9225DF53-8927-451B-AD2F-9511D0B403F3}"/>
    <cellStyle name="Heading 3" xfId="17" builtinId="18" customBuiltin="1"/>
    <cellStyle name="Heading 3 2" xfId="208" xr:uid="{2E869148-7A99-4ECD-8718-1DAD68C5FD74}"/>
    <cellStyle name="Heading 3 2 2" xfId="1285" xr:uid="{C23DCF1A-82E1-41FB-8EB4-5F015BF9A24E}"/>
    <cellStyle name="Heading 3 3" xfId="1286" xr:uid="{037DAA3B-F972-41AA-A952-03DAD8DCB951}"/>
    <cellStyle name="Heading 4" xfId="18" builtinId="19" customBuiltin="1"/>
    <cellStyle name="Heading 4 2" xfId="209" xr:uid="{26737461-801E-49E8-9569-B83975F7D677}"/>
    <cellStyle name="HeadingTable" xfId="298" xr:uid="{11C2792C-4AA4-4F06-975E-B294F949334F}"/>
    <cellStyle name="HeadingTable 2" xfId="652" xr:uid="{739B100B-45C4-4953-A412-2B3044437A4D}"/>
    <cellStyle name="HeadingTable 3" xfId="829" xr:uid="{F57D0D26-8F0F-41CE-B77A-4EE2DD44AAB2}"/>
    <cellStyle name="HeadingTable 4" xfId="1013" xr:uid="{0E4E9CDC-2ADD-4C43-9F74-8F7342DC973C}"/>
    <cellStyle name="HeadingTable 5" xfId="1180" xr:uid="{08506E1F-EB44-400F-B717-670CB04704D2}"/>
    <cellStyle name="HeadingTable 6" xfId="485" xr:uid="{86840BB8-926B-4352-BD1E-C43729D24A26}"/>
    <cellStyle name="HeadingTable 7" xfId="1287" xr:uid="{433E253B-E7E8-4E6B-9699-44D63E2808CA}"/>
    <cellStyle name="highlightExposure" xfId="210" xr:uid="{D5FB19E5-3B90-4BDE-B8B6-3B4156627EA3}"/>
    <cellStyle name="highlightExposure 2" xfId="618" xr:uid="{6091C1E4-B5BD-4E70-8C1E-41C048C8B41B}"/>
    <cellStyle name="highlightExposure 3" xfId="795" xr:uid="{B7663519-3C4E-433F-ACAF-49B5042EF667}"/>
    <cellStyle name="highlightExposure 4" xfId="979" xr:uid="{BDC4D480-BC23-4804-AA51-F9D202611967}"/>
    <cellStyle name="highlightExposure 5" xfId="1146" xr:uid="{A10797DE-7F96-4053-9B84-40A3789C41F9}"/>
    <cellStyle name="highlightExposure 6" xfId="451" xr:uid="{2ECA8DD1-E0F5-4B1B-855F-BB1D0F1D4916}"/>
    <cellStyle name="highlightText" xfId="211" xr:uid="{1B7F288E-7869-401C-921F-60479E163DF0}"/>
    <cellStyle name="highlightText 2" xfId="619" xr:uid="{DB731C63-4CA9-4C06-85B7-F74C5453C6A4}"/>
    <cellStyle name="highlightText 3" xfId="796" xr:uid="{2553B292-2749-40FF-BF53-2E6362B312E5}"/>
    <cellStyle name="highlightText 4" xfId="980" xr:uid="{194B2970-9FA3-456F-BCAB-844AADCB05B4}"/>
    <cellStyle name="highlightText 5" xfId="1147" xr:uid="{20B41D55-53D4-45A1-8E87-55E75F008033}"/>
    <cellStyle name="highlightText 6" xfId="452" xr:uid="{30F038D1-5E88-40CE-9AD2-6179FC31C592}"/>
    <cellStyle name="Hipervínculo 2" xfId="212" xr:uid="{0F18916E-0997-4D5B-86BE-8F533E823AF2}"/>
    <cellStyle name="Hipervínculo 2 2" xfId="620" xr:uid="{A541FE4C-8733-4FF5-867E-F8A14BF7CFC0}"/>
    <cellStyle name="Hipervínculo 2 3" xfId="797" xr:uid="{6D346017-01FB-44E8-97D2-CB18BAF172C6}"/>
    <cellStyle name="Hipervínculo 2 4" xfId="981" xr:uid="{28F68A48-2A2A-4F75-AFEA-31BBE4E68238}"/>
    <cellStyle name="Hipervínculo 2 5" xfId="1148" xr:uid="{E6F8E70A-69D1-48B1-AD00-078878DAAD3F}"/>
    <cellStyle name="Hipervínculo 2 6" xfId="453" xr:uid="{94C009F1-9929-4BBD-B1C4-B6E22B28F96A}"/>
    <cellStyle name="Hivatkozott cella" xfId="213" xr:uid="{0BFA2F4F-5F73-4297-9685-1C9083C42E61}"/>
    <cellStyle name="Hyperlink 2" xfId="214" xr:uid="{0ECE5178-6DA8-4786-8C27-219D5F349BD0}"/>
    <cellStyle name="Hyperlink 2 2" xfId="621" xr:uid="{FAD5CC7D-F303-4CBC-95F1-9F36E4A055CE}"/>
    <cellStyle name="Hyperlink 2 3" xfId="798" xr:uid="{FF041E36-0A4C-43B0-9E50-F5C5803391E8}"/>
    <cellStyle name="Hyperlink 2 4" xfId="982" xr:uid="{262A407A-2D1C-4378-B1D2-BBF5C14F1991}"/>
    <cellStyle name="Hyperlink 2 5" xfId="1149" xr:uid="{F4B6EA57-9978-4D93-94BF-A74457E55B05}"/>
    <cellStyle name="Hyperlink 2 6" xfId="454" xr:uid="{F64C89E0-881A-4E88-BA27-D33FB52B52DD}"/>
    <cellStyle name="Hyperlink 2 7" xfId="1288" xr:uid="{6E95A1B0-A1EB-460B-8A8D-CB681EC73BA3}"/>
    <cellStyle name="Hyperlink 3" xfId="215" xr:uid="{FB43D5F9-82E3-43B8-9464-6CC7C36F0BB8}"/>
    <cellStyle name="Hyperlink 3 2" xfId="216" xr:uid="{BD3954FB-9084-4AF0-8F8E-76C64E540E29}"/>
    <cellStyle name="Hyperlink 3 2 2" xfId="623" xr:uid="{910DA073-0B64-43E4-95B2-9A9532F4904C}"/>
    <cellStyle name="Hyperlink 3 2 3" xfId="800" xr:uid="{496FF83D-2EF7-4644-994E-538872490463}"/>
    <cellStyle name="Hyperlink 3 2 4" xfId="984" xr:uid="{CF0596B4-CCF0-48C3-BE7A-2E7209EA7B4E}"/>
    <cellStyle name="Hyperlink 3 2 5" xfId="1151" xr:uid="{6F271214-D3D1-4FB5-B130-A841BC24BA6B}"/>
    <cellStyle name="Hyperlink 3 2 6" xfId="456" xr:uid="{4F5E0A17-9343-462C-9859-7056BD539949}"/>
    <cellStyle name="Hyperlink 3 3" xfId="622" xr:uid="{CEA170FB-A561-4BC1-B98E-0AF2B136E51E}"/>
    <cellStyle name="Hyperlink 3 4" xfId="799" xr:uid="{12C8ECB5-404C-45A9-88EF-ED546987376F}"/>
    <cellStyle name="Hyperlink 3 5" xfId="983" xr:uid="{3608B503-C159-4635-935B-1937EBB48C28}"/>
    <cellStyle name="Hyperlink 3 6" xfId="1150" xr:uid="{E5A1F23D-2649-4B21-854B-C099506FA1E8}"/>
    <cellStyle name="Hyperlink 3 7" xfId="455" xr:uid="{FD173B70-BB83-4225-9B2F-B2D8B67E5925}"/>
    <cellStyle name="Hyperlänk 2" xfId="1289" xr:uid="{C4C1502E-4AAC-4F65-AE54-4E62F80AC5C3}"/>
    <cellStyle name="Incorrecto" xfId="217" xr:uid="{CF77C8B8-8A76-42AA-A337-3F07C2936CEC}"/>
    <cellStyle name="Incorrecto 2" xfId="624" xr:uid="{61B154D3-6B2D-4B13-B906-9BC22E77A316}"/>
    <cellStyle name="Incorrecto 3" xfId="801" xr:uid="{E467603F-1F67-410D-BA4D-1B8A25264AD8}"/>
    <cellStyle name="Incorrecto 4" xfId="985" xr:uid="{6E108C26-5ABC-40F9-9481-0ECEF5D40405}"/>
    <cellStyle name="Incorrecto 5" xfId="1152" xr:uid="{4BCDA74F-74CC-4FF2-932B-E0972FA97247}"/>
    <cellStyle name="Incorrecto 6" xfId="457" xr:uid="{7126291A-65AE-4968-8A1D-81E9866F0C55}"/>
    <cellStyle name="Indata 2" xfId="1290" xr:uid="{817952BE-DC94-42DF-9829-97FE7DF560EF}"/>
    <cellStyle name="Indata 3" xfId="1291" xr:uid="{798CAAE6-619F-4870-9285-056DD38F32BA}"/>
    <cellStyle name="Indata text 12" xfId="2191" xr:uid="{A9F48F25-B87D-4598-A7AD-707FB6195B76}"/>
    <cellStyle name="Input" xfId="22" builtinId="20" customBuiltin="1"/>
    <cellStyle name="Input 2" xfId="219" xr:uid="{591E22AC-CB4D-422B-934E-29F9D526E3B1}"/>
    <cellStyle name="Input 2 2" xfId="626" xr:uid="{430176D5-F917-460B-BEB0-F8F1E5FDADCB}"/>
    <cellStyle name="Input 2 3" xfId="803" xr:uid="{F9F55C20-7C61-454C-906B-023915D61AB5}"/>
    <cellStyle name="Input 2 4" xfId="987" xr:uid="{54C4BFE5-7404-4514-A5D6-CC83C9569FAD}"/>
    <cellStyle name="Input 2 5" xfId="1154" xr:uid="{2A832287-E46E-4D77-85A0-BF62977E2198}"/>
    <cellStyle name="Input 2 6" xfId="459" xr:uid="{251D16EC-EB03-4CBC-AA37-3FB185392C02}"/>
    <cellStyle name="Input 2 7" xfId="1292" xr:uid="{C00DC8E5-AC73-4CA0-9012-0FFF1E8BC650}"/>
    <cellStyle name="Input 3" xfId="300" xr:uid="{91A36773-0AF3-4599-9748-C83ADBB29C66}"/>
    <cellStyle name="Input 3 2" xfId="654" xr:uid="{F1BF4D44-95AB-4E71-9494-1E2BDDF06984}"/>
    <cellStyle name="Input 3 3" xfId="831" xr:uid="{1E81B628-694B-43D1-A2A1-3DC72F4B09D5}"/>
    <cellStyle name="Input 3 4" xfId="1015" xr:uid="{67A90008-C0CF-47CE-BFB7-BAAD36283FFE}"/>
    <cellStyle name="Input 3 5" xfId="1182" xr:uid="{8F9CA38E-E1BD-44A5-83F4-ECEE9589954E}"/>
    <cellStyle name="Input 3 6" xfId="487" xr:uid="{B11E0791-FEB9-467D-986B-B353CA65295E}"/>
    <cellStyle name="Input 4" xfId="218" xr:uid="{4861E7AF-7D99-4137-8C15-DAD44837D1FD}"/>
    <cellStyle name="Input 4 2" xfId="625" xr:uid="{478E2B16-963E-46B7-8A85-0F2F83B8BEAD}"/>
    <cellStyle name="Input 4 3" xfId="802" xr:uid="{EA717DCE-7C0E-4FF7-9E68-0185A14282F7}"/>
    <cellStyle name="Input 4 4" xfId="986" xr:uid="{E79D7F77-EF2C-49FE-A6AC-FD5C162FF1E8}"/>
    <cellStyle name="Input 4 5" xfId="1153" xr:uid="{278B11FE-B2AE-4439-B283-9510FB7818DA}"/>
    <cellStyle name="Input 4 6" xfId="458" xr:uid="{63EE7B9C-6396-49DB-AFCE-60883F4ED48A}"/>
    <cellStyle name="inputExposure" xfId="220" xr:uid="{BBB9E3A8-C2FB-417B-92A9-4FF2C96C7023}"/>
    <cellStyle name="inputExposure 2" xfId="627" xr:uid="{4896FD1D-6271-4E63-B3EC-B37E0C69DC8B}"/>
    <cellStyle name="inputExposure 3" xfId="804" xr:uid="{0AAC78C8-4838-47E2-A236-35D037C4A60B}"/>
    <cellStyle name="inputExposure 4" xfId="988" xr:uid="{FBFAF712-278F-413B-A1CF-098DD949FC33}"/>
    <cellStyle name="inputExposure 5" xfId="1155" xr:uid="{C9609233-D2B2-4CC1-92C6-7AA1BAB8A290}"/>
    <cellStyle name="inputExposure 6" xfId="460" xr:uid="{AC9D602D-FB07-49AA-8236-B095E5E36B18}"/>
    <cellStyle name="Jegyzet" xfId="221" xr:uid="{19B6F654-040C-4EF4-8901-4E46261CE3ED}"/>
    <cellStyle name="Jegyzet 2" xfId="628" xr:uid="{6F213332-7879-4944-960E-45BEBAC79FA9}"/>
    <cellStyle name="Jegyzet 3" xfId="805" xr:uid="{B5000106-E237-431C-B724-A9F955435585}"/>
    <cellStyle name="Jegyzet 4" xfId="989" xr:uid="{FA2511E5-B31F-4443-B9EA-3B0451E2ACD5}"/>
    <cellStyle name="Jegyzet 5" xfId="1156" xr:uid="{674CC3E6-F1BC-46FD-B912-BA85A0DAADB6}"/>
    <cellStyle name="Jegyzet 6" xfId="461" xr:uid="{3A219D7F-7791-4520-9AE0-A1127CD13C09}"/>
    <cellStyle name="Jelölőszín (1)" xfId="222" xr:uid="{C6D4FBFB-07C6-47C4-B94D-B9935F6B3040}"/>
    <cellStyle name="Jelölőszín (1) 2" xfId="629" xr:uid="{C7D9CA0F-70E5-449E-910F-F9DE75C826FF}"/>
    <cellStyle name="Jelölőszín (1) 3" xfId="806" xr:uid="{97D57D25-69AE-4427-A2B3-FC1AF12467CA}"/>
    <cellStyle name="Jelölőszín (1) 4" xfId="990" xr:uid="{AD929F5C-6CC2-4B0B-B2E5-804600BBE746}"/>
    <cellStyle name="Jelölőszín (1) 5" xfId="1157" xr:uid="{8757E4C1-CF09-472B-A194-0327C70B6AE0}"/>
    <cellStyle name="Jelölőszín (1) 6" xfId="462" xr:uid="{5D344B03-F52D-40CF-A6BA-ED7CAE3C08CD}"/>
    <cellStyle name="Jelölőszín (2)" xfId="223" xr:uid="{4DFB9FE4-3557-4983-9115-4533894131A0}"/>
    <cellStyle name="Jelölőszín (2) 2" xfId="630" xr:uid="{12351AB2-B0DA-4946-AE33-FD112A404930}"/>
    <cellStyle name="Jelölőszín (2) 3" xfId="807" xr:uid="{6DEACC75-7F74-408A-94A3-A34880987827}"/>
    <cellStyle name="Jelölőszín (2) 4" xfId="991" xr:uid="{3D1176B5-096F-4E1B-BCCB-007906313178}"/>
    <cellStyle name="Jelölőszín (2) 5" xfId="1158" xr:uid="{C712E1DA-A4DD-440F-98E6-A58FA490B8C8}"/>
    <cellStyle name="Jelölőszín (2) 6" xfId="463" xr:uid="{5F88B3A1-ED0E-4934-9CA4-8BB3108FC9D0}"/>
    <cellStyle name="Jelölőszín (3)" xfId="224" xr:uid="{7CF74187-103F-4469-A707-33536624065D}"/>
    <cellStyle name="Jelölőszín (3) 2" xfId="631" xr:uid="{951899E5-C4A9-41C2-940C-882BD4401616}"/>
    <cellStyle name="Jelölőszín (3) 3" xfId="808" xr:uid="{598969B0-26AA-40F5-849B-0F481716CDF2}"/>
    <cellStyle name="Jelölőszín (3) 4" xfId="992" xr:uid="{F590F504-D3F1-4FD6-A77E-A94344C323D4}"/>
    <cellStyle name="Jelölőszín (3) 5" xfId="1159" xr:uid="{35061036-29BA-4C09-91B6-96B34236920E}"/>
    <cellStyle name="Jelölőszín (3) 6" xfId="464" xr:uid="{248E4069-FD3E-40D4-8504-0A8C653FBC3D}"/>
    <cellStyle name="Jelölőszín (4)" xfId="225" xr:uid="{4A62CBDC-B52E-44BA-9217-327684D747AD}"/>
    <cellStyle name="Jelölőszín (4) 2" xfId="632" xr:uid="{1EB3FA56-E811-4B3C-8BFB-BE0E9D8EF542}"/>
    <cellStyle name="Jelölőszín (4) 3" xfId="809" xr:uid="{5E1D25A5-7EF0-48BF-A26C-1DCF68170776}"/>
    <cellStyle name="Jelölőszín (4) 4" xfId="993" xr:uid="{7F4AADDA-CAB4-44C5-8DCE-73F6FDD2A473}"/>
    <cellStyle name="Jelölőszín (4) 5" xfId="1160" xr:uid="{01064246-CAE9-4BF2-9B45-58113C320C5A}"/>
    <cellStyle name="Jelölőszín (4) 6" xfId="465" xr:uid="{5F848386-199E-4957-B288-09293438D8F5}"/>
    <cellStyle name="Jelölőszín (5)" xfId="226" xr:uid="{ED84EF22-7679-45BF-BB56-1F0F6C702DF9}"/>
    <cellStyle name="Jelölőszín (5) 2" xfId="633" xr:uid="{93FB1B43-C1F1-48C4-B219-E7848903F6B8}"/>
    <cellStyle name="Jelölőszín (5) 3" xfId="810" xr:uid="{0BC0CEC1-98C8-45CA-9C60-835AE3728082}"/>
    <cellStyle name="Jelölőszín (5) 4" xfId="994" xr:uid="{84F3A8F0-E562-49A2-80E2-9C6E2AB7A78F}"/>
    <cellStyle name="Jelölőszín (5) 5" xfId="1161" xr:uid="{E4B61995-1E5D-4192-A1C4-D20CAE0F166D}"/>
    <cellStyle name="Jelölőszín (5) 6" xfId="466" xr:uid="{382F52F9-AEF5-4A32-A3B9-746BB41BA92E}"/>
    <cellStyle name="Jelölőszín (6)" xfId="227" xr:uid="{E7B7AB7E-F405-419A-A682-9988ED8DFE3E}"/>
    <cellStyle name="Jelölőszín (6) 2" xfId="634" xr:uid="{59E3C259-C8C8-48CD-9549-A9D6BE19A222}"/>
    <cellStyle name="Jelölőszín (6) 3" xfId="811" xr:uid="{15073FAB-0ABE-4D19-8A51-6B572BD877CB}"/>
    <cellStyle name="Jelölőszín (6) 4" xfId="995" xr:uid="{F80BC12E-E032-4826-9E7E-C03222D8A6D9}"/>
    <cellStyle name="Jelölőszín (6) 5" xfId="1162" xr:uid="{640D080D-B9CC-4BD3-9503-E30AD1290E95}"/>
    <cellStyle name="Jelölőszín (6) 6" xfId="467" xr:uid="{04203FDF-0FDD-479F-BCFB-06D2117CD905}"/>
    <cellStyle name="Jó" xfId="228" xr:uid="{882CD38B-C243-420F-80CB-5A05EB9243E0}"/>
    <cellStyle name="Jó 2" xfId="635" xr:uid="{83787EB5-BF37-44E6-92D7-B4229B60107C}"/>
    <cellStyle name="Jó 3" xfId="812" xr:uid="{337D26F5-04E8-46B1-8995-595AE0560113}"/>
    <cellStyle name="Jó 4" xfId="996" xr:uid="{CF43A6C6-E4C2-44DE-9DD8-C450F7338573}"/>
    <cellStyle name="Jó 5" xfId="1163" xr:uid="{DC115A40-1F1C-4B61-B106-8DD81B2D6F97}"/>
    <cellStyle name="Jó 6" xfId="468" xr:uid="{53C155C1-872E-481E-A01D-4D43ABC1C0AD}"/>
    <cellStyle name="Kimenet" xfId="229" xr:uid="{0E19121A-5FE7-4E16-8418-3104E2705100}"/>
    <cellStyle name="Kimenet 2" xfId="636" xr:uid="{449C545E-8AB2-48A9-89BD-2D3BF62DA4F2}"/>
    <cellStyle name="Kimenet 3" xfId="813" xr:uid="{19E86AFF-2AD2-4652-ACCE-C337257FD8CD}"/>
    <cellStyle name="Kimenet 4" xfId="997" xr:uid="{BDC91A17-A21C-4F13-AB09-DCDFABD38E48}"/>
    <cellStyle name="Kimenet 5" xfId="1164" xr:uid="{E9AD73D5-4AC9-4951-B2CE-F17FF604599A}"/>
    <cellStyle name="Kimenet 6" xfId="469" xr:uid="{FD245CB2-81A4-4C04-B489-5FC0B64AD1D5}"/>
    <cellStyle name="Kolrubr" xfId="2181" xr:uid="{AC03AA67-4E51-4844-B589-3E5ADADCC380}"/>
    <cellStyle name="Kolrubr låst" xfId="2186" xr:uid="{E70063AA-B2C5-4E3D-80AC-10DA4B0C429E}"/>
    <cellStyle name="Kolumnrubrik" xfId="2195" xr:uid="{6461955A-842A-44A9-A5A0-EE48822C0B8C}"/>
    <cellStyle name="Kontrollcell 2" xfId="1293" xr:uid="{7802B0B0-DC2F-4D02-9672-A48D0D643D7C}"/>
    <cellStyle name="KRADSFI" xfId="2196" xr:uid="{07CF58BF-B071-4856-AA5C-952AD474A1BD}"/>
    <cellStyle name="Lien hypertexte 2" xfId="230" xr:uid="{35107085-A237-43B1-BCC4-8EF605F3DBAC}"/>
    <cellStyle name="Lien hypertexte 2 2" xfId="637" xr:uid="{E585CDDF-68D1-4AF3-B243-328CCC9E71C5}"/>
    <cellStyle name="Lien hypertexte 2 3" xfId="814" xr:uid="{AF3BBEE1-2D19-48DD-91AE-49FA0BD0DFC4}"/>
    <cellStyle name="Lien hypertexte 2 4" xfId="998" xr:uid="{3E0D0DA2-1D34-41B5-8C35-A411A9A4554B}"/>
    <cellStyle name="Lien hypertexte 2 5" xfId="1165" xr:uid="{C13866DB-88DF-4525-B88B-2D0C039C12C5}"/>
    <cellStyle name="Lien hypertexte 2 6" xfId="470" xr:uid="{B98C80F7-DA70-44B3-8100-7142F1DCF046}"/>
    <cellStyle name="Lien hypertexte 3" xfId="231" xr:uid="{CA163611-6DC0-443C-8839-F99C17BC4521}"/>
    <cellStyle name="Lien hypertexte 3 2" xfId="638" xr:uid="{694DA858-08CF-428A-AA3A-8525B9B40454}"/>
    <cellStyle name="Lien hypertexte 3 3" xfId="815" xr:uid="{69774EB0-E658-4171-8574-BB3B63620CBB}"/>
    <cellStyle name="Lien hypertexte 3 4" xfId="999" xr:uid="{506C262F-B40E-4A93-8E79-D097D29E21FA}"/>
    <cellStyle name="Lien hypertexte 3 5" xfId="1166" xr:uid="{4E68AB25-ED18-4FAA-9CFE-1816D1FCC562}"/>
    <cellStyle name="Lien hypertexte 3 6" xfId="471" xr:uid="{E4F4BC55-3954-4A85-980C-0B246218313A}"/>
    <cellStyle name="Linked Cell" xfId="25" builtinId="24" customBuiltin="1"/>
    <cellStyle name="Linked Cell 2" xfId="232" xr:uid="{9BC1FA24-B358-4BB3-BAFC-C7D7B7E48B7C}"/>
    <cellStyle name="Linked Cell 2 2" xfId="1294" xr:uid="{4685B075-9D8A-4283-80C3-95026893018B}"/>
    <cellStyle name="Länkad cell 2" xfId="1295" xr:uid="{B8CB2D24-49B9-4A47-A4AB-34E622ABCCF5}"/>
    <cellStyle name="Magyarázó szöveg" xfId="233" xr:uid="{6CD22C63-91C1-47D8-AC99-F31E32430179}"/>
    <cellStyle name="Millares 2" xfId="234" xr:uid="{3F0A4EFA-7531-4CCF-B02C-AD2FB07D7F98}"/>
    <cellStyle name="Millares 2 2" xfId="235" xr:uid="{427553C2-D523-4036-928C-9F63CD42DF73}"/>
    <cellStyle name="Millares 3" xfId="236" xr:uid="{ECCE9ABA-ACCE-4094-A22B-67138D358D84}"/>
    <cellStyle name="Millares 3 2" xfId="237" xr:uid="{0F732A2A-84F2-46DB-BE41-DAE44352C322}"/>
    <cellStyle name="Millares 3 2 2" xfId="1195" xr:uid="{C0FB5294-42A1-4A3D-8FD4-86AC383A9E26}"/>
    <cellStyle name="Millares 3 3" xfId="1194" xr:uid="{950133FA-34B0-4FD4-9F89-2E8A6574F50C}"/>
    <cellStyle name="Navadno_List1" xfId="238" xr:uid="{9563F3C2-2E8D-46CF-BA24-A161999809EA}"/>
    <cellStyle name="Neutral" xfId="21" builtinId="28" customBuiltin="1"/>
    <cellStyle name="Neutral 2" xfId="239" xr:uid="{13E3F188-AC2C-4B22-94C0-75C588576F9A}"/>
    <cellStyle name="Neutral 2 2" xfId="639" xr:uid="{487EE470-4F5B-4153-A762-F02D34BBD136}"/>
    <cellStyle name="Neutral 2 3" xfId="816" xr:uid="{664F6F94-4E94-4CA4-97FF-79375665F965}"/>
    <cellStyle name="Neutral 2 4" xfId="1000" xr:uid="{B9EFE734-8875-4D9D-B03B-CCFD18A992B0}"/>
    <cellStyle name="Neutral 2 5" xfId="1167" xr:uid="{B3092272-431A-4BA0-AC86-9C7EF4F156A4}"/>
    <cellStyle name="Neutral 2 6" xfId="472" xr:uid="{B0B4BE93-AFBC-4A91-BC7A-933057B04234}"/>
    <cellStyle name="Neutral 2 7" xfId="1296" xr:uid="{5156B5B0-35F5-43E8-886B-8C0B47C56D7E}"/>
    <cellStyle name="Neutral 3" xfId="1297" xr:uid="{D6BAF1BC-10F0-4665-9A16-0394331792BF}"/>
    <cellStyle name="Normal" xfId="0" builtinId="0"/>
    <cellStyle name="Normal 10" xfId="306" xr:uid="{773ADFDF-0049-4FA9-BC37-BDFC6235CBC0}"/>
    <cellStyle name="Normal 10 10" xfId="2439" xr:uid="{99926E7B-DAA4-47AF-B747-F72AD39DEA60}"/>
    <cellStyle name="Normal 10 10 10" xfId="9997" xr:uid="{2E10D31B-5BA6-4E90-8A1B-46106D1FBFD2}"/>
    <cellStyle name="Normal 10 10 10 2" xfId="24835" xr:uid="{9990E1BE-F4F6-4C68-8FA2-B4D31C89ED38}"/>
    <cellStyle name="Normal 10 10 10 3" xfId="39668" xr:uid="{053EAD86-F15A-4F7B-ABC7-32DDBA0D6F4E}"/>
    <cellStyle name="Normal 10 10 11" xfId="17415" xr:uid="{B6F01180-0836-480D-A2C1-21B999163D92}"/>
    <cellStyle name="Normal 10 10 12" xfId="32248" xr:uid="{5D1663AB-C296-401D-B636-3EB253869417}"/>
    <cellStyle name="Normal 10 10 2" xfId="2789" xr:uid="{CD7782C9-A4F1-4057-ACE2-96C337E4B577}"/>
    <cellStyle name="Normal 10 10 2 10" xfId="32448" xr:uid="{917CAEA2-4434-4303-B445-306631414A29}"/>
    <cellStyle name="Normal 10 10 2 2" xfId="2912" xr:uid="{2663A213-D9D0-427B-831B-5AF213AA5335}"/>
    <cellStyle name="Normal 10 10 2 2 2" xfId="4274" xr:uid="{13D88990-150E-4826-9C0F-62F166DB9BE5}"/>
    <cellStyle name="Normal 10 10 2 2 2 2" xfId="7511" xr:uid="{75D1651E-6528-4963-8EA5-747C1495E3FE}"/>
    <cellStyle name="Normal 10 10 2 2 2 2 2" xfId="14934" xr:uid="{2901324B-66C8-4A87-9D03-3DD1FAA66083}"/>
    <cellStyle name="Normal 10 10 2 2 2 2 2 2" xfId="29772" xr:uid="{260287E6-3A20-4BAC-8D12-C7E0E1E2BB16}"/>
    <cellStyle name="Normal 10 10 2 2 2 2 2 3" xfId="44605" xr:uid="{9CDFF652-8D84-4A6F-96FD-62BFE527CA7E}"/>
    <cellStyle name="Normal 10 10 2 2 2 2 3" xfId="22352" xr:uid="{58F527D9-9CFB-4FD6-A768-EBDCB208AA6C}"/>
    <cellStyle name="Normal 10 10 2 2 2 2 4" xfId="37185" xr:uid="{96FF64D3-FF8B-495A-BA62-785BE70718F8}"/>
    <cellStyle name="Normal 10 10 2 2 2 3" xfId="11696" xr:uid="{5DBA1749-6234-47F3-8989-536C90264A11}"/>
    <cellStyle name="Normal 10 10 2 2 2 3 2" xfId="26534" xr:uid="{23A7ECED-D73A-4927-A0BA-A59EF26A4C34}"/>
    <cellStyle name="Normal 10 10 2 2 2 3 3" xfId="41367" xr:uid="{7DC2D8C8-2AB0-490A-9D5D-42F206A8B8DC}"/>
    <cellStyle name="Normal 10 10 2 2 2 4" xfId="19114" xr:uid="{77FA6C11-FA8B-4342-9E3E-414C2DD04C31}"/>
    <cellStyle name="Normal 10 10 2 2 2 5" xfId="33947" xr:uid="{D14070E2-1033-46F9-833A-8B21ABD0D508}"/>
    <cellStyle name="Normal 10 10 2 2 3" xfId="6142" xr:uid="{01738A02-5631-4D24-A6CE-7807145D9A10}"/>
    <cellStyle name="Normal 10 10 2 2 3 2" xfId="13565" xr:uid="{24BC8652-D04B-464F-AE5F-081C486BCECE}"/>
    <cellStyle name="Normal 10 10 2 2 3 2 2" xfId="28403" xr:uid="{37FC9776-525B-4A49-90E5-4017F01C9DCF}"/>
    <cellStyle name="Normal 10 10 2 2 3 2 3" xfId="43236" xr:uid="{79147339-46BD-455C-88AA-5258EDDAF37B}"/>
    <cellStyle name="Normal 10 10 2 2 3 3" xfId="20983" xr:uid="{28B5697A-070E-4EF3-A4FD-4EA1CE9FB9DC}"/>
    <cellStyle name="Normal 10 10 2 2 3 4" xfId="35816" xr:uid="{C7AC576A-55A8-4211-BA96-F8AC9E7F7A8F}"/>
    <cellStyle name="Normal 10 10 2 2 4" xfId="10323" xr:uid="{CF1C4710-8860-44F2-9566-59186F5F2BA4}"/>
    <cellStyle name="Normal 10 10 2 2 4 2" xfId="25161" xr:uid="{C264CC7D-49C7-4996-B830-04B6F6D057A4}"/>
    <cellStyle name="Normal 10 10 2 2 4 3" xfId="39994" xr:uid="{B306817F-11E8-4E7A-B59D-795F9C95C163}"/>
    <cellStyle name="Normal 10 10 2 2 5" xfId="17741" xr:uid="{24CA0DB2-5D68-44E5-B7DA-74DAC7618E32}"/>
    <cellStyle name="Normal 10 10 2 2 6" xfId="32574" xr:uid="{C42BCABF-E785-4A45-A281-404E94481AAA}"/>
    <cellStyle name="Normal 10 10 2 3" xfId="2913" xr:uid="{806FE028-DD52-4321-B6AA-7806DE616F5D}"/>
    <cellStyle name="Normal 10 10 2 3 2" xfId="4275" xr:uid="{50ED8231-0929-4A37-8820-5A793C91223B}"/>
    <cellStyle name="Normal 10 10 2 3 2 2" xfId="7512" xr:uid="{40A9C566-E5E6-4005-BCA4-E620FE798120}"/>
    <cellStyle name="Normal 10 10 2 3 2 2 2" xfId="14935" xr:uid="{5691C599-60A2-4AA1-85E2-577DB0EC0DA6}"/>
    <cellStyle name="Normal 10 10 2 3 2 2 2 2" xfId="29773" xr:uid="{3450DD63-A1AC-4AF8-95ED-D81F27C6B3FA}"/>
    <cellStyle name="Normal 10 10 2 3 2 2 2 3" xfId="44606" xr:uid="{1A135875-666D-4F99-B620-3528476BDB84}"/>
    <cellStyle name="Normal 10 10 2 3 2 2 3" xfId="22353" xr:uid="{2FADB18A-7E41-45D9-BBEA-5D708EFCDC03}"/>
    <cellStyle name="Normal 10 10 2 3 2 2 4" xfId="37186" xr:uid="{1C1A803F-E318-4241-846F-A365C9FB9FF9}"/>
    <cellStyle name="Normal 10 10 2 3 2 3" xfId="11697" xr:uid="{5BC6BCE6-89A0-4B48-9087-ABA49721EBAA}"/>
    <cellStyle name="Normal 10 10 2 3 2 3 2" xfId="26535" xr:uid="{CCD1EDFE-AF9E-4AD1-95E4-88B3AF3227D5}"/>
    <cellStyle name="Normal 10 10 2 3 2 3 3" xfId="41368" xr:uid="{C8E81195-D85F-4172-963E-B1CE4AA91319}"/>
    <cellStyle name="Normal 10 10 2 3 2 4" xfId="19115" xr:uid="{2B9D99B7-CD41-4A15-82A6-C8F607F18B36}"/>
    <cellStyle name="Normal 10 10 2 3 2 5" xfId="33948" xr:uid="{6121DA25-77F4-4AF9-A6D2-39A7DE9F61B3}"/>
    <cellStyle name="Normal 10 10 2 3 3" xfId="6143" xr:uid="{E266DCF3-586F-4462-AFF5-B49F1E02A984}"/>
    <cellStyle name="Normal 10 10 2 3 3 2" xfId="13566" xr:uid="{CD35049F-3516-4A72-B30A-DF6B475900A7}"/>
    <cellStyle name="Normal 10 10 2 3 3 2 2" xfId="28404" xr:uid="{38BCD10F-C506-4546-BE35-0AACF844B2B9}"/>
    <cellStyle name="Normal 10 10 2 3 3 2 3" xfId="43237" xr:uid="{751FBD29-C29F-451C-BF10-E7E924E085AA}"/>
    <cellStyle name="Normal 10 10 2 3 3 3" xfId="20984" xr:uid="{E6BE78D6-4C69-442B-87FF-FFFB3509CE91}"/>
    <cellStyle name="Normal 10 10 2 3 3 4" xfId="35817" xr:uid="{24710410-0689-4D8C-92E7-CDB5E3F12B83}"/>
    <cellStyle name="Normal 10 10 2 3 4" xfId="10324" xr:uid="{47A80EE2-0E0F-4125-9DF4-2F73690B70DE}"/>
    <cellStyle name="Normal 10 10 2 3 4 2" xfId="25162" xr:uid="{CE687015-6EB7-4B5D-9915-A91ADE18B379}"/>
    <cellStyle name="Normal 10 10 2 3 4 3" xfId="39995" xr:uid="{EB3A468D-F9E9-44E1-856B-0414269CF220}"/>
    <cellStyle name="Normal 10 10 2 3 5" xfId="17742" xr:uid="{06B051B6-69D9-4B21-B27C-ECC24D9CCE98}"/>
    <cellStyle name="Normal 10 10 2 3 6" xfId="32575" xr:uid="{926B9AC8-4ECE-4CDB-AD8D-85F4AE585E90}"/>
    <cellStyle name="Normal 10 10 2 4" xfId="4276" xr:uid="{D86B3100-BDF3-47A1-AC79-13528E9FB6BF}"/>
    <cellStyle name="Normal 10 10 2 4 2" xfId="7513" xr:uid="{7F77FDA2-18B0-4010-8BC7-80DED96DE3A8}"/>
    <cellStyle name="Normal 10 10 2 4 2 2" xfId="14936" xr:uid="{2C272148-B7D7-4CD3-B854-5F4C84D358A6}"/>
    <cellStyle name="Normal 10 10 2 4 2 2 2" xfId="29774" xr:uid="{FDABE86F-685C-48E7-9C92-7F09A0EB2AD5}"/>
    <cellStyle name="Normal 10 10 2 4 2 2 3" xfId="44607" xr:uid="{5CF4B097-AF96-4B42-9E4A-5C79E808713C}"/>
    <cellStyle name="Normal 10 10 2 4 2 3" xfId="22354" xr:uid="{101A69A7-CC99-4C42-BFC9-5DA45B6AE71C}"/>
    <cellStyle name="Normal 10 10 2 4 2 4" xfId="37187" xr:uid="{FC042AD9-5DFC-42C6-9B4D-8010F3983B83}"/>
    <cellStyle name="Normal 10 10 2 4 3" xfId="11698" xr:uid="{DB8D26E1-325B-4B60-9C90-53C8D722D5CA}"/>
    <cellStyle name="Normal 10 10 2 4 3 2" xfId="26536" xr:uid="{4D25CFE3-1753-45E4-9C09-2971C0CCCD1A}"/>
    <cellStyle name="Normal 10 10 2 4 3 3" xfId="41369" xr:uid="{40061666-457C-4A29-9863-4F69EFC8B9E4}"/>
    <cellStyle name="Normal 10 10 2 4 4" xfId="19116" xr:uid="{5CCD0B77-31EB-4C0D-B949-E498610CE515}"/>
    <cellStyle name="Normal 10 10 2 4 5" xfId="33949" xr:uid="{68A57690-C985-4783-9581-F31A30A1A2BD}"/>
    <cellStyle name="Normal 10 10 2 5" xfId="5823" xr:uid="{B0A57012-7B78-4A0C-BF22-B96A41A02079}"/>
    <cellStyle name="Normal 10 10 2 5 2" xfId="9062" xr:uid="{FDB6798C-2A0B-4D23-A223-8E8104B316ED}"/>
    <cellStyle name="Normal 10 10 2 5 2 2" xfId="16485" xr:uid="{7C7773FF-1E27-4F6A-BD5D-79BBC8A0CD82}"/>
    <cellStyle name="Normal 10 10 2 5 2 2 2" xfId="31323" xr:uid="{75F986E3-22BF-4055-892F-1FE309320912}"/>
    <cellStyle name="Normal 10 10 2 5 2 2 3" xfId="46156" xr:uid="{1F5EE4BC-D869-4085-BD8D-C01CFB6CA414}"/>
    <cellStyle name="Normal 10 10 2 5 2 3" xfId="23903" xr:uid="{C1C8B78F-9263-4F4D-A918-9B0230C04647}"/>
    <cellStyle name="Normal 10 10 2 5 2 4" xfId="38736" xr:uid="{D6F30DC8-94D2-414A-9FB1-B4FF0A939134}"/>
    <cellStyle name="Normal 10 10 2 5 3" xfId="13247" xr:uid="{9C506922-8DE9-4902-8D40-E980FED748FC}"/>
    <cellStyle name="Normal 10 10 2 5 3 2" xfId="28085" xr:uid="{E2E3790E-3E6B-4DB9-8C43-663242C40D57}"/>
    <cellStyle name="Normal 10 10 2 5 3 3" xfId="42918" xr:uid="{03506EFB-E5A8-44EC-B5BB-289BC05AD589}"/>
    <cellStyle name="Normal 10 10 2 5 4" xfId="20665" xr:uid="{3DB77234-0DF9-4AB9-BFCF-10E6A21640D9}"/>
    <cellStyle name="Normal 10 10 2 5 5" xfId="35498" xr:uid="{F4F1BFA7-7F5E-42A9-86E0-8973CB829452}"/>
    <cellStyle name="Normal 10 10 2 6" xfId="2911" xr:uid="{7901D77D-49C3-4D14-A663-C7A09E9672C0}"/>
    <cellStyle name="Normal 10 10 2 6 2" xfId="9334" xr:uid="{D1E3E661-1A51-43DA-A8F3-FA41DFA29A2F}"/>
    <cellStyle name="Normal 10 10 2 6 2 2" xfId="16757" xr:uid="{E8D2D835-50B8-4F0B-8933-093178952359}"/>
    <cellStyle name="Normal 10 10 2 6 2 2 2" xfId="31595" xr:uid="{9FD2C481-A89C-4A4D-972C-4EB4E34F8697}"/>
    <cellStyle name="Normal 10 10 2 6 2 2 3" xfId="46428" xr:uid="{EA482BB8-DFE9-44C4-9EB2-0E3A3A2FFB43}"/>
    <cellStyle name="Normal 10 10 2 6 2 3" xfId="24175" xr:uid="{78D577F8-113F-4322-BBFC-74A9B22547DE}"/>
    <cellStyle name="Normal 10 10 2 6 2 4" xfId="39008" xr:uid="{47D31CE8-80B0-468A-BF03-8D4E812A5B78}"/>
    <cellStyle name="Normal 10 10 2 6 3" xfId="10322" xr:uid="{0C791D3A-7961-4D81-A9A3-9A28D37B4815}"/>
    <cellStyle name="Normal 10 10 2 6 3 2" xfId="25160" xr:uid="{2B465337-0228-451B-BC19-836521338D6E}"/>
    <cellStyle name="Normal 10 10 2 6 3 3" xfId="39993" xr:uid="{2D0653AC-B644-41B3-A551-7D1421050CE7}"/>
    <cellStyle name="Normal 10 10 2 6 4" xfId="17740" xr:uid="{5FBE15C8-B592-49E6-B11A-1D8818F2CEF9}"/>
    <cellStyle name="Normal 10 10 2 6 5" xfId="32573" xr:uid="{F35378BE-B5FA-47AE-9966-657EF2C66971}"/>
    <cellStyle name="Normal 10 10 2 7" xfId="6141" xr:uid="{CE5F43D8-BB12-41FC-8BEB-C2BB6E5627F4}"/>
    <cellStyle name="Normal 10 10 2 7 2" xfId="13564" xr:uid="{AAFF61C6-C657-4D8F-AABB-B4DA08E491BF}"/>
    <cellStyle name="Normal 10 10 2 7 2 2" xfId="28402" xr:uid="{97D57E7D-BA59-4C30-BC49-88424B91712D}"/>
    <cellStyle name="Normal 10 10 2 7 2 3" xfId="43235" xr:uid="{6E9A9C08-B8D9-4F36-80B9-92D7DA45DA9C}"/>
    <cellStyle name="Normal 10 10 2 7 3" xfId="20982" xr:uid="{BE4524BF-D1CC-47E1-B21E-CD08845F8C14}"/>
    <cellStyle name="Normal 10 10 2 7 4" xfId="35815" xr:uid="{BA6FA6B9-0304-4E23-BAF8-60513509B447}"/>
    <cellStyle name="Normal 10 10 2 8" xfId="10197" xr:uid="{6E27F627-A41C-419C-BDC6-33D253276F9B}"/>
    <cellStyle name="Normal 10 10 2 8 2" xfId="25035" xr:uid="{5ACBB3F3-8435-49C4-891B-900BA61669F7}"/>
    <cellStyle name="Normal 10 10 2 8 3" xfId="39868" xr:uid="{E203A8B4-B476-4228-8C30-5041324A7C36}"/>
    <cellStyle name="Normal 10 10 2 9" xfId="17615" xr:uid="{C07D2E05-E682-4CE2-8888-0710E6F8EDDF}"/>
    <cellStyle name="Normal 10 10 3" xfId="2790" xr:uid="{B6F1F356-CA67-444F-B130-2DD9023E7417}"/>
    <cellStyle name="Normal 10 10 3 10" xfId="32449" xr:uid="{0FE99CD5-782B-477C-AE42-22FB81E0986C}"/>
    <cellStyle name="Normal 10 10 3 2" xfId="2915" xr:uid="{F975A390-BA85-446A-A12F-6B0E85CB666A}"/>
    <cellStyle name="Normal 10 10 3 2 2" xfId="4277" xr:uid="{722ADBC5-8238-4B33-AE5D-2205EAB50B5F}"/>
    <cellStyle name="Normal 10 10 3 2 2 2" xfId="7514" xr:uid="{9CF656AE-8AAB-4087-8EC7-3542B7A0ADC5}"/>
    <cellStyle name="Normal 10 10 3 2 2 2 2" xfId="14937" xr:uid="{D64AC078-13B5-4861-886D-1C9B7C5CCF54}"/>
    <cellStyle name="Normal 10 10 3 2 2 2 2 2" xfId="29775" xr:uid="{CDA29CB7-C375-4CD6-8399-EF7610016D68}"/>
    <cellStyle name="Normal 10 10 3 2 2 2 2 3" xfId="44608" xr:uid="{FEF011E2-5AE7-4270-9264-2CCFE7EBC827}"/>
    <cellStyle name="Normal 10 10 3 2 2 2 3" xfId="22355" xr:uid="{49D530D9-E7E3-44C6-92E2-1BCBCDCD1FA2}"/>
    <cellStyle name="Normal 10 10 3 2 2 2 4" xfId="37188" xr:uid="{6D27DCD7-C5EA-45DA-B78F-6821EC73ADA0}"/>
    <cellStyle name="Normal 10 10 3 2 2 3" xfId="11699" xr:uid="{F47CEEBD-2705-40A2-91EB-E8908FECBDD2}"/>
    <cellStyle name="Normal 10 10 3 2 2 3 2" xfId="26537" xr:uid="{03C42B83-5852-4AE4-AC87-928B398F37B6}"/>
    <cellStyle name="Normal 10 10 3 2 2 3 3" xfId="41370" xr:uid="{3AD92BCC-EC8D-426D-9A1A-F7F7D78419A5}"/>
    <cellStyle name="Normal 10 10 3 2 2 4" xfId="19117" xr:uid="{84F61DEC-B9D0-4B1E-8385-D8DDB76D1064}"/>
    <cellStyle name="Normal 10 10 3 2 2 5" xfId="33950" xr:uid="{2F93979B-8D82-4574-827D-00C09869E387}"/>
    <cellStyle name="Normal 10 10 3 2 3" xfId="6145" xr:uid="{1C6BB709-6DBB-4913-8B28-B83B14E77BFD}"/>
    <cellStyle name="Normal 10 10 3 2 3 2" xfId="13568" xr:uid="{B51BDAED-2DDC-48F2-91AB-41A675B92FB2}"/>
    <cellStyle name="Normal 10 10 3 2 3 2 2" xfId="28406" xr:uid="{F30729E8-6714-4CDC-901E-F45BB0A3D179}"/>
    <cellStyle name="Normal 10 10 3 2 3 2 3" xfId="43239" xr:uid="{4C2B62F5-67EC-4D18-8F9C-341E8D5BDABA}"/>
    <cellStyle name="Normal 10 10 3 2 3 3" xfId="20986" xr:uid="{8890C42F-3175-425E-B233-24E000A22B52}"/>
    <cellStyle name="Normal 10 10 3 2 3 4" xfId="35819" xr:uid="{D5730173-96C7-48B4-BCD7-9F3711F8C416}"/>
    <cellStyle name="Normal 10 10 3 2 4" xfId="10326" xr:uid="{CB958072-9AFE-4390-9EDB-BF20B744BC71}"/>
    <cellStyle name="Normal 10 10 3 2 4 2" xfId="25164" xr:uid="{7425A4DC-386B-43F0-8714-D3F4F0427B35}"/>
    <cellStyle name="Normal 10 10 3 2 4 3" xfId="39997" xr:uid="{23C1D7EC-BD15-496E-A0C4-05BF93486867}"/>
    <cellStyle name="Normal 10 10 3 2 5" xfId="17744" xr:uid="{9D605503-3DF2-4A51-A457-10A575E1B35F}"/>
    <cellStyle name="Normal 10 10 3 2 6" xfId="32577" xr:uid="{640D7DC1-466F-4838-B108-004B27A92DB5}"/>
    <cellStyle name="Normal 10 10 3 3" xfId="2916" xr:uid="{91755479-75EE-4FCA-9269-500BE141C0D7}"/>
    <cellStyle name="Normal 10 10 3 3 2" xfId="4278" xr:uid="{CD3749B0-1171-459A-B8D0-B753B88FF0EE}"/>
    <cellStyle name="Normal 10 10 3 3 2 2" xfId="7515" xr:uid="{7A0821B5-CC39-4DD1-9A4A-70252A0CE3A4}"/>
    <cellStyle name="Normal 10 10 3 3 2 2 2" xfId="14938" xr:uid="{15E1CC46-3A23-4369-A1B3-09F71E2F95D4}"/>
    <cellStyle name="Normal 10 10 3 3 2 2 2 2" xfId="29776" xr:uid="{66252930-AFA5-4F01-B5B7-4DF16C5B7627}"/>
    <cellStyle name="Normal 10 10 3 3 2 2 2 3" xfId="44609" xr:uid="{4A401449-E48D-4F44-A0AD-E68482407EA8}"/>
    <cellStyle name="Normal 10 10 3 3 2 2 3" xfId="22356" xr:uid="{D4F3C450-09C4-42D2-AD10-36FD2DB1E7D4}"/>
    <cellStyle name="Normal 10 10 3 3 2 2 4" xfId="37189" xr:uid="{E829FCC2-7D76-4703-ADE2-9AE04C3168B4}"/>
    <cellStyle name="Normal 10 10 3 3 2 3" xfId="11700" xr:uid="{B7501075-0881-43D4-A2DD-A7B063779955}"/>
    <cellStyle name="Normal 10 10 3 3 2 3 2" xfId="26538" xr:uid="{CA0C02BE-F018-409E-B2E0-DCCDAF4F1230}"/>
    <cellStyle name="Normal 10 10 3 3 2 3 3" xfId="41371" xr:uid="{6A1450F2-7756-4004-BD32-B6745E6E3813}"/>
    <cellStyle name="Normal 10 10 3 3 2 4" xfId="19118" xr:uid="{76BABFB3-F276-4C7A-9B09-CB18B39B8170}"/>
    <cellStyle name="Normal 10 10 3 3 2 5" xfId="33951" xr:uid="{7401242A-C8B6-4AE0-A265-34D4D0108B84}"/>
    <cellStyle name="Normal 10 10 3 3 3" xfId="6146" xr:uid="{F28C336E-4C48-4399-8A61-E3155BF674B9}"/>
    <cellStyle name="Normal 10 10 3 3 3 2" xfId="13569" xr:uid="{53E0BCF2-0557-48D6-BF85-9461CF43534B}"/>
    <cellStyle name="Normal 10 10 3 3 3 2 2" xfId="28407" xr:uid="{36A6FE7D-FFAD-4661-AC9F-282F42FB7588}"/>
    <cellStyle name="Normal 10 10 3 3 3 2 3" xfId="43240" xr:uid="{5A6D11D1-11C0-4DE7-9E91-B92372A7A634}"/>
    <cellStyle name="Normal 10 10 3 3 3 3" xfId="20987" xr:uid="{67CA8D2F-9E4C-4E14-A784-4072AF732DB5}"/>
    <cellStyle name="Normal 10 10 3 3 3 4" xfId="35820" xr:uid="{EFE8C4EB-6A7D-4D51-B04D-BAC886379F92}"/>
    <cellStyle name="Normal 10 10 3 3 4" xfId="10327" xr:uid="{CA3E4274-D4A9-40AC-B278-AB1809FA73FE}"/>
    <cellStyle name="Normal 10 10 3 3 4 2" xfId="25165" xr:uid="{8F195C46-8EBB-44C8-A42D-D06E94214520}"/>
    <cellStyle name="Normal 10 10 3 3 4 3" xfId="39998" xr:uid="{36B2CE2B-4873-4BD3-AAB8-8243AC1BB6D7}"/>
    <cellStyle name="Normal 10 10 3 3 5" xfId="17745" xr:uid="{D98ED5D6-1F15-4B64-B725-DB9AB5DE51D0}"/>
    <cellStyle name="Normal 10 10 3 3 6" xfId="32578" xr:uid="{65E6D12C-B139-438A-ACCC-8AE548D72E05}"/>
    <cellStyle name="Normal 10 10 3 4" xfId="4279" xr:uid="{A903D881-DCE4-494D-B874-CD2474D1368F}"/>
    <cellStyle name="Normal 10 10 3 4 2" xfId="7516" xr:uid="{FBFA3BA5-98B0-4781-B6F6-3E68C5D14EF7}"/>
    <cellStyle name="Normal 10 10 3 4 2 2" xfId="14939" xr:uid="{04A0288A-7998-42D0-BC5D-87766D66255C}"/>
    <cellStyle name="Normal 10 10 3 4 2 2 2" xfId="29777" xr:uid="{5B324068-8B65-484D-B913-1BDB54E53CEB}"/>
    <cellStyle name="Normal 10 10 3 4 2 2 3" xfId="44610" xr:uid="{794C8FA0-8E13-49FF-80A9-52AB1F195D37}"/>
    <cellStyle name="Normal 10 10 3 4 2 3" xfId="22357" xr:uid="{C372A5BE-A8A5-4546-9883-7E5800D89B21}"/>
    <cellStyle name="Normal 10 10 3 4 2 4" xfId="37190" xr:uid="{39860AF1-2E2F-4F29-AAED-78711FE34662}"/>
    <cellStyle name="Normal 10 10 3 4 3" xfId="11701" xr:uid="{CD309E01-2562-4EEB-BCFC-7D5FE46F3A6B}"/>
    <cellStyle name="Normal 10 10 3 4 3 2" xfId="26539" xr:uid="{53C65068-9B65-4878-9355-2C0FE34BDC81}"/>
    <cellStyle name="Normal 10 10 3 4 3 3" xfId="41372" xr:uid="{31186CA1-B93C-4B66-8FA0-7054939DEFE5}"/>
    <cellStyle name="Normal 10 10 3 4 4" xfId="19119" xr:uid="{73B45ACD-A292-4AF7-A918-80F6422136A6}"/>
    <cellStyle name="Normal 10 10 3 4 5" xfId="33952" xr:uid="{C3D99564-ED28-49C5-A25A-D8DDACBD8C12}"/>
    <cellStyle name="Normal 10 10 3 5" xfId="6034" xr:uid="{561447FD-8CF0-4A67-B3DA-96F870418842}"/>
    <cellStyle name="Normal 10 10 3 5 2" xfId="9272" xr:uid="{52FF863A-2E18-483E-A25C-3D30A69C0A54}"/>
    <cellStyle name="Normal 10 10 3 5 2 2" xfId="16695" xr:uid="{FA864AFF-0181-4A05-B38A-BF3D59FBAF23}"/>
    <cellStyle name="Normal 10 10 3 5 2 2 2" xfId="31533" xr:uid="{48415E2A-D18C-4F0F-9BD9-53CB2BB93976}"/>
    <cellStyle name="Normal 10 10 3 5 2 2 3" xfId="46366" xr:uid="{A328FF8E-C102-4F12-936D-1F81986E28B4}"/>
    <cellStyle name="Normal 10 10 3 5 2 3" xfId="24113" xr:uid="{B77B59FF-AC56-4E82-9D86-685D18E2A94B}"/>
    <cellStyle name="Normal 10 10 3 5 2 4" xfId="38946" xr:uid="{1BB7CCF2-5B4C-4F7D-A694-79E03B81F47A}"/>
    <cellStyle name="Normal 10 10 3 5 3" xfId="13457" xr:uid="{A1A21C63-7B5B-41E3-B70E-B24648EB02C4}"/>
    <cellStyle name="Normal 10 10 3 5 3 2" xfId="28295" xr:uid="{1AEF23D0-16B6-4938-A21C-6AB75095C75A}"/>
    <cellStyle name="Normal 10 10 3 5 3 3" xfId="43128" xr:uid="{B29087F1-0130-4A50-8DE2-1268C2CDD606}"/>
    <cellStyle name="Normal 10 10 3 5 4" xfId="20875" xr:uid="{70036FFE-E111-4B7E-8723-951AB1139213}"/>
    <cellStyle name="Normal 10 10 3 5 5" xfId="35708" xr:uid="{9BA37D90-AE90-4DB7-8D34-F00069621E1D}"/>
    <cellStyle name="Normal 10 10 3 6" xfId="2914" xr:uid="{C84C0412-D1EB-46FC-8AE1-979785CCAF0F}"/>
    <cellStyle name="Normal 10 10 3 6 2" xfId="9335" xr:uid="{8C992BF0-9E5F-4D9C-8AD8-B8787D9295F0}"/>
    <cellStyle name="Normal 10 10 3 6 2 2" xfId="16758" xr:uid="{F23AE2EE-9231-42DC-AC28-21EB3BA47585}"/>
    <cellStyle name="Normal 10 10 3 6 2 2 2" xfId="31596" xr:uid="{DE245043-DB4E-4FDD-BA2E-71B020431052}"/>
    <cellStyle name="Normal 10 10 3 6 2 2 3" xfId="46429" xr:uid="{1B00F454-D99E-4D9F-844E-C986FA73E6CE}"/>
    <cellStyle name="Normal 10 10 3 6 2 3" xfId="24176" xr:uid="{61089D57-6A35-4D6E-989E-D77AC9F1D2CA}"/>
    <cellStyle name="Normal 10 10 3 6 2 4" xfId="39009" xr:uid="{DC08BC47-699A-4BBF-B0F9-4AB521E60AC7}"/>
    <cellStyle name="Normal 10 10 3 6 3" xfId="10325" xr:uid="{21E51E5C-E17E-4399-8D93-ABA929A3D2B5}"/>
    <cellStyle name="Normal 10 10 3 6 3 2" xfId="25163" xr:uid="{FBB8FF1E-8CE2-47FB-8876-2EFB9A83CCCB}"/>
    <cellStyle name="Normal 10 10 3 6 3 3" xfId="39996" xr:uid="{7227A620-4FD8-4629-944B-34CFA5F41DC5}"/>
    <cellStyle name="Normal 10 10 3 6 4" xfId="17743" xr:uid="{60108BCA-1210-4238-8CC1-EBCA34F9BFBB}"/>
    <cellStyle name="Normal 10 10 3 6 5" xfId="32576" xr:uid="{E20D4A62-B99D-4FB4-BDD4-012CABF1AE40}"/>
    <cellStyle name="Normal 10 10 3 7" xfId="6144" xr:uid="{791453F6-898B-4147-90C5-CE01886C8051}"/>
    <cellStyle name="Normal 10 10 3 7 2" xfId="13567" xr:uid="{D896ABF4-5492-4E46-B15F-E4D4A98F925A}"/>
    <cellStyle name="Normal 10 10 3 7 2 2" xfId="28405" xr:uid="{C82D7334-449F-44BA-BF06-F4DE95CEBBD9}"/>
    <cellStyle name="Normal 10 10 3 7 2 3" xfId="43238" xr:uid="{689296BD-ED31-494A-932B-DD1599F57A18}"/>
    <cellStyle name="Normal 10 10 3 7 3" xfId="20985" xr:uid="{D276C6DE-105E-418B-8292-7BFF00525E4C}"/>
    <cellStyle name="Normal 10 10 3 7 4" xfId="35818" xr:uid="{C924D4BE-7E84-4689-B3A4-6DBC0423130E}"/>
    <cellStyle name="Normal 10 10 3 8" xfId="10198" xr:uid="{8B179EE6-1B63-4842-B677-CEB506F9E9C8}"/>
    <cellStyle name="Normal 10 10 3 8 2" xfId="25036" xr:uid="{9D9FE71B-8FB5-44B0-96CC-3DE95E3E3E34}"/>
    <cellStyle name="Normal 10 10 3 8 3" xfId="39869" xr:uid="{7B929245-A936-440C-AE4B-6D8123B6D4FE}"/>
    <cellStyle name="Normal 10 10 3 9" xfId="17616" xr:uid="{7D548DED-A96B-475D-9ABD-F0BC1D783BBB}"/>
    <cellStyle name="Normal 10 10 4" xfId="2917" xr:uid="{1FA0185D-52C2-4DB2-9BF1-B3B36BF8C153}"/>
    <cellStyle name="Normal 10 10 4 2" xfId="4280" xr:uid="{6601031D-E8E9-4FC0-8B79-D0F5AE3EB4BF}"/>
    <cellStyle name="Normal 10 10 4 2 2" xfId="7517" xr:uid="{F772599F-623F-4DAB-8236-5B628DC37F69}"/>
    <cellStyle name="Normal 10 10 4 2 2 2" xfId="14940" xr:uid="{C4D2FC54-428A-461B-AB2C-66571A324728}"/>
    <cellStyle name="Normal 10 10 4 2 2 2 2" xfId="29778" xr:uid="{36802BE1-7F0D-4EEA-81F1-80E06CE70CFE}"/>
    <cellStyle name="Normal 10 10 4 2 2 2 3" xfId="44611" xr:uid="{E672A7D7-35F9-4A6B-8ACE-BDB9ADED66C3}"/>
    <cellStyle name="Normal 10 10 4 2 2 3" xfId="22358" xr:uid="{839D051B-47B0-4839-B389-FDB4968C58A7}"/>
    <cellStyle name="Normal 10 10 4 2 2 4" xfId="37191" xr:uid="{C0A25E6A-D643-4686-81FA-BBB5769D851E}"/>
    <cellStyle name="Normal 10 10 4 2 3" xfId="11702" xr:uid="{DCBEB1D8-316C-46E5-A0F6-58C1EF83BAA6}"/>
    <cellStyle name="Normal 10 10 4 2 3 2" xfId="26540" xr:uid="{2BBC8FE0-58B7-42F6-AF52-1A12CF56A0D8}"/>
    <cellStyle name="Normal 10 10 4 2 3 3" xfId="41373" xr:uid="{767C097C-8259-4370-BE97-06A50F0AF90B}"/>
    <cellStyle name="Normal 10 10 4 2 4" xfId="19120" xr:uid="{823C1A65-8A00-4D4E-BF9B-ADABE4583D5A}"/>
    <cellStyle name="Normal 10 10 4 2 5" xfId="33953" xr:uid="{31B045C0-C762-4BA1-89E9-7B7436EFD1C5}"/>
    <cellStyle name="Normal 10 10 4 3" xfId="6147" xr:uid="{3919B85E-E3E5-4C8B-B579-8B4213499801}"/>
    <cellStyle name="Normal 10 10 4 3 2" xfId="13570" xr:uid="{328783FD-FEE8-4977-8E14-4AEF473C79A9}"/>
    <cellStyle name="Normal 10 10 4 3 2 2" xfId="28408" xr:uid="{E84D392B-6FE4-42CA-8EFE-70737F7C5DE8}"/>
    <cellStyle name="Normal 10 10 4 3 2 3" xfId="43241" xr:uid="{48983B37-1833-4328-9AA4-B0D2EF9BE339}"/>
    <cellStyle name="Normal 10 10 4 3 3" xfId="20988" xr:uid="{BA779080-9E02-4294-AA11-4BF8A38A04A2}"/>
    <cellStyle name="Normal 10 10 4 3 4" xfId="35821" xr:uid="{CB9621FC-92F8-4A05-A4FD-38CB358CD9A4}"/>
    <cellStyle name="Normal 10 10 4 4" xfId="10328" xr:uid="{3F89F1F3-F546-41E3-A49D-A3140404C7E2}"/>
    <cellStyle name="Normal 10 10 4 4 2" xfId="25166" xr:uid="{8CE791DE-CFA3-4D21-9857-E47ED3BA1DE3}"/>
    <cellStyle name="Normal 10 10 4 4 3" xfId="39999" xr:uid="{7EE03EFA-6C5B-4C4E-8BC5-BE43550EDA46}"/>
    <cellStyle name="Normal 10 10 4 5" xfId="17746" xr:uid="{0216E2F6-D96A-4ED0-BBB2-DCD142E6B8E4}"/>
    <cellStyle name="Normal 10 10 4 6" xfId="32579" xr:uid="{10CFEA71-BB01-4F0F-88DB-F3C79004BF4A}"/>
    <cellStyle name="Normal 10 10 5" xfId="2918" xr:uid="{289EDEFC-08C8-4F07-A0E9-D85B12607837}"/>
    <cellStyle name="Normal 10 10 5 2" xfId="4281" xr:uid="{40A033CB-C618-407D-A6E9-C737BF0BF8F4}"/>
    <cellStyle name="Normal 10 10 5 2 2" xfId="7518" xr:uid="{64F8945D-0AC9-4E77-935A-CFC073E9BC5B}"/>
    <cellStyle name="Normal 10 10 5 2 2 2" xfId="14941" xr:uid="{AE8F8945-7D66-403B-847D-4B26DDF55570}"/>
    <cellStyle name="Normal 10 10 5 2 2 2 2" xfId="29779" xr:uid="{A76C398A-8747-4C63-91AE-027F7B8053D4}"/>
    <cellStyle name="Normal 10 10 5 2 2 2 3" xfId="44612" xr:uid="{BA21DC58-B602-4D36-A66D-6061902D7962}"/>
    <cellStyle name="Normal 10 10 5 2 2 3" xfId="22359" xr:uid="{033597C0-FABB-4CA4-A8A7-184A22F9B370}"/>
    <cellStyle name="Normal 10 10 5 2 2 4" xfId="37192" xr:uid="{C2E468CF-52AF-49BF-AC78-E49C86396E9B}"/>
    <cellStyle name="Normal 10 10 5 2 3" xfId="11703" xr:uid="{0003A741-4F62-452B-A71B-5409E88634B8}"/>
    <cellStyle name="Normal 10 10 5 2 3 2" xfId="26541" xr:uid="{A996CAC1-8D61-4E2E-8B1B-BB8A44821399}"/>
    <cellStyle name="Normal 10 10 5 2 3 3" xfId="41374" xr:uid="{A6C707ED-4658-432D-84DF-84985A10A781}"/>
    <cellStyle name="Normal 10 10 5 2 4" xfId="19121" xr:uid="{6E03A21C-2F0F-4B3E-A882-8B02EC31042A}"/>
    <cellStyle name="Normal 10 10 5 2 5" xfId="33954" xr:uid="{F4740F5F-195A-40BD-8495-FB3AD9EA84D5}"/>
    <cellStyle name="Normal 10 10 5 3" xfId="6148" xr:uid="{0F92F991-C354-45FE-A8D1-6BA8435BFFAF}"/>
    <cellStyle name="Normal 10 10 5 3 2" xfId="13571" xr:uid="{081C380A-843A-4012-B6B5-D366ADC68A08}"/>
    <cellStyle name="Normal 10 10 5 3 2 2" xfId="28409" xr:uid="{39144240-48DE-4F0C-821F-FA35946E6B60}"/>
    <cellStyle name="Normal 10 10 5 3 2 3" xfId="43242" xr:uid="{B62AA7F6-8A81-41AB-AF04-9D9FEFDE1E38}"/>
    <cellStyle name="Normal 10 10 5 3 3" xfId="20989" xr:uid="{E9165E41-B90A-49FA-A4A0-4FB8C3ACE39E}"/>
    <cellStyle name="Normal 10 10 5 3 4" xfId="35822" xr:uid="{25192074-5607-48BD-988E-611D7B262970}"/>
    <cellStyle name="Normal 10 10 5 4" xfId="10329" xr:uid="{C0EBD4F0-B52C-4200-8E6A-E118D924CA99}"/>
    <cellStyle name="Normal 10 10 5 4 2" xfId="25167" xr:uid="{2445B2CB-8927-4DB5-A98E-478064C79197}"/>
    <cellStyle name="Normal 10 10 5 4 3" xfId="40000" xr:uid="{AA74A754-B951-44B9-9691-F544201339FD}"/>
    <cellStyle name="Normal 10 10 5 5" xfId="17747" xr:uid="{F0F66022-4D68-4242-9B4E-27A19B310F67}"/>
    <cellStyle name="Normal 10 10 5 6" xfId="32580" xr:uid="{076F5229-C3DC-4F47-B3C0-DB64E5FF854B}"/>
    <cellStyle name="Normal 10 10 6" xfId="4282" xr:uid="{CC7CDCB1-24CC-4D97-A577-903B9338D73E}"/>
    <cellStyle name="Normal 10 10 6 2" xfId="7519" xr:uid="{EA597B29-29DB-4790-A160-82AA5591B656}"/>
    <cellStyle name="Normal 10 10 6 2 2" xfId="14942" xr:uid="{9DAFAEC7-F075-4AB3-8484-A4699A8E133E}"/>
    <cellStyle name="Normal 10 10 6 2 2 2" xfId="29780" xr:uid="{DB50D86C-897E-4814-9664-632787C8F592}"/>
    <cellStyle name="Normal 10 10 6 2 2 3" xfId="44613" xr:uid="{A62681F9-1BC6-4547-A018-90C4A5551084}"/>
    <cellStyle name="Normal 10 10 6 2 3" xfId="22360" xr:uid="{F941A3D4-D1F9-4678-A870-85770CF21652}"/>
    <cellStyle name="Normal 10 10 6 2 4" xfId="37193" xr:uid="{92B53D26-96E0-4088-B10E-BA7D483224F3}"/>
    <cellStyle name="Normal 10 10 6 3" xfId="11704" xr:uid="{5DB6C895-2BC4-48C2-A65B-88FF5F88CF2C}"/>
    <cellStyle name="Normal 10 10 6 3 2" xfId="26542" xr:uid="{C019F927-97E1-49B2-9DD8-ACDDD8A5383C}"/>
    <cellStyle name="Normal 10 10 6 3 3" xfId="41375" xr:uid="{B734867D-41B6-418B-94B1-A17EF143AA38}"/>
    <cellStyle name="Normal 10 10 6 4" xfId="19122" xr:uid="{0B71219F-66D8-4E04-8389-583EC81AC305}"/>
    <cellStyle name="Normal 10 10 6 5" xfId="33955" xr:uid="{6B9FA495-F324-4F00-A805-3A0F1A014204}"/>
    <cellStyle name="Normal 10 10 7" xfId="5692" xr:uid="{E433B3B9-5D2B-4BB5-B23F-476CF473152A}"/>
    <cellStyle name="Normal 10 10 7 2" xfId="8932" xr:uid="{023308D9-8A67-4718-827B-7E8E8CF1F27F}"/>
    <cellStyle name="Normal 10 10 7 2 2" xfId="16355" xr:uid="{2E8001EB-6BA2-425A-ADC3-FA12E23BB147}"/>
    <cellStyle name="Normal 10 10 7 2 2 2" xfId="31193" xr:uid="{E5A853ED-3604-42E4-976F-B45EAC99A895}"/>
    <cellStyle name="Normal 10 10 7 2 2 3" xfId="46026" xr:uid="{6ABD1368-CB59-42CD-835D-7DBB61ACEDF8}"/>
    <cellStyle name="Normal 10 10 7 2 3" xfId="23773" xr:uid="{D09D74B7-D816-47C8-9261-A7BFB879B624}"/>
    <cellStyle name="Normal 10 10 7 2 4" xfId="38606" xr:uid="{5A0351F8-059C-4614-9F4D-14587CAAFB0C}"/>
    <cellStyle name="Normal 10 10 7 3" xfId="13117" xr:uid="{4BECEFA5-BA2B-4581-BB65-7EE1FB0345CB}"/>
    <cellStyle name="Normal 10 10 7 3 2" xfId="27955" xr:uid="{BB2AEBBE-FCB9-4501-9360-50BA33545BCE}"/>
    <cellStyle name="Normal 10 10 7 3 3" xfId="42788" xr:uid="{7C12C7D7-234A-441E-A8A0-8A70EEB1589F}"/>
    <cellStyle name="Normal 10 10 7 4" xfId="20535" xr:uid="{24AA78F4-569E-469E-8808-7BC57C9FB543}"/>
    <cellStyle name="Normal 10 10 7 5" xfId="35368" xr:uid="{E1715694-F41F-4AE2-A475-2BA535706E87}"/>
    <cellStyle name="Normal 10 10 8" xfId="2910" xr:uid="{C2237B60-4219-40E8-B4FD-86F1B3F65483}"/>
    <cellStyle name="Normal 10 10 8 2" xfId="9333" xr:uid="{13FF2A52-29F5-4AC4-AA62-45096CD200D9}"/>
    <cellStyle name="Normal 10 10 8 2 2" xfId="16756" xr:uid="{4834E5FA-19F1-4FA0-BFC4-B44F0D01F0A5}"/>
    <cellStyle name="Normal 10 10 8 2 2 2" xfId="31594" xr:uid="{540ECC8D-DB60-408C-BD7D-099EE802A62E}"/>
    <cellStyle name="Normal 10 10 8 2 2 3" xfId="46427" xr:uid="{AC6BD558-EA8A-45E7-91C0-A774881EA2B3}"/>
    <cellStyle name="Normal 10 10 8 2 3" xfId="24174" xr:uid="{2A51BA88-48E5-4CD9-BBCF-3990D0A9F221}"/>
    <cellStyle name="Normal 10 10 8 2 4" xfId="39007" xr:uid="{827331B9-EB3E-4654-AECD-88FA35854973}"/>
    <cellStyle name="Normal 10 10 8 3" xfId="10321" xr:uid="{DB2814B7-3DC2-4AED-84E9-53E3598BBEEC}"/>
    <cellStyle name="Normal 10 10 8 3 2" xfId="25159" xr:uid="{67440543-9B0D-4C17-BBEC-8322F109FF22}"/>
    <cellStyle name="Normal 10 10 8 3 3" xfId="39992" xr:uid="{7B536C0D-C4A0-444B-B4D3-FEB7C30D8621}"/>
    <cellStyle name="Normal 10 10 8 4" xfId="17739" xr:uid="{098BFB13-0E7A-42E5-AF9B-8B6088B7790B}"/>
    <cellStyle name="Normal 10 10 8 5" xfId="32572" xr:uid="{FCB8A467-9CE7-4165-9428-3B5BAFE463AC}"/>
    <cellStyle name="Normal 10 10 9" xfId="6140" xr:uid="{63E6389A-F2A8-4304-A49E-68F256E0C037}"/>
    <cellStyle name="Normal 10 10 9 2" xfId="13563" xr:uid="{F2CDAB92-3314-4CB6-B4E0-A98CB4FF22A3}"/>
    <cellStyle name="Normal 10 10 9 2 2" xfId="28401" xr:uid="{20ED7E34-4A43-4FE6-B549-7CD5AB50D3C2}"/>
    <cellStyle name="Normal 10 10 9 2 3" xfId="43234" xr:uid="{C56200CD-3588-4B8F-8983-AA3A11972934}"/>
    <cellStyle name="Normal 10 10 9 3" xfId="20981" xr:uid="{E7A251A3-DC73-4EB9-9C15-0E0A694F648A}"/>
    <cellStyle name="Normal 10 10 9 4" xfId="35814" xr:uid="{A91C9A5B-3327-45CC-865A-31884199C2AA}"/>
    <cellStyle name="Normal 10 11" xfId="2442" xr:uid="{35C28D62-8C2F-4036-8D01-C2F4A6BCCBAD}"/>
    <cellStyle name="Normal 10 11 10" xfId="32251" xr:uid="{3CE33D3E-12C5-423B-BB5C-80515F6DA3D1}"/>
    <cellStyle name="Normal 10 11 2" xfId="2920" xr:uid="{12C51F9A-DACE-44C0-BF3D-777B30015C9F}"/>
    <cellStyle name="Normal 10 11 2 2" xfId="4283" xr:uid="{1C4EC436-A30E-4375-832B-B05279136340}"/>
    <cellStyle name="Normal 10 11 2 2 2" xfId="7520" xr:uid="{41032246-042F-43D5-9BB1-360A8CC9D440}"/>
    <cellStyle name="Normal 10 11 2 2 2 2" xfId="14943" xr:uid="{CAC7063D-4792-4C35-AB70-B1B4C0314DC6}"/>
    <cellStyle name="Normal 10 11 2 2 2 2 2" xfId="29781" xr:uid="{842ACEFC-1F31-4EF5-8A02-F29D161ECA7E}"/>
    <cellStyle name="Normal 10 11 2 2 2 2 3" xfId="44614" xr:uid="{4F88A50F-50D3-42D5-B40C-9B960997F333}"/>
    <cellStyle name="Normal 10 11 2 2 2 3" xfId="22361" xr:uid="{82018DD9-6F91-4AF8-9EF6-BF4BC347545A}"/>
    <cellStyle name="Normal 10 11 2 2 2 4" xfId="37194" xr:uid="{18B00672-1EA6-40F0-AB7F-C40C55EC1482}"/>
    <cellStyle name="Normal 10 11 2 2 3" xfId="11705" xr:uid="{10C71C9F-3311-4142-952B-EF816CE1DB09}"/>
    <cellStyle name="Normal 10 11 2 2 3 2" xfId="26543" xr:uid="{C502B100-1621-4F7B-BAD1-5299C613C7DF}"/>
    <cellStyle name="Normal 10 11 2 2 3 3" xfId="41376" xr:uid="{04581FC0-F931-41C2-90CF-1BAE2AB51147}"/>
    <cellStyle name="Normal 10 11 2 2 4" xfId="19123" xr:uid="{A6A2159E-D1E0-48E1-8C1B-97AFA59AFA63}"/>
    <cellStyle name="Normal 10 11 2 2 5" xfId="33956" xr:uid="{EFB814A0-06ED-4F6B-90AC-F1840BABB1F4}"/>
    <cellStyle name="Normal 10 11 2 3" xfId="6150" xr:uid="{CA9F91A1-A140-4918-9E14-47FB5AF6D6DB}"/>
    <cellStyle name="Normal 10 11 2 3 2" xfId="13573" xr:uid="{BF3FDBCE-D185-4E5D-8DB6-63469FDEEC19}"/>
    <cellStyle name="Normal 10 11 2 3 2 2" xfId="28411" xr:uid="{DF6C272F-CD91-4E28-968F-FCDDFA60DE03}"/>
    <cellStyle name="Normal 10 11 2 3 2 3" xfId="43244" xr:uid="{869E90F2-B7CC-4469-B59C-E833965E18B3}"/>
    <cellStyle name="Normal 10 11 2 3 3" xfId="20991" xr:uid="{5F55E5BA-98FD-4E66-8D19-BCEB6A60180C}"/>
    <cellStyle name="Normal 10 11 2 3 4" xfId="35824" xr:uid="{6B89CDAA-2B46-4259-B6B1-00F9E69CC26F}"/>
    <cellStyle name="Normal 10 11 2 4" xfId="10331" xr:uid="{68BF5CE4-8E4B-475A-B0DB-9C943936DEAD}"/>
    <cellStyle name="Normal 10 11 2 4 2" xfId="25169" xr:uid="{1FA0011E-32D5-4AA0-B2DB-3CF664B6B291}"/>
    <cellStyle name="Normal 10 11 2 4 3" xfId="40002" xr:uid="{0AC61D71-F4F1-41DE-A263-805E6BE984B0}"/>
    <cellStyle name="Normal 10 11 2 5" xfId="17749" xr:uid="{75BA528B-384A-4012-82D4-7A17A9D66D1A}"/>
    <cellStyle name="Normal 10 11 2 6" xfId="32582" xr:uid="{6729DAE1-63D9-413D-97B1-36F4BD15351E}"/>
    <cellStyle name="Normal 10 11 3" xfId="2921" xr:uid="{5290F7F0-56EB-40CC-8AA4-DD88604F6213}"/>
    <cellStyle name="Normal 10 11 3 2" xfId="4284" xr:uid="{C6C515EF-57C0-4FC1-B0C5-CF8E8733A8B0}"/>
    <cellStyle name="Normal 10 11 3 2 2" xfId="7521" xr:uid="{7403649C-259F-4414-A5E8-B575D3163B93}"/>
    <cellStyle name="Normal 10 11 3 2 2 2" xfId="14944" xr:uid="{3C6BAF65-F903-40B3-9CF2-E1AE1486F2C1}"/>
    <cellStyle name="Normal 10 11 3 2 2 2 2" xfId="29782" xr:uid="{8233772F-786D-4E69-961B-014C4FB401DC}"/>
    <cellStyle name="Normal 10 11 3 2 2 2 3" xfId="44615" xr:uid="{A82AE892-FFC7-47BB-9D8C-5B26B0C633DD}"/>
    <cellStyle name="Normal 10 11 3 2 2 3" xfId="22362" xr:uid="{BFC73E28-18A5-487D-8F97-4841B445D110}"/>
    <cellStyle name="Normal 10 11 3 2 2 4" xfId="37195" xr:uid="{F19165B4-DC38-498A-9C78-97B4011BBDA8}"/>
    <cellStyle name="Normal 10 11 3 2 3" xfId="11706" xr:uid="{4F447899-CA5C-4694-8BB5-683B8594BE20}"/>
    <cellStyle name="Normal 10 11 3 2 3 2" xfId="26544" xr:uid="{EC4C3281-FF31-4896-8810-91B331EBA9BA}"/>
    <cellStyle name="Normal 10 11 3 2 3 3" xfId="41377" xr:uid="{002E4663-5DF4-4DA6-BEC9-0549A03C58A6}"/>
    <cellStyle name="Normal 10 11 3 2 4" xfId="19124" xr:uid="{167B82C5-618E-4589-BE40-D9AA677F8AB7}"/>
    <cellStyle name="Normal 10 11 3 2 5" xfId="33957" xr:uid="{8EA18600-ABE1-4B45-BC09-464F84190D18}"/>
    <cellStyle name="Normal 10 11 3 3" xfId="6151" xr:uid="{0E1AACF5-8772-4B37-8469-A5D723FA36BB}"/>
    <cellStyle name="Normal 10 11 3 3 2" xfId="13574" xr:uid="{B821661E-A0C9-4A74-9845-695E1C90DD41}"/>
    <cellStyle name="Normal 10 11 3 3 2 2" xfId="28412" xr:uid="{698E9C7F-977A-4FFC-94B3-5ED648D64087}"/>
    <cellStyle name="Normal 10 11 3 3 2 3" xfId="43245" xr:uid="{3588B035-3248-4EB7-B346-B8BBF123D77C}"/>
    <cellStyle name="Normal 10 11 3 3 3" xfId="20992" xr:uid="{D60F5D3E-F597-44A8-B5A7-52E6B8735262}"/>
    <cellStyle name="Normal 10 11 3 3 4" xfId="35825" xr:uid="{9A4CDF62-8AFC-4CF8-B068-361DBAF8368E}"/>
    <cellStyle name="Normal 10 11 3 4" xfId="10332" xr:uid="{196B9F20-3C20-4AD5-9794-C1777914493B}"/>
    <cellStyle name="Normal 10 11 3 4 2" xfId="25170" xr:uid="{FE349175-61E6-4E70-AD2D-0B16A84E8A8E}"/>
    <cellStyle name="Normal 10 11 3 4 3" xfId="40003" xr:uid="{6814B56E-681A-449E-A214-C29CB6443D0E}"/>
    <cellStyle name="Normal 10 11 3 5" xfId="17750" xr:uid="{257CCC51-C49F-4959-91FD-ACC03FB7D486}"/>
    <cellStyle name="Normal 10 11 3 6" xfId="32583" xr:uid="{83306EF0-6E83-4F5F-B57A-8B8F339BC4C0}"/>
    <cellStyle name="Normal 10 11 4" xfId="4285" xr:uid="{1F691DD5-D30C-4647-8C27-94A90B44453B}"/>
    <cellStyle name="Normal 10 11 4 2" xfId="7522" xr:uid="{60249A37-2D4C-46F0-A942-CE52FF3C7B72}"/>
    <cellStyle name="Normal 10 11 4 2 2" xfId="14945" xr:uid="{F6121E7B-6AC2-4B49-8DD5-E7458217F0E2}"/>
    <cellStyle name="Normal 10 11 4 2 2 2" xfId="29783" xr:uid="{B656D3FD-8342-42E6-8D3D-841108A1CAC1}"/>
    <cellStyle name="Normal 10 11 4 2 2 3" xfId="44616" xr:uid="{3D18FC05-0B29-4C0C-9B5D-FBD433BA6D3C}"/>
    <cellStyle name="Normal 10 11 4 2 3" xfId="22363" xr:uid="{4AC86CFC-DF7B-4AA9-BCC2-AA1864A71203}"/>
    <cellStyle name="Normal 10 11 4 2 4" xfId="37196" xr:uid="{ADD02B03-4247-4DCC-A49B-1E5E05FF32C9}"/>
    <cellStyle name="Normal 10 11 4 3" xfId="11707" xr:uid="{CF8369AF-5446-423B-AAD9-4DBDCBD5EC76}"/>
    <cellStyle name="Normal 10 11 4 3 2" xfId="26545" xr:uid="{BFA2F19E-93B9-4DF7-B7B1-F07B2AB7526B}"/>
    <cellStyle name="Normal 10 11 4 3 3" xfId="41378" xr:uid="{D36785C7-3C27-47E2-AF1B-0AFDC657D074}"/>
    <cellStyle name="Normal 10 11 4 4" xfId="19125" xr:uid="{09F91B18-1232-4C65-8055-1B8CD0041569}"/>
    <cellStyle name="Normal 10 11 4 5" xfId="33958" xr:uid="{854DC213-C32C-4EF1-B49E-63A4E192E229}"/>
    <cellStyle name="Normal 10 11 5" xfId="5819" xr:uid="{CC6786AE-E290-4BD8-8A8D-D982B3865EFF}"/>
    <cellStyle name="Normal 10 11 5 2" xfId="9058" xr:uid="{B72FF534-2761-42F9-BB82-AA9FCDF8CC96}"/>
    <cellStyle name="Normal 10 11 5 2 2" xfId="16481" xr:uid="{24B9C8F2-3CCB-48A3-9FF1-6CCB7C60D5C7}"/>
    <cellStyle name="Normal 10 11 5 2 2 2" xfId="31319" xr:uid="{0BAE7C92-8AEB-4B99-9D7D-8C0F76312CAD}"/>
    <cellStyle name="Normal 10 11 5 2 2 3" xfId="46152" xr:uid="{6DDEB4FF-DE5C-45D1-A8F7-535391AA5464}"/>
    <cellStyle name="Normal 10 11 5 2 3" xfId="23899" xr:uid="{E76BAE21-1DCB-4F74-B14B-08AC8BB590CE}"/>
    <cellStyle name="Normal 10 11 5 2 4" xfId="38732" xr:uid="{AA890731-1A43-4C2F-934A-E655C52C1C24}"/>
    <cellStyle name="Normal 10 11 5 3" xfId="13243" xr:uid="{3831917E-D6DD-40C0-908A-AE9403FE872E}"/>
    <cellStyle name="Normal 10 11 5 3 2" xfId="28081" xr:uid="{13670EDB-9EB6-46CB-BDDA-CFCA87A52128}"/>
    <cellStyle name="Normal 10 11 5 3 3" xfId="42914" xr:uid="{E6CD2D12-03F2-44E7-BAD0-7A154BBFBA83}"/>
    <cellStyle name="Normal 10 11 5 4" xfId="20661" xr:uid="{594FB5F4-6417-4FBF-8B45-80BAD74F8670}"/>
    <cellStyle name="Normal 10 11 5 5" xfId="35494" xr:uid="{11AD4326-B0F7-45D8-8118-E3882712CBEB}"/>
    <cellStyle name="Normal 10 11 6" xfId="2919" xr:uid="{1C8DB147-CD56-47FA-9A89-088748896ED5}"/>
    <cellStyle name="Normal 10 11 6 2" xfId="9336" xr:uid="{196F7903-4BD6-4A56-848A-0657A7571FEA}"/>
    <cellStyle name="Normal 10 11 6 2 2" xfId="16759" xr:uid="{2F1C91D7-17C9-4E83-9F02-DA353F03C058}"/>
    <cellStyle name="Normal 10 11 6 2 2 2" xfId="31597" xr:uid="{F6FF208B-A6C8-4036-8E36-4E76D2252588}"/>
    <cellStyle name="Normal 10 11 6 2 2 3" xfId="46430" xr:uid="{6DBA8592-F650-492D-A78C-66E442116784}"/>
    <cellStyle name="Normal 10 11 6 2 3" xfId="24177" xr:uid="{80640537-C6BA-403B-BE9E-778EF5A13340}"/>
    <cellStyle name="Normal 10 11 6 2 4" xfId="39010" xr:uid="{F8D6757F-D72D-44C2-AB20-F3257784A959}"/>
    <cellStyle name="Normal 10 11 6 3" xfId="10330" xr:uid="{0D9DA3CD-0CCA-404B-B849-B0672E2D8B32}"/>
    <cellStyle name="Normal 10 11 6 3 2" xfId="25168" xr:uid="{CF077130-A59C-405F-AB8A-5DAD331B49AC}"/>
    <cellStyle name="Normal 10 11 6 3 3" xfId="40001" xr:uid="{46661513-B3A8-41EA-9875-6B624E5ED9B2}"/>
    <cellStyle name="Normal 10 11 6 4" xfId="17748" xr:uid="{FE457EF7-EBF9-4166-954A-0A5699028362}"/>
    <cellStyle name="Normal 10 11 6 5" xfId="32581" xr:uid="{4FC17F66-A56F-4AB2-9DCC-A53F6209C759}"/>
    <cellStyle name="Normal 10 11 7" xfId="6149" xr:uid="{A4A63541-3427-4B29-A06D-9B0A3D0055CF}"/>
    <cellStyle name="Normal 10 11 7 2" xfId="13572" xr:uid="{492E8407-4394-44F3-9854-B5BD3FA46D74}"/>
    <cellStyle name="Normal 10 11 7 2 2" xfId="28410" xr:uid="{10BC64FB-4F79-493D-928D-50B9062D9021}"/>
    <cellStyle name="Normal 10 11 7 2 3" xfId="43243" xr:uid="{252DDAFE-5F35-42FF-B382-6A4257B6B2FB}"/>
    <cellStyle name="Normal 10 11 7 3" xfId="20990" xr:uid="{238B92AF-F458-46B3-A90E-E179B88A27CA}"/>
    <cellStyle name="Normal 10 11 7 4" xfId="35823" xr:uid="{B7537163-6A43-4256-B54D-5803CBCF0A4C}"/>
    <cellStyle name="Normal 10 11 8" xfId="10000" xr:uid="{1177981E-D4A8-4E7D-A055-8DE27FB23D89}"/>
    <cellStyle name="Normal 10 11 8 2" xfId="24838" xr:uid="{126608C3-35C3-4080-85FA-4E406F39B2D2}"/>
    <cellStyle name="Normal 10 11 8 3" xfId="39671" xr:uid="{EDA8EADF-0520-4E50-9F7A-47B4B70BBF4A}"/>
    <cellStyle name="Normal 10 11 9" xfId="17418" xr:uid="{90175FD5-E376-41AC-BAF2-138489911C40}"/>
    <cellStyle name="Normal 10 12" xfId="2457" xr:uid="{C52193F1-BF1E-449B-9841-420F72B57C56}"/>
    <cellStyle name="Normal 10 12 10" xfId="32258" xr:uid="{D914EB9D-5208-49DF-9EAE-37515BB4F4EF}"/>
    <cellStyle name="Normal 10 12 2" xfId="2923" xr:uid="{8ACCD42E-B34D-4EE9-A68B-4C229C532BB4}"/>
    <cellStyle name="Normal 10 12 2 2" xfId="4286" xr:uid="{17DAF710-9CEF-49F2-A04A-1B8A4FC7BBF8}"/>
    <cellStyle name="Normal 10 12 2 2 2" xfId="7523" xr:uid="{E16305E7-FEFC-4069-B989-A9E5773F6B2C}"/>
    <cellStyle name="Normal 10 12 2 2 2 2" xfId="14946" xr:uid="{D2EDE60F-BC0C-4528-9906-84A653D3C315}"/>
    <cellStyle name="Normal 10 12 2 2 2 2 2" xfId="29784" xr:uid="{B2594FD2-1C09-441E-B246-932F6BB8E485}"/>
    <cellStyle name="Normal 10 12 2 2 2 2 3" xfId="44617" xr:uid="{238DA2EE-5AA9-482F-BDAE-963B93F7970D}"/>
    <cellStyle name="Normal 10 12 2 2 2 3" xfId="22364" xr:uid="{A277A000-6FA8-4E5C-8703-5E813831AB6D}"/>
    <cellStyle name="Normal 10 12 2 2 2 4" xfId="37197" xr:uid="{563C077A-606B-4BA4-B97F-991B086AD8A2}"/>
    <cellStyle name="Normal 10 12 2 2 3" xfId="11708" xr:uid="{2CB5D9C1-A937-4B64-8E9E-C4E06CB9E0AA}"/>
    <cellStyle name="Normal 10 12 2 2 3 2" xfId="26546" xr:uid="{210B7C55-208F-4496-A67A-08D0F4807120}"/>
    <cellStyle name="Normal 10 12 2 2 3 3" xfId="41379" xr:uid="{1663EBE7-8C5E-44DD-A760-72A7A3C757D7}"/>
    <cellStyle name="Normal 10 12 2 2 4" xfId="19126" xr:uid="{1640D19C-60BA-4F25-8664-C4059291B11A}"/>
    <cellStyle name="Normal 10 12 2 2 5" xfId="33959" xr:uid="{0F39F9A4-C756-42EA-8C29-9C4C0D9DEB1B}"/>
    <cellStyle name="Normal 10 12 2 3" xfId="6153" xr:uid="{457C5B5E-8B83-400D-92AA-F6BFAA3D9221}"/>
    <cellStyle name="Normal 10 12 2 3 2" xfId="13576" xr:uid="{961E9381-AC6F-43E9-8BAD-63A9438F6223}"/>
    <cellStyle name="Normal 10 12 2 3 2 2" xfId="28414" xr:uid="{E8602A66-031E-407D-9ACA-E500B3352A25}"/>
    <cellStyle name="Normal 10 12 2 3 2 3" xfId="43247" xr:uid="{7DB5BA4C-CA04-47A9-B0D4-8FCC1A2162CF}"/>
    <cellStyle name="Normal 10 12 2 3 3" xfId="20994" xr:uid="{24AFD213-2883-468C-A725-F2246B851E55}"/>
    <cellStyle name="Normal 10 12 2 3 4" xfId="35827" xr:uid="{DB6C445D-8B03-4C6A-B0F2-08A83F8CC957}"/>
    <cellStyle name="Normal 10 12 2 4" xfId="10334" xr:uid="{A092D4B2-3CB4-4997-8C46-ED09C36AA134}"/>
    <cellStyle name="Normal 10 12 2 4 2" xfId="25172" xr:uid="{E8E7B513-E2F4-4AD8-80D4-CD5D92BE55A3}"/>
    <cellStyle name="Normal 10 12 2 4 3" xfId="40005" xr:uid="{46414750-23ED-4603-A4A8-D3F5103D9D1A}"/>
    <cellStyle name="Normal 10 12 2 5" xfId="17752" xr:uid="{C3AB42F4-F425-41DD-87EC-8CEB1F14F12E}"/>
    <cellStyle name="Normal 10 12 2 6" xfId="32585" xr:uid="{03211DC1-2E0D-4494-A383-C3D9C2E51ED3}"/>
    <cellStyle name="Normal 10 12 3" xfId="2924" xr:uid="{E27852E2-983F-454E-91C3-7018D2D69946}"/>
    <cellStyle name="Normal 10 12 3 2" xfId="4287" xr:uid="{D64ACAE5-597A-43F6-8DAC-320AF5348923}"/>
    <cellStyle name="Normal 10 12 3 2 2" xfId="7524" xr:uid="{0565C221-90BF-477B-ABD4-0371CD9A511C}"/>
    <cellStyle name="Normal 10 12 3 2 2 2" xfId="14947" xr:uid="{315F3A85-A62A-4856-BCF7-138FC64004CA}"/>
    <cellStyle name="Normal 10 12 3 2 2 2 2" xfId="29785" xr:uid="{1BA0BD82-DC20-4EF5-8640-19B8321A21E9}"/>
    <cellStyle name="Normal 10 12 3 2 2 2 3" xfId="44618" xr:uid="{3E23F8E4-B900-4DDB-A3F4-5DBC1F8E83F2}"/>
    <cellStyle name="Normal 10 12 3 2 2 3" xfId="22365" xr:uid="{89A551DE-9C95-4FCC-AE18-1CC38931F35E}"/>
    <cellStyle name="Normal 10 12 3 2 2 4" xfId="37198" xr:uid="{88E37839-FEBA-476A-8603-2226F9DC57F9}"/>
    <cellStyle name="Normal 10 12 3 2 3" xfId="11709" xr:uid="{9D1A9683-C60C-4E4A-B120-E2FD535D5FC0}"/>
    <cellStyle name="Normal 10 12 3 2 3 2" xfId="26547" xr:uid="{522CAEEA-1269-44E5-84E9-9C5D0D41ED02}"/>
    <cellStyle name="Normal 10 12 3 2 3 3" xfId="41380" xr:uid="{E82A298E-5BB0-43B0-B36C-C72146E8BAE7}"/>
    <cellStyle name="Normal 10 12 3 2 4" xfId="19127" xr:uid="{D1835DBE-CD3B-460D-9D06-C9F3CF56DBDA}"/>
    <cellStyle name="Normal 10 12 3 2 5" xfId="33960" xr:uid="{D1A9F2C8-ABBB-41E7-B344-7A4CBC413D8E}"/>
    <cellStyle name="Normal 10 12 3 3" xfId="6154" xr:uid="{1A9D0CDB-C75C-4432-A299-83E9D9B70133}"/>
    <cellStyle name="Normal 10 12 3 3 2" xfId="13577" xr:uid="{F519A860-29C3-43A3-A83C-EEEA6856401B}"/>
    <cellStyle name="Normal 10 12 3 3 2 2" xfId="28415" xr:uid="{258C2A03-E8BD-48CA-94CF-662A3034EFF6}"/>
    <cellStyle name="Normal 10 12 3 3 2 3" xfId="43248" xr:uid="{DAB723B9-A319-479E-88D8-AC4C4497627A}"/>
    <cellStyle name="Normal 10 12 3 3 3" xfId="20995" xr:uid="{5E4DCDA1-B0E2-45CC-BB5D-C6E01004D5F1}"/>
    <cellStyle name="Normal 10 12 3 3 4" xfId="35828" xr:uid="{302295C7-1A02-449C-A558-83F9552D6599}"/>
    <cellStyle name="Normal 10 12 3 4" xfId="10335" xr:uid="{2847AA1C-ECB8-426E-A557-3E114EB4F3D6}"/>
    <cellStyle name="Normal 10 12 3 4 2" xfId="25173" xr:uid="{A1F77553-1B71-4EF2-BA84-CB4E42F2F45A}"/>
    <cellStyle name="Normal 10 12 3 4 3" xfId="40006" xr:uid="{AEBD4A52-A8B2-49A3-AB3D-FC6C8ECBF889}"/>
    <cellStyle name="Normal 10 12 3 5" xfId="17753" xr:uid="{7605637F-11C4-4896-9DB3-B20828CA96F5}"/>
    <cellStyle name="Normal 10 12 3 6" xfId="32586" xr:uid="{A630FE9D-3DEE-496E-9B57-6313F734C3B0}"/>
    <cellStyle name="Normal 10 12 4" xfId="4288" xr:uid="{FA17CC15-0187-43B8-9203-318E603C6C51}"/>
    <cellStyle name="Normal 10 12 4 2" xfId="7525" xr:uid="{58446E25-044C-4D43-A2B2-EB4558794793}"/>
    <cellStyle name="Normal 10 12 4 2 2" xfId="14948" xr:uid="{D40A3ED3-2114-4357-BCBD-F1226BB646E1}"/>
    <cellStyle name="Normal 10 12 4 2 2 2" xfId="29786" xr:uid="{7A58B808-C7E0-4C06-A082-6F0A5493CE07}"/>
    <cellStyle name="Normal 10 12 4 2 2 3" xfId="44619" xr:uid="{D97BA2D0-00E2-475B-86B1-1C545F5D14A6}"/>
    <cellStyle name="Normal 10 12 4 2 3" xfId="22366" xr:uid="{ABDC4386-6703-47F6-87B5-39136D1976FE}"/>
    <cellStyle name="Normal 10 12 4 2 4" xfId="37199" xr:uid="{6481888B-4F37-4331-AAAC-3D8D7134DB23}"/>
    <cellStyle name="Normal 10 12 4 3" xfId="11710" xr:uid="{0282243A-B682-4A27-B3D6-FE32D65A93DC}"/>
    <cellStyle name="Normal 10 12 4 3 2" xfId="26548" xr:uid="{4DFE5710-BB9D-4DD3-ABBF-53E8A00E4397}"/>
    <cellStyle name="Normal 10 12 4 3 3" xfId="41381" xr:uid="{FD37A675-A93F-4874-9B63-D3C3A1188304}"/>
    <cellStyle name="Normal 10 12 4 4" xfId="19128" xr:uid="{CDE12E34-D373-4A7F-A2FD-5720B960771B}"/>
    <cellStyle name="Normal 10 12 4 5" xfId="33961" xr:uid="{062CB4A4-BDD3-4D70-B6D3-60BD4F2B58A1}"/>
    <cellStyle name="Normal 10 12 5" xfId="6006" xr:uid="{68292900-C1C9-48E7-9126-E7B8BDAD6B43}"/>
    <cellStyle name="Normal 10 12 5 2" xfId="9244" xr:uid="{A7FA4D11-E45A-4B61-991B-8B020932CE2D}"/>
    <cellStyle name="Normal 10 12 5 2 2" xfId="16667" xr:uid="{71DD7C1A-E0A9-436D-B6E1-A4C0603846BD}"/>
    <cellStyle name="Normal 10 12 5 2 2 2" xfId="31505" xr:uid="{B6B0D5AD-580F-4A75-8891-6E8531910D96}"/>
    <cellStyle name="Normal 10 12 5 2 2 3" xfId="46338" xr:uid="{470B29A0-78AC-4371-AA4E-8ED7DE673542}"/>
    <cellStyle name="Normal 10 12 5 2 3" xfId="24085" xr:uid="{51EE0F2B-C8B2-4A56-8E38-54B86D3C9E47}"/>
    <cellStyle name="Normal 10 12 5 2 4" xfId="38918" xr:uid="{989BD316-AD6C-4B83-93A5-D3DF61AD3654}"/>
    <cellStyle name="Normal 10 12 5 3" xfId="13429" xr:uid="{4E95B085-13FF-4F46-8365-54CF92A6A345}"/>
    <cellStyle name="Normal 10 12 5 3 2" xfId="28267" xr:uid="{8F8B7E80-EEE3-425F-BAE8-11A3FA4C1502}"/>
    <cellStyle name="Normal 10 12 5 3 3" xfId="43100" xr:uid="{74E17609-DE48-45E1-8F09-0E2C9CC52B6C}"/>
    <cellStyle name="Normal 10 12 5 4" xfId="20847" xr:uid="{C4973A04-314A-40E8-91B9-7E69DCC564EF}"/>
    <cellStyle name="Normal 10 12 5 5" xfId="35680" xr:uid="{50E1FBA8-6521-4C19-B9FD-F5E030647B38}"/>
    <cellStyle name="Normal 10 12 6" xfId="2922" xr:uid="{4D311D5C-830A-4095-B534-A2FF80EFEBE3}"/>
    <cellStyle name="Normal 10 12 6 2" xfId="9337" xr:uid="{0788E633-A5BA-4C10-9832-3CEFF3E7C445}"/>
    <cellStyle name="Normal 10 12 6 2 2" xfId="16760" xr:uid="{CB516DF8-D4E4-4D72-A4B8-F97D99AA35E1}"/>
    <cellStyle name="Normal 10 12 6 2 2 2" xfId="31598" xr:uid="{7C939C9C-D794-4181-B0AE-C383BC46EBD9}"/>
    <cellStyle name="Normal 10 12 6 2 2 3" xfId="46431" xr:uid="{5DC2DDEB-3ED0-44EA-82AF-69BB64903BEA}"/>
    <cellStyle name="Normal 10 12 6 2 3" xfId="24178" xr:uid="{AC085E5C-AA84-4072-ACA1-BCFF4BCF681C}"/>
    <cellStyle name="Normal 10 12 6 2 4" xfId="39011" xr:uid="{3C6DCB3B-5629-43E3-B68E-0AA71380E6A4}"/>
    <cellStyle name="Normal 10 12 6 3" xfId="10333" xr:uid="{5111634E-93E7-4AD4-ABD1-8AEF689F95CE}"/>
    <cellStyle name="Normal 10 12 6 3 2" xfId="25171" xr:uid="{0E177B97-5250-4A57-AF63-0C42ECA21729}"/>
    <cellStyle name="Normal 10 12 6 3 3" xfId="40004" xr:uid="{0687314A-C5E9-4269-ABBB-A0A531F48860}"/>
    <cellStyle name="Normal 10 12 6 4" xfId="17751" xr:uid="{84AACA51-E896-4324-8BFC-8C4373547BB7}"/>
    <cellStyle name="Normal 10 12 6 5" xfId="32584" xr:uid="{D2D52F96-7BA9-45A0-87DE-3EFAE792175A}"/>
    <cellStyle name="Normal 10 12 7" xfId="6152" xr:uid="{3C256582-1161-4A68-8DAC-42D3F9BA7425}"/>
    <cellStyle name="Normal 10 12 7 2" xfId="13575" xr:uid="{B7D7F9CA-9EE3-4D1C-8DB4-76AC63AD3BE2}"/>
    <cellStyle name="Normal 10 12 7 2 2" xfId="28413" xr:uid="{374DEF37-D25A-409F-A5B2-6C2FA2048324}"/>
    <cellStyle name="Normal 10 12 7 2 3" xfId="43246" xr:uid="{B402373D-0B8C-4239-9848-D6ABE3BCEA27}"/>
    <cellStyle name="Normal 10 12 7 3" xfId="20993" xr:uid="{4F04D7F5-BDC3-459B-B484-3A55EEC6BC21}"/>
    <cellStyle name="Normal 10 12 7 4" xfId="35826" xr:uid="{CA8F2BDD-1B0A-420A-8B0B-4743710BEE78}"/>
    <cellStyle name="Normal 10 12 8" xfId="10007" xr:uid="{E36D3516-A4EB-4801-92C5-B07C78AEFA2B}"/>
    <cellStyle name="Normal 10 12 8 2" xfId="24845" xr:uid="{025BD373-64E1-4AD0-A088-541799AFE304}"/>
    <cellStyle name="Normal 10 12 8 3" xfId="39678" xr:uid="{F01E3935-3F2C-4AF1-A0A3-9DF6CDF7F0CA}"/>
    <cellStyle name="Normal 10 12 9" xfId="17425" xr:uid="{9706A412-E2F8-4D2E-BDD1-23767454DA33}"/>
    <cellStyle name="Normal 10 13" xfId="2460" xr:uid="{AC1E36A1-DA7B-498A-B915-ED56511D2677}"/>
    <cellStyle name="Normal 10 13 10" xfId="32261" xr:uid="{8768CB63-C319-4C42-9F6A-EA286E115C05}"/>
    <cellStyle name="Normal 10 13 2" xfId="2926" xr:uid="{9123BFC1-45E7-4104-BD4D-F4639F5E440D}"/>
    <cellStyle name="Normal 10 13 2 2" xfId="4289" xr:uid="{2FC53AED-CA4C-47C1-B85A-D00410CAD37B}"/>
    <cellStyle name="Normal 10 13 2 2 2" xfId="7526" xr:uid="{AE74DB8D-333E-4C70-A60E-83D23D71B518}"/>
    <cellStyle name="Normal 10 13 2 2 2 2" xfId="14949" xr:uid="{6C825343-0137-4FBB-BAE3-DE29D33AD85C}"/>
    <cellStyle name="Normal 10 13 2 2 2 2 2" xfId="29787" xr:uid="{AD8514B1-16E2-498B-9D71-B3EE974E6DD7}"/>
    <cellStyle name="Normal 10 13 2 2 2 2 3" xfId="44620" xr:uid="{ACBD0E41-7857-4CB2-BA11-6E2CC70356CF}"/>
    <cellStyle name="Normal 10 13 2 2 2 3" xfId="22367" xr:uid="{BCEC6291-6CF4-498D-B2F4-E5BE624CA36C}"/>
    <cellStyle name="Normal 10 13 2 2 2 4" xfId="37200" xr:uid="{B16E3654-0A75-4C57-8847-27EDFB57B5CE}"/>
    <cellStyle name="Normal 10 13 2 2 3" xfId="11711" xr:uid="{C269D9E6-E363-44CA-8FEA-E72571A4F981}"/>
    <cellStyle name="Normal 10 13 2 2 3 2" xfId="26549" xr:uid="{1266BE9A-83D7-4D53-A59E-05099154B698}"/>
    <cellStyle name="Normal 10 13 2 2 3 3" xfId="41382" xr:uid="{620441ED-309F-487C-AA02-6D82D5AB3093}"/>
    <cellStyle name="Normal 10 13 2 2 4" xfId="19129" xr:uid="{C5FF411D-FBAB-4EC6-9355-25ECE380A11E}"/>
    <cellStyle name="Normal 10 13 2 2 5" xfId="33962" xr:uid="{81CC6FCE-4D4E-4F98-8982-C90C205ED6DB}"/>
    <cellStyle name="Normal 10 13 2 3" xfId="6156" xr:uid="{B9080596-7806-4BD7-B344-5E7AEE04F7F5}"/>
    <cellStyle name="Normal 10 13 2 3 2" xfId="13579" xr:uid="{74FDD558-F5F0-498E-9322-C35CC57BEAA4}"/>
    <cellStyle name="Normal 10 13 2 3 2 2" xfId="28417" xr:uid="{619AE329-F123-4FF0-9F1A-48B2949ECB18}"/>
    <cellStyle name="Normal 10 13 2 3 2 3" xfId="43250" xr:uid="{91908859-8B8D-404B-B999-1DEDCB7618A0}"/>
    <cellStyle name="Normal 10 13 2 3 3" xfId="20997" xr:uid="{F2091584-53CF-409D-87F8-4CBEB8202F9D}"/>
    <cellStyle name="Normal 10 13 2 3 4" xfId="35830" xr:uid="{44EED0F0-B718-412B-8368-58DA7C92B67B}"/>
    <cellStyle name="Normal 10 13 2 4" xfId="10337" xr:uid="{38EF4781-6F2A-4910-A94B-35C82DC228D4}"/>
    <cellStyle name="Normal 10 13 2 4 2" xfId="25175" xr:uid="{8277A381-BCA5-448A-B432-AA21BF0F7777}"/>
    <cellStyle name="Normal 10 13 2 4 3" xfId="40008" xr:uid="{4447F9FB-7E44-4BDD-A9DE-7BFBC47F9798}"/>
    <cellStyle name="Normal 10 13 2 5" xfId="17755" xr:uid="{7013C5B6-A306-490F-9917-7601FE699977}"/>
    <cellStyle name="Normal 10 13 2 6" xfId="32588" xr:uid="{3C71E8E1-6F20-469F-804E-B2B927714FEB}"/>
    <cellStyle name="Normal 10 13 3" xfId="2927" xr:uid="{1D6A3001-0984-4E52-B661-B0D9A1D21C3C}"/>
    <cellStyle name="Normal 10 13 3 2" xfId="4290" xr:uid="{C0885C65-556E-4F80-968F-43EA1F4AE0E8}"/>
    <cellStyle name="Normal 10 13 3 2 2" xfId="7527" xr:uid="{4545FB0A-092F-48A4-8104-1A738BF9EF82}"/>
    <cellStyle name="Normal 10 13 3 2 2 2" xfId="14950" xr:uid="{5E9CA422-C9DF-443D-85C4-B52A4796328F}"/>
    <cellStyle name="Normal 10 13 3 2 2 2 2" xfId="29788" xr:uid="{2E9DFD7A-5636-4358-8DAC-D6A0D9E87375}"/>
    <cellStyle name="Normal 10 13 3 2 2 2 3" xfId="44621" xr:uid="{C3251CD7-C5FA-4C07-958D-32206D1F48EB}"/>
    <cellStyle name="Normal 10 13 3 2 2 3" xfId="22368" xr:uid="{CDCB4A09-9B17-404A-8E47-B592E6B184DA}"/>
    <cellStyle name="Normal 10 13 3 2 2 4" xfId="37201" xr:uid="{F96C88B5-6687-422D-A010-3A5EAE2FFE1C}"/>
    <cellStyle name="Normal 10 13 3 2 3" xfId="11712" xr:uid="{DA93E3A5-0538-43BF-ACFE-79742A4AABBD}"/>
    <cellStyle name="Normal 10 13 3 2 3 2" xfId="26550" xr:uid="{DFE23435-A721-4378-8B15-C3F3B35952FC}"/>
    <cellStyle name="Normal 10 13 3 2 3 3" xfId="41383" xr:uid="{0C2E6C72-2AFE-42D1-9D94-F984B9A2427E}"/>
    <cellStyle name="Normal 10 13 3 2 4" xfId="19130" xr:uid="{B3A19C15-AAF3-4931-B768-44EF9DD5236A}"/>
    <cellStyle name="Normal 10 13 3 2 5" xfId="33963" xr:uid="{4E5D5D69-32F1-4DCF-AE5C-45D6D7CEDC82}"/>
    <cellStyle name="Normal 10 13 3 3" xfId="6157" xr:uid="{5FB27A19-AB65-40F3-A3F0-43A0CBABF2C1}"/>
    <cellStyle name="Normal 10 13 3 3 2" xfId="13580" xr:uid="{AD3D3202-146F-4A1F-B5C9-C5B9C8605919}"/>
    <cellStyle name="Normal 10 13 3 3 2 2" xfId="28418" xr:uid="{D1574B08-A0A5-4348-BF6B-82228DD03F86}"/>
    <cellStyle name="Normal 10 13 3 3 2 3" xfId="43251" xr:uid="{AC68FBF5-4E4D-42E3-BAE6-9836EFAE518D}"/>
    <cellStyle name="Normal 10 13 3 3 3" xfId="20998" xr:uid="{6C5368DE-6330-4D5D-B734-98435D6CB9AB}"/>
    <cellStyle name="Normal 10 13 3 3 4" xfId="35831" xr:uid="{E7DE59A6-F24F-4BDD-A9CC-69539093B65B}"/>
    <cellStyle name="Normal 10 13 3 4" xfId="10338" xr:uid="{6E402A67-F20C-4E16-93C7-57DA400DE152}"/>
    <cellStyle name="Normal 10 13 3 4 2" xfId="25176" xr:uid="{89C13489-D65C-4285-A265-A98E2745C01C}"/>
    <cellStyle name="Normal 10 13 3 4 3" xfId="40009" xr:uid="{E351CF13-C900-47E5-AF8B-8A10E4018145}"/>
    <cellStyle name="Normal 10 13 3 5" xfId="17756" xr:uid="{6879B856-F53A-4EB0-928F-250F6CC261F7}"/>
    <cellStyle name="Normal 10 13 3 6" xfId="32589" xr:uid="{5006DA07-9EBE-48DF-A9D5-2C831ED42D54}"/>
    <cellStyle name="Normal 10 13 4" xfId="4291" xr:uid="{9607222E-5FAD-40EF-A925-51BDC4EAB879}"/>
    <cellStyle name="Normal 10 13 4 2" xfId="7528" xr:uid="{AF5E4421-5DE3-440C-AD72-1EEDA22EE863}"/>
    <cellStyle name="Normal 10 13 4 2 2" xfId="14951" xr:uid="{86CE6F85-6817-42CF-9079-975F5D2EAD5D}"/>
    <cellStyle name="Normal 10 13 4 2 2 2" xfId="29789" xr:uid="{1C924FE5-0530-4928-A964-30678EF0C098}"/>
    <cellStyle name="Normal 10 13 4 2 2 3" xfId="44622" xr:uid="{2D6DFE45-7C3D-4169-8010-9BE4007800CD}"/>
    <cellStyle name="Normal 10 13 4 2 3" xfId="22369" xr:uid="{45788F24-40B2-49D3-BF88-67383314D101}"/>
    <cellStyle name="Normal 10 13 4 2 4" xfId="37202" xr:uid="{14109A1A-A3D7-4C86-9FDC-406EEA00B23D}"/>
    <cellStyle name="Normal 10 13 4 3" xfId="11713" xr:uid="{BAAD5E32-E60F-4080-91F7-028A135D3A1F}"/>
    <cellStyle name="Normal 10 13 4 3 2" xfId="26551" xr:uid="{BBFC0EA1-3004-4240-A2F7-898DCAD7D35F}"/>
    <cellStyle name="Normal 10 13 4 3 3" xfId="41384" xr:uid="{E1961753-2AF9-4E57-A4BD-B99C4DA4CB1B}"/>
    <cellStyle name="Normal 10 13 4 4" xfId="19131" xr:uid="{60E43F0E-69F2-47EE-B1A5-CEF537E35D0C}"/>
    <cellStyle name="Normal 10 13 4 5" xfId="33964" xr:uid="{85844D73-D918-4D0E-BD47-4575D25C7708}"/>
    <cellStyle name="Normal 10 13 5" xfId="5888" xr:uid="{69F9AD5A-ECE6-42CB-A98D-3655B9BF7B5D}"/>
    <cellStyle name="Normal 10 13 5 2" xfId="9127" xr:uid="{9AB2ED47-79AC-4481-BD52-77346659DBAA}"/>
    <cellStyle name="Normal 10 13 5 2 2" xfId="16550" xr:uid="{350986CC-F0D8-442A-BC27-AA7D026DC3CF}"/>
    <cellStyle name="Normal 10 13 5 2 2 2" xfId="31388" xr:uid="{260160D6-4707-4A1B-978D-B176707A1F88}"/>
    <cellStyle name="Normal 10 13 5 2 2 3" xfId="46221" xr:uid="{498246F8-DC88-4858-821F-FEE1A60C6983}"/>
    <cellStyle name="Normal 10 13 5 2 3" xfId="23968" xr:uid="{67DCD808-06B6-49D2-8A9B-36E828C10A37}"/>
    <cellStyle name="Normal 10 13 5 2 4" xfId="38801" xr:uid="{594FF9B7-79C9-4DC4-A4F7-FDE91C4F76C7}"/>
    <cellStyle name="Normal 10 13 5 3" xfId="13312" xr:uid="{C2DE7C86-850E-4F9D-8A60-4D4E1088289C}"/>
    <cellStyle name="Normal 10 13 5 3 2" xfId="28150" xr:uid="{5EB277E2-71AA-4517-BF43-F338FD2CC09B}"/>
    <cellStyle name="Normal 10 13 5 3 3" xfId="42983" xr:uid="{741053F8-E236-4FF6-AE70-6664E660AF40}"/>
    <cellStyle name="Normal 10 13 5 4" xfId="20730" xr:uid="{ACB83CDE-DBF7-4438-898E-F1FAAFE115CC}"/>
    <cellStyle name="Normal 10 13 5 5" xfId="35563" xr:uid="{C482BC0B-A9DB-4C7F-811C-1E031D519B6A}"/>
    <cellStyle name="Normal 10 13 6" xfId="2925" xr:uid="{A9A92A9D-7C17-466C-A507-9627F5FF118D}"/>
    <cellStyle name="Normal 10 13 6 2" xfId="9338" xr:uid="{2B6C94DC-775F-4D33-BEF9-DC6B7A9FE6ED}"/>
    <cellStyle name="Normal 10 13 6 2 2" xfId="16761" xr:uid="{BB8837AB-DCD6-4A37-8355-073120C9E0F6}"/>
    <cellStyle name="Normal 10 13 6 2 2 2" xfId="31599" xr:uid="{74774DF5-F155-4C3A-8CE4-E1800F5A3EEF}"/>
    <cellStyle name="Normal 10 13 6 2 2 3" xfId="46432" xr:uid="{F2E66C3C-CFF3-4440-A986-635114164E1A}"/>
    <cellStyle name="Normal 10 13 6 2 3" xfId="24179" xr:uid="{38F638DE-D5DC-47FC-A52D-2007BA91F7E1}"/>
    <cellStyle name="Normal 10 13 6 2 4" xfId="39012" xr:uid="{5811A9D7-EC90-4E56-90C3-6E35D3C21FD7}"/>
    <cellStyle name="Normal 10 13 6 3" xfId="10336" xr:uid="{7F0B143C-96BE-4718-82EA-B0C2FEC888A7}"/>
    <cellStyle name="Normal 10 13 6 3 2" xfId="25174" xr:uid="{31C627E6-B24A-46D5-A11A-0E4AEDCF9659}"/>
    <cellStyle name="Normal 10 13 6 3 3" xfId="40007" xr:uid="{C6E885A3-2890-411C-A350-E5F1CA278512}"/>
    <cellStyle name="Normal 10 13 6 4" xfId="17754" xr:uid="{071FA9E7-CE08-4A6D-9506-2CCF8F337DAB}"/>
    <cellStyle name="Normal 10 13 6 5" xfId="32587" xr:uid="{5963A036-2C64-4AFF-847D-23A0CC44FEB8}"/>
    <cellStyle name="Normal 10 13 7" xfId="6155" xr:uid="{93347347-2F83-4A42-B8B0-F4AFACAA9C12}"/>
    <cellStyle name="Normal 10 13 7 2" xfId="13578" xr:uid="{764E062F-C650-49E3-BDA2-FCD3B6A6E0A5}"/>
    <cellStyle name="Normal 10 13 7 2 2" xfId="28416" xr:uid="{F4BD7557-A723-42FB-819C-7511E8FFC029}"/>
    <cellStyle name="Normal 10 13 7 2 3" xfId="43249" xr:uid="{89BBCED0-BC0D-4B94-AB1A-B77A3993C76F}"/>
    <cellStyle name="Normal 10 13 7 3" xfId="20996" xr:uid="{50B2432E-33BD-40EB-A943-A12F0635B2B4}"/>
    <cellStyle name="Normal 10 13 7 4" xfId="35829" xr:uid="{6912B534-0D0D-4871-9690-3401F9D174B2}"/>
    <cellStyle name="Normal 10 13 8" xfId="10010" xr:uid="{5DD7AC20-1D52-4CED-A3A6-9DFAE229CD6C}"/>
    <cellStyle name="Normal 10 13 8 2" xfId="24848" xr:uid="{2919BA41-6B43-4088-9500-13F2A459DAD6}"/>
    <cellStyle name="Normal 10 13 8 3" xfId="39681" xr:uid="{AFB5C7D9-B16C-4B5B-9390-34EE3EBCFB79}"/>
    <cellStyle name="Normal 10 13 9" xfId="17428" xr:uid="{12232A0E-26AA-4A58-A4A7-669435DA78AA}"/>
    <cellStyle name="Normal 10 14" xfId="2474" xr:uid="{FE0DF9AB-3E39-49BF-B0C5-541E0915E567}"/>
    <cellStyle name="Normal 10 14 10" xfId="32269" xr:uid="{61A832DB-943F-45F0-A305-471B98B24C46}"/>
    <cellStyle name="Normal 10 14 2" xfId="2929" xr:uid="{8ED8E9FE-23ED-4AF3-9F65-90A97CDEFE9F}"/>
    <cellStyle name="Normal 10 14 2 2" xfId="4292" xr:uid="{4469111D-DC06-4576-B681-3296C50DABC4}"/>
    <cellStyle name="Normal 10 14 2 2 2" xfId="7529" xr:uid="{3A8CFA55-C753-4A56-B7E1-A163EB775369}"/>
    <cellStyle name="Normal 10 14 2 2 2 2" xfId="14952" xr:uid="{B82889E5-41A9-4336-94DC-1BAE442A9AA0}"/>
    <cellStyle name="Normal 10 14 2 2 2 2 2" xfId="29790" xr:uid="{17368884-8E2C-44BF-929A-F1109E924310}"/>
    <cellStyle name="Normal 10 14 2 2 2 2 3" xfId="44623" xr:uid="{DCD775E7-501A-4B23-ABAE-E43997457406}"/>
    <cellStyle name="Normal 10 14 2 2 2 3" xfId="22370" xr:uid="{15ECD5B9-8D24-47C3-8DE5-FF9071F440AF}"/>
    <cellStyle name="Normal 10 14 2 2 2 4" xfId="37203" xr:uid="{BB3F2645-981E-40BD-BF4E-460BC2BE515D}"/>
    <cellStyle name="Normal 10 14 2 2 3" xfId="11714" xr:uid="{E5DA8958-2759-4886-9FFA-07F3F8E9270B}"/>
    <cellStyle name="Normal 10 14 2 2 3 2" xfId="26552" xr:uid="{BE8581F1-68B7-471A-9179-8ED06B89F958}"/>
    <cellStyle name="Normal 10 14 2 2 3 3" xfId="41385" xr:uid="{401D7779-8153-4A63-8EE4-AE28ADBF28AC}"/>
    <cellStyle name="Normal 10 14 2 2 4" xfId="19132" xr:uid="{CA6A06CD-6614-4864-950B-F035FE72C522}"/>
    <cellStyle name="Normal 10 14 2 2 5" xfId="33965" xr:uid="{E85D424E-86D6-40C2-921D-677DE84B1D00}"/>
    <cellStyle name="Normal 10 14 2 3" xfId="6159" xr:uid="{48081548-DBC4-447D-BAE9-E33DAD818D55}"/>
    <cellStyle name="Normal 10 14 2 3 2" xfId="13582" xr:uid="{1315720C-C4F0-43EA-9633-78566404904C}"/>
    <cellStyle name="Normal 10 14 2 3 2 2" xfId="28420" xr:uid="{25C9008D-9EAD-45BA-86E3-98D9CF4E6526}"/>
    <cellStyle name="Normal 10 14 2 3 2 3" xfId="43253" xr:uid="{CBAE2479-4D03-452A-9AC1-C4184E84E4D3}"/>
    <cellStyle name="Normal 10 14 2 3 3" xfId="21000" xr:uid="{DC6E8451-6408-4446-B83C-9F3EE4B3A9EE}"/>
    <cellStyle name="Normal 10 14 2 3 4" xfId="35833" xr:uid="{A1596B61-5C72-4360-BEDA-E794CCE419CF}"/>
    <cellStyle name="Normal 10 14 2 4" xfId="10340" xr:uid="{9FC6DA0B-6534-409B-9F01-40FFB2D7975B}"/>
    <cellStyle name="Normal 10 14 2 4 2" xfId="25178" xr:uid="{F251CF02-64A0-4CCA-B8B1-0699D7B90D4D}"/>
    <cellStyle name="Normal 10 14 2 4 3" xfId="40011" xr:uid="{F2186580-0BB2-4F71-A995-D4C72412BCCC}"/>
    <cellStyle name="Normal 10 14 2 5" xfId="17758" xr:uid="{3F606E2C-08D7-4C3C-BC98-02572FE4291F}"/>
    <cellStyle name="Normal 10 14 2 6" xfId="32591" xr:uid="{E0E80A95-4E8D-4FC7-9965-F984BC6E08F2}"/>
    <cellStyle name="Normal 10 14 3" xfId="2930" xr:uid="{B84D49E6-535B-4790-B583-BC69B7AC4F28}"/>
    <cellStyle name="Normal 10 14 3 2" xfId="4293" xr:uid="{D663706E-B7A9-4C5B-936E-F2728A174935}"/>
    <cellStyle name="Normal 10 14 3 2 2" xfId="7530" xr:uid="{820B4CEA-0B8B-4426-B3FE-B9E53F87603E}"/>
    <cellStyle name="Normal 10 14 3 2 2 2" xfId="14953" xr:uid="{A2A6C534-5362-44F7-ACEF-C5DC0C6DA24C}"/>
    <cellStyle name="Normal 10 14 3 2 2 2 2" xfId="29791" xr:uid="{883B4342-E47C-4F3D-878F-C1451ED1E0D2}"/>
    <cellStyle name="Normal 10 14 3 2 2 2 3" xfId="44624" xr:uid="{3F9E6E7C-213C-4E5B-A0E3-BBD13FC7F007}"/>
    <cellStyle name="Normal 10 14 3 2 2 3" xfId="22371" xr:uid="{4A2A6D10-A727-4082-8B85-1EFD177C6C83}"/>
    <cellStyle name="Normal 10 14 3 2 2 4" xfId="37204" xr:uid="{04FD03AB-92F3-4B04-9C44-2F1890F6D23A}"/>
    <cellStyle name="Normal 10 14 3 2 3" xfId="11715" xr:uid="{A5EF0C01-0A5A-47F6-BF05-87B8BE1FFFFC}"/>
    <cellStyle name="Normal 10 14 3 2 3 2" xfId="26553" xr:uid="{0203C449-0167-4E0C-ADF3-7FF40E6070EB}"/>
    <cellStyle name="Normal 10 14 3 2 3 3" xfId="41386" xr:uid="{AADCDB6F-C77E-4279-92E9-3126640E9182}"/>
    <cellStyle name="Normal 10 14 3 2 4" xfId="19133" xr:uid="{ACBFD0F3-5E5C-4260-86EC-5CE8A2269861}"/>
    <cellStyle name="Normal 10 14 3 2 5" xfId="33966" xr:uid="{5048E3BA-5EB3-48FF-9FC5-FC5F25B024A0}"/>
    <cellStyle name="Normal 10 14 3 3" xfId="6160" xr:uid="{A345574D-FF3F-4106-BEFB-9DB6EA03481E}"/>
    <cellStyle name="Normal 10 14 3 3 2" xfId="13583" xr:uid="{986B04F7-4F59-4FD9-B2DC-12420E307CA7}"/>
    <cellStyle name="Normal 10 14 3 3 2 2" xfId="28421" xr:uid="{2597C07B-625C-46B1-8ADB-A6BC8F271C5B}"/>
    <cellStyle name="Normal 10 14 3 3 2 3" xfId="43254" xr:uid="{DCB15F18-CFDC-4517-9330-38D7C20D3F68}"/>
    <cellStyle name="Normal 10 14 3 3 3" xfId="21001" xr:uid="{53FCAF6A-8B26-46EA-8F31-5D74F5E7BD1B}"/>
    <cellStyle name="Normal 10 14 3 3 4" xfId="35834" xr:uid="{048EEAA2-3BCC-4CED-A403-CDE8F239BBEF}"/>
    <cellStyle name="Normal 10 14 3 4" xfId="10341" xr:uid="{367BD13E-39AF-4C0A-A428-4BA5E3642E57}"/>
    <cellStyle name="Normal 10 14 3 4 2" xfId="25179" xr:uid="{878B83FC-AE6C-4D17-9F42-5FE0744CBD9A}"/>
    <cellStyle name="Normal 10 14 3 4 3" xfId="40012" xr:uid="{8A57B04C-0443-438E-BF78-88EA87A5F8FD}"/>
    <cellStyle name="Normal 10 14 3 5" xfId="17759" xr:uid="{999E1A4C-A0D6-4A3B-A70E-8F8AAA9CF408}"/>
    <cellStyle name="Normal 10 14 3 6" xfId="32592" xr:uid="{9D4BC75D-CE3E-4C9A-9034-72477A6721E6}"/>
    <cellStyle name="Normal 10 14 4" xfId="4294" xr:uid="{D329285D-CC3A-49BE-A79E-766410476F70}"/>
    <cellStyle name="Normal 10 14 4 2" xfId="7531" xr:uid="{2331DA39-2A5A-4137-A15E-46B18E72FCA5}"/>
    <cellStyle name="Normal 10 14 4 2 2" xfId="14954" xr:uid="{94A2DEF1-65F5-4F97-9E9A-615608E8A981}"/>
    <cellStyle name="Normal 10 14 4 2 2 2" xfId="29792" xr:uid="{66B70C4D-1516-4AF8-AB77-704F7E04B8AC}"/>
    <cellStyle name="Normal 10 14 4 2 2 3" xfId="44625" xr:uid="{D9E62696-B6F8-4D91-A090-B9B5131B7265}"/>
    <cellStyle name="Normal 10 14 4 2 3" xfId="22372" xr:uid="{46F8ED60-D871-413B-834D-B6015E54E7AA}"/>
    <cellStyle name="Normal 10 14 4 2 4" xfId="37205" xr:uid="{64D52A00-5BA1-41BC-A161-C0EE404CAD6F}"/>
    <cellStyle name="Normal 10 14 4 3" xfId="11716" xr:uid="{DDAF8F26-ABF1-45C4-862C-52C713A79BD0}"/>
    <cellStyle name="Normal 10 14 4 3 2" xfId="26554" xr:uid="{7756B743-4264-43AA-B19B-2AD6792A1407}"/>
    <cellStyle name="Normal 10 14 4 3 3" xfId="41387" xr:uid="{8C6C54D7-7ED3-4C69-89AB-3B585F38C50C}"/>
    <cellStyle name="Normal 10 14 4 4" xfId="19134" xr:uid="{0F80D575-0954-49C1-8350-4E11FFD14C15}"/>
    <cellStyle name="Normal 10 14 4 5" xfId="33967" xr:uid="{9CFF0C3B-7115-43E3-B7AC-1D3D6C7BD5C6}"/>
    <cellStyle name="Normal 10 14 5" xfId="5664" xr:uid="{8538136B-E6D0-48B1-AE6C-B7E9D33CBE86}"/>
    <cellStyle name="Normal 10 14 5 2" xfId="8904" xr:uid="{C2CF2AB3-FFBF-4161-91B2-848785C44A16}"/>
    <cellStyle name="Normal 10 14 5 2 2" xfId="16327" xr:uid="{55CD10C3-9BFC-43B2-AF59-17A7BFF19209}"/>
    <cellStyle name="Normal 10 14 5 2 2 2" xfId="31165" xr:uid="{0EC816AA-7A91-4199-A8B4-8C36C1965DF2}"/>
    <cellStyle name="Normal 10 14 5 2 2 3" xfId="45998" xr:uid="{941EFBC6-2C2A-41AA-92B3-D76A981AD9EB}"/>
    <cellStyle name="Normal 10 14 5 2 3" xfId="23745" xr:uid="{FAB347C1-73DB-4FB5-AA66-116170E9821C}"/>
    <cellStyle name="Normal 10 14 5 2 4" xfId="38578" xr:uid="{3D75D76D-5581-4F9C-8BE1-5A0FBC594307}"/>
    <cellStyle name="Normal 10 14 5 3" xfId="13089" xr:uid="{68AE9BB7-F743-4ED6-BB43-DBD1D0351B69}"/>
    <cellStyle name="Normal 10 14 5 3 2" xfId="27927" xr:uid="{1494F9AE-F977-4BAE-9A94-F8A8DB454829}"/>
    <cellStyle name="Normal 10 14 5 3 3" xfId="42760" xr:uid="{EE160DD8-AC43-442A-9C22-313D17C0CF21}"/>
    <cellStyle name="Normal 10 14 5 4" xfId="20507" xr:uid="{B1B29610-4E18-4B3F-AB28-05E50BB9AF23}"/>
    <cellStyle name="Normal 10 14 5 5" xfId="35340" xr:uid="{0951F777-54C5-4681-A434-944D4DDD97BF}"/>
    <cellStyle name="Normal 10 14 6" xfId="2928" xr:uid="{7E8807AA-DB58-4EC3-B9DE-17656DE50EA4}"/>
    <cellStyle name="Normal 10 14 6 2" xfId="9339" xr:uid="{2CCF70D4-A3B1-4844-A2FA-787543FA65B4}"/>
    <cellStyle name="Normal 10 14 6 2 2" xfId="16762" xr:uid="{A0F845B4-4F1B-400E-9B65-2AB087CF57CE}"/>
    <cellStyle name="Normal 10 14 6 2 2 2" xfId="31600" xr:uid="{62AE70A2-CDA6-4A51-B760-DDD880B003F5}"/>
    <cellStyle name="Normal 10 14 6 2 2 3" xfId="46433" xr:uid="{1A301CFF-CBEB-40F2-BC61-F55C233C55E0}"/>
    <cellStyle name="Normal 10 14 6 2 3" xfId="24180" xr:uid="{05A54F86-8A9F-4746-9F39-7EBB0B1EF7A6}"/>
    <cellStyle name="Normal 10 14 6 2 4" xfId="39013" xr:uid="{4D5DA6F2-55B5-4A92-8C35-F6AA615E993F}"/>
    <cellStyle name="Normal 10 14 6 3" xfId="10339" xr:uid="{5AA9E9E8-C529-469F-96EA-053BD2CCF708}"/>
    <cellStyle name="Normal 10 14 6 3 2" xfId="25177" xr:uid="{0BD8579B-748A-4C52-844A-680128BE7B11}"/>
    <cellStyle name="Normal 10 14 6 3 3" xfId="40010" xr:uid="{40173CDD-B69F-42F4-9314-6DAA43183CC6}"/>
    <cellStyle name="Normal 10 14 6 4" xfId="17757" xr:uid="{BCAB4E15-368F-4F70-A574-791FDB164AFB}"/>
    <cellStyle name="Normal 10 14 6 5" xfId="32590" xr:uid="{3396F9BD-8EEC-410C-ABF8-00DC1D8E6777}"/>
    <cellStyle name="Normal 10 14 7" xfId="6158" xr:uid="{161C271A-EA6E-4921-988C-C21AAE69F9B4}"/>
    <cellStyle name="Normal 10 14 7 2" xfId="13581" xr:uid="{3C306CCB-E333-49B1-A1A7-526B51B0712B}"/>
    <cellStyle name="Normal 10 14 7 2 2" xfId="28419" xr:uid="{69991F78-FABD-4292-88F3-E596D93467A2}"/>
    <cellStyle name="Normal 10 14 7 2 3" xfId="43252" xr:uid="{A94D5267-75B2-41F4-A90D-E0486EDBC8B8}"/>
    <cellStyle name="Normal 10 14 7 3" xfId="20999" xr:uid="{6ED0CDA7-20BE-4F86-9DFC-C9C42B0B87C0}"/>
    <cellStyle name="Normal 10 14 7 4" xfId="35832" xr:uid="{B31B8C08-C21C-43BC-BAF8-DBEC03409D07}"/>
    <cellStyle name="Normal 10 14 8" xfId="10018" xr:uid="{87005898-7156-4ECB-A9DF-CCE24B3AC8F6}"/>
    <cellStyle name="Normal 10 14 8 2" xfId="24856" xr:uid="{B75F60AB-5A57-464E-9550-F08D4FE87312}"/>
    <cellStyle name="Normal 10 14 8 3" xfId="39689" xr:uid="{301B3103-2A9C-41B2-9A1A-3777AAD10E7D}"/>
    <cellStyle name="Normal 10 14 9" xfId="17436" xr:uid="{908DA0CC-5FEA-4575-83F9-D83C97E5020B}"/>
    <cellStyle name="Normal 10 15" xfId="2476" xr:uid="{6D976803-0713-4E3C-B3E9-9750D3CF742C}"/>
    <cellStyle name="Normal 10 15 10" xfId="32271" xr:uid="{E8EED0B7-FD89-46CE-82C2-FB88D9EF8CE8}"/>
    <cellStyle name="Normal 10 15 2" xfId="2932" xr:uid="{A96D8571-61E4-4A5E-A782-241EE19C0BCF}"/>
    <cellStyle name="Normal 10 15 2 2" xfId="4295" xr:uid="{4661426F-5662-44F7-B3D1-5633E7AEEDE8}"/>
    <cellStyle name="Normal 10 15 2 2 2" xfId="7532" xr:uid="{C61F1B89-C16F-4C53-91FD-D76A7FAB97F0}"/>
    <cellStyle name="Normal 10 15 2 2 2 2" xfId="14955" xr:uid="{79F0C718-2CFC-4242-A3DE-61D481DD91CD}"/>
    <cellStyle name="Normal 10 15 2 2 2 2 2" xfId="29793" xr:uid="{BD75ED00-AB73-49E6-858D-CCB300331F5C}"/>
    <cellStyle name="Normal 10 15 2 2 2 2 3" xfId="44626" xr:uid="{2898D122-0615-440C-BE63-23C909E7FAA1}"/>
    <cellStyle name="Normal 10 15 2 2 2 3" xfId="22373" xr:uid="{6F9F6154-4F77-410B-A701-A933E193AFB9}"/>
    <cellStyle name="Normal 10 15 2 2 2 4" xfId="37206" xr:uid="{09CCD125-B0CC-464B-AED2-593CFF338053}"/>
    <cellStyle name="Normal 10 15 2 2 3" xfId="11717" xr:uid="{75601370-EC0D-4DF4-8D4F-60DD2AA10610}"/>
    <cellStyle name="Normal 10 15 2 2 3 2" xfId="26555" xr:uid="{0F38B78F-97EF-4993-B8C8-66C7823024D9}"/>
    <cellStyle name="Normal 10 15 2 2 3 3" xfId="41388" xr:uid="{323F4DCC-B291-41DC-9492-6BCD7D310472}"/>
    <cellStyle name="Normal 10 15 2 2 4" xfId="19135" xr:uid="{4F22E3FE-8C56-4530-A584-563BEC1CBDE6}"/>
    <cellStyle name="Normal 10 15 2 2 5" xfId="33968" xr:uid="{0BD4E69B-A46E-47D6-B5E1-992C1F0DA658}"/>
    <cellStyle name="Normal 10 15 2 3" xfId="6162" xr:uid="{F953246A-A6A0-4A5E-8695-BB2C3C69496B}"/>
    <cellStyle name="Normal 10 15 2 3 2" xfId="13585" xr:uid="{718BC332-CD2C-4347-B8D7-F455F743A346}"/>
    <cellStyle name="Normal 10 15 2 3 2 2" xfId="28423" xr:uid="{46369F7D-0CA6-46B4-8E8F-7CC6453B7F9A}"/>
    <cellStyle name="Normal 10 15 2 3 2 3" xfId="43256" xr:uid="{70A56458-8D62-46A2-AFDA-BAB55FF003B6}"/>
    <cellStyle name="Normal 10 15 2 3 3" xfId="21003" xr:uid="{CCDB1751-E92D-47DD-842F-0081732FE838}"/>
    <cellStyle name="Normal 10 15 2 3 4" xfId="35836" xr:uid="{C191C86D-831B-43C6-95DA-B96C4B026959}"/>
    <cellStyle name="Normal 10 15 2 4" xfId="10343" xr:uid="{97DA09D5-1692-4575-9CBC-E4182CC7E3EC}"/>
    <cellStyle name="Normal 10 15 2 4 2" xfId="25181" xr:uid="{BC3C0B79-A524-47B3-A7B5-8C6EFA91ECC7}"/>
    <cellStyle name="Normal 10 15 2 4 3" xfId="40014" xr:uid="{52C109CF-549E-4EC6-8144-CDE11F54C9DA}"/>
    <cellStyle name="Normal 10 15 2 5" xfId="17761" xr:uid="{7B1A170B-9104-4A31-BBBB-C66E2574A09F}"/>
    <cellStyle name="Normal 10 15 2 6" xfId="32594" xr:uid="{76023D0E-E5DF-486B-9499-0EFC94F12774}"/>
    <cellStyle name="Normal 10 15 3" xfId="2933" xr:uid="{7DDAC965-921E-47CB-87D7-928F5E0560C2}"/>
    <cellStyle name="Normal 10 15 3 2" xfId="4296" xr:uid="{329C7B73-E29F-49C8-8180-160715D4F266}"/>
    <cellStyle name="Normal 10 15 3 2 2" xfId="7533" xr:uid="{54267458-D47B-4949-8F69-F0949FDE6355}"/>
    <cellStyle name="Normal 10 15 3 2 2 2" xfId="14956" xr:uid="{FBF7897D-931A-4516-AD9D-59A9336B3EC5}"/>
    <cellStyle name="Normal 10 15 3 2 2 2 2" xfId="29794" xr:uid="{20A7BA2E-0B78-4F78-9CEC-1ECD6E7529E1}"/>
    <cellStyle name="Normal 10 15 3 2 2 2 3" xfId="44627" xr:uid="{D69BCF2A-D6C3-471C-9B31-AAC73556E42D}"/>
    <cellStyle name="Normal 10 15 3 2 2 3" xfId="22374" xr:uid="{ECA6F237-462C-44F5-A1A7-DF802C1951F6}"/>
    <cellStyle name="Normal 10 15 3 2 2 4" xfId="37207" xr:uid="{6C86C20A-4CBC-484C-BDB8-6BAD3F3D29A3}"/>
    <cellStyle name="Normal 10 15 3 2 3" xfId="11718" xr:uid="{3E4144EF-1AC3-4AD4-86FA-BAB9331C7D60}"/>
    <cellStyle name="Normal 10 15 3 2 3 2" xfId="26556" xr:uid="{76AE4A7F-6F05-4800-A58B-7F72E025A753}"/>
    <cellStyle name="Normal 10 15 3 2 3 3" xfId="41389" xr:uid="{437AB937-9B7B-40B8-9D04-71D35D67CBCB}"/>
    <cellStyle name="Normal 10 15 3 2 4" xfId="19136" xr:uid="{5CF5A735-FF46-4100-977E-E9EB78CD9345}"/>
    <cellStyle name="Normal 10 15 3 2 5" xfId="33969" xr:uid="{BD2F0F20-3D45-42A3-ADBF-260D7D31380E}"/>
    <cellStyle name="Normal 10 15 3 3" xfId="6163" xr:uid="{F8D6D4AD-6835-49D7-9CD3-9D36A39A1817}"/>
    <cellStyle name="Normal 10 15 3 3 2" xfId="13586" xr:uid="{74CF6E70-B9ED-4476-AFA9-C69BB75658BF}"/>
    <cellStyle name="Normal 10 15 3 3 2 2" xfId="28424" xr:uid="{346A38DD-FF8A-4E24-A438-00EB070AAA59}"/>
    <cellStyle name="Normal 10 15 3 3 2 3" xfId="43257" xr:uid="{2AEDFA75-18FB-48C0-8D6E-B812EF1BF6B5}"/>
    <cellStyle name="Normal 10 15 3 3 3" xfId="21004" xr:uid="{74F61064-4290-487E-A30C-6C777AB778BF}"/>
    <cellStyle name="Normal 10 15 3 3 4" xfId="35837" xr:uid="{49EAC311-3D4F-466B-A5BC-D05DBEC243CC}"/>
    <cellStyle name="Normal 10 15 3 4" xfId="10344" xr:uid="{AD599446-A8A9-4387-9E82-BC13689A8935}"/>
    <cellStyle name="Normal 10 15 3 4 2" xfId="25182" xr:uid="{C904696A-4B0A-4A0E-8C23-836D4F0AEEBA}"/>
    <cellStyle name="Normal 10 15 3 4 3" xfId="40015" xr:uid="{DEBD609A-6725-4D14-8655-BA0A4D087B4C}"/>
    <cellStyle name="Normal 10 15 3 5" xfId="17762" xr:uid="{EC640827-9F62-49F2-BCBF-B3E520E10B47}"/>
    <cellStyle name="Normal 10 15 3 6" xfId="32595" xr:uid="{B44CD794-1C60-4203-8CB1-653AE14EA394}"/>
    <cellStyle name="Normal 10 15 4" xfId="4297" xr:uid="{DEF2BA88-8C3B-4BA5-BC16-160F53D8FCF4}"/>
    <cellStyle name="Normal 10 15 4 2" xfId="7534" xr:uid="{5FBA507B-45EF-4743-8C4B-308FDFBE2CF3}"/>
    <cellStyle name="Normal 10 15 4 2 2" xfId="14957" xr:uid="{F0312133-45F3-41D1-8E67-16B5050D1BC2}"/>
    <cellStyle name="Normal 10 15 4 2 2 2" xfId="29795" xr:uid="{D884711A-6A7B-46C3-96BD-4137E2AE1E99}"/>
    <cellStyle name="Normal 10 15 4 2 2 3" xfId="44628" xr:uid="{F423F9D7-049D-4CAB-8029-D5647A63D6D0}"/>
    <cellStyle name="Normal 10 15 4 2 3" xfId="22375" xr:uid="{5BE5476E-24B7-4998-BC45-8A41AF06D382}"/>
    <cellStyle name="Normal 10 15 4 2 4" xfId="37208" xr:uid="{FC87BEF8-8BCC-4A66-9E7A-03DCB8B0CFA2}"/>
    <cellStyle name="Normal 10 15 4 3" xfId="11719" xr:uid="{9680E32F-5A59-4141-9769-7DBC90AC41DE}"/>
    <cellStyle name="Normal 10 15 4 3 2" xfId="26557" xr:uid="{6BB83D0D-32A9-45D8-BE43-C2208ADDDE57}"/>
    <cellStyle name="Normal 10 15 4 3 3" xfId="41390" xr:uid="{E0149E09-EAB9-46C4-B761-02BD24C17C7B}"/>
    <cellStyle name="Normal 10 15 4 4" xfId="19137" xr:uid="{78E8EF2B-05E5-427D-9541-C34188DC6F87}"/>
    <cellStyle name="Normal 10 15 4 5" xfId="33970" xr:uid="{3CF9ED62-1A33-4CC9-941E-E9C76183693B}"/>
    <cellStyle name="Normal 10 15 5" xfId="5806" xr:uid="{5BC0891E-EF79-42B7-80D8-798E67F5B3B8}"/>
    <cellStyle name="Normal 10 15 5 2" xfId="9045" xr:uid="{6CBA7536-A388-4121-8E6E-FEDBFA25C8C4}"/>
    <cellStyle name="Normal 10 15 5 2 2" xfId="16468" xr:uid="{E6079B30-5337-4B6F-BD13-029FA5D4A56F}"/>
    <cellStyle name="Normal 10 15 5 2 2 2" xfId="31306" xr:uid="{EEB3E96D-AD0E-4014-8C27-F736317AC364}"/>
    <cellStyle name="Normal 10 15 5 2 2 3" xfId="46139" xr:uid="{5C81B244-E431-42D5-9CE1-C0A10B2F23D7}"/>
    <cellStyle name="Normal 10 15 5 2 3" xfId="23886" xr:uid="{51D70DA8-A7DB-4D3C-B4AF-E9F3709BF8F3}"/>
    <cellStyle name="Normal 10 15 5 2 4" xfId="38719" xr:uid="{6814063C-1154-44C3-8CFF-18B3B76C9504}"/>
    <cellStyle name="Normal 10 15 5 3" xfId="13230" xr:uid="{52BA261C-20DB-4673-9F84-EF94B9DF769F}"/>
    <cellStyle name="Normal 10 15 5 3 2" xfId="28068" xr:uid="{3AE30ACD-7381-4F89-A3B1-53985859A008}"/>
    <cellStyle name="Normal 10 15 5 3 3" xfId="42901" xr:uid="{7A153270-C3A1-425D-B96D-DB07D81EAEFE}"/>
    <cellStyle name="Normal 10 15 5 4" xfId="20648" xr:uid="{C4DB78AC-2C09-4787-A578-D32BCFD279ED}"/>
    <cellStyle name="Normal 10 15 5 5" xfId="35481" xr:uid="{BDAE048E-BD81-498D-946A-3327C64B16BD}"/>
    <cellStyle name="Normal 10 15 6" xfId="2931" xr:uid="{678D0D57-D628-4D57-BD29-0FD0E49679E9}"/>
    <cellStyle name="Normal 10 15 6 2" xfId="9340" xr:uid="{A8123EF0-A5AF-4E13-AD43-9EBF4F9CAC1E}"/>
    <cellStyle name="Normal 10 15 6 2 2" xfId="16763" xr:uid="{2682CAED-24EC-461B-B688-353DBD39213D}"/>
    <cellStyle name="Normal 10 15 6 2 2 2" xfId="31601" xr:uid="{79C56E81-5943-4DA1-BCB3-2F3EF23E8C7C}"/>
    <cellStyle name="Normal 10 15 6 2 2 3" xfId="46434" xr:uid="{23A096DB-2E9C-4489-9CAA-BE27713328C7}"/>
    <cellStyle name="Normal 10 15 6 2 3" xfId="24181" xr:uid="{BC948580-A57C-4AB1-98D8-AAC3010E0EA0}"/>
    <cellStyle name="Normal 10 15 6 2 4" xfId="39014" xr:uid="{3301888B-D1CA-41F0-9233-3EAE0A27A170}"/>
    <cellStyle name="Normal 10 15 6 3" xfId="10342" xr:uid="{A626EB14-D199-419C-9B5A-2F63FD7E3AC1}"/>
    <cellStyle name="Normal 10 15 6 3 2" xfId="25180" xr:uid="{441222A6-C42C-4208-8307-809E030DBE2E}"/>
    <cellStyle name="Normal 10 15 6 3 3" xfId="40013" xr:uid="{E03D13FE-D2E3-414A-9A9B-FC36EE146E6D}"/>
    <cellStyle name="Normal 10 15 6 4" xfId="17760" xr:uid="{62A34CE1-E90A-41C7-B423-BD466516D917}"/>
    <cellStyle name="Normal 10 15 6 5" xfId="32593" xr:uid="{D0FCB204-106B-4F85-8C28-1983FDB2A501}"/>
    <cellStyle name="Normal 10 15 7" xfId="6161" xr:uid="{45FEF509-604D-400C-9186-41847AED1906}"/>
    <cellStyle name="Normal 10 15 7 2" xfId="13584" xr:uid="{C454012F-93A2-4D15-A978-31FC2CD39D16}"/>
    <cellStyle name="Normal 10 15 7 2 2" xfId="28422" xr:uid="{7AFFA231-4C24-4A76-87E1-85F3AED31906}"/>
    <cellStyle name="Normal 10 15 7 2 3" xfId="43255" xr:uid="{0F136ACF-D68C-43C4-BD56-F56707F90777}"/>
    <cellStyle name="Normal 10 15 7 3" xfId="21002" xr:uid="{DC38B774-9C20-42C2-ADC3-58D78B943458}"/>
    <cellStyle name="Normal 10 15 7 4" xfId="35835" xr:uid="{C98E4F8C-1A99-4BCC-90CD-8E9DCE6D089F}"/>
    <cellStyle name="Normal 10 15 8" xfId="10020" xr:uid="{58D16544-69EC-4312-BEA0-5E5A7BD73AF5}"/>
    <cellStyle name="Normal 10 15 8 2" xfId="24858" xr:uid="{FFD98E4B-513B-462C-9A4A-A626C8247320}"/>
    <cellStyle name="Normal 10 15 8 3" xfId="39691" xr:uid="{A4C7C6C4-104E-498D-A96A-EB0A2FC62F22}"/>
    <cellStyle name="Normal 10 15 9" xfId="17438" xr:uid="{A38332B2-9210-489E-ADC5-5DEB5F9A121F}"/>
    <cellStyle name="Normal 10 16" xfId="2486" xr:uid="{2F5DF68C-834D-427B-A27E-FA7FAED4AD7A}"/>
    <cellStyle name="Normal 10 16 10" xfId="32278" xr:uid="{8F34D60C-4F7F-4375-9818-BF48E61F17C8}"/>
    <cellStyle name="Normal 10 16 2" xfId="2935" xr:uid="{2CD0B77E-8C9D-49BC-92CE-C493C5F8CE5A}"/>
    <cellStyle name="Normal 10 16 2 2" xfId="4298" xr:uid="{B95D6A3A-D6CE-48D4-8FAC-4E5ECE5E1774}"/>
    <cellStyle name="Normal 10 16 2 2 2" xfId="7535" xr:uid="{B11C8DD3-8887-4CE7-93A4-F721D8C1E3EE}"/>
    <cellStyle name="Normal 10 16 2 2 2 2" xfId="14958" xr:uid="{C8F90BDB-B020-4572-A12C-20AA49A74AD3}"/>
    <cellStyle name="Normal 10 16 2 2 2 2 2" xfId="29796" xr:uid="{34CCA7EA-9A3F-4C2B-AD61-FD97ED2E8747}"/>
    <cellStyle name="Normal 10 16 2 2 2 2 3" xfId="44629" xr:uid="{5A35FDD7-2CDD-404E-A6A9-267F13DB5C20}"/>
    <cellStyle name="Normal 10 16 2 2 2 3" xfId="22376" xr:uid="{15EBCF73-2E20-4B7E-BA3E-2536EC9D4623}"/>
    <cellStyle name="Normal 10 16 2 2 2 4" xfId="37209" xr:uid="{9576DFDE-6263-4BCD-97CA-7D13D9EB2854}"/>
    <cellStyle name="Normal 10 16 2 2 3" xfId="11720" xr:uid="{76711F95-7A42-4F4F-A07E-9A864D0614CA}"/>
    <cellStyle name="Normal 10 16 2 2 3 2" xfId="26558" xr:uid="{64F48110-6764-4B7B-AD7B-FA2F20FAC4F4}"/>
    <cellStyle name="Normal 10 16 2 2 3 3" xfId="41391" xr:uid="{1A5D80FF-024D-47D7-94F3-240B0F87E013}"/>
    <cellStyle name="Normal 10 16 2 2 4" xfId="19138" xr:uid="{CC212782-59E1-4DE7-945A-BDD4BF026549}"/>
    <cellStyle name="Normal 10 16 2 2 5" xfId="33971" xr:uid="{0500F803-DB87-4BEC-856B-F9E491303624}"/>
    <cellStyle name="Normal 10 16 2 3" xfId="6165" xr:uid="{3C83D258-32AD-49D8-9684-F876ED1A3BDE}"/>
    <cellStyle name="Normal 10 16 2 3 2" xfId="13588" xr:uid="{3446FD6A-1F3B-4BA7-9E4E-9F1CDFC6AB62}"/>
    <cellStyle name="Normal 10 16 2 3 2 2" xfId="28426" xr:uid="{370A8335-9F1E-443F-A82C-B841FF77188F}"/>
    <cellStyle name="Normal 10 16 2 3 2 3" xfId="43259" xr:uid="{B3CC72A0-14C3-467F-9412-AA50B5F8F6D7}"/>
    <cellStyle name="Normal 10 16 2 3 3" xfId="21006" xr:uid="{7967592E-D576-404C-A57F-AD5927DDE057}"/>
    <cellStyle name="Normal 10 16 2 3 4" xfId="35839" xr:uid="{ADA8F785-B6A5-44B3-A8D9-38BF100268F9}"/>
    <cellStyle name="Normal 10 16 2 4" xfId="10346" xr:uid="{EF46AFD0-8B2A-4233-B800-68432A033A07}"/>
    <cellStyle name="Normal 10 16 2 4 2" xfId="25184" xr:uid="{C4FADCE5-086C-41A2-A478-FA303738A4C2}"/>
    <cellStyle name="Normal 10 16 2 4 3" xfId="40017" xr:uid="{44F5CA50-4B52-4B16-A4EB-B659D0C8E629}"/>
    <cellStyle name="Normal 10 16 2 5" xfId="17764" xr:uid="{61FC9715-A7D6-4B0B-921E-0807D622CFBD}"/>
    <cellStyle name="Normal 10 16 2 6" xfId="32597" xr:uid="{18B12FFA-290B-49C3-B7D5-A7AE874C6AEF}"/>
    <cellStyle name="Normal 10 16 3" xfId="2936" xr:uid="{6AD00DED-0A53-4B71-9A35-61EF322BD696}"/>
    <cellStyle name="Normal 10 16 3 2" xfId="4299" xr:uid="{CC01E719-F8CB-4E82-8519-F178CDF19FCA}"/>
    <cellStyle name="Normal 10 16 3 2 2" xfId="7536" xr:uid="{222330A8-BF5E-44ED-AE7A-BC05750D53B7}"/>
    <cellStyle name="Normal 10 16 3 2 2 2" xfId="14959" xr:uid="{8E7731F1-8837-443F-84AA-F7496A7B550A}"/>
    <cellStyle name="Normal 10 16 3 2 2 2 2" xfId="29797" xr:uid="{13E8FFF5-59FA-4828-826D-369BEDA97EEB}"/>
    <cellStyle name="Normal 10 16 3 2 2 2 3" xfId="44630" xr:uid="{C2176CE7-92E6-49DF-881D-DA1A8FCEBD6F}"/>
    <cellStyle name="Normal 10 16 3 2 2 3" xfId="22377" xr:uid="{2D2284B5-3095-4134-8F4F-F2036B045FD2}"/>
    <cellStyle name="Normal 10 16 3 2 2 4" xfId="37210" xr:uid="{AF7C90AB-C9B1-4335-A605-8706CB7ED0EA}"/>
    <cellStyle name="Normal 10 16 3 2 3" xfId="11721" xr:uid="{9E2BCC32-E8DD-473C-A586-B3ADB374E7C1}"/>
    <cellStyle name="Normal 10 16 3 2 3 2" xfId="26559" xr:uid="{03DA8AE3-60C4-4DFE-9712-859289759286}"/>
    <cellStyle name="Normal 10 16 3 2 3 3" xfId="41392" xr:uid="{F5C3563F-7F2E-4FD0-B55A-9A2A7337B7DE}"/>
    <cellStyle name="Normal 10 16 3 2 4" xfId="19139" xr:uid="{B2E44BD9-A8B3-4032-A195-7911280D5647}"/>
    <cellStyle name="Normal 10 16 3 2 5" xfId="33972" xr:uid="{D75FF1FB-A937-41D8-849F-BA3C1D4376EC}"/>
    <cellStyle name="Normal 10 16 3 3" xfId="6166" xr:uid="{891CAB46-D6EB-4A03-9BE8-215F76B0A5D2}"/>
    <cellStyle name="Normal 10 16 3 3 2" xfId="13589" xr:uid="{5DE134B3-1376-4A2F-A99D-2E4C6C1F7EE5}"/>
    <cellStyle name="Normal 10 16 3 3 2 2" xfId="28427" xr:uid="{BA7098D8-9CB3-40E3-8C63-4AAA6A51C543}"/>
    <cellStyle name="Normal 10 16 3 3 2 3" xfId="43260" xr:uid="{53AD4454-CC93-4E7D-A976-9ADBBC09E7DB}"/>
    <cellStyle name="Normal 10 16 3 3 3" xfId="21007" xr:uid="{E7BBC3F7-B826-4279-9A6F-F4AD0CF6DFB2}"/>
    <cellStyle name="Normal 10 16 3 3 4" xfId="35840" xr:uid="{58DE6409-A51A-4927-B476-0F9C8DC9B4FC}"/>
    <cellStyle name="Normal 10 16 3 4" xfId="10347" xr:uid="{99D2530C-C580-4661-966A-9A02A1156B71}"/>
    <cellStyle name="Normal 10 16 3 4 2" xfId="25185" xr:uid="{EB4C9BCD-DA65-4F5E-BE0A-9ECBB3CE2EA8}"/>
    <cellStyle name="Normal 10 16 3 4 3" xfId="40018" xr:uid="{7EF27BD1-1D77-4473-8060-1A5CA60E43E1}"/>
    <cellStyle name="Normal 10 16 3 5" xfId="17765" xr:uid="{08D57255-EC69-4A23-B422-100BE6A2DC4E}"/>
    <cellStyle name="Normal 10 16 3 6" xfId="32598" xr:uid="{6832DDC8-AAF7-412C-B43A-FEA94D9DCC33}"/>
    <cellStyle name="Normal 10 16 4" xfId="4300" xr:uid="{DEF3460D-E62B-410E-8149-D3D4E30E1832}"/>
    <cellStyle name="Normal 10 16 4 2" xfId="7537" xr:uid="{DBA6D749-830E-4849-8266-5F180C9E453D}"/>
    <cellStyle name="Normal 10 16 4 2 2" xfId="14960" xr:uid="{B6353359-09D9-4A05-A34B-7A4FF183224F}"/>
    <cellStyle name="Normal 10 16 4 2 2 2" xfId="29798" xr:uid="{B7DD4048-EFC8-462B-B810-0792F6214C5B}"/>
    <cellStyle name="Normal 10 16 4 2 2 3" xfId="44631" xr:uid="{487C5DF6-3846-4BD9-9C89-3709157FAB72}"/>
    <cellStyle name="Normal 10 16 4 2 3" xfId="22378" xr:uid="{A550A37A-D2EF-4BDC-A862-6AAE0F09C68B}"/>
    <cellStyle name="Normal 10 16 4 2 4" xfId="37211" xr:uid="{874A6980-5313-4786-AC03-7D3E0FEE26AF}"/>
    <cellStyle name="Normal 10 16 4 3" xfId="11722" xr:uid="{DE9F47B0-331E-4990-A608-DA488DE3082F}"/>
    <cellStyle name="Normal 10 16 4 3 2" xfId="26560" xr:uid="{259D7C28-A5E0-4AA6-912A-F91F0F9ED459}"/>
    <cellStyle name="Normal 10 16 4 3 3" xfId="41393" xr:uid="{82A50A50-A396-4813-B049-0EE52D036FCA}"/>
    <cellStyle name="Normal 10 16 4 4" xfId="19140" xr:uid="{AC002EA0-9A3E-46B0-87E5-34FB412DFD2D}"/>
    <cellStyle name="Normal 10 16 4 5" xfId="33973" xr:uid="{FDF94327-C763-4463-93EA-C9DE0D105E31}"/>
    <cellStyle name="Normal 10 16 5" xfId="6057" xr:uid="{E9035CF2-E0F3-4B8A-A27E-95569F6149F7}"/>
    <cellStyle name="Normal 10 16 5 2" xfId="9295" xr:uid="{F4E6781E-5BBA-4C2C-A249-7758ABACD37E}"/>
    <cellStyle name="Normal 10 16 5 2 2" xfId="16718" xr:uid="{97FAAE86-F062-42A9-A695-8BD367F88E12}"/>
    <cellStyle name="Normal 10 16 5 2 2 2" xfId="31556" xr:uid="{F464E4DB-FE02-4240-9764-AB3585D9033E}"/>
    <cellStyle name="Normal 10 16 5 2 2 3" xfId="46389" xr:uid="{D324FAE1-F08C-44BA-9E09-99D81565DDFE}"/>
    <cellStyle name="Normal 10 16 5 2 3" xfId="24136" xr:uid="{F76A83DD-7777-41D4-9B55-D09DE0E47524}"/>
    <cellStyle name="Normal 10 16 5 2 4" xfId="38969" xr:uid="{5119AAD7-915E-4764-AE66-17AB824A95C0}"/>
    <cellStyle name="Normal 10 16 5 3" xfId="13480" xr:uid="{655779FB-58E7-4C0D-BC21-55F7FF051AB5}"/>
    <cellStyle name="Normal 10 16 5 3 2" xfId="28318" xr:uid="{F2BA719F-9F8C-4E5B-B91A-1531BBC48159}"/>
    <cellStyle name="Normal 10 16 5 3 3" xfId="43151" xr:uid="{5F6500A8-EE9A-42C9-B264-B62D9602EB8F}"/>
    <cellStyle name="Normal 10 16 5 4" xfId="20898" xr:uid="{E8F8488B-818A-4999-82DE-32B28A27838C}"/>
    <cellStyle name="Normal 10 16 5 5" xfId="35731" xr:uid="{C53EF4E5-F90F-474B-AFC5-8FE556C15983}"/>
    <cellStyle name="Normal 10 16 6" xfId="2934" xr:uid="{D6F1607D-8461-46C8-BF3F-60667B31E984}"/>
    <cellStyle name="Normal 10 16 6 2" xfId="9341" xr:uid="{E2CCD506-531B-4C90-A595-07BFDD88E88B}"/>
    <cellStyle name="Normal 10 16 6 2 2" xfId="16764" xr:uid="{14B08075-F5A9-42A3-B936-C9916F25F72B}"/>
    <cellStyle name="Normal 10 16 6 2 2 2" xfId="31602" xr:uid="{2E92C61F-61C6-4C80-8001-3CFE3E0EC918}"/>
    <cellStyle name="Normal 10 16 6 2 2 3" xfId="46435" xr:uid="{EA5DD6A6-54EB-49A4-9A7D-3D9B083DE170}"/>
    <cellStyle name="Normal 10 16 6 2 3" xfId="24182" xr:uid="{D8C46A3D-C340-49B7-8B42-A11B127182FB}"/>
    <cellStyle name="Normal 10 16 6 2 4" xfId="39015" xr:uid="{ADB02EC5-F83E-41B2-9F81-1AA460141B79}"/>
    <cellStyle name="Normal 10 16 6 3" xfId="10345" xr:uid="{36582B0A-E448-4BF8-A783-B1174590A316}"/>
    <cellStyle name="Normal 10 16 6 3 2" xfId="25183" xr:uid="{19653198-70A8-4EFA-BA7B-9ABABDE73F0A}"/>
    <cellStyle name="Normal 10 16 6 3 3" xfId="40016" xr:uid="{CC991639-33C2-4CF8-84CB-FFE7768F3D8C}"/>
    <cellStyle name="Normal 10 16 6 4" xfId="17763" xr:uid="{5B033829-2BED-4FE2-81B6-B2592E05A1D4}"/>
    <cellStyle name="Normal 10 16 6 5" xfId="32596" xr:uid="{A15842BE-689E-4E49-AC09-AB89EA7C31A2}"/>
    <cellStyle name="Normal 10 16 7" xfId="6164" xr:uid="{2CC6B43E-6309-4AEF-ACF9-62843B68BCA8}"/>
    <cellStyle name="Normal 10 16 7 2" xfId="13587" xr:uid="{BB6C4EAD-99F7-4096-8989-3DC9F0149513}"/>
    <cellStyle name="Normal 10 16 7 2 2" xfId="28425" xr:uid="{8B2D30B6-9243-44F1-945F-0580C1478083}"/>
    <cellStyle name="Normal 10 16 7 2 3" xfId="43258" xr:uid="{E1287D27-A0F1-40FD-A811-2D43C6D76BCC}"/>
    <cellStyle name="Normal 10 16 7 3" xfId="21005" xr:uid="{89999415-9876-45AE-BF51-BB52E40783FB}"/>
    <cellStyle name="Normal 10 16 7 4" xfId="35838" xr:uid="{C467E0AA-7887-434A-A560-A12123E49584}"/>
    <cellStyle name="Normal 10 16 8" xfId="10027" xr:uid="{465D9924-01C6-4AB2-BBC6-2B9DF488856F}"/>
    <cellStyle name="Normal 10 16 8 2" xfId="24865" xr:uid="{AD584EA5-41A7-4AB9-A143-FEC5D480BFAC}"/>
    <cellStyle name="Normal 10 16 8 3" xfId="39698" xr:uid="{572A736D-4B83-4841-8F88-46A2B7EA7389}"/>
    <cellStyle name="Normal 10 16 9" xfId="17445" xr:uid="{008DCFD9-FD9E-4E12-AFCC-90C851D50BD2}"/>
    <cellStyle name="Normal 10 17" xfId="2350" xr:uid="{7BE582AF-673B-4E05-A65F-6AAA5A0007F9}"/>
    <cellStyle name="Normal 10 17 10" xfId="32177" xr:uid="{A967FBB9-DD15-43A5-9421-1FFE3B115138}"/>
    <cellStyle name="Normal 10 17 2" xfId="2938" xr:uid="{665C5870-8E2A-48ED-AE76-48B8FC846ACF}"/>
    <cellStyle name="Normal 10 17 2 2" xfId="4301" xr:uid="{E54C0053-3D32-4EF8-8FF5-748DC1E75A28}"/>
    <cellStyle name="Normal 10 17 2 2 2" xfId="7538" xr:uid="{26F5154D-A556-424F-BED3-C14C0464DFB6}"/>
    <cellStyle name="Normal 10 17 2 2 2 2" xfId="14961" xr:uid="{50C7E478-BE1E-4096-A8DD-1B1C18568EB7}"/>
    <cellStyle name="Normal 10 17 2 2 2 2 2" xfId="29799" xr:uid="{ADD6A3FA-5395-49F3-867B-F55B16746A86}"/>
    <cellStyle name="Normal 10 17 2 2 2 2 3" xfId="44632" xr:uid="{99798C65-203B-4F33-ADD5-211782BD80EB}"/>
    <cellStyle name="Normal 10 17 2 2 2 3" xfId="22379" xr:uid="{F9BDBAB2-C96D-440E-9C7B-53334CEC3AE1}"/>
    <cellStyle name="Normal 10 17 2 2 2 4" xfId="37212" xr:uid="{9D619A38-417B-4C83-8123-59F239D1C3A8}"/>
    <cellStyle name="Normal 10 17 2 2 3" xfId="11723" xr:uid="{1930AFD2-F5F0-4A46-9B88-B655B1E70B21}"/>
    <cellStyle name="Normal 10 17 2 2 3 2" xfId="26561" xr:uid="{A8331F0A-FE02-4796-B834-FE34F205AA23}"/>
    <cellStyle name="Normal 10 17 2 2 3 3" xfId="41394" xr:uid="{D95032C1-8844-4EC1-8318-142E25D44BAA}"/>
    <cellStyle name="Normal 10 17 2 2 4" xfId="19141" xr:uid="{8A715C27-F878-4441-91C0-F304F7105200}"/>
    <cellStyle name="Normal 10 17 2 2 5" xfId="33974" xr:uid="{797B36A6-A816-4E8A-8D38-977C1D21D691}"/>
    <cellStyle name="Normal 10 17 2 3" xfId="6168" xr:uid="{3757FB0B-A540-4CCE-84E3-919694E91634}"/>
    <cellStyle name="Normal 10 17 2 3 2" xfId="13591" xr:uid="{56B4AC4D-9D4E-484A-B6F0-2F68FB19DC71}"/>
    <cellStyle name="Normal 10 17 2 3 2 2" xfId="28429" xr:uid="{3E3CE8A1-FC16-4F4C-A099-2A98D0A160E2}"/>
    <cellStyle name="Normal 10 17 2 3 2 3" xfId="43262" xr:uid="{AF608B50-9C39-48A8-AF4A-4BC78D3BBE30}"/>
    <cellStyle name="Normal 10 17 2 3 3" xfId="21009" xr:uid="{9AC2939D-EDDF-44BE-9D6B-431BA655606F}"/>
    <cellStyle name="Normal 10 17 2 3 4" xfId="35842" xr:uid="{E7993D61-2BC2-4F93-AA04-41EB2F7FDAF8}"/>
    <cellStyle name="Normal 10 17 2 4" xfId="10349" xr:uid="{C3BFB4BE-8DA9-4E15-8E95-148A05C7F03D}"/>
    <cellStyle name="Normal 10 17 2 4 2" xfId="25187" xr:uid="{B9FCA3BB-F1A6-4873-9DD2-8E79B43927A1}"/>
    <cellStyle name="Normal 10 17 2 4 3" xfId="40020" xr:uid="{DA44EEDA-783D-423E-928F-1DD822C099CA}"/>
    <cellStyle name="Normal 10 17 2 5" xfId="17767" xr:uid="{6D8C2E22-097A-44F8-9F93-E9B8DCA60E4A}"/>
    <cellStyle name="Normal 10 17 2 6" xfId="32600" xr:uid="{7B98930F-62F7-4232-B949-CA052CE6E4D7}"/>
    <cellStyle name="Normal 10 17 3" xfId="2939" xr:uid="{AF338AE2-435C-4321-8CE7-E9AD1C31B1B6}"/>
    <cellStyle name="Normal 10 17 3 2" xfId="4302" xr:uid="{77BE5C0D-DFAE-4B4F-8519-C3AFD6EC820A}"/>
    <cellStyle name="Normal 10 17 3 2 2" xfId="7539" xr:uid="{BFC41640-3AF5-431A-8669-02BE9D7DD995}"/>
    <cellStyle name="Normal 10 17 3 2 2 2" xfId="14962" xr:uid="{56B79A4D-94CE-4CC1-B7CF-56D34CA831A6}"/>
    <cellStyle name="Normal 10 17 3 2 2 2 2" xfId="29800" xr:uid="{41780F80-09AE-4FAE-B93B-A52B67C9523B}"/>
    <cellStyle name="Normal 10 17 3 2 2 2 3" xfId="44633" xr:uid="{B3D86554-70F6-4086-A8AF-2A5DA2C3C3FC}"/>
    <cellStyle name="Normal 10 17 3 2 2 3" xfId="22380" xr:uid="{4C78BE21-959D-47BB-9EAF-8BB980E3FB27}"/>
    <cellStyle name="Normal 10 17 3 2 2 4" xfId="37213" xr:uid="{CD53E22F-2A4D-486E-A0AC-5F2CDD8FB59A}"/>
    <cellStyle name="Normal 10 17 3 2 3" xfId="11724" xr:uid="{FB657766-125C-413F-A525-FC45F0602A68}"/>
    <cellStyle name="Normal 10 17 3 2 3 2" xfId="26562" xr:uid="{7C9BF2FC-2472-4929-8D0D-51F4C9B7C7F6}"/>
    <cellStyle name="Normal 10 17 3 2 3 3" xfId="41395" xr:uid="{42BEB3B3-B70F-4D2D-A1B7-7C25E1CB9558}"/>
    <cellStyle name="Normal 10 17 3 2 4" xfId="19142" xr:uid="{CAA75B72-4D11-4A3B-8F10-4F726B0A6226}"/>
    <cellStyle name="Normal 10 17 3 2 5" xfId="33975" xr:uid="{497EFBCF-B167-439A-9161-7A51860DEB6E}"/>
    <cellStyle name="Normal 10 17 3 3" xfId="6169" xr:uid="{C120A6F1-FAE2-4EFA-B31F-05570EAE573E}"/>
    <cellStyle name="Normal 10 17 3 3 2" xfId="13592" xr:uid="{9C441F3A-F944-4A7A-B30F-2B8940E5E43E}"/>
    <cellStyle name="Normal 10 17 3 3 2 2" xfId="28430" xr:uid="{48840459-6C66-463C-B5B3-0A6B49E43973}"/>
    <cellStyle name="Normal 10 17 3 3 2 3" xfId="43263" xr:uid="{7004FB16-4022-4CE1-86CD-5B2FADB99367}"/>
    <cellStyle name="Normal 10 17 3 3 3" xfId="21010" xr:uid="{AC8D5B6A-B271-447A-9E5D-D33F8A02B58E}"/>
    <cellStyle name="Normal 10 17 3 3 4" xfId="35843" xr:uid="{FA73D47C-FB77-4496-9FF9-094E6167FC69}"/>
    <cellStyle name="Normal 10 17 3 4" xfId="10350" xr:uid="{D4CC410E-0E26-419F-918E-9DE67C75B797}"/>
    <cellStyle name="Normal 10 17 3 4 2" xfId="25188" xr:uid="{F210922B-33EF-408E-8EA2-55C36C5CC30C}"/>
    <cellStyle name="Normal 10 17 3 4 3" xfId="40021" xr:uid="{DE22C4FE-E9E6-4FD5-B20D-94A37DDC5723}"/>
    <cellStyle name="Normal 10 17 3 5" xfId="17768" xr:uid="{738985F1-65E7-4582-802A-6253BC490408}"/>
    <cellStyle name="Normal 10 17 3 6" xfId="32601" xr:uid="{950AD885-D79C-4FA9-8888-7E7C86F88A54}"/>
    <cellStyle name="Normal 10 17 4" xfId="4303" xr:uid="{A5B4D163-FB76-4196-BBF0-0677F876F769}"/>
    <cellStyle name="Normal 10 17 4 2" xfId="7540" xr:uid="{CFCF7CB6-B912-4C96-843C-7E8D2D356A15}"/>
    <cellStyle name="Normal 10 17 4 2 2" xfId="14963" xr:uid="{9F17D3EF-AAE0-4CAF-8ADF-A32CDB94C14A}"/>
    <cellStyle name="Normal 10 17 4 2 2 2" xfId="29801" xr:uid="{8BE9A4C6-0AE4-4876-95B0-934FFDF896A2}"/>
    <cellStyle name="Normal 10 17 4 2 2 3" xfId="44634" xr:uid="{86F6CBCD-5E9B-4C9C-8DF0-E4988D880407}"/>
    <cellStyle name="Normal 10 17 4 2 3" xfId="22381" xr:uid="{55108698-6F6F-419F-9BD1-384954721132}"/>
    <cellStyle name="Normal 10 17 4 2 4" xfId="37214" xr:uid="{104AFD6D-4826-48B2-BA19-EEF3E7985231}"/>
    <cellStyle name="Normal 10 17 4 3" xfId="11725" xr:uid="{64FB67A7-A66C-40E3-95A6-6A01FFC41797}"/>
    <cellStyle name="Normal 10 17 4 3 2" xfId="26563" xr:uid="{1464C5F2-1AA4-4CEA-B44E-C10BC69B5A0B}"/>
    <cellStyle name="Normal 10 17 4 3 3" xfId="41396" xr:uid="{EEE5BA31-102A-491F-A64A-155679403AED}"/>
    <cellStyle name="Normal 10 17 4 4" xfId="19143" xr:uid="{5465E1CC-06FD-4040-A1CA-892155FCAB38}"/>
    <cellStyle name="Normal 10 17 4 5" xfId="33976" xr:uid="{328C89F3-CA6E-4D72-A944-5A436B23DB50}"/>
    <cellStyle name="Normal 10 17 5" xfId="6005" xr:uid="{B98B74EB-2753-4FC7-9536-8E5169F7407F}"/>
    <cellStyle name="Normal 10 17 5 2" xfId="9243" xr:uid="{2BD735FF-C4A6-4933-B12B-7DA74EAF4EFD}"/>
    <cellStyle name="Normal 10 17 5 2 2" xfId="16666" xr:uid="{BE006479-F140-465B-B932-B7038C17AAFF}"/>
    <cellStyle name="Normal 10 17 5 2 2 2" xfId="31504" xr:uid="{1C8CF449-7E9A-4D7A-A452-DB53CAD5F938}"/>
    <cellStyle name="Normal 10 17 5 2 2 3" xfId="46337" xr:uid="{64D02023-A41D-4997-96B9-10127F3B179C}"/>
    <cellStyle name="Normal 10 17 5 2 3" xfId="24084" xr:uid="{C8096225-DC26-4F6D-AA5F-D08CD0BEA265}"/>
    <cellStyle name="Normal 10 17 5 2 4" xfId="38917" xr:uid="{23C077FF-4C4F-42F1-9309-97BF5B99E6F6}"/>
    <cellStyle name="Normal 10 17 5 3" xfId="13428" xr:uid="{17CAECD6-2CED-48D5-B0C0-9C892F227879}"/>
    <cellStyle name="Normal 10 17 5 3 2" xfId="28266" xr:uid="{9552BA54-EFE0-4C55-AE39-BE8EF2C51513}"/>
    <cellStyle name="Normal 10 17 5 3 3" xfId="43099" xr:uid="{94A36A8E-115A-4FBC-B1DB-291421E4C5F2}"/>
    <cellStyle name="Normal 10 17 5 4" xfId="20846" xr:uid="{ED88BD1A-E9EB-4DF9-9161-EB98D5445FCB}"/>
    <cellStyle name="Normal 10 17 5 5" xfId="35679" xr:uid="{654B0BB8-0CBA-4AB2-B7E4-93C5B5FBE20E}"/>
    <cellStyle name="Normal 10 17 6" xfId="2937" xr:uid="{2AEBFBF2-3F2B-4912-8C3B-CBE9AA8177FE}"/>
    <cellStyle name="Normal 10 17 6 2" xfId="9342" xr:uid="{D5F722BB-004E-414E-A672-1D32750AFE60}"/>
    <cellStyle name="Normal 10 17 6 2 2" xfId="16765" xr:uid="{B4F6B2FE-AE52-4C9A-93D7-6B74C52B0D5B}"/>
    <cellStyle name="Normal 10 17 6 2 2 2" xfId="31603" xr:uid="{8C04D316-5781-40CE-9112-8EE684BF0C60}"/>
    <cellStyle name="Normal 10 17 6 2 2 3" xfId="46436" xr:uid="{A3FEB0CF-1CA2-4E37-B26B-063D10229D06}"/>
    <cellStyle name="Normal 10 17 6 2 3" xfId="24183" xr:uid="{8363C34A-ADA0-48B9-A6E6-9744AD0EFA1E}"/>
    <cellStyle name="Normal 10 17 6 2 4" xfId="39016" xr:uid="{110CE6A4-5C1B-44AD-9DB0-7EE4A50BDA52}"/>
    <cellStyle name="Normal 10 17 6 3" xfId="10348" xr:uid="{9445E597-AA59-48DC-8DA8-54717AA252D8}"/>
    <cellStyle name="Normal 10 17 6 3 2" xfId="25186" xr:uid="{5204600A-FD96-494B-AF80-790E6F71DF63}"/>
    <cellStyle name="Normal 10 17 6 3 3" xfId="40019" xr:uid="{E1074358-B80B-4E17-A1E9-95A3A186D178}"/>
    <cellStyle name="Normal 10 17 6 4" xfId="17766" xr:uid="{2372B2A7-F417-4E2B-B139-2ACBEF7A152A}"/>
    <cellStyle name="Normal 10 17 6 5" xfId="32599" xr:uid="{742B76F3-7CE5-4B46-A5DE-C9B45B24DB38}"/>
    <cellStyle name="Normal 10 17 7" xfId="6167" xr:uid="{2C84F27E-A83E-4FBB-81E3-6B75059B7AB5}"/>
    <cellStyle name="Normal 10 17 7 2" xfId="13590" xr:uid="{184C1687-3475-452D-BD34-B79021EE3716}"/>
    <cellStyle name="Normal 10 17 7 2 2" xfId="28428" xr:uid="{157AB285-67BE-4448-94DE-9A4CEDEB9AE2}"/>
    <cellStyle name="Normal 10 17 7 2 3" xfId="43261" xr:uid="{9BF179C5-62A1-459F-80D7-E28FA9E3A013}"/>
    <cellStyle name="Normal 10 17 7 3" xfId="21008" xr:uid="{66420438-6EEA-492F-B92C-8893F8257504}"/>
    <cellStyle name="Normal 10 17 7 4" xfId="35841" xr:uid="{5F918AEE-4923-46B3-973E-25A86029B5BB}"/>
    <cellStyle name="Normal 10 17 8" xfId="9926" xr:uid="{09F49C3F-1A0E-459B-B02E-A90E10312E68}"/>
    <cellStyle name="Normal 10 17 8 2" xfId="24764" xr:uid="{88EB5366-4177-452B-A08D-9195234B487A}"/>
    <cellStyle name="Normal 10 17 8 3" xfId="39597" xr:uid="{DFE2C292-CA78-4D6C-831F-905B2789F6A4}"/>
    <cellStyle name="Normal 10 17 9" xfId="17344" xr:uid="{4663F318-2D45-4614-B518-94DAC0BF3625}"/>
    <cellStyle name="Normal 10 18" xfId="2362" xr:uid="{ABB3B40C-0152-4B7A-9107-A5DAD39787AA}"/>
    <cellStyle name="Normal 10 18 10" xfId="32185" xr:uid="{5D64FCCA-90BF-4DB8-8567-C4163C133D26}"/>
    <cellStyle name="Normal 10 18 2" xfId="2941" xr:uid="{7178B080-6D92-4473-8180-F20C02EA5582}"/>
    <cellStyle name="Normal 10 18 2 2" xfId="4304" xr:uid="{B85A4B64-0F30-4993-BDD8-6572DE00C1C7}"/>
    <cellStyle name="Normal 10 18 2 2 2" xfId="7541" xr:uid="{C6E29FAA-D3E4-4A59-A12C-EEF5443E1CED}"/>
    <cellStyle name="Normal 10 18 2 2 2 2" xfId="14964" xr:uid="{3541F8F0-B7AD-418B-83C5-9F6E87A9ED08}"/>
    <cellStyle name="Normal 10 18 2 2 2 2 2" xfId="29802" xr:uid="{2786C59A-301D-4837-BD5A-30D5E8BF1A63}"/>
    <cellStyle name="Normal 10 18 2 2 2 2 3" xfId="44635" xr:uid="{285FBB65-D747-4827-9ED1-A1673C314EA5}"/>
    <cellStyle name="Normal 10 18 2 2 2 3" xfId="22382" xr:uid="{D68F48BE-8849-4B67-9E5F-7E0D3565C16B}"/>
    <cellStyle name="Normal 10 18 2 2 2 4" xfId="37215" xr:uid="{7B49302A-D99C-46D1-B0CD-6CFF9B2777FF}"/>
    <cellStyle name="Normal 10 18 2 2 3" xfId="11726" xr:uid="{8C0A5F8A-0347-47CE-A86A-5AC79710FA14}"/>
    <cellStyle name="Normal 10 18 2 2 3 2" xfId="26564" xr:uid="{143506DE-4C3C-429B-85AA-7F5633CBC6F0}"/>
    <cellStyle name="Normal 10 18 2 2 3 3" xfId="41397" xr:uid="{92F5A3DF-B24C-4AEA-AFCF-648BFCA237E2}"/>
    <cellStyle name="Normal 10 18 2 2 4" xfId="19144" xr:uid="{FD8B9163-EAA8-47ED-B119-278FAAAF2010}"/>
    <cellStyle name="Normal 10 18 2 2 5" xfId="33977" xr:uid="{57D3AE47-96B9-4C6B-991D-2620D78AA275}"/>
    <cellStyle name="Normal 10 18 2 3" xfId="6171" xr:uid="{47571512-FF15-40F9-882A-7221C4DCE680}"/>
    <cellStyle name="Normal 10 18 2 3 2" xfId="13594" xr:uid="{5041D661-F7FE-4229-A71E-4599C8BDDA2E}"/>
    <cellStyle name="Normal 10 18 2 3 2 2" xfId="28432" xr:uid="{C5136284-7E67-467C-AA37-E11B9E37BE8F}"/>
    <cellStyle name="Normal 10 18 2 3 2 3" xfId="43265" xr:uid="{3364FBA3-3819-4461-81C9-0359A0AC488E}"/>
    <cellStyle name="Normal 10 18 2 3 3" xfId="21012" xr:uid="{299254E0-EA0D-4C3F-A92B-FCBD2F9768F1}"/>
    <cellStyle name="Normal 10 18 2 3 4" xfId="35845" xr:uid="{84DE447E-E988-45C1-9917-85EE08620519}"/>
    <cellStyle name="Normal 10 18 2 4" xfId="10352" xr:uid="{16527B83-E85B-4B9D-94DE-2FD057102476}"/>
    <cellStyle name="Normal 10 18 2 4 2" xfId="25190" xr:uid="{E2A789A1-428E-46C4-BBD9-EEA998B3C0BE}"/>
    <cellStyle name="Normal 10 18 2 4 3" xfId="40023" xr:uid="{98842B03-1CA8-4CE7-8940-F32C450F2873}"/>
    <cellStyle name="Normal 10 18 2 5" xfId="17770" xr:uid="{371DF907-140B-47F2-95E4-D5985D72AD08}"/>
    <cellStyle name="Normal 10 18 2 6" xfId="32603" xr:uid="{2A102EB5-1B96-4524-AEC3-F9A3BBE5A9D8}"/>
    <cellStyle name="Normal 10 18 3" xfId="2942" xr:uid="{A87A043C-519D-4FAE-ADDB-181CF85E28EC}"/>
    <cellStyle name="Normal 10 18 3 2" xfId="4305" xr:uid="{71F2AAAE-591D-4648-A7B6-EC8CE49F7486}"/>
    <cellStyle name="Normal 10 18 3 2 2" xfId="7542" xr:uid="{B87FD44A-84F0-44FD-9462-3D9595453600}"/>
    <cellStyle name="Normal 10 18 3 2 2 2" xfId="14965" xr:uid="{7370EAFD-3AF3-4011-AE1F-845682BD4BB7}"/>
    <cellStyle name="Normal 10 18 3 2 2 2 2" xfId="29803" xr:uid="{B938FF2F-2F2B-4E77-A407-6C69CC0925C1}"/>
    <cellStyle name="Normal 10 18 3 2 2 2 3" xfId="44636" xr:uid="{4B404D93-BC07-4F1F-9B04-D82A963CD49E}"/>
    <cellStyle name="Normal 10 18 3 2 2 3" xfId="22383" xr:uid="{6C9A97F1-3D43-43A3-B948-A14EBC621F91}"/>
    <cellStyle name="Normal 10 18 3 2 2 4" xfId="37216" xr:uid="{4BCC6E3B-ABAF-4F31-9114-36A842F65DB2}"/>
    <cellStyle name="Normal 10 18 3 2 3" xfId="11727" xr:uid="{5A182C78-BF76-422C-83DD-716204290E6F}"/>
    <cellStyle name="Normal 10 18 3 2 3 2" xfId="26565" xr:uid="{BA1CE580-D320-4C21-B44B-A4267DFE8455}"/>
    <cellStyle name="Normal 10 18 3 2 3 3" xfId="41398" xr:uid="{2F2F5550-0DFF-41B2-AA44-1BF5D3D02E1A}"/>
    <cellStyle name="Normal 10 18 3 2 4" xfId="19145" xr:uid="{08EFCE91-CFFE-4DF6-8171-A2E158B1D8DC}"/>
    <cellStyle name="Normal 10 18 3 2 5" xfId="33978" xr:uid="{693A1AB4-5EFA-4573-A327-B19A7F0137C8}"/>
    <cellStyle name="Normal 10 18 3 3" xfId="6172" xr:uid="{0416C760-9A0E-4642-AF73-1738D82654F1}"/>
    <cellStyle name="Normal 10 18 3 3 2" xfId="13595" xr:uid="{9F5F4FB6-9E08-471B-B0D1-6C9B55DCBD0E}"/>
    <cellStyle name="Normal 10 18 3 3 2 2" xfId="28433" xr:uid="{BAAA8D30-69E5-4426-B5FB-A751F0EFF575}"/>
    <cellStyle name="Normal 10 18 3 3 2 3" xfId="43266" xr:uid="{0FF1D137-4381-42AE-AA36-39785B3478D8}"/>
    <cellStyle name="Normal 10 18 3 3 3" xfId="21013" xr:uid="{FCA1914D-D006-4FA1-96CF-7E5070966EC2}"/>
    <cellStyle name="Normal 10 18 3 3 4" xfId="35846" xr:uid="{6CD9A27A-6D68-48E6-AA89-63A558854FA0}"/>
    <cellStyle name="Normal 10 18 3 4" xfId="10353" xr:uid="{37A763B3-28C9-4CFC-9696-FA244FBF07DC}"/>
    <cellStyle name="Normal 10 18 3 4 2" xfId="25191" xr:uid="{E1BEEE59-85F3-4909-A819-8DF075CA16D2}"/>
    <cellStyle name="Normal 10 18 3 4 3" xfId="40024" xr:uid="{3F9CD212-C34B-4BDE-9EEF-770A6A9EFED7}"/>
    <cellStyle name="Normal 10 18 3 5" xfId="17771" xr:uid="{6EFABF59-0E48-45D8-8DE6-2670008ED9E7}"/>
    <cellStyle name="Normal 10 18 3 6" xfId="32604" xr:uid="{E49D551C-9234-40F1-9D6C-94104CEA51B4}"/>
    <cellStyle name="Normal 10 18 4" xfId="4306" xr:uid="{08B212FC-E235-4B70-9DA7-FE1E27F4C9F0}"/>
    <cellStyle name="Normal 10 18 4 2" xfId="7543" xr:uid="{E0AA211C-23FA-4B03-A00B-9630A08ECA4B}"/>
    <cellStyle name="Normal 10 18 4 2 2" xfId="14966" xr:uid="{05EDFE3C-F171-4997-9CED-4D97B9E24779}"/>
    <cellStyle name="Normal 10 18 4 2 2 2" xfId="29804" xr:uid="{47F4800A-A8C1-4075-BB2E-8970F00AC3A3}"/>
    <cellStyle name="Normal 10 18 4 2 2 3" xfId="44637" xr:uid="{55B8E37C-EB32-4D97-A640-6BD93F33E940}"/>
    <cellStyle name="Normal 10 18 4 2 3" xfId="22384" xr:uid="{982BD033-C4EC-4B33-90D8-214ED80FA5CC}"/>
    <cellStyle name="Normal 10 18 4 2 4" xfId="37217" xr:uid="{90E829FA-A257-4565-BEED-E2DFF50F29C4}"/>
    <cellStyle name="Normal 10 18 4 3" xfId="11728" xr:uid="{00E0C17F-B1EB-4ECC-B387-E9D2ACA0D3DD}"/>
    <cellStyle name="Normal 10 18 4 3 2" xfId="26566" xr:uid="{7B35C59E-8725-4B97-B2FE-9F338FE45A07}"/>
    <cellStyle name="Normal 10 18 4 3 3" xfId="41399" xr:uid="{B13D12C2-4460-41FF-AB3F-519AAABF6EA1}"/>
    <cellStyle name="Normal 10 18 4 4" xfId="19146" xr:uid="{0D61FE9A-2097-4DEE-A923-FB90AB6E8BAA}"/>
    <cellStyle name="Normal 10 18 4 5" xfId="33979" xr:uid="{1ED9C56B-18B9-4E82-8111-2468B88D10F5}"/>
    <cellStyle name="Normal 10 18 5" xfId="5873" xr:uid="{C4865E5A-59CF-4A9F-8F46-F7C76190668C}"/>
    <cellStyle name="Normal 10 18 5 2" xfId="9112" xr:uid="{0A51ABEC-BC73-427D-9CA6-39EF2D51492E}"/>
    <cellStyle name="Normal 10 18 5 2 2" xfId="16535" xr:uid="{12E6351F-A8BE-4D7C-802B-949194640D8D}"/>
    <cellStyle name="Normal 10 18 5 2 2 2" xfId="31373" xr:uid="{C21AEA09-D89F-438B-AEE8-9F4E9222AEB5}"/>
    <cellStyle name="Normal 10 18 5 2 2 3" xfId="46206" xr:uid="{D45FEAC2-0777-4B44-898C-799E3C6D6007}"/>
    <cellStyle name="Normal 10 18 5 2 3" xfId="23953" xr:uid="{3803D8E7-E553-4832-986C-E5D93DD4AC79}"/>
    <cellStyle name="Normal 10 18 5 2 4" xfId="38786" xr:uid="{57E26ED2-885B-4016-B019-B9F9B904831E}"/>
    <cellStyle name="Normal 10 18 5 3" xfId="13297" xr:uid="{99F837CC-FEA5-45A5-9297-706DE04D5777}"/>
    <cellStyle name="Normal 10 18 5 3 2" xfId="28135" xr:uid="{F0BD5ABD-DB1C-4F67-AF79-171FE8E521CC}"/>
    <cellStyle name="Normal 10 18 5 3 3" xfId="42968" xr:uid="{4511AFDB-E37C-432A-8AA9-CEC168C0F09B}"/>
    <cellStyle name="Normal 10 18 5 4" xfId="20715" xr:uid="{617AFF30-C9A1-4BB0-996F-21C0D0AB49C0}"/>
    <cellStyle name="Normal 10 18 5 5" xfId="35548" xr:uid="{136177DB-A8B5-470F-9986-857547CBB532}"/>
    <cellStyle name="Normal 10 18 6" xfId="2940" xr:uid="{61167D9B-8240-4B20-8CA9-7DF89BB1BAA9}"/>
    <cellStyle name="Normal 10 18 6 2" xfId="9343" xr:uid="{7DB02476-9CAC-449B-99C3-330C32732A4B}"/>
    <cellStyle name="Normal 10 18 6 2 2" xfId="16766" xr:uid="{B34B70E8-F190-4403-90FF-640EDD5BBD44}"/>
    <cellStyle name="Normal 10 18 6 2 2 2" xfId="31604" xr:uid="{D3AF8C5B-2CDA-4303-8CB1-5748E7BC02A8}"/>
    <cellStyle name="Normal 10 18 6 2 2 3" xfId="46437" xr:uid="{4585040B-53A1-4D24-9A8C-DF0AB5EEBF14}"/>
    <cellStyle name="Normal 10 18 6 2 3" xfId="24184" xr:uid="{FD8E7C04-CE2C-4E7D-82A1-B7AE191EBDB1}"/>
    <cellStyle name="Normal 10 18 6 2 4" xfId="39017" xr:uid="{C4D2E025-6D5B-4595-995B-B8CCC7C0979F}"/>
    <cellStyle name="Normal 10 18 6 3" xfId="10351" xr:uid="{849309B4-6414-4B06-8E8E-A087312C3A86}"/>
    <cellStyle name="Normal 10 18 6 3 2" xfId="25189" xr:uid="{EAC2C738-8E9E-495E-8A3B-5806C172F570}"/>
    <cellStyle name="Normal 10 18 6 3 3" xfId="40022" xr:uid="{02E227C4-A1F5-4C41-BB1C-DE2DED12A0E1}"/>
    <cellStyle name="Normal 10 18 6 4" xfId="17769" xr:uid="{893EC41D-FA77-4686-9B5D-76AAFD53CB3D}"/>
    <cellStyle name="Normal 10 18 6 5" xfId="32602" xr:uid="{497B1FA3-36D8-4B8D-8C48-63BC010256FA}"/>
    <cellStyle name="Normal 10 18 7" xfId="6170" xr:uid="{9A2065A7-38E5-416D-8DA6-CFE0FAE835CA}"/>
    <cellStyle name="Normal 10 18 7 2" xfId="13593" xr:uid="{8BAC8952-1F2F-4E55-9238-10CD81D43B77}"/>
    <cellStyle name="Normal 10 18 7 2 2" xfId="28431" xr:uid="{C571F183-ADF1-4F0E-8FCD-ABE0BF32C0A7}"/>
    <cellStyle name="Normal 10 18 7 2 3" xfId="43264" xr:uid="{BF21F7EA-BF96-4963-94A4-0BFD4C18B783}"/>
    <cellStyle name="Normal 10 18 7 3" xfId="21011" xr:uid="{611B7693-69D9-4AC2-985C-B318B7946837}"/>
    <cellStyle name="Normal 10 18 7 4" xfId="35844" xr:uid="{EF092ACE-50A2-4E7E-A04E-598782BB11DF}"/>
    <cellStyle name="Normal 10 18 8" xfId="9934" xr:uid="{3DFB8592-CE21-4353-A87F-88890DD925D2}"/>
    <cellStyle name="Normal 10 18 8 2" xfId="24772" xr:uid="{B693E3F4-F766-4D6E-9C88-691207A0365C}"/>
    <cellStyle name="Normal 10 18 8 3" xfId="39605" xr:uid="{F3512A5D-C811-489A-9AD6-BAAE6612C00E}"/>
    <cellStyle name="Normal 10 18 9" xfId="17352" xr:uid="{ED8D4C04-B2CC-4CEE-8CDC-CA4F4639CE50}"/>
    <cellStyle name="Normal 10 19" xfId="2539" xr:uid="{A165A5F2-57CC-4C60-8362-2D0DDEC26609}"/>
    <cellStyle name="Normal 10 19 10" xfId="32321" xr:uid="{9905574E-9EFC-4FEF-8410-007BA39CAA2D}"/>
    <cellStyle name="Normal 10 19 2" xfId="2944" xr:uid="{F6594617-AE86-4C98-8EE3-469AABD81E86}"/>
    <cellStyle name="Normal 10 19 2 2" xfId="4307" xr:uid="{074F5730-CAB7-48A8-9F5D-795EA47CB8D3}"/>
    <cellStyle name="Normal 10 19 2 2 2" xfId="7544" xr:uid="{59646E94-5D98-4345-AE35-3B796017C85C}"/>
    <cellStyle name="Normal 10 19 2 2 2 2" xfId="14967" xr:uid="{91C52691-DD04-4359-92B1-50090FBFC848}"/>
    <cellStyle name="Normal 10 19 2 2 2 2 2" xfId="29805" xr:uid="{7CEFA547-2A40-4A40-9693-D6404D1B6647}"/>
    <cellStyle name="Normal 10 19 2 2 2 2 3" xfId="44638" xr:uid="{9793E835-6D46-47F4-A7C1-20B46AF87646}"/>
    <cellStyle name="Normal 10 19 2 2 2 3" xfId="22385" xr:uid="{4FC19C37-F026-4B94-992E-B2E5C690D3D3}"/>
    <cellStyle name="Normal 10 19 2 2 2 4" xfId="37218" xr:uid="{DD9335F8-2153-404F-91A2-03D266954A47}"/>
    <cellStyle name="Normal 10 19 2 2 3" xfId="11729" xr:uid="{CE731330-D5B2-4A04-95DD-728FA78A78F4}"/>
    <cellStyle name="Normal 10 19 2 2 3 2" xfId="26567" xr:uid="{4A301957-679C-4B6E-9586-0F6B19FB5916}"/>
    <cellStyle name="Normal 10 19 2 2 3 3" xfId="41400" xr:uid="{0EFD2081-670B-4CF3-82D9-E6D923258FFF}"/>
    <cellStyle name="Normal 10 19 2 2 4" xfId="19147" xr:uid="{07F35086-E7A9-4188-9683-AF50F6121E81}"/>
    <cellStyle name="Normal 10 19 2 2 5" xfId="33980" xr:uid="{2AE2AD62-23BA-4A6E-8C72-C12F8864A59C}"/>
    <cellStyle name="Normal 10 19 2 3" xfId="6174" xr:uid="{FDC1FD7F-3C36-4D44-B491-EA7E6BD566F3}"/>
    <cellStyle name="Normal 10 19 2 3 2" xfId="13597" xr:uid="{C6DF4648-624E-48CD-B82F-BFDE4AB5BBDB}"/>
    <cellStyle name="Normal 10 19 2 3 2 2" xfId="28435" xr:uid="{51FCC01F-450E-4FF5-85EE-822D60E187DE}"/>
    <cellStyle name="Normal 10 19 2 3 2 3" xfId="43268" xr:uid="{8B75A646-EC57-4E1A-BC90-7530763BF6A5}"/>
    <cellStyle name="Normal 10 19 2 3 3" xfId="21015" xr:uid="{FE3C1BE6-2626-4CDF-ABAB-042CCF21DDC9}"/>
    <cellStyle name="Normal 10 19 2 3 4" xfId="35848" xr:uid="{CBA0705C-00A6-4148-AD98-091C038D87F1}"/>
    <cellStyle name="Normal 10 19 2 4" xfId="10355" xr:uid="{9B619306-CB3C-4F1D-BE75-37973B033502}"/>
    <cellStyle name="Normal 10 19 2 4 2" xfId="25193" xr:uid="{650EE956-17DB-4705-95CA-93FD56A75D84}"/>
    <cellStyle name="Normal 10 19 2 4 3" xfId="40026" xr:uid="{A638FAB5-87E6-4275-8D15-6E6769AD659F}"/>
    <cellStyle name="Normal 10 19 2 5" xfId="17773" xr:uid="{61C88C04-372F-44B0-B4E8-8943BB179A7D}"/>
    <cellStyle name="Normal 10 19 2 6" xfId="32606" xr:uid="{FE289713-3B39-4D03-95B5-C4A3771117CB}"/>
    <cellStyle name="Normal 10 19 3" xfId="2945" xr:uid="{5C588CA6-AA92-4CFD-9218-651AD90DA644}"/>
    <cellStyle name="Normal 10 19 3 2" xfId="4308" xr:uid="{CA4BF167-0081-44AF-BA7C-2CF77AD3043F}"/>
    <cellStyle name="Normal 10 19 3 2 2" xfId="7545" xr:uid="{058A124A-F85C-41B7-BDE6-704468B2B73E}"/>
    <cellStyle name="Normal 10 19 3 2 2 2" xfId="14968" xr:uid="{155D705A-C3FE-4973-83AA-208FA6719288}"/>
    <cellStyle name="Normal 10 19 3 2 2 2 2" xfId="29806" xr:uid="{7DD1F57E-8D41-4FD6-A2EA-D72F43F37893}"/>
    <cellStyle name="Normal 10 19 3 2 2 2 3" xfId="44639" xr:uid="{37A4AED5-C48B-4F2A-AE29-3B2398E92B7C}"/>
    <cellStyle name="Normal 10 19 3 2 2 3" xfId="22386" xr:uid="{766FD455-D844-422D-B599-83EF4281C8E5}"/>
    <cellStyle name="Normal 10 19 3 2 2 4" xfId="37219" xr:uid="{A1D1A299-EB01-4DCA-A45D-5176A93644DA}"/>
    <cellStyle name="Normal 10 19 3 2 3" xfId="11730" xr:uid="{ED80440C-B8B6-4F63-89C2-33E824C06BA4}"/>
    <cellStyle name="Normal 10 19 3 2 3 2" xfId="26568" xr:uid="{79E478C9-188C-478D-A125-71FB3AD6401D}"/>
    <cellStyle name="Normal 10 19 3 2 3 3" xfId="41401" xr:uid="{6C8B5125-4818-41F5-A11E-02E8A9262AF4}"/>
    <cellStyle name="Normal 10 19 3 2 4" xfId="19148" xr:uid="{7EB3CB7B-ADE4-4D78-AD09-526AD1D6A2B3}"/>
    <cellStyle name="Normal 10 19 3 2 5" xfId="33981" xr:uid="{110BF941-B3C4-4971-93F5-78AC7DAE4BB9}"/>
    <cellStyle name="Normal 10 19 3 3" xfId="6175" xr:uid="{5BC1DDBF-B25C-4E5B-B461-C3288B2E5686}"/>
    <cellStyle name="Normal 10 19 3 3 2" xfId="13598" xr:uid="{35E9E096-D750-4623-8686-9116AADF8F2B}"/>
    <cellStyle name="Normal 10 19 3 3 2 2" xfId="28436" xr:uid="{8CAECD11-4C2D-4980-9B0E-D63C38A89A7C}"/>
    <cellStyle name="Normal 10 19 3 3 2 3" xfId="43269" xr:uid="{B44D2919-57E7-4A83-B606-C9F2254683A1}"/>
    <cellStyle name="Normal 10 19 3 3 3" xfId="21016" xr:uid="{C56805FA-77E1-4640-A488-05F0953E3F1E}"/>
    <cellStyle name="Normal 10 19 3 3 4" xfId="35849" xr:uid="{6F8BE9C7-0EDF-4AE0-A462-E80489AB3FFB}"/>
    <cellStyle name="Normal 10 19 3 4" xfId="10356" xr:uid="{8E048B94-C276-4388-AC16-4441534A3069}"/>
    <cellStyle name="Normal 10 19 3 4 2" xfId="25194" xr:uid="{67D0C53F-BED1-4BDE-990E-67BDBB7FB0B3}"/>
    <cellStyle name="Normal 10 19 3 4 3" xfId="40027" xr:uid="{525BC930-5E0F-43D2-A44E-B000AF89C72F}"/>
    <cellStyle name="Normal 10 19 3 5" xfId="17774" xr:uid="{09BEDDBE-AE18-42D3-B4A6-8259110072AD}"/>
    <cellStyle name="Normal 10 19 3 6" xfId="32607" xr:uid="{3A966F12-FCD9-4F72-A611-CD7BA04D2C7D}"/>
    <cellStyle name="Normal 10 19 4" xfId="4309" xr:uid="{AE6B97E2-0E75-4E84-B6E9-B9A6CDFE9B9A}"/>
    <cellStyle name="Normal 10 19 4 2" xfId="7546" xr:uid="{66DA7120-4480-4C06-89F7-2F4771A6FB11}"/>
    <cellStyle name="Normal 10 19 4 2 2" xfId="14969" xr:uid="{B770F8E6-47B8-4A3C-BDD0-BFE53949E440}"/>
    <cellStyle name="Normal 10 19 4 2 2 2" xfId="29807" xr:uid="{C1B2E256-3E7A-491C-A63D-2F2111614E86}"/>
    <cellStyle name="Normal 10 19 4 2 2 3" xfId="44640" xr:uid="{87FB0616-778F-47CA-B162-664AAC607235}"/>
    <cellStyle name="Normal 10 19 4 2 3" xfId="22387" xr:uid="{CBD21823-8F9C-4823-8E5C-74403ECDA552}"/>
    <cellStyle name="Normal 10 19 4 2 4" xfId="37220" xr:uid="{F73AF1F8-FDD1-46CA-B140-6F70DE49D74A}"/>
    <cellStyle name="Normal 10 19 4 3" xfId="11731" xr:uid="{D46C940F-5433-4B6C-A712-4E15851DF871}"/>
    <cellStyle name="Normal 10 19 4 3 2" xfId="26569" xr:uid="{03EC7118-DE60-4229-A632-D5588F5B7699}"/>
    <cellStyle name="Normal 10 19 4 3 3" xfId="41402" xr:uid="{360FAD52-3B91-477A-BF81-3192E006F269}"/>
    <cellStyle name="Normal 10 19 4 4" xfId="19149" xr:uid="{E1CE4482-243B-4F65-8C99-7B36098EB593}"/>
    <cellStyle name="Normal 10 19 4 5" xfId="33982" xr:uid="{5D195C82-22EC-41E6-8471-1DFA7E41D3E1}"/>
    <cellStyle name="Normal 10 19 5" xfId="5875" xr:uid="{828D8FA0-50F0-412C-8340-1AD98CB37BCD}"/>
    <cellStyle name="Normal 10 19 5 2" xfId="9114" xr:uid="{19C4AD2E-15A3-46DE-992A-12EE43E3D773}"/>
    <cellStyle name="Normal 10 19 5 2 2" xfId="16537" xr:uid="{6A1957A3-CBC0-498C-B8B7-F4A2C582F688}"/>
    <cellStyle name="Normal 10 19 5 2 2 2" xfId="31375" xr:uid="{6FD57262-9AD4-4FA9-A19C-D25DC91C30BC}"/>
    <cellStyle name="Normal 10 19 5 2 2 3" xfId="46208" xr:uid="{C4BF0885-A37A-44EF-A767-C266FB707E93}"/>
    <cellStyle name="Normal 10 19 5 2 3" xfId="23955" xr:uid="{3F48BE5E-53B8-4A94-B504-36191DA9BC8F}"/>
    <cellStyle name="Normal 10 19 5 2 4" xfId="38788" xr:uid="{D533D9F3-9737-4617-BAC4-825FA3ED3A93}"/>
    <cellStyle name="Normal 10 19 5 3" xfId="13299" xr:uid="{5E01BA31-D527-4955-8085-EF3E681CCBB7}"/>
    <cellStyle name="Normal 10 19 5 3 2" xfId="28137" xr:uid="{B414B5FE-91E5-4ABF-B6A5-C1C88C21F186}"/>
    <cellStyle name="Normal 10 19 5 3 3" xfId="42970" xr:uid="{614BAE93-15DF-4DF9-98F4-E54F8A7D5A33}"/>
    <cellStyle name="Normal 10 19 5 4" xfId="20717" xr:uid="{26132A30-3526-47A6-B662-A0E42B1CB786}"/>
    <cellStyle name="Normal 10 19 5 5" xfId="35550" xr:uid="{9BEBE8AA-B54B-4028-9D97-D0E506365CC7}"/>
    <cellStyle name="Normal 10 19 6" xfId="2943" xr:uid="{2F9CED82-A674-4FAD-989A-003A301064DD}"/>
    <cellStyle name="Normal 10 19 6 2" xfId="9344" xr:uid="{2C3833BB-C742-44DA-B4E6-F453A5848139}"/>
    <cellStyle name="Normal 10 19 6 2 2" xfId="16767" xr:uid="{9C2B62CE-5AAD-48A9-924E-9C90ACC556C4}"/>
    <cellStyle name="Normal 10 19 6 2 2 2" xfId="31605" xr:uid="{C641EF04-E3DC-47B2-BEB7-A64551F6F5E2}"/>
    <cellStyle name="Normal 10 19 6 2 2 3" xfId="46438" xr:uid="{91CF90D3-091A-40CC-A092-FFDC37661A7B}"/>
    <cellStyle name="Normal 10 19 6 2 3" xfId="24185" xr:uid="{D5C79BCC-CA89-4165-A8ED-29A024188107}"/>
    <cellStyle name="Normal 10 19 6 2 4" xfId="39018" xr:uid="{7A67895E-19E6-46AB-8E79-EFBD17212A9D}"/>
    <cellStyle name="Normal 10 19 6 3" xfId="10354" xr:uid="{97F65FC7-8612-4446-A1A8-C19DB19C7628}"/>
    <cellStyle name="Normal 10 19 6 3 2" xfId="25192" xr:uid="{F6986732-0D92-4177-B9DA-AABCD14625C8}"/>
    <cellStyle name="Normal 10 19 6 3 3" xfId="40025" xr:uid="{503FF628-6B38-4567-B8EF-2C84A8CB58CC}"/>
    <cellStyle name="Normal 10 19 6 4" xfId="17772" xr:uid="{568A4D5D-AAB1-4441-ABC9-6479AAC9E45D}"/>
    <cellStyle name="Normal 10 19 6 5" xfId="32605" xr:uid="{A35262F5-CC0C-466A-9943-69F64AB9073B}"/>
    <cellStyle name="Normal 10 19 7" xfId="6173" xr:uid="{EC296D88-DD72-41E7-ABC2-EEA1CB8B9D55}"/>
    <cellStyle name="Normal 10 19 7 2" xfId="13596" xr:uid="{A3BD5421-F8BF-4982-8904-99C0DDF7AE96}"/>
    <cellStyle name="Normal 10 19 7 2 2" xfId="28434" xr:uid="{61BA0CDA-52ED-4C3C-B82D-FF9EF8EE5AC9}"/>
    <cellStyle name="Normal 10 19 7 2 3" xfId="43267" xr:uid="{B2E8FC7F-6045-400A-A122-21AC74439964}"/>
    <cellStyle name="Normal 10 19 7 3" xfId="21014" xr:uid="{A4E066FC-A8BA-4D31-935A-25FD44238675}"/>
    <cellStyle name="Normal 10 19 7 4" xfId="35847" xr:uid="{B17BF592-0568-4CE3-BB20-4F45BC935220}"/>
    <cellStyle name="Normal 10 19 8" xfId="10070" xr:uid="{2E132D3C-DC9A-43F5-AC44-C4634893A3BE}"/>
    <cellStyle name="Normal 10 19 8 2" xfId="24908" xr:uid="{A32141BC-F323-442D-9175-55FBD16F5A88}"/>
    <cellStyle name="Normal 10 19 8 3" xfId="39741" xr:uid="{0BF947F1-4EB2-49CC-B482-77BD8EE35E8F}"/>
    <cellStyle name="Normal 10 19 9" xfId="17488" xr:uid="{3F19D140-099B-4BED-B90D-B1D00F9AEBE6}"/>
    <cellStyle name="Normal 10 2" xfId="656" xr:uid="{D17B94E6-C9E5-4E88-945F-54DF8EEE75AC}"/>
    <cellStyle name="Normal 10 2 10" xfId="5902" xr:uid="{22284D0E-5C8F-4614-93B0-3D02723F86CF}"/>
    <cellStyle name="Normal 10 2 10 2" xfId="9140" xr:uid="{A4354C56-B858-4036-8C86-C850461DDA5A}"/>
    <cellStyle name="Normal 10 2 10 2 2" xfId="16563" xr:uid="{C6774189-07D6-4423-9BA7-FEF1D9AD23B3}"/>
    <cellStyle name="Normal 10 2 10 2 2 2" xfId="31401" xr:uid="{A62E3FF4-FC35-46C9-A408-B847749D6B03}"/>
    <cellStyle name="Normal 10 2 10 2 2 3" xfId="46234" xr:uid="{85292FE0-FF45-469C-B0B1-590CC799480E}"/>
    <cellStyle name="Normal 10 2 10 2 3" xfId="23981" xr:uid="{BA24D045-A25A-4BB6-8202-C1149FD5C15A}"/>
    <cellStyle name="Normal 10 2 10 2 4" xfId="38814" xr:uid="{1307BC1D-6D87-4D89-A768-26CFBFEA90A3}"/>
    <cellStyle name="Normal 10 2 10 3" xfId="13325" xr:uid="{6D431C1E-9802-44AD-AE17-29D2E991DE6F}"/>
    <cellStyle name="Normal 10 2 10 3 2" xfId="28163" xr:uid="{CC4F97D3-0EE3-42FF-83AB-D6A520637F97}"/>
    <cellStyle name="Normal 10 2 10 3 3" xfId="42996" xr:uid="{D888B96F-1B70-41E0-A0F0-68066B2975F3}"/>
    <cellStyle name="Normal 10 2 10 4" xfId="20743" xr:uid="{53DB1815-792A-4BD5-9814-2B250CE77A52}"/>
    <cellStyle name="Normal 10 2 10 5" xfId="35576" xr:uid="{6425D785-55C4-4963-98F0-8324E2DA8C0A}"/>
    <cellStyle name="Normal 10 2 11" xfId="2946" xr:uid="{0A078DA3-D3C2-4423-96CB-A7F31D308F63}"/>
    <cellStyle name="Normal 10 2 11 2" xfId="9345" xr:uid="{3142B9FB-90C4-46EC-B21A-DA211385C74E}"/>
    <cellStyle name="Normal 10 2 11 2 2" xfId="16768" xr:uid="{E2D402BD-D7EE-4505-B54C-95246BDD45B2}"/>
    <cellStyle name="Normal 10 2 11 2 2 2" xfId="31606" xr:uid="{5BEA9447-4574-4B11-ABD5-4C24D6EB7C40}"/>
    <cellStyle name="Normal 10 2 11 2 2 3" xfId="46439" xr:uid="{0BE078CF-2999-4DF4-A16D-6D283F72E001}"/>
    <cellStyle name="Normal 10 2 11 2 3" xfId="24186" xr:uid="{441AE42E-A645-48DD-B65F-6126B25E1819}"/>
    <cellStyle name="Normal 10 2 11 2 4" xfId="39019" xr:uid="{789FADAC-E929-4ECA-B172-BB68E3FB1043}"/>
    <cellStyle name="Normal 10 2 11 3" xfId="10357" xr:uid="{8E1F706A-1BD6-4147-9C29-AE8D76B29EEF}"/>
    <cellStyle name="Normal 10 2 11 3 2" xfId="25195" xr:uid="{D8E0E3B1-8028-42AB-AF6C-2B5545FB2761}"/>
    <cellStyle name="Normal 10 2 11 3 3" xfId="40028" xr:uid="{C406F01E-3E8F-443F-AE11-EFD7B701F3D3}"/>
    <cellStyle name="Normal 10 2 11 4" xfId="17775" xr:uid="{53E5969F-A508-428C-AC40-5C136AE00509}"/>
    <cellStyle name="Normal 10 2 11 5" xfId="32608" xr:uid="{0F8C7D45-3584-47A9-BD80-1FE387B575F2}"/>
    <cellStyle name="Normal 10 2 12" xfId="6176" xr:uid="{24D382A0-DFE9-4571-B078-AC9351D08F1B}"/>
    <cellStyle name="Normal 10 2 12 2" xfId="13599" xr:uid="{277C909D-58D4-4A4D-B2E5-0BA4E9407978}"/>
    <cellStyle name="Normal 10 2 12 2 2" xfId="28437" xr:uid="{FC122118-2CA6-45FE-8B51-93CD6F130ABC}"/>
    <cellStyle name="Normal 10 2 12 2 3" xfId="43270" xr:uid="{7B992044-5754-4F6E-A9EF-E07BA3960C90}"/>
    <cellStyle name="Normal 10 2 12 3" xfId="21017" xr:uid="{904F240D-E3D7-449F-88BC-CE128F345CBC}"/>
    <cellStyle name="Normal 10 2 12 4" xfId="35850" xr:uid="{E146AF98-2C26-4323-877C-41D5AFE84208}"/>
    <cellStyle name="Normal 10 2 13" xfId="9833" xr:uid="{054AB5E4-65FB-4E41-8286-2ED377279267}"/>
    <cellStyle name="Normal 10 2 13 2" xfId="24671" xr:uid="{A8C8631A-A303-453F-9ADB-756B7D08765F}"/>
    <cellStyle name="Normal 10 2 13 3" xfId="39504" xr:uid="{D61432E9-6564-44CF-8FA6-BF5574DA5346}"/>
    <cellStyle name="Normal 10 2 14" xfId="17251" xr:uid="{C8440DB7-C375-446F-95C1-573BA51F578B}"/>
    <cellStyle name="Normal 10 2 15" xfId="32084" xr:uid="{60DE55B2-1234-4450-A19F-AD6553230ACC}"/>
    <cellStyle name="Normal 10 2 2" xfId="1299" xr:uid="{CEF0DEDC-5DC2-4E0D-BAB2-577C3B5FBEB5}"/>
    <cellStyle name="Normal 10 2 2 10" xfId="32123" xr:uid="{90B52C4C-D68B-42CE-A96C-BB6CAA7F415A}"/>
    <cellStyle name="Normal 10 2 2 11" xfId="2300" xr:uid="{66B381A0-33C5-4C7C-87EE-ECF5CA9BBEF4}"/>
    <cellStyle name="Normal 10 2 2 2" xfId="2948" xr:uid="{1A9C31DF-423F-43F6-A10B-F86A53FFC794}"/>
    <cellStyle name="Normal 10 2 2 2 2" xfId="4310" xr:uid="{F8E9C2DD-C953-42C5-BD8F-6EB8A7EA61B7}"/>
    <cellStyle name="Normal 10 2 2 2 2 2" xfId="7547" xr:uid="{D4336F5B-8A87-4265-9A12-5E5AEB5ACAA6}"/>
    <cellStyle name="Normal 10 2 2 2 2 2 2" xfId="14970" xr:uid="{FAFAFE6C-361E-40FF-9379-7A68BD26396A}"/>
    <cellStyle name="Normal 10 2 2 2 2 2 2 2" xfId="29808" xr:uid="{A0D09D04-B06C-4AD7-B3F6-B55E475D078E}"/>
    <cellStyle name="Normal 10 2 2 2 2 2 2 3" xfId="44641" xr:uid="{C801AB23-F934-4AB2-B9E5-AC8DAA934FD5}"/>
    <cellStyle name="Normal 10 2 2 2 2 2 3" xfId="22388" xr:uid="{AACBEA56-9614-497D-9350-0CDA4AAD4354}"/>
    <cellStyle name="Normal 10 2 2 2 2 2 4" xfId="37221" xr:uid="{081B4AF4-AB1C-4045-88C0-E4AD5111643B}"/>
    <cellStyle name="Normal 10 2 2 2 2 3" xfId="11732" xr:uid="{2AFE0384-476B-4FB6-96FF-AABAC265F320}"/>
    <cellStyle name="Normal 10 2 2 2 2 3 2" xfId="26570" xr:uid="{A66D73AF-DC31-4584-92BA-620B851DB768}"/>
    <cellStyle name="Normal 10 2 2 2 2 3 3" xfId="41403" xr:uid="{27C4B032-B256-48C2-98DF-578C93A6D50B}"/>
    <cellStyle name="Normal 10 2 2 2 2 4" xfId="19150" xr:uid="{61B7F2AF-5ABB-40F9-98C9-B0193B9EC499}"/>
    <cellStyle name="Normal 10 2 2 2 2 5" xfId="33983" xr:uid="{F993A83E-98AB-4004-9468-97BD9CCD0BA1}"/>
    <cellStyle name="Normal 10 2 2 2 3" xfId="6178" xr:uid="{8B003308-9E00-422F-8808-7E7FEA9AC8DF}"/>
    <cellStyle name="Normal 10 2 2 2 3 2" xfId="13601" xr:uid="{8D217674-43EB-4885-8AD7-A3D916BECD4C}"/>
    <cellStyle name="Normal 10 2 2 2 3 2 2" xfId="28439" xr:uid="{D8FEBFE9-476B-4F3C-8042-32848893F227}"/>
    <cellStyle name="Normal 10 2 2 2 3 2 3" xfId="43272" xr:uid="{12F04174-7250-4B0F-8A29-54860C7EF123}"/>
    <cellStyle name="Normal 10 2 2 2 3 3" xfId="21019" xr:uid="{7A67F2A2-F925-4CED-B108-4681AE35C600}"/>
    <cellStyle name="Normal 10 2 2 2 3 4" xfId="35852" xr:uid="{0A64A704-48A6-48CD-9C1A-C899EEAC0A96}"/>
    <cellStyle name="Normal 10 2 2 2 4" xfId="10359" xr:uid="{B7E281BC-40C7-46C2-947B-BE2177FB7831}"/>
    <cellStyle name="Normal 10 2 2 2 4 2" xfId="25197" xr:uid="{4B385517-7764-40B6-B62E-9CD35916EB5D}"/>
    <cellStyle name="Normal 10 2 2 2 4 3" xfId="40030" xr:uid="{746426CC-D016-4274-99E8-9748025E0CA0}"/>
    <cellStyle name="Normal 10 2 2 2 5" xfId="17777" xr:uid="{FDCF2F75-6350-4B8E-9F6B-51D36AD6459E}"/>
    <cellStyle name="Normal 10 2 2 2 6" xfId="32610" xr:uid="{87C3926F-AD28-483C-99A9-2BA2BD700FBD}"/>
    <cellStyle name="Normal 10 2 2 3" xfId="2949" xr:uid="{DFE273B5-25E3-41F3-AF7D-AF9237A73CEC}"/>
    <cellStyle name="Normal 10 2 2 3 2" xfId="4311" xr:uid="{C8EC2F55-31AE-4D33-83A1-3AD211F72A52}"/>
    <cellStyle name="Normal 10 2 2 3 2 2" xfId="7548" xr:uid="{8475E2BA-AF25-4FB3-84A4-F8FF64724137}"/>
    <cellStyle name="Normal 10 2 2 3 2 2 2" xfId="14971" xr:uid="{A5B89786-D2FF-4C29-AFFD-8DC1D7174BF8}"/>
    <cellStyle name="Normal 10 2 2 3 2 2 2 2" xfId="29809" xr:uid="{26B03F3F-28D7-4FB3-A393-AF4E516F6129}"/>
    <cellStyle name="Normal 10 2 2 3 2 2 2 3" xfId="44642" xr:uid="{4C8A7522-B622-40D6-8FE9-B24A71257DB9}"/>
    <cellStyle name="Normal 10 2 2 3 2 2 3" xfId="22389" xr:uid="{277B00C1-36BD-48CD-93F8-BA149F06C161}"/>
    <cellStyle name="Normal 10 2 2 3 2 2 4" xfId="37222" xr:uid="{1577F9B2-A4D1-402D-88D7-D22D884B1FA9}"/>
    <cellStyle name="Normal 10 2 2 3 2 3" xfId="11733" xr:uid="{21037C3E-678C-4284-9E4D-5F8507361B26}"/>
    <cellStyle name="Normal 10 2 2 3 2 3 2" xfId="26571" xr:uid="{7845EFB8-A03A-48D4-8B2D-9E9B32759242}"/>
    <cellStyle name="Normal 10 2 2 3 2 3 3" xfId="41404" xr:uid="{87F97A75-EDCE-4A64-8D0D-AD8A68A678E9}"/>
    <cellStyle name="Normal 10 2 2 3 2 4" xfId="19151" xr:uid="{A45C2D39-D1F2-483A-95B0-BFA74A33D320}"/>
    <cellStyle name="Normal 10 2 2 3 2 5" xfId="33984" xr:uid="{80B709B7-BADC-4E29-B766-C8DCE199110B}"/>
    <cellStyle name="Normal 10 2 2 3 3" xfId="6179" xr:uid="{DF5F1CD9-2765-4AB9-914E-AA3E53186FFA}"/>
    <cellStyle name="Normal 10 2 2 3 3 2" xfId="13602" xr:uid="{EC999BB9-3C88-413F-9391-B4DCB8C9A327}"/>
    <cellStyle name="Normal 10 2 2 3 3 2 2" xfId="28440" xr:uid="{4609A494-C5B8-4E0C-9B49-A9C209331135}"/>
    <cellStyle name="Normal 10 2 2 3 3 2 3" xfId="43273" xr:uid="{B7DB6878-A904-455E-BFDC-4E5849DDA85A}"/>
    <cellStyle name="Normal 10 2 2 3 3 3" xfId="21020" xr:uid="{F270A2F7-89F4-4EF2-ABD9-22BD34B11F3E}"/>
    <cellStyle name="Normal 10 2 2 3 3 4" xfId="35853" xr:uid="{355BD1BB-2D11-46E8-8182-25F9AFD2C913}"/>
    <cellStyle name="Normal 10 2 2 3 4" xfId="10360" xr:uid="{5955D77A-2355-4E6E-9944-FC3F5BC3F499}"/>
    <cellStyle name="Normal 10 2 2 3 4 2" xfId="25198" xr:uid="{9E58D302-DF75-49BC-9E2D-D0F9A53974A7}"/>
    <cellStyle name="Normal 10 2 2 3 4 3" xfId="40031" xr:uid="{112A4892-AFEC-416C-8221-B72520CD913E}"/>
    <cellStyle name="Normal 10 2 2 3 5" xfId="17778" xr:uid="{0965CB7F-81DE-4992-8A04-EF37C489DA64}"/>
    <cellStyle name="Normal 10 2 2 3 6" xfId="32611" xr:uid="{8DFD38B0-7697-43A2-9F6B-12341E5F888D}"/>
    <cellStyle name="Normal 10 2 2 4" xfId="4312" xr:uid="{281E9CFA-CE1C-4DEA-9B1B-D1E301A4DFE7}"/>
    <cellStyle name="Normal 10 2 2 4 2" xfId="7549" xr:uid="{DF2F4FA8-8E11-4F94-8E55-660E6FE88CBB}"/>
    <cellStyle name="Normal 10 2 2 4 2 2" xfId="14972" xr:uid="{EC567705-6831-4B6F-AC84-A0193A28ACED}"/>
    <cellStyle name="Normal 10 2 2 4 2 2 2" xfId="29810" xr:uid="{30C632F6-0C6E-487A-B52E-EB291C670618}"/>
    <cellStyle name="Normal 10 2 2 4 2 2 3" xfId="44643" xr:uid="{F6F9E83E-7116-4B52-9606-5E476F413553}"/>
    <cellStyle name="Normal 10 2 2 4 2 3" xfId="22390" xr:uid="{9ACA71C2-79CD-427A-8677-873FF7C23C24}"/>
    <cellStyle name="Normal 10 2 2 4 2 4" xfId="37223" xr:uid="{E09C2D77-2268-4FBD-AD4F-C3439AFE9472}"/>
    <cellStyle name="Normal 10 2 2 4 3" xfId="11734" xr:uid="{6042F387-8C36-489B-87C2-F3163DC015F9}"/>
    <cellStyle name="Normal 10 2 2 4 3 2" xfId="26572" xr:uid="{B94E96E3-EB39-47CC-8532-1F96C1D692FC}"/>
    <cellStyle name="Normal 10 2 2 4 3 3" xfId="41405" xr:uid="{B2ED7381-7900-4ABA-9781-A5CE617CA9F5}"/>
    <cellStyle name="Normal 10 2 2 4 4" xfId="19152" xr:uid="{365BB4EC-B5F5-4685-8E65-8E99E9BDA061}"/>
    <cellStyle name="Normal 10 2 2 4 5" xfId="33985" xr:uid="{83C3D484-DFB8-4E95-A70D-471CCD83C0C7}"/>
    <cellStyle name="Normal 10 2 2 5" xfId="5626" xr:uid="{8C4B84B4-7037-468E-B523-3233BCE4DA0D}"/>
    <cellStyle name="Normal 10 2 2 5 2" xfId="8866" xr:uid="{17EC5D9C-C8AA-452C-BB51-54B28AFC2EC4}"/>
    <cellStyle name="Normal 10 2 2 5 2 2" xfId="16289" xr:uid="{5B738E14-B81A-4F0D-8723-8CEC77F8B9EE}"/>
    <cellStyle name="Normal 10 2 2 5 2 2 2" xfId="31127" xr:uid="{EDA098D6-4D57-4CFE-8EC3-07E925260881}"/>
    <cellStyle name="Normal 10 2 2 5 2 2 3" xfId="45960" xr:uid="{0009400D-0E0E-4D14-A196-C451EFAC2834}"/>
    <cellStyle name="Normal 10 2 2 5 2 3" xfId="23707" xr:uid="{90DA1113-11FC-430B-995C-1DB68EC027F7}"/>
    <cellStyle name="Normal 10 2 2 5 2 4" xfId="38540" xr:uid="{9E2D58B9-144F-47FB-BF15-1BBDF9FA87B3}"/>
    <cellStyle name="Normal 10 2 2 5 3" xfId="13051" xr:uid="{E41E1169-2112-4206-AAED-CD2CE1DA0F54}"/>
    <cellStyle name="Normal 10 2 2 5 3 2" xfId="27889" xr:uid="{5E4EA389-4C87-4EB2-90D0-931D38C14A6A}"/>
    <cellStyle name="Normal 10 2 2 5 3 3" xfId="42722" xr:uid="{1912EB72-4490-4368-A66D-11A247012118}"/>
    <cellStyle name="Normal 10 2 2 5 4" xfId="20469" xr:uid="{67EE6328-2EBF-4F75-90B8-B96D05647A47}"/>
    <cellStyle name="Normal 10 2 2 5 5" xfId="35302" xr:uid="{1D38B7D3-B3B3-4AF0-98C9-9AE72D9B9B67}"/>
    <cellStyle name="Normal 10 2 2 6" xfId="2947" xr:uid="{BF2E5683-DC8B-41D8-AA3E-07DFB6B17818}"/>
    <cellStyle name="Normal 10 2 2 6 2" xfId="9346" xr:uid="{4F88CE86-940A-4440-AE08-6671787E4308}"/>
    <cellStyle name="Normal 10 2 2 6 2 2" xfId="16769" xr:uid="{8B9D35E9-6DC6-478D-863C-F862793D8129}"/>
    <cellStyle name="Normal 10 2 2 6 2 2 2" xfId="31607" xr:uid="{FCBD7EC3-744F-42C2-9F48-3F9196A91356}"/>
    <cellStyle name="Normal 10 2 2 6 2 2 3" xfId="46440" xr:uid="{F797E6AB-D042-4CCE-96B1-35FF13AC1A02}"/>
    <cellStyle name="Normal 10 2 2 6 2 3" xfId="24187" xr:uid="{86069230-B32C-4EBD-BD90-983A297FB47C}"/>
    <cellStyle name="Normal 10 2 2 6 2 4" xfId="39020" xr:uid="{6DA9B574-D3D1-44EF-ACAA-CCF06873985C}"/>
    <cellStyle name="Normal 10 2 2 6 3" xfId="10358" xr:uid="{0CECB0D4-02BF-4D54-BCEA-BA56ECE1E7CC}"/>
    <cellStyle name="Normal 10 2 2 6 3 2" xfId="25196" xr:uid="{9A1B55C1-CF13-4E1E-AFB5-54960C25C8F0}"/>
    <cellStyle name="Normal 10 2 2 6 3 3" xfId="40029" xr:uid="{1F0FAD58-5445-4123-A948-B7A46680DA6D}"/>
    <cellStyle name="Normal 10 2 2 6 4" xfId="17776" xr:uid="{03A88C8C-4706-4A51-AC9C-51EE418FE475}"/>
    <cellStyle name="Normal 10 2 2 6 5" xfId="32609" xr:uid="{9B206376-C153-4AA8-A63C-59C6DC8E3E05}"/>
    <cellStyle name="Normal 10 2 2 7" xfId="6177" xr:uid="{D4374DE2-8BAB-4517-B971-1EFF5429DF6F}"/>
    <cellStyle name="Normal 10 2 2 7 2" xfId="13600" xr:uid="{7190C2B5-3931-45B3-B4E9-9C61FC77D3F8}"/>
    <cellStyle name="Normal 10 2 2 7 2 2" xfId="28438" xr:uid="{FCB189F3-07B0-4BD2-9EB5-472AD7100EAA}"/>
    <cellStyle name="Normal 10 2 2 7 2 3" xfId="43271" xr:uid="{04EB040C-DB18-4785-9B72-9162BCBA888D}"/>
    <cellStyle name="Normal 10 2 2 7 3" xfId="21018" xr:uid="{498C3466-2DE8-44FD-9A8A-F7F8D8B50056}"/>
    <cellStyle name="Normal 10 2 2 7 4" xfId="35851" xr:uid="{B31ECBB4-7E04-4510-B1D7-896E43B343D4}"/>
    <cellStyle name="Normal 10 2 2 8" xfId="9872" xr:uid="{ED6C4E7E-B3A6-4159-8ED6-D6E76EA44321}"/>
    <cellStyle name="Normal 10 2 2 8 2" xfId="24710" xr:uid="{5B3B8867-D506-474A-AC10-90F328EF2C51}"/>
    <cellStyle name="Normal 10 2 2 8 3" xfId="39543" xr:uid="{791018D5-24D9-4C1B-A6BB-C47939A17043}"/>
    <cellStyle name="Normal 10 2 2 9" xfId="17290" xr:uid="{C0CA2CEB-4143-43F6-BC69-271EA6C5D979}"/>
    <cellStyle name="Normal 10 2 3" xfId="2348" xr:uid="{6212BE3C-B0F0-48AD-BBC7-3FB78E1DB600}"/>
    <cellStyle name="Normal 10 2 3 10" xfId="32174" xr:uid="{25233D7C-D910-44A6-91DE-9FB4F9C3C236}"/>
    <cellStyle name="Normal 10 2 3 2" xfId="2951" xr:uid="{A545B536-1EA4-498B-A7E9-B1F9F7B1BFC8}"/>
    <cellStyle name="Normal 10 2 3 2 2" xfId="4313" xr:uid="{6C384C6A-2587-4124-B84A-1A88A023B3CD}"/>
    <cellStyle name="Normal 10 2 3 2 2 2" xfId="7550" xr:uid="{F4863E9F-4040-4524-86AD-5F920874AAAA}"/>
    <cellStyle name="Normal 10 2 3 2 2 2 2" xfId="14973" xr:uid="{70968E68-3536-4BB0-995C-C7E32F469C11}"/>
    <cellStyle name="Normal 10 2 3 2 2 2 2 2" xfId="29811" xr:uid="{F72F29AB-7E8B-4D55-B692-4B8B4394BC4D}"/>
    <cellStyle name="Normal 10 2 3 2 2 2 2 3" xfId="44644" xr:uid="{1FFE9773-B73C-43DB-8543-D7F88D92C795}"/>
    <cellStyle name="Normal 10 2 3 2 2 2 3" xfId="22391" xr:uid="{26A118E9-7514-408F-8404-4457CE684ECD}"/>
    <cellStyle name="Normal 10 2 3 2 2 2 4" xfId="37224" xr:uid="{C3E389A3-2808-430F-B5C8-6815B1559E4D}"/>
    <cellStyle name="Normal 10 2 3 2 2 3" xfId="11735" xr:uid="{46F27E90-8E2C-4B0D-AC19-181F4BB3EB64}"/>
    <cellStyle name="Normal 10 2 3 2 2 3 2" xfId="26573" xr:uid="{A408BDAA-4CC3-446C-9303-940AA68C1174}"/>
    <cellStyle name="Normal 10 2 3 2 2 3 3" xfId="41406" xr:uid="{63235A0B-D9B0-43DB-A091-3AB7308FC5E0}"/>
    <cellStyle name="Normal 10 2 3 2 2 4" xfId="19153" xr:uid="{C64A39DD-8537-4E87-8F4A-4AC35C9C5BA8}"/>
    <cellStyle name="Normal 10 2 3 2 2 5" xfId="33986" xr:uid="{21267ECC-FFD3-49DA-BD81-7149BD0BDCA8}"/>
    <cellStyle name="Normal 10 2 3 2 3" xfId="6181" xr:uid="{BA0ADBFE-C372-4002-98DF-C974476FCF5E}"/>
    <cellStyle name="Normal 10 2 3 2 3 2" xfId="13604" xr:uid="{4FF5A6EF-4AD6-4691-9983-DFCB79389C37}"/>
    <cellStyle name="Normal 10 2 3 2 3 2 2" xfId="28442" xr:uid="{832A31F4-C6C9-4E43-ABB0-5AE76EB977F1}"/>
    <cellStyle name="Normal 10 2 3 2 3 2 3" xfId="43275" xr:uid="{431FC4A0-210F-450D-8F36-1F7FF608EF3D}"/>
    <cellStyle name="Normal 10 2 3 2 3 3" xfId="21022" xr:uid="{94C0C74D-C47C-4B7B-900D-5ABD05C67905}"/>
    <cellStyle name="Normal 10 2 3 2 3 4" xfId="35855" xr:uid="{0FA2C5FF-FEA1-4F19-AF8B-86DC82DDA22D}"/>
    <cellStyle name="Normal 10 2 3 2 4" xfId="10362" xr:uid="{2A247EA8-D3A4-4F6C-B5F9-EE405AA6B37D}"/>
    <cellStyle name="Normal 10 2 3 2 4 2" xfId="25200" xr:uid="{12AD973D-CE7E-4982-9703-27EF466B3857}"/>
    <cellStyle name="Normal 10 2 3 2 4 3" xfId="40033" xr:uid="{7DDB27E3-4112-477B-9F89-ECF522111869}"/>
    <cellStyle name="Normal 10 2 3 2 5" xfId="17780" xr:uid="{7A46FBF7-57EC-4E67-96AE-C74A7222358B}"/>
    <cellStyle name="Normal 10 2 3 2 6" xfId="32613" xr:uid="{AD4BF586-59CC-47BA-BBF9-D4F5BEDFFEA8}"/>
    <cellStyle name="Normal 10 2 3 3" xfId="2952" xr:uid="{21C320A5-43AE-4A64-B3C0-7A1062F6B870}"/>
    <cellStyle name="Normal 10 2 3 3 2" xfId="4314" xr:uid="{8E8E1FF5-42C2-41B5-9B43-B69AD5720454}"/>
    <cellStyle name="Normal 10 2 3 3 2 2" xfId="7551" xr:uid="{84A9162D-0006-4252-AA8E-A594293D13CE}"/>
    <cellStyle name="Normal 10 2 3 3 2 2 2" xfId="14974" xr:uid="{F8D173A8-8260-44B5-9961-0CAB91E0CD17}"/>
    <cellStyle name="Normal 10 2 3 3 2 2 2 2" xfId="29812" xr:uid="{141C3609-A6EC-4410-8966-21097731D46C}"/>
    <cellStyle name="Normal 10 2 3 3 2 2 2 3" xfId="44645" xr:uid="{E2CAA3C8-4C47-4415-95E6-20E6610332F7}"/>
    <cellStyle name="Normal 10 2 3 3 2 2 3" xfId="22392" xr:uid="{35A5AA73-89DA-4359-B5B4-B3C7BCF03864}"/>
    <cellStyle name="Normal 10 2 3 3 2 2 4" xfId="37225" xr:uid="{6B2A06B7-FAB5-4475-AC3B-3BA4E6F27684}"/>
    <cellStyle name="Normal 10 2 3 3 2 3" xfId="11736" xr:uid="{65573D21-11A3-400B-9A87-5F24953BA30B}"/>
    <cellStyle name="Normal 10 2 3 3 2 3 2" xfId="26574" xr:uid="{C38E7E42-3ADB-402F-AC66-A8C6469DC051}"/>
    <cellStyle name="Normal 10 2 3 3 2 3 3" xfId="41407" xr:uid="{01F6F9B1-C5E9-4B48-928C-237B027C8A99}"/>
    <cellStyle name="Normal 10 2 3 3 2 4" xfId="19154" xr:uid="{CD3765AF-9595-4FFB-A64B-5968E50DA8B5}"/>
    <cellStyle name="Normal 10 2 3 3 2 5" xfId="33987" xr:uid="{B07B42B4-6BF7-40FB-9A50-FF9725000939}"/>
    <cellStyle name="Normal 10 2 3 3 3" xfId="6182" xr:uid="{9CC17090-AFCB-4DAA-8427-8AB71BE3CF56}"/>
    <cellStyle name="Normal 10 2 3 3 3 2" xfId="13605" xr:uid="{975B10BB-0002-47EB-BE31-915BABA021B2}"/>
    <cellStyle name="Normal 10 2 3 3 3 2 2" xfId="28443" xr:uid="{86A8F3D6-3421-43BF-8AA8-DA196E90C0C7}"/>
    <cellStyle name="Normal 10 2 3 3 3 2 3" xfId="43276" xr:uid="{9DF8574B-A577-4D3C-9763-E7346A457DB1}"/>
    <cellStyle name="Normal 10 2 3 3 3 3" xfId="21023" xr:uid="{C9764312-27B6-43B8-B435-61B449FC2603}"/>
    <cellStyle name="Normal 10 2 3 3 3 4" xfId="35856" xr:uid="{A1053354-5316-4FE2-9F31-FC1359F88CD5}"/>
    <cellStyle name="Normal 10 2 3 3 4" xfId="10363" xr:uid="{76BF691E-FFD1-4A18-B677-D961E033B7DF}"/>
    <cellStyle name="Normal 10 2 3 3 4 2" xfId="25201" xr:uid="{582A118E-4280-43D9-B1EC-47915BB7E831}"/>
    <cellStyle name="Normal 10 2 3 3 4 3" xfId="40034" xr:uid="{4DA17350-FB84-45DF-9421-FA8AD8D8D233}"/>
    <cellStyle name="Normal 10 2 3 3 5" xfId="17781" xr:uid="{7192F727-D6FA-4998-9C4D-F02238E43153}"/>
    <cellStyle name="Normal 10 2 3 3 6" xfId="32614" xr:uid="{2CD43DBB-100F-41CF-93DC-8ACE154A3DEF}"/>
    <cellStyle name="Normal 10 2 3 4" xfId="4315" xr:uid="{D5CD42D9-6374-43B7-BB66-83962042B39F}"/>
    <cellStyle name="Normal 10 2 3 4 2" xfId="7552" xr:uid="{E1DE6D7F-EA06-4DF0-8892-88F06E39EB77}"/>
    <cellStyle name="Normal 10 2 3 4 2 2" xfId="14975" xr:uid="{D6FF6004-3894-4A6F-AEC8-FA425208DCDD}"/>
    <cellStyle name="Normal 10 2 3 4 2 2 2" xfId="29813" xr:uid="{0A47BA39-BB7A-4B31-808B-2970BD09C4FB}"/>
    <cellStyle name="Normal 10 2 3 4 2 2 3" xfId="44646" xr:uid="{791807AC-822D-4AB3-94BB-B3D6A2BC16FB}"/>
    <cellStyle name="Normal 10 2 3 4 2 3" xfId="22393" xr:uid="{953A108F-A096-4071-9C34-53DFEFC9B5D1}"/>
    <cellStyle name="Normal 10 2 3 4 2 4" xfId="37226" xr:uid="{BD9A9521-FED1-46DF-A761-07D179765BDD}"/>
    <cellStyle name="Normal 10 2 3 4 3" xfId="11737" xr:uid="{01534479-03A8-4392-AECC-CF7C85077636}"/>
    <cellStyle name="Normal 10 2 3 4 3 2" xfId="26575" xr:uid="{B937ACA4-AF27-4E9F-89F5-F255EB412DA2}"/>
    <cellStyle name="Normal 10 2 3 4 3 3" xfId="41408" xr:uid="{6A0F748B-1DF4-4F67-9570-4870E8C233D9}"/>
    <cellStyle name="Normal 10 2 3 4 4" xfId="19155" xr:uid="{4BC103E8-ACD5-46F1-AF1C-DECB433D3F6E}"/>
    <cellStyle name="Normal 10 2 3 4 5" xfId="33988" xr:uid="{EE7C6604-992B-42E6-8680-BFBCAB1958FD}"/>
    <cellStyle name="Normal 10 2 3 5" xfId="5748" xr:uid="{166FB95B-EA5D-4DD4-A576-46E7F877507B}"/>
    <cellStyle name="Normal 10 2 3 5 2" xfId="8988" xr:uid="{2EE815EB-E420-4A92-8AFC-7C45DF57F3C9}"/>
    <cellStyle name="Normal 10 2 3 5 2 2" xfId="16411" xr:uid="{85ACE337-E3F7-48ED-9604-B9382D225676}"/>
    <cellStyle name="Normal 10 2 3 5 2 2 2" xfId="31249" xr:uid="{F639BE60-3E27-499F-A0BD-AF920238D389}"/>
    <cellStyle name="Normal 10 2 3 5 2 2 3" xfId="46082" xr:uid="{77562969-2D63-4A57-BDAC-14CC4F67E184}"/>
    <cellStyle name="Normal 10 2 3 5 2 3" xfId="23829" xr:uid="{EABBC187-8BA2-4A42-A4CD-761A93E064D8}"/>
    <cellStyle name="Normal 10 2 3 5 2 4" xfId="38662" xr:uid="{F7372D76-DE49-47A8-87D4-60330B91FCE0}"/>
    <cellStyle name="Normal 10 2 3 5 3" xfId="13173" xr:uid="{92AF8B63-C10C-4A1C-9220-AE8DED69A5F8}"/>
    <cellStyle name="Normal 10 2 3 5 3 2" xfId="28011" xr:uid="{DFED064E-36F3-4286-B82D-1913F2544D4B}"/>
    <cellStyle name="Normal 10 2 3 5 3 3" xfId="42844" xr:uid="{691BB37D-68B0-4B99-A53D-35CD2442A003}"/>
    <cellStyle name="Normal 10 2 3 5 4" xfId="20591" xr:uid="{C0734017-8292-4BFC-8D88-CC39B5A9A1C0}"/>
    <cellStyle name="Normal 10 2 3 5 5" xfId="35424" xr:uid="{10AD672A-B954-4C6E-BE68-92F096FA230B}"/>
    <cellStyle name="Normal 10 2 3 6" xfId="2950" xr:uid="{DDE12295-C1B8-4E5A-87D5-C072C481BFB6}"/>
    <cellStyle name="Normal 10 2 3 6 2" xfId="9347" xr:uid="{5B2BBDC2-3A0D-4A59-9017-0D9AF2237411}"/>
    <cellStyle name="Normal 10 2 3 6 2 2" xfId="16770" xr:uid="{E7B5C8F0-EC65-4879-B692-07316B36991F}"/>
    <cellStyle name="Normal 10 2 3 6 2 2 2" xfId="31608" xr:uid="{0E86D7BC-0641-4442-9151-5BC614A15E69}"/>
    <cellStyle name="Normal 10 2 3 6 2 2 3" xfId="46441" xr:uid="{E237D8CC-2B98-4FAB-83B2-3F280E0616AF}"/>
    <cellStyle name="Normal 10 2 3 6 2 3" xfId="24188" xr:uid="{AAF55131-BA71-491F-9363-A94DFAA0160C}"/>
    <cellStyle name="Normal 10 2 3 6 2 4" xfId="39021" xr:uid="{94A51860-ED38-4458-B7C3-A00B383BD0FE}"/>
    <cellStyle name="Normal 10 2 3 6 3" xfId="10361" xr:uid="{99668912-B9E1-4D32-BE55-70F5F5074E0C}"/>
    <cellStyle name="Normal 10 2 3 6 3 2" xfId="25199" xr:uid="{9DCA06ED-0D98-457C-9C08-D3EC0E0DE6BC}"/>
    <cellStyle name="Normal 10 2 3 6 3 3" xfId="40032" xr:uid="{D4AA4349-BF8A-48E6-9B7D-496FF548A425}"/>
    <cellStyle name="Normal 10 2 3 6 4" xfId="17779" xr:uid="{8703322C-D98F-4A04-9230-3EBD338EE362}"/>
    <cellStyle name="Normal 10 2 3 6 5" xfId="32612" xr:uid="{B2E7FEBF-A88D-419E-B0CB-6918B3F5F340}"/>
    <cellStyle name="Normal 10 2 3 7" xfId="6180" xr:uid="{EF68FD06-DF70-4E7B-B2E6-AB5004DFF251}"/>
    <cellStyle name="Normal 10 2 3 7 2" xfId="13603" xr:uid="{B50317C5-0BC1-4A46-B543-553FCEC5175F}"/>
    <cellStyle name="Normal 10 2 3 7 2 2" xfId="28441" xr:uid="{C3058A4D-F0BD-4895-9957-929424498BC0}"/>
    <cellStyle name="Normal 10 2 3 7 2 3" xfId="43274" xr:uid="{B6F73699-A3CA-45C2-B7B1-58994964CF41}"/>
    <cellStyle name="Normal 10 2 3 7 3" xfId="21021" xr:uid="{057C7ACE-579F-40DF-BF9E-F0C51F0A7BED}"/>
    <cellStyle name="Normal 10 2 3 7 4" xfId="35854" xr:uid="{76299631-00B6-44BC-8EEA-B9FD4AB84653}"/>
    <cellStyle name="Normal 10 2 3 8" xfId="9923" xr:uid="{5DBA4EF2-EB5D-4A70-9094-F1DDD62C1A25}"/>
    <cellStyle name="Normal 10 2 3 8 2" xfId="24761" xr:uid="{FA4C501F-9DE2-410A-971A-A293E4890C22}"/>
    <cellStyle name="Normal 10 2 3 8 3" xfId="39594" xr:uid="{312D8570-2533-4623-98AD-5E9D12DCA2BB}"/>
    <cellStyle name="Normal 10 2 3 9" xfId="17341" xr:uid="{00B9BB35-5CC9-4465-9A79-2F7E0FF78E9B}"/>
    <cellStyle name="Normal 10 2 4" xfId="2398" xr:uid="{5E51A76A-D4D2-4432-8EC5-8770CCC58CF1}"/>
    <cellStyle name="Normal 10 2 4 10" xfId="32218" xr:uid="{28A970E4-CBD3-4D08-B749-8754652884B6}"/>
    <cellStyle name="Normal 10 2 4 2" xfId="2954" xr:uid="{67CDCC4C-79DB-4216-AB54-C13B53D9DED2}"/>
    <cellStyle name="Normal 10 2 4 2 2" xfId="4316" xr:uid="{B4B9AA95-3AAF-4D0E-A28C-6BB47BF3B98E}"/>
    <cellStyle name="Normal 10 2 4 2 2 2" xfId="7553" xr:uid="{F5BD0D7E-279A-4405-83FD-07ACBAD0E6F1}"/>
    <cellStyle name="Normal 10 2 4 2 2 2 2" xfId="14976" xr:uid="{59B6FFF7-A99B-42B3-ADFC-686FD591ACF1}"/>
    <cellStyle name="Normal 10 2 4 2 2 2 2 2" xfId="29814" xr:uid="{CA21EAAA-52B3-434B-86DD-2AEE3D933EBD}"/>
    <cellStyle name="Normal 10 2 4 2 2 2 2 3" xfId="44647" xr:uid="{C69D3E73-3083-427D-A970-DBB7A055A4A8}"/>
    <cellStyle name="Normal 10 2 4 2 2 2 3" xfId="22394" xr:uid="{4226BEDF-25C7-4660-B3A6-A1ADC75B3A3D}"/>
    <cellStyle name="Normal 10 2 4 2 2 2 4" xfId="37227" xr:uid="{656C3E51-3FA2-4D9D-AB93-934DC0371DEA}"/>
    <cellStyle name="Normal 10 2 4 2 2 3" xfId="11738" xr:uid="{1C6B610E-B00A-4DAB-AC2C-A75FCAB2F5C2}"/>
    <cellStyle name="Normal 10 2 4 2 2 3 2" xfId="26576" xr:uid="{06FA57E8-C759-4D32-8EF2-39A9C4D46346}"/>
    <cellStyle name="Normal 10 2 4 2 2 3 3" xfId="41409" xr:uid="{3B93FAC1-C215-469B-B7CA-5439F8542421}"/>
    <cellStyle name="Normal 10 2 4 2 2 4" xfId="19156" xr:uid="{4E848945-ED0F-4EB7-8D53-84D94F420DAD}"/>
    <cellStyle name="Normal 10 2 4 2 2 5" xfId="33989" xr:uid="{B8B20CC7-2E5F-4C91-BA07-6D89B3E3E1CF}"/>
    <cellStyle name="Normal 10 2 4 2 3" xfId="6184" xr:uid="{660E9EBD-17A0-48F2-8801-FC6902D54EAD}"/>
    <cellStyle name="Normal 10 2 4 2 3 2" xfId="13607" xr:uid="{A4C8C2F3-3B4E-46CC-94A2-954D5F3B68A0}"/>
    <cellStyle name="Normal 10 2 4 2 3 2 2" xfId="28445" xr:uid="{34DBA6D3-ED69-4A26-9121-D052BD409CA2}"/>
    <cellStyle name="Normal 10 2 4 2 3 2 3" xfId="43278" xr:uid="{425DF08F-7070-4C61-BA44-F7B931D6829D}"/>
    <cellStyle name="Normal 10 2 4 2 3 3" xfId="21025" xr:uid="{8EDACB3D-F3F1-4B87-A008-F3CEC4135268}"/>
    <cellStyle name="Normal 10 2 4 2 3 4" xfId="35858" xr:uid="{C4137B59-B18B-47D8-8A8A-EE915DC4E816}"/>
    <cellStyle name="Normal 10 2 4 2 4" xfId="10365" xr:uid="{099AD0B6-81DC-4C82-B3FC-97BB4FB360FB}"/>
    <cellStyle name="Normal 10 2 4 2 4 2" xfId="25203" xr:uid="{B4E17D09-857A-423B-9294-FE4A7609F53B}"/>
    <cellStyle name="Normal 10 2 4 2 4 3" xfId="40036" xr:uid="{B103B98F-6D22-45D7-A3A9-E16F661EBC5A}"/>
    <cellStyle name="Normal 10 2 4 2 5" xfId="17783" xr:uid="{898ECADC-A998-4B39-8A15-8066261116A9}"/>
    <cellStyle name="Normal 10 2 4 2 6" xfId="32616" xr:uid="{844EFB01-BC19-4567-B323-28A8BF06F446}"/>
    <cellStyle name="Normal 10 2 4 3" xfId="2955" xr:uid="{F227F2B1-2B4F-4348-879C-2B15992FA3B6}"/>
    <cellStyle name="Normal 10 2 4 3 2" xfId="4317" xr:uid="{CAF606E2-0743-49C2-9E61-E59B17C72332}"/>
    <cellStyle name="Normal 10 2 4 3 2 2" xfId="7554" xr:uid="{9740B54E-022C-46C8-ACFD-AA62254AB62E}"/>
    <cellStyle name="Normal 10 2 4 3 2 2 2" xfId="14977" xr:uid="{1A0B7881-36B5-4D6F-999C-75262E91B410}"/>
    <cellStyle name="Normal 10 2 4 3 2 2 2 2" xfId="29815" xr:uid="{BA587628-8D47-4EF5-B9F4-5DA8226F7380}"/>
    <cellStyle name="Normal 10 2 4 3 2 2 2 3" xfId="44648" xr:uid="{1DFA08E3-FAFC-48B1-9235-6CCC60D1D834}"/>
    <cellStyle name="Normal 10 2 4 3 2 2 3" xfId="22395" xr:uid="{77969F5F-586D-42CE-BB57-C7F6312DE67B}"/>
    <cellStyle name="Normal 10 2 4 3 2 2 4" xfId="37228" xr:uid="{936EFB08-B6FA-4B3B-B2ED-468F1E1E2A4D}"/>
    <cellStyle name="Normal 10 2 4 3 2 3" xfId="11739" xr:uid="{82FFD49E-EC98-44F7-B17E-D08285EC7225}"/>
    <cellStyle name="Normal 10 2 4 3 2 3 2" xfId="26577" xr:uid="{3ACC286E-AFCF-4EAE-96B9-887275F6766F}"/>
    <cellStyle name="Normal 10 2 4 3 2 3 3" xfId="41410" xr:uid="{5FCAF350-9147-40DA-A028-A614C48F2920}"/>
    <cellStyle name="Normal 10 2 4 3 2 4" xfId="19157" xr:uid="{05BE77C2-D8D3-4029-8E3F-65F2A158C45C}"/>
    <cellStyle name="Normal 10 2 4 3 2 5" xfId="33990" xr:uid="{B474EE11-2BC9-45D6-A1A0-16F16203E268}"/>
    <cellStyle name="Normal 10 2 4 3 3" xfId="6185" xr:uid="{30918FE8-EB92-4CBD-9853-4D5B6ACB128E}"/>
    <cellStyle name="Normal 10 2 4 3 3 2" xfId="13608" xr:uid="{F4802127-7DE8-4776-8020-BB6A7F9F34BE}"/>
    <cellStyle name="Normal 10 2 4 3 3 2 2" xfId="28446" xr:uid="{20C4BADB-69B4-49E0-9643-86675E6F6836}"/>
    <cellStyle name="Normal 10 2 4 3 3 2 3" xfId="43279" xr:uid="{F90A7C19-2385-428B-A645-A45CF895B0E3}"/>
    <cellStyle name="Normal 10 2 4 3 3 3" xfId="21026" xr:uid="{94FCC1CE-C5D6-4245-A360-618DE38A1470}"/>
    <cellStyle name="Normal 10 2 4 3 3 4" xfId="35859" xr:uid="{C2325E5C-E96D-44B8-AFA5-12AC9ECD7E8A}"/>
    <cellStyle name="Normal 10 2 4 3 4" xfId="10366" xr:uid="{6EDE079C-F9C6-4019-9D95-07120AB1A4F0}"/>
    <cellStyle name="Normal 10 2 4 3 4 2" xfId="25204" xr:uid="{3BE9DB09-DF45-4CD3-BD84-FFDEF31CA5DC}"/>
    <cellStyle name="Normal 10 2 4 3 4 3" xfId="40037" xr:uid="{2234FBCF-959F-4657-91D1-4199503EB379}"/>
    <cellStyle name="Normal 10 2 4 3 5" xfId="17784" xr:uid="{4C2CE819-1A3D-4AF2-AA8F-BC6687AE50A5}"/>
    <cellStyle name="Normal 10 2 4 3 6" xfId="32617" xr:uid="{798387F1-CCD1-4AA2-BCE4-6B8B0BE12DE6}"/>
    <cellStyle name="Normal 10 2 4 4" xfId="4318" xr:uid="{45ACC3F8-C0FD-4E5C-9486-846DA54D7EDA}"/>
    <cellStyle name="Normal 10 2 4 4 2" xfId="7555" xr:uid="{EB0D7BD0-CDFB-48BE-8D4D-509BD1FD6D35}"/>
    <cellStyle name="Normal 10 2 4 4 2 2" xfId="14978" xr:uid="{90D5A39E-2CC4-42E0-88BB-1CA9289B6042}"/>
    <cellStyle name="Normal 10 2 4 4 2 2 2" xfId="29816" xr:uid="{AB20D453-F3E7-4DDC-BD0C-EE8FA950CE96}"/>
    <cellStyle name="Normal 10 2 4 4 2 2 3" xfId="44649" xr:uid="{CB0E3AC9-9C66-4AFC-A9F0-115BAD8743AC}"/>
    <cellStyle name="Normal 10 2 4 4 2 3" xfId="22396" xr:uid="{EE95FC0A-7CB3-4EE3-B3EB-DCE703FE8A83}"/>
    <cellStyle name="Normal 10 2 4 4 2 4" xfId="37229" xr:uid="{B000586A-6CC3-49D9-914F-873AC889456B}"/>
    <cellStyle name="Normal 10 2 4 4 3" xfId="11740" xr:uid="{0C53D490-4EEB-4170-9437-D52264D557A7}"/>
    <cellStyle name="Normal 10 2 4 4 3 2" xfId="26578" xr:uid="{D9E3B7DC-2159-47D6-B1D8-F446F3CE1213}"/>
    <cellStyle name="Normal 10 2 4 4 3 3" xfId="41411" xr:uid="{67C31AE9-A143-4982-9B77-AB3533134D5B}"/>
    <cellStyle name="Normal 10 2 4 4 4" xfId="19158" xr:uid="{6198A261-B8E3-45A5-8002-18EFC6351CF8}"/>
    <cellStyle name="Normal 10 2 4 4 5" xfId="33991" xr:uid="{0BAE9F75-7F62-46ED-9283-FFFA737F8265}"/>
    <cellStyle name="Normal 10 2 4 5" xfId="5960" xr:uid="{4D8C7D89-D056-4001-82FE-21C269736170}"/>
    <cellStyle name="Normal 10 2 4 5 2" xfId="9198" xr:uid="{D45CA5D9-6C59-48CC-8071-561977ECE3FC}"/>
    <cellStyle name="Normal 10 2 4 5 2 2" xfId="16621" xr:uid="{1F2ECC0D-C95E-443F-AFCE-49E47D0754C6}"/>
    <cellStyle name="Normal 10 2 4 5 2 2 2" xfId="31459" xr:uid="{35F0C25C-720E-4450-B030-0156A39886F0}"/>
    <cellStyle name="Normal 10 2 4 5 2 2 3" xfId="46292" xr:uid="{7C17D53A-367A-4525-B3E0-B2A5DD2BB35C}"/>
    <cellStyle name="Normal 10 2 4 5 2 3" xfId="24039" xr:uid="{9DA5348E-F5C4-4561-9086-B3B9CA20796D}"/>
    <cellStyle name="Normal 10 2 4 5 2 4" xfId="38872" xr:uid="{14F44782-34CB-4035-B9B2-C35635708758}"/>
    <cellStyle name="Normal 10 2 4 5 3" xfId="13383" xr:uid="{52A2F4C3-9906-49BA-B601-2A85A8D10F57}"/>
    <cellStyle name="Normal 10 2 4 5 3 2" xfId="28221" xr:uid="{710A82A5-01C8-4E3F-84C7-264813A706BC}"/>
    <cellStyle name="Normal 10 2 4 5 3 3" xfId="43054" xr:uid="{9D406C0B-CB3A-4059-8AB6-8B52F04F547C}"/>
    <cellStyle name="Normal 10 2 4 5 4" xfId="20801" xr:uid="{33FC7315-08B7-47B3-9A01-2F78735317E2}"/>
    <cellStyle name="Normal 10 2 4 5 5" xfId="35634" xr:uid="{02839BF9-FE12-435F-95FB-172672F1893D}"/>
    <cellStyle name="Normal 10 2 4 6" xfId="2953" xr:uid="{F3886D86-91B0-40A1-98C5-935F15305039}"/>
    <cellStyle name="Normal 10 2 4 6 2" xfId="9348" xr:uid="{224EC8E7-CCE7-430F-9A00-9601BA9A6682}"/>
    <cellStyle name="Normal 10 2 4 6 2 2" xfId="16771" xr:uid="{383F554E-E804-4A7C-AE37-758F13EA0961}"/>
    <cellStyle name="Normal 10 2 4 6 2 2 2" xfId="31609" xr:uid="{912D3C23-2505-4CF3-897C-C1E441022679}"/>
    <cellStyle name="Normal 10 2 4 6 2 2 3" xfId="46442" xr:uid="{14155593-02A3-4042-8CF7-8ACE4CF7D1DF}"/>
    <cellStyle name="Normal 10 2 4 6 2 3" xfId="24189" xr:uid="{92CEA115-8FB1-479C-B3D8-CD364C639B64}"/>
    <cellStyle name="Normal 10 2 4 6 2 4" xfId="39022" xr:uid="{E638A865-9687-41A5-AB48-CD642BAADC65}"/>
    <cellStyle name="Normal 10 2 4 6 3" xfId="10364" xr:uid="{64968ABE-7F1B-4670-AA44-45B7B07DE4A6}"/>
    <cellStyle name="Normal 10 2 4 6 3 2" xfId="25202" xr:uid="{1B9EDAC0-A901-4C78-8A26-2518A2CF2607}"/>
    <cellStyle name="Normal 10 2 4 6 3 3" xfId="40035" xr:uid="{DBA21B87-93B6-4611-9B2E-972120576462}"/>
    <cellStyle name="Normal 10 2 4 6 4" xfId="17782" xr:uid="{9B8EFCD6-D6C8-4BF1-AF34-EA68838655EB}"/>
    <cellStyle name="Normal 10 2 4 6 5" xfId="32615" xr:uid="{0A7BD0CE-2C56-483C-9482-87DE1742E30C}"/>
    <cellStyle name="Normal 10 2 4 7" xfId="6183" xr:uid="{443CF483-EC72-4926-8496-34EE1A689D6F}"/>
    <cellStyle name="Normal 10 2 4 7 2" xfId="13606" xr:uid="{A97F51EF-6B6C-40D5-A4ED-D461BD5C4428}"/>
    <cellStyle name="Normal 10 2 4 7 2 2" xfId="28444" xr:uid="{B6DAF2E6-5EDE-4B6C-9406-3CCB3CD6A8CF}"/>
    <cellStyle name="Normal 10 2 4 7 2 3" xfId="43277" xr:uid="{AB72221C-1CA5-4E02-806C-20BEBF731569}"/>
    <cellStyle name="Normal 10 2 4 7 3" xfId="21024" xr:uid="{F9BD9601-57E8-464C-B640-BBBA1949C12A}"/>
    <cellStyle name="Normal 10 2 4 7 4" xfId="35857" xr:uid="{9BC2EF28-0FE6-41FC-B8C6-55B2AC6692EC}"/>
    <cellStyle name="Normal 10 2 4 8" xfId="9967" xr:uid="{6A6BE588-3753-4B54-B3E0-1B626496BA72}"/>
    <cellStyle name="Normal 10 2 4 8 2" xfId="24805" xr:uid="{83CC8E23-820A-4A7B-8C29-5046C8F89FF3}"/>
    <cellStyle name="Normal 10 2 4 8 3" xfId="39638" xr:uid="{CEE7622C-5908-4015-B0F7-B37E1ACB9927}"/>
    <cellStyle name="Normal 10 2 4 9" xfId="17385" xr:uid="{71DE56DC-B3AE-4CF8-896C-1FB847623076}"/>
    <cellStyle name="Normal 10 2 5" xfId="2380" xr:uid="{3C4B7F0F-0EAB-477F-81A4-D5EF38CBB33E}"/>
    <cellStyle name="Normal 10 2 5 10" xfId="32204" xr:uid="{DDE80573-8F97-4E95-A85C-EE4C29EA3369}"/>
    <cellStyle name="Normal 10 2 5 2" xfId="2957" xr:uid="{B8B78C0A-5040-49E6-B3E3-41763F440649}"/>
    <cellStyle name="Normal 10 2 5 2 2" xfId="4319" xr:uid="{368733B4-3F51-4F99-81DA-350332B7F029}"/>
    <cellStyle name="Normal 10 2 5 2 2 2" xfId="7556" xr:uid="{09ACCC3C-A846-401F-A011-3DACB783F7A6}"/>
    <cellStyle name="Normal 10 2 5 2 2 2 2" xfId="14979" xr:uid="{0D41F1B3-D8B8-40F0-B7E8-2FD357034BBA}"/>
    <cellStyle name="Normal 10 2 5 2 2 2 2 2" xfId="29817" xr:uid="{15421087-D063-456D-BA18-C5CB289811D2}"/>
    <cellStyle name="Normal 10 2 5 2 2 2 2 3" xfId="44650" xr:uid="{5AA50A97-8BC1-40D8-BEBD-BBAF2DE1A3B3}"/>
    <cellStyle name="Normal 10 2 5 2 2 2 3" xfId="22397" xr:uid="{5B25B457-51F3-41BD-9EB1-8572D6B123C6}"/>
    <cellStyle name="Normal 10 2 5 2 2 2 4" xfId="37230" xr:uid="{D3937E87-7CFD-4CEE-8469-4CEE0F53AE20}"/>
    <cellStyle name="Normal 10 2 5 2 2 3" xfId="11741" xr:uid="{9EA7A329-F8C4-4AE2-BF82-AF728ABE7C91}"/>
    <cellStyle name="Normal 10 2 5 2 2 3 2" xfId="26579" xr:uid="{5C3C7BBB-6B7A-4772-A155-62E55862BE48}"/>
    <cellStyle name="Normal 10 2 5 2 2 3 3" xfId="41412" xr:uid="{7947246B-36A4-41BA-A113-ADD14DF50D97}"/>
    <cellStyle name="Normal 10 2 5 2 2 4" xfId="19159" xr:uid="{41733E1B-D230-45FA-AEFC-E7C277CBB42D}"/>
    <cellStyle name="Normal 10 2 5 2 2 5" xfId="33992" xr:uid="{39684F32-9CCB-485D-80F6-81105B29E4CE}"/>
    <cellStyle name="Normal 10 2 5 2 3" xfId="6187" xr:uid="{64046750-F344-4B52-AF45-59971D1E3C5F}"/>
    <cellStyle name="Normal 10 2 5 2 3 2" xfId="13610" xr:uid="{D8EB4C9F-381C-49B1-9D85-A6CC0912D539}"/>
    <cellStyle name="Normal 10 2 5 2 3 2 2" xfId="28448" xr:uid="{6835A74C-864D-4D5F-B871-7F50BEF2765A}"/>
    <cellStyle name="Normal 10 2 5 2 3 2 3" xfId="43281" xr:uid="{F3ED87E6-BB72-4CE0-8905-838152343284}"/>
    <cellStyle name="Normal 10 2 5 2 3 3" xfId="21028" xr:uid="{15691E88-710E-4326-947B-544D44FD28A1}"/>
    <cellStyle name="Normal 10 2 5 2 3 4" xfId="35861" xr:uid="{2FC47C5D-B4C6-4816-AA69-7C011D1237F5}"/>
    <cellStyle name="Normal 10 2 5 2 4" xfId="10368" xr:uid="{A3CD5EC7-6BD5-49C9-93EA-209DC1237391}"/>
    <cellStyle name="Normal 10 2 5 2 4 2" xfId="25206" xr:uid="{6F2B72BE-ABB3-4A2F-8288-7CBBA38BAB19}"/>
    <cellStyle name="Normal 10 2 5 2 4 3" xfId="40039" xr:uid="{94D6B5C7-0360-4A0A-85D0-24892AA70669}"/>
    <cellStyle name="Normal 10 2 5 2 5" xfId="17786" xr:uid="{9D5B2E44-F489-4D3A-9667-D92E21A60C11}"/>
    <cellStyle name="Normal 10 2 5 2 6" xfId="32619" xr:uid="{3092C53C-8841-4C1A-BC95-8097793D4970}"/>
    <cellStyle name="Normal 10 2 5 3" xfId="2958" xr:uid="{7D429865-2784-4E27-9A0E-FC73366200A5}"/>
    <cellStyle name="Normal 10 2 5 3 2" xfId="4320" xr:uid="{D6A24F40-396F-4E84-B73A-CABC24A10939}"/>
    <cellStyle name="Normal 10 2 5 3 2 2" xfId="7557" xr:uid="{F01CD70B-8ECB-47FB-AFF9-D7E555D0C388}"/>
    <cellStyle name="Normal 10 2 5 3 2 2 2" xfId="14980" xr:uid="{C3C06F5D-AAFD-4F09-81ED-ABDE84C3635F}"/>
    <cellStyle name="Normal 10 2 5 3 2 2 2 2" xfId="29818" xr:uid="{18F51DC6-0CF7-4AE5-9A1F-D990B945AC65}"/>
    <cellStyle name="Normal 10 2 5 3 2 2 2 3" xfId="44651" xr:uid="{DBFFF2B2-B68D-493A-A194-AEA8A8A98E5C}"/>
    <cellStyle name="Normal 10 2 5 3 2 2 3" xfId="22398" xr:uid="{A41D5630-5C74-41BB-B192-F338E68C9291}"/>
    <cellStyle name="Normal 10 2 5 3 2 2 4" xfId="37231" xr:uid="{5AD32AAC-2598-4FDB-8425-2BCDFEE58183}"/>
    <cellStyle name="Normal 10 2 5 3 2 3" xfId="11742" xr:uid="{C9661856-6686-48E1-87B1-8250DC3A0C3D}"/>
    <cellStyle name="Normal 10 2 5 3 2 3 2" xfId="26580" xr:uid="{55B5851C-7A27-44AE-9226-7ED91F2CFA7C}"/>
    <cellStyle name="Normal 10 2 5 3 2 3 3" xfId="41413" xr:uid="{066752B0-F17F-4DED-A7F3-77238A776159}"/>
    <cellStyle name="Normal 10 2 5 3 2 4" xfId="19160" xr:uid="{2AC7100E-906F-4BD4-96E7-820ABBD833E0}"/>
    <cellStyle name="Normal 10 2 5 3 2 5" xfId="33993" xr:uid="{031F9692-1408-4424-947B-359B4EF48DD5}"/>
    <cellStyle name="Normal 10 2 5 3 3" xfId="6188" xr:uid="{6D2DB9CB-7B42-4D7B-B8E5-5CCE17E7FBAD}"/>
    <cellStyle name="Normal 10 2 5 3 3 2" xfId="13611" xr:uid="{59028A8A-635F-4BDA-A32E-BE32E3FDF849}"/>
    <cellStyle name="Normal 10 2 5 3 3 2 2" xfId="28449" xr:uid="{28CA7C1C-714D-4474-AA34-B0E4D9011E6A}"/>
    <cellStyle name="Normal 10 2 5 3 3 2 3" xfId="43282" xr:uid="{6C8E565D-8E79-4B21-8370-F46A379A6BCF}"/>
    <cellStyle name="Normal 10 2 5 3 3 3" xfId="21029" xr:uid="{04A03F51-55E2-4CEA-A79E-8F884B954DC8}"/>
    <cellStyle name="Normal 10 2 5 3 3 4" xfId="35862" xr:uid="{266D9080-6A0A-41E0-ACAF-4892502346B9}"/>
    <cellStyle name="Normal 10 2 5 3 4" xfId="10369" xr:uid="{0ECDB66A-7FA9-4E44-9823-D30D5AF8F7DF}"/>
    <cellStyle name="Normal 10 2 5 3 4 2" xfId="25207" xr:uid="{25ACFF9C-B3B9-4157-A32A-FDB858845409}"/>
    <cellStyle name="Normal 10 2 5 3 4 3" xfId="40040" xr:uid="{97498577-F9AF-4180-A97B-F8561AE9CA89}"/>
    <cellStyle name="Normal 10 2 5 3 5" xfId="17787" xr:uid="{982BBDE2-DAE9-4E5A-BB3B-E194EA2452B9}"/>
    <cellStyle name="Normal 10 2 5 3 6" xfId="32620" xr:uid="{C02ED296-0AA6-4495-817A-80F2D4BCA3EE}"/>
    <cellStyle name="Normal 10 2 5 4" xfId="4321" xr:uid="{81EA57DF-7D69-4EDE-A4C0-5305D411286D}"/>
    <cellStyle name="Normal 10 2 5 4 2" xfId="7558" xr:uid="{2FB4B5C0-543B-4EFC-9EE2-BE490ACBA82C}"/>
    <cellStyle name="Normal 10 2 5 4 2 2" xfId="14981" xr:uid="{663EC3D8-07F4-4FDA-BC9B-D4C5EAE50047}"/>
    <cellStyle name="Normal 10 2 5 4 2 2 2" xfId="29819" xr:uid="{48A2AA91-B4DF-4DF8-A242-EEF8D20DEE85}"/>
    <cellStyle name="Normal 10 2 5 4 2 2 3" xfId="44652" xr:uid="{23F0EEA6-FACA-4C4C-8676-37DB830F498C}"/>
    <cellStyle name="Normal 10 2 5 4 2 3" xfId="22399" xr:uid="{75439A2C-AC49-42F3-8508-09D8463AD16D}"/>
    <cellStyle name="Normal 10 2 5 4 2 4" xfId="37232" xr:uid="{EA060162-6AD6-4321-8AA0-65CDB2649217}"/>
    <cellStyle name="Normal 10 2 5 4 3" xfId="11743" xr:uid="{6D68317F-3C3F-455C-937F-24663B0BF42D}"/>
    <cellStyle name="Normal 10 2 5 4 3 2" xfId="26581" xr:uid="{ADC82E3E-D076-4E51-86A5-43F424DAC218}"/>
    <cellStyle name="Normal 10 2 5 4 3 3" xfId="41414" xr:uid="{4CAF06E1-C8EE-4A9F-B0D7-EBB4182D6D24}"/>
    <cellStyle name="Normal 10 2 5 4 4" xfId="19161" xr:uid="{408C08C2-0149-422C-9906-70836E994A05}"/>
    <cellStyle name="Normal 10 2 5 4 5" xfId="33994" xr:uid="{88AF927B-112A-428B-9A02-9F60A94A76A6}"/>
    <cellStyle name="Normal 10 2 5 5" xfId="5714" xr:uid="{05F87CA0-CB2E-44F2-B49B-CA707CE70566}"/>
    <cellStyle name="Normal 10 2 5 5 2" xfId="8954" xr:uid="{D64E2DBC-D0B7-4D08-AD99-CE20D20E8AFB}"/>
    <cellStyle name="Normal 10 2 5 5 2 2" xfId="16377" xr:uid="{DE4A8C3A-3A2A-48F6-A340-706F226CCC34}"/>
    <cellStyle name="Normal 10 2 5 5 2 2 2" xfId="31215" xr:uid="{EAB047AD-34B9-4F72-B237-24FA3D71C202}"/>
    <cellStyle name="Normal 10 2 5 5 2 2 3" xfId="46048" xr:uid="{ECC19B3F-1E18-4E57-8237-47FF1D8176B6}"/>
    <cellStyle name="Normal 10 2 5 5 2 3" xfId="23795" xr:uid="{65F4EE34-B958-4821-8539-4DA8BADB8444}"/>
    <cellStyle name="Normal 10 2 5 5 2 4" xfId="38628" xr:uid="{26AD0AD1-C3D5-4D51-9649-11A5B520BF97}"/>
    <cellStyle name="Normal 10 2 5 5 3" xfId="13139" xr:uid="{A9D2E9FE-6C78-4397-900A-DEB61CBF8450}"/>
    <cellStyle name="Normal 10 2 5 5 3 2" xfId="27977" xr:uid="{DA1B4A48-C8BB-4FCB-A5B8-A6F5742AC19D}"/>
    <cellStyle name="Normal 10 2 5 5 3 3" xfId="42810" xr:uid="{5635CF11-013A-4E57-AEA3-51F23ECB196B}"/>
    <cellStyle name="Normal 10 2 5 5 4" xfId="20557" xr:uid="{67823686-9E99-4B25-BCE4-623F78616382}"/>
    <cellStyle name="Normal 10 2 5 5 5" xfId="35390" xr:uid="{3BD8C088-8F25-4826-B5C3-EEE788ACE912}"/>
    <cellStyle name="Normal 10 2 5 6" xfId="2956" xr:uid="{8FA108FD-1535-4C7E-AA69-4015096CFEB0}"/>
    <cellStyle name="Normal 10 2 5 6 2" xfId="9349" xr:uid="{CB9A78FF-AD01-4F89-944C-2A319015F587}"/>
    <cellStyle name="Normal 10 2 5 6 2 2" xfId="16772" xr:uid="{B60B5C69-71D9-4CCB-BF26-A122DB7B3C2F}"/>
    <cellStyle name="Normal 10 2 5 6 2 2 2" xfId="31610" xr:uid="{3217EF7A-95BC-4325-8E5B-AE9CFA66D61C}"/>
    <cellStyle name="Normal 10 2 5 6 2 2 3" xfId="46443" xr:uid="{DDDAF22B-E664-4784-BB74-F1978DBF5788}"/>
    <cellStyle name="Normal 10 2 5 6 2 3" xfId="24190" xr:uid="{92861D99-C37C-4545-84F2-227A1E871312}"/>
    <cellStyle name="Normal 10 2 5 6 2 4" xfId="39023" xr:uid="{296A5A9F-67A2-4DF2-B054-1C756A63EC14}"/>
    <cellStyle name="Normal 10 2 5 6 3" xfId="10367" xr:uid="{8467F092-942B-439B-9EC8-5B8758D11D55}"/>
    <cellStyle name="Normal 10 2 5 6 3 2" xfId="25205" xr:uid="{9F3141E8-F55A-4D44-92A3-48A0BBF5854B}"/>
    <cellStyle name="Normal 10 2 5 6 3 3" xfId="40038" xr:uid="{35D4E579-E03F-46B4-9B10-1652D6FD0378}"/>
    <cellStyle name="Normal 10 2 5 6 4" xfId="17785" xr:uid="{6FA2163B-AF12-4C01-BDCD-20C74B7DCA7E}"/>
    <cellStyle name="Normal 10 2 5 6 5" xfId="32618" xr:uid="{EF9551F1-8C6F-41F1-8EAE-6BAA55562E0F}"/>
    <cellStyle name="Normal 10 2 5 7" xfId="6186" xr:uid="{A79A5E1E-CE90-4DCF-90A9-8B3F15CD8BFE}"/>
    <cellStyle name="Normal 10 2 5 7 2" xfId="13609" xr:uid="{4DA5156B-8ED1-49AD-A943-3BE8CE3DB5A1}"/>
    <cellStyle name="Normal 10 2 5 7 2 2" xfId="28447" xr:uid="{6D9BD27E-CE86-4FCA-BA9A-9A9C54B13F48}"/>
    <cellStyle name="Normal 10 2 5 7 2 3" xfId="43280" xr:uid="{7C000BF7-B9BA-4CC9-BC33-7FBA5F02899C}"/>
    <cellStyle name="Normal 10 2 5 7 3" xfId="21027" xr:uid="{403A0583-4DD6-4CA3-90B7-D7359D649D5B}"/>
    <cellStyle name="Normal 10 2 5 7 4" xfId="35860" xr:uid="{75579555-82EE-4CE3-A5D2-4493C6259526}"/>
    <cellStyle name="Normal 10 2 5 8" xfId="9953" xr:uid="{0ECD6829-561A-41EE-9B21-339E83E2C062}"/>
    <cellStyle name="Normal 10 2 5 8 2" xfId="24791" xr:uid="{D24EFE91-CF31-47AB-816A-A6FE81C23DC3}"/>
    <cellStyle name="Normal 10 2 5 8 3" xfId="39624" xr:uid="{C4458C92-4B19-4FFE-81DB-0A2CEE0BEC11}"/>
    <cellStyle name="Normal 10 2 5 9" xfId="17371" xr:uid="{3D6E1E15-5393-44B1-8217-4682C85983CD}"/>
    <cellStyle name="Normal 10 2 6" xfId="2365" xr:uid="{040F4107-2F15-42D9-BBD0-5C7381C984AD}"/>
    <cellStyle name="Normal 10 2 6 10" xfId="32188" xr:uid="{04D94F80-E395-4D87-9D6C-FB18FD34120F}"/>
    <cellStyle name="Normal 10 2 6 2" xfId="2960" xr:uid="{675655B6-987E-4E95-921F-386BA2A3B994}"/>
    <cellStyle name="Normal 10 2 6 2 2" xfId="4322" xr:uid="{FEC19D58-79A2-47D9-907A-7FA941CBD20A}"/>
    <cellStyle name="Normal 10 2 6 2 2 2" xfId="7559" xr:uid="{5E294AC6-E04D-4769-B16C-FA7EE0FBFBC0}"/>
    <cellStyle name="Normal 10 2 6 2 2 2 2" xfId="14982" xr:uid="{90764845-B0C7-4548-961F-2A7996921321}"/>
    <cellStyle name="Normal 10 2 6 2 2 2 2 2" xfId="29820" xr:uid="{75BD3A98-3F18-489D-890B-3B16C69657EF}"/>
    <cellStyle name="Normal 10 2 6 2 2 2 2 3" xfId="44653" xr:uid="{652C0AE9-D6A9-45D1-ABCB-EF6C22A42FF7}"/>
    <cellStyle name="Normal 10 2 6 2 2 2 3" xfId="22400" xr:uid="{F3F75481-0F96-432F-8598-AAC7B1523AEB}"/>
    <cellStyle name="Normal 10 2 6 2 2 2 4" xfId="37233" xr:uid="{18F487AD-20C0-41E3-8478-3A0EED4A3493}"/>
    <cellStyle name="Normal 10 2 6 2 2 3" xfId="11744" xr:uid="{65A7CD79-5B01-4EC0-8455-69E07684FB2C}"/>
    <cellStyle name="Normal 10 2 6 2 2 3 2" xfId="26582" xr:uid="{829BCAEC-017A-4DCA-991D-1A5AF93F9555}"/>
    <cellStyle name="Normal 10 2 6 2 2 3 3" xfId="41415" xr:uid="{14AF3BD9-7017-4B6A-904C-8C8D75B142B0}"/>
    <cellStyle name="Normal 10 2 6 2 2 4" xfId="19162" xr:uid="{FC66E6D3-756E-4C7A-AA39-3CF860FC1C69}"/>
    <cellStyle name="Normal 10 2 6 2 2 5" xfId="33995" xr:uid="{2FC4F982-2A0F-4CB6-A60A-D121129CFDB7}"/>
    <cellStyle name="Normal 10 2 6 2 3" xfId="6190" xr:uid="{0D394AD0-D4D7-4F51-AEAF-DA7D224FBF50}"/>
    <cellStyle name="Normal 10 2 6 2 3 2" xfId="13613" xr:uid="{A1BB865E-13B0-4ADA-9519-E38286D971E2}"/>
    <cellStyle name="Normal 10 2 6 2 3 2 2" xfId="28451" xr:uid="{1C3774F9-D97F-4FB6-9D49-2A949342E328}"/>
    <cellStyle name="Normal 10 2 6 2 3 2 3" xfId="43284" xr:uid="{2F998E99-0D88-4546-8BA9-BF45835ED09B}"/>
    <cellStyle name="Normal 10 2 6 2 3 3" xfId="21031" xr:uid="{0C5464F5-0770-42E2-A2C3-BDC3EB098D1A}"/>
    <cellStyle name="Normal 10 2 6 2 3 4" xfId="35864" xr:uid="{4FFACBFA-604A-467E-B6C4-8EFAF90E79F3}"/>
    <cellStyle name="Normal 10 2 6 2 4" xfId="10371" xr:uid="{EF020EFE-B427-4A6D-B443-6657D29BA0CF}"/>
    <cellStyle name="Normal 10 2 6 2 4 2" xfId="25209" xr:uid="{5CB77B19-01D9-46A1-9812-6616ECD1E876}"/>
    <cellStyle name="Normal 10 2 6 2 4 3" xfId="40042" xr:uid="{EDD5E799-535E-44C3-AB36-2F201E6499EB}"/>
    <cellStyle name="Normal 10 2 6 2 5" xfId="17789" xr:uid="{2CDCF592-EA0E-4775-B59C-A8AD3FFEEDC7}"/>
    <cellStyle name="Normal 10 2 6 2 6" xfId="32622" xr:uid="{167B54B1-5E66-46AD-A899-5324823B2280}"/>
    <cellStyle name="Normal 10 2 6 3" xfId="2961" xr:uid="{41D1968E-9EDF-4B1F-9598-B50BCF11C5F3}"/>
    <cellStyle name="Normal 10 2 6 3 2" xfId="4323" xr:uid="{175DF59B-F4D6-4FB3-8C8C-25C11AAD2B43}"/>
    <cellStyle name="Normal 10 2 6 3 2 2" xfId="7560" xr:uid="{B52CB9B9-48C8-47A7-8C41-264A732C9376}"/>
    <cellStyle name="Normal 10 2 6 3 2 2 2" xfId="14983" xr:uid="{B70E9EAD-12F2-47C7-82EC-CB06CC3803F6}"/>
    <cellStyle name="Normal 10 2 6 3 2 2 2 2" xfId="29821" xr:uid="{2A3B8957-E025-4D73-B2DE-432F98CA21CB}"/>
    <cellStyle name="Normal 10 2 6 3 2 2 2 3" xfId="44654" xr:uid="{F191C0D3-7B38-4EFF-8BB4-4C878EAAC76C}"/>
    <cellStyle name="Normal 10 2 6 3 2 2 3" xfId="22401" xr:uid="{822FC3EC-34F4-4A28-8548-A5A77F3C808F}"/>
    <cellStyle name="Normal 10 2 6 3 2 2 4" xfId="37234" xr:uid="{7633C433-99FF-4EB4-8A82-76B1C1EA8664}"/>
    <cellStyle name="Normal 10 2 6 3 2 3" xfId="11745" xr:uid="{C0EE3EFD-EF50-4412-8CF9-2BCA5402650C}"/>
    <cellStyle name="Normal 10 2 6 3 2 3 2" xfId="26583" xr:uid="{7D2047ED-4ACE-433C-8F21-5671CDB69BAB}"/>
    <cellStyle name="Normal 10 2 6 3 2 3 3" xfId="41416" xr:uid="{B113334A-903C-4CBC-838A-917B2194E6BB}"/>
    <cellStyle name="Normal 10 2 6 3 2 4" xfId="19163" xr:uid="{4647E747-7A70-46D4-9861-096E1ABC1D97}"/>
    <cellStyle name="Normal 10 2 6 3 2 5" xfId="33996" xr:uid="{4FF5E135-44C4-4678-A519-370A4FBBCADD}"/>
    <cellStyle name="Normal 10 2 6 3 3" xfId="6191" xr:uid="{DB020C7D-1823-4BBC-880A-0D85EE6455A3}"/>
    <cellStyle name="Normal 10 2 6 3 3 2" xfId="13614" xr:uid="{E8947F21-3534-4AD0-B738-DBE4335AD4EF}"/>
    <cellStyle name="Normal 10 2 6 3 3 2 2" xfId="28452" xr:uid="{87646DB1-D938-4F15-B102-AAC4FFAA75D9}"/>
    <cellStyle name="Normal 10 2 6 3 3 2 3" xfId="43285" xr:uid="{4684314A-55EF-4993-97D9-3F79F9398F2F}"/>
    <cellStyle name="Normal 10 2 6 3 3 3" xfId="21032" xr:uid="{6857AAB2-2921-48EE-BA06-2C9E51017736}"/>
    <cellStyle name="Normal 10 2 6 3 3 4" xfId="35865" xr:uid="{54205BE3-EAF8-4D23-AA6F-4CB5502AF770}"/>
    <cellStyle name="Normal 10 2 6 3 4" xfId="10372" xr:uid="{FB3ABC4E-3035-4A8A-B879-7F055DF70891}"/>
    <cellStyle name="Normal 10 2 6 3 4 2" xfId="25210" xr:uid="{EA2C2D4F-1398-4B1F-953E-052D656BF1D1}"/>
    <cellStyle name="Normal 10 2 6 3 4 3" xfId="40043" xr:uid="{3D56F977-8BE7-4C74-B8AC-8A90B2C11277}"/>
    <cellStyle name="Normal 10 2 6 3 5" xfId="17790" xr:uid="{0F79B361-D356-4F6F-A82F-0A53FA01F8C7}"/>
    <cellStyle name="Normal 10 2 6 3 6" xfId="32623" xr:uid="{F471DBB0-59E4-4E91-9FD5-33101A4FED73}"/>
    <cellStyle name="Normal 10 2 6 4" xfId="4324" xr:uid="{766AB60E-5AD3-40D9-BE4E-2B23FB4B1AA4}"/>
    <cellStyle name="Normal 10 2 6 4 2" xfId="7561" xr:uid="{A2E4D265-7334-4686-A93E-316EF03AC162}"/>
    <cellStyle name="Normal 10 2 6 4 2 2" xfId="14984" xr:uid="{0C9069E3-9078-4CED-A886-2DB00A7EA5E7}"/>
    <cellStyle name="Normal 10 2 6 4 2 2 2" xfId="29822" xr:uid="{ED012446-0330-48DD-9115-1CD17D73EB17}"/>
    <cellStyle name="Normal 10 2 6 4 2 2 3" xfId="44655" xr:uid="{2C866156-EDED-48A6-81D9-44E335EC46E0}"/>
    <cellStyle name="Normal 10 2 6 4 2 3" xfId="22402" xr:uid="{8CBF7C8C-8A59-4B88-A522-210CC741D62F}"/>
    <cellStyle name="Normal 10 2 6 4 2 4" xfId="37235" xr:uid="{A7B326EA-BB2D-45C4-BA62-B636871D1880}"/>
    <cellStyle name="Normal 10 2 6 4 3" xfId="11746" xr:uid="{F2284233-A522-4B63-BFA3-6F91ECFCB8C1}"/>
    <cellStyle name="Normal 10 2 6 4 3 2" xfId="26584" xr:uid="{5F486F5B-4D6B-4FD9-95AA-D6188E9F2E1A}"/>
    <cellStyle name="Normal 10 2 6 4 3 3" xfId="41417" xr:uid="{B9974630-A2D7-4D7A-9D7A-6147D2EF9E9B}"/>
    <cellStyle name="Normal 10 2 6 4 4" xfId="19164" xr:uid="{B3820F69-2C5F-4551-B545-36DB0B6BC171}"/>
    <cellStyle name="Normal 10 2 6 4 5" xfId="33997" xr:uid="{2CD1476A-5E99-4682-B7B3-6603A2F136BA}"/>
    <cellStyle name="Normal 10 2 6 5" xfId="5956" xr:uid="{1A5E5FFF-BDE4-4E94-BE96-1204AEA22A5D}"/>
    <cellStyle name="Normal 10 2 6 5 2" xfId="9194" xr:uid="{4A744418-6B46-4948-AF01-12DCEEA04E4C}"/>
    <cellStyle name="Normal 10 2 6 5 2 2" xfId="16617" xr:uid="{2E14D332-856A-4F12-B01D-A662792F4C0F}"/>
    <cellStyle name="Normal 10 2 6 5 2 2 2" xfId="31455" xr:uid="{D2CCDB75-DC7F-4D8D-9026-9B3996C14C3D}"/>
    <cellStyle name="Normal 10 2 6 5 2 2 3" xfId="46288" xr:uid="{DEF3B9F1-FADE-4038-86E0-B9FC4DFCB86A}"/>
    <cellStyle name="Normal 10 2 6 5 2 3" xfId="24035" xr:uid="{C2882FEA-273D-4630-A2A0-CA394982A41E}"/>
    <cellStyle name="Normal 10 2 6 5 2 4" xfId="38868" xr:uid="{6F1495C3-E627-4766-A7AA-369E5A100F9D}"/>
    <cellStyle name="Normal 10 2 6 5 3" xfId="13379" xr:uid="{92D75BB8-D805-4E2F-8537-74910DB73106}"/>
    <cellStyle name="Normal 10 2 6 5 3 2" xfId="28217" xr:uid="{51D2E30E-9994-4C98-A4B8-5B129E29BD38}"/>
    <cellStyle name="Normal 10 2 6 5 3 3" xfId="43050" xr:uid="{C088DD35-595C-4E35-AA1A-749D671946B6}"/>
    <cellStyle name="Normal 10 2 6 5 4" xfId="20797" xr:uid="{B168D9FD-181A-4501-AA5B-416E105FDB19}"/>
    <cellStyle name="Normal 10 2 6 5 5" xfId="35630" xr:uid="{A2FE4E0D-D2C2-4A38-B925-EC06F3324313}"/>
    <cellStyle name="Normal 10 2 6 6" xfId="2959" xr:uid="{62FDABA6-0AE0-4456-A688-E0E1EC4EE948}"/>
    <cellStyle name="Normal 10 2 6 6 2" xfId="9350" xr:uid="{04599D6D-6C10-4C9A-A435-1722FDACFECC}"/>
    <cellStyle name="Normal 10 2 6 6 2 2" xfId="16773" xr:uid="{C979DF03-80BD-4BEC-83BF-3D912DFEC801}"/>
    <cellStyle name="Normal 10 2 6 6 2 2 2" xfId="31611" xr:uid="{90ED1473-87DB-4FA3-AE50-D289BFE1E180}"/>
    <cellStyle name="Normal 10 2 6 6 2 2 3" xfId="46444" xr:uid="{680C66E7-9C39-4C4A-AC39-E6F9B03FA417}"/>
    <cellStyle name="Normal 10 2 6 6 2 3" xfId="24191" xr:uid="{A5A9206A-F472-4CB1-A5BF-1D5E4612267B}"/>
    <cellStyle name="Normal 10 2 6 6 2 4" xfId="39024" xr:uid="{DA435256-8B73-4670-BD2E-813525798989}"/>
    <cellStyle name="Normal 10 2 6 6 3" xfId="10370" xr:uid="{70BDC26E-9DBE-471E-829A-903DC57F110D}"/>
    <cellStyle name="Normal 10 2 6 6 3 2" xfId="25208" xr:uid="{FB6DFA2F-80BF-49E8-B7FE-054675645E99}"/>
    <cellStyle name="Normal 10 2 6 6 3 3" xfId="40041" xr:uid="{67E252B0-F0F1-4480-A114-F0C1759A632D}"/>
    <cellStyle name="Normal 10 2 6 6 4" xfId="17788" xr:uid="{5FEF365E-F632-43CB-B5E4-4749A7DD0EB3}"/>
    <cellStyle name="Normal 10 2 6 6 5" xfId="32621" xr:uid="{8E07F278-0E7A-4336-BB88-92FB79995B00}"/>
    <cellStyle name="Normal 10 2 6 7" xfId="6189" xr:uid="{7071F590-E283-48E6-9C1E-BBEF87A6F30C}"/>
    <cellStyle name="Normal 10 2 6 7 2" xfId="13612" xr:uid="{7978921B-FAE6-4083-A785-DB46EFBF5D55}"/>
    <cellStyle name="Normal 10 2 6 7 2 2" xfId="28450" xr:uid="{6F550E30-47EC-4B2B-A626-E63D3FE55156}"/>
    <cellStyle name="Normal 10 2 6 7 2 3" xfId="43283" xr:uid="{F68A59F4-1AE7-42C7-A39D-4517B1349488}"/>
    <cellStyle name="Normal 10 2 6 7 3" xfId="21030" xr:uid="{CD1C7AC3-5690-4142-84C4-60AE4048A914}"/>
    <cellStyle name="Normal 10 2 6 7 4" xfId="35863" xr:uid="{9D704F3F-404B-46A3-868C-92DE6F4255CB}"/>
    <cellStyle name="Normal 10 2 6 8" xfId="9937" xr:uid="{09CFCD4B-D6CE-4BD8-A92C-8BB083292651}"/>
    <cellStyle name="Normal 10 2 6 8 2" xfId="24775" xr:uid="{0A1462BF-2795-4DCB-A40B-7665895E19C5}"/>
    <cellStyle name="Normal 10 2 6 8 3" xfId="39608" xr:uid="{3F3FA35B-152E-43D8-BBD7-BE5E4C0589F4}"/>
    <cellStyle name="Normal 10 2 6 9" xfId="17355" xr:uid="{9F1B91B4-E7E7-4C3B-AF23-F998D5E5C49E}"/>
    <cellStyle name="Normal 10 2 7" xfId="2962" xr:uid="{0A339284-029B-449F-92AA-7F645D58185C}"/>
    <cellStyle name="Normal 10 2 7 2" xfId="4325" xr:uid="{B9426BA8-0A3A-4D67-9448-2EC7D929F08A}"/>
    <cellStyle name="Normal 10 2 7 2 2" xfId="7562" xr:uid="{6B646E0F-0F7E-4EC6-8E6D-641622D24423}"/>
    <cellStyle name="Normal 10 2 7 2 2 2" xfId="14985" xr:uid="{9A09B672-0106-4049-9600-51B921657C6C}"/>
    <cellStyle name="Normal 10 2 7 2 2 2 2" xfId="29823" xr:uid="{DE260687-6F89-47A9-BBEC-26255771CD9A}"/>
    <cellStyle name="Normal 10 2 7 2 2 2 3" xfId="44656" xr:uid="{49791180-B1F7-4F4F-8646-11AE83CED31A}"/>
    <cellStyle name="Normal 10 2 7 2 2 3" xfId="22403" xr:uid="{D1CCC68B-134A-4A32-90AD-A831853B0A08}"/>
    <cellStyle name="Normal 10 2 7 2 2 4" xfId="37236" xr:uid="{C5B171B0-D1AB-4676-BCE9-14AC9D6DD950}"/>
    <cellStyle name="Normal 10 2 7 2 3" xfId="11747" xr:uid="{502D4483-EE79-4576-8A42-9B7BCB49B4AE}"/>
    <cellStyle name="Normal 10 2 7 2 3 2" xfId="26585" xr:uid="{3F680786-8DC7-491B-B349-9FB8A0AB2099}"/>
    <cellStyle name="Normal 10 2 7 2 3 3" xfId="41418" xr:uid="{63195988-3EC5-42BD-BA51-01AF3ACF8519}"/>
    <cellStyle name="Normal 10 2 7 2 4" xfId="19165" xr:uid="{85A5D3DF-0743-4268-AAD5-2148559C4360}"/>
    <cellStyle name="Normal 10 2 7 2 5" xfId="33998" xr:uid="{665E58DA-963F-4EB5-AC2B-0EC87D45203B}"/>
    <cellStyle name="Normal 10 2 7 3" xfId="6192" xr:uid="{3027C1ED-73AA-43EC-BA71-6DD340EBF472}"/>
    <cellStyle name="Normal 10 2 7 3 2" xfId="13615" xr:uid="{90519637-EE32-4C5D-9CED-1F54A9631365}"/>
    <cellStyle name="Normal 10 2 7 3 2 2" xfId="28453" xr:uid="{0B31ECF5-35B2-4F52-AA24-CEF8DC140077}"/>
    <cellStyle name="Normal 10 2 7 3 2 3" xfId="43286" xr:uid="{624454D9-2DAB-4F3E-B365-29FAD280D655}"/>
    <cellStyle name="Normal 10 2 7 3 3" xfId="21033" xr:uid="{9E487BEB-1356-4B71-BD89-B364A7B38ED0}"/>
    <cellStyle name="Normal 10 2 7 3 4" xfId="35866" xr:uid="{FF428DA0-D60D-4AD7-ABDF-969434D7AA38}"/>
    <cellStyle name="Normal 10 2 7 4" xfId="10373" xr:uid="{EC514242-1D5A-4D61-A676-BE95E71F2C03}"/>
    <cellStyle name="Normal 10 2 7 4 2" xfId="25211" xr:uid="{681E8BDD-844F-43E8-B4F4-4F0CAF537F39}"/>
    <cellStyle name="Normal 10 2 7 4 3" xfId="40044" xr:uid="{5DAF7461-BB3F-476B-9FC1-F6BB0C7FF4C1}"/>
    <cellStyle name="Normal 10 2 7 5" xfId="17791" xr:uid="{9ECA0F60-B890-4E34-943B-F516E109F40D}"/>
    <cellStyle name="Normal 10 2 7 6" xfId="32624" xr:uid="{6CE7BB72-CE6F-4E7D-9182-ABD5D610D2B1}"/>
    <cellStyle name="Normal 10 2 8" xfId="2963" xr:uid="{227162DC-A31D-4D9F-A76B-F79E2672885F}"/>
    <cellStyle name="Normal 10 2 8 2" xfId="4326" xr:uid="{1E0E0F8E-6DD9-4E66-961B-542B05B7A928}"/>
    <cellStyle name="Normal 10 2 8 2 2" xfId="7563" xr:uid="{2D7D3F77-E145-4947-B50D-3A2E3A0A7958}"/>
    <cellStyle name="Normal 10 2 8 2 2 2" xfId="14986" xr:uid="{7BF8AD02-B70E-421E-861C-B883750BAD07}"/>
    <cellStyle name="Normal 10 2 8 2 2 2 2" xfId="29824" xr:uid="{58FEAC23-9509-4A85-A63E-A06DE4226A67}"/>
    <cellStyle name="Normal 10 2 8 2 2 2 3" xfId="44657" xr:uid="{7F37AE63-DA3B-4B8D-8726-9BA6D7FA3329}"/>
    <cellStyle name="Normal 10 2 8 2 2 3" xfId="22404" xr:uid="{D6AF42B7-C8E3-4641-B86C-A0C88776EC8E}"/>
    <cellStyle name="Normal 10 2 8 2 2 4" xfId="37237" xr:uid="{FF75631D-40CE-45D6-A4D8-5BACCC66B495}"/>
    <cellStyle name="Normal 10 2 8 2 3" xfId="11748" xr:uid="{3E1D0170-5E12-46B4-A386-4C1ECEFCF75E}"/>
    <cellStyle name="Normal 10 2 8 2 3 2" xfId="26586" xr:uid="{4C0480C4-1C7F-4737-88FB-87B22BACAF47}"/>
    <cellStyle name="Normal 10 2 8 2 3 3" xfId="41419" xr:uid="{F3D00441-752B-494C-BBFC-2D33EC051FF6}"/>
    <cellStyle name="Normal 10 2 8 2 4" xfId="19166" xr:uid="{E550D4EB-BD6E-484A-8512-E8891E2F5A23}"/>
    <cellStyle name="Normal 10 2 8 2 5" xfId="33999" xr:uid="{0B76583C-5B89-4C12-BA72-DA43BDCDD6FD}"/>
    <cellStyle name="Normal 10 2 8 3" xfId="6193" xr:uid="{67170884-14EA-4754-9C10-6B772B282696}"/>
    <cellStyle name="Normal 10 2 8 3 2" xfId="13616" xr:uid="{267E78DF-2669-476A-974B-3A44D7D4AD58}"/>
    <cellStyle name="Normal 10 2 8 3 2 2" xfId="28454" xr:uid="{626CBCA6-C8BB-4564-B884-9D5C64A0F8BE}"/>
    <cellStyle name="Normal 10 2 8 3 2 3" xfId="43287" xr:uid="{3FEC692D-5FB7-49DD-9BD1-829D4B91FB21}"/>
    <cellStyle name="Normal 10 2 8 3 3" xfId="21034" xr:uid="{42087414-DDD3-4515-9C25-4772C87C30A4}"/>
    <cellStyle name="Normal 10 2 8 3 4" xfId="35867" xr:uid="{7C2BA7D8-E17B-41E8-90AB-E9D282700ADD}"/>
    <cellStyle name="Normal 10 2 8 4" xfId="10374" xr:uid="{0F2F1125-AB85-4CD5-89AB-B1C7C3656059}"/>
    <cellStyle name="Normal 10 2 8 4 2" xfId="25212" xr:uid="{6CF0BA92-4931-4AB2-BF81-D0849B3423BC}"/>
    <cellStyle name="Normal 10 2 8 4 3" xfId="40045" xr:uid="{DF4569AC-80EE-489E-BA27-11A5CE559A14}"/>
    <cellStyle name="Normal 10 2 8 5" xfId="17792" xr:uid="{0D9C9545-F7C1-43E6-B984-1281138F9E1E}"/>
    <cellStyle name="Normal 10 2 8 6" xfId="32625" xr:uid="{2DB9F374-18E1-4A92-9F09-D3562B8BA4B3}"/>
    <cellStyle name="Normal 10 2 9" xfId="4327" xr:uid="{BB40A93E-1439-4C9B-9712-B6D40C412A8F}"/>
    <cellStyle name="Normal 10 2 9 2" xfId="7564" xr:uid="{C5B71692-1B45-4341-9A7C-79F60B48539F}"/>
    <cellStyle name="Normal 10 2 9 2 2" xfId="14987" xr:uid="{772457C9-31AC-46B4-9134-64EE79546FB7}"/>
    <cellStyle name="Normal 10 2 9 2 2 2" xfId="29825" xr:uid="{26651E5D-8958-458F-9A7C-DFBD0541FE70}"/>
    <cellStyle name="Normal 10 2 9 2 2 3" xfId="44658" xr:uid="{EEA244EA-BFA4-493A-AC82-8C1E64814F0E}"/>
    <cellStyle name="Normal 10 2 9 2 3" xfId="22405" xr:uid="{18B4957A-9FE6-4B93-A5BC-0252DE5B4DF5}"/>
    <cellStyle name="Normal 10 2 9 2 4" xfId="37238" xr:uid="{F2C16161-4777-4A0A-A42E-8315CB055644}"/>
    <cellStyle name="Normal 10 2 9 3" xfId="11749" xr:uid="{4D1326BE-65AE-4F95-B6D6-CAAB4148F826}"/>
    <cellStyle name="Normal 10 2 9 3 2" xfId="26587" xr:uid="{F08CB410-3D58-4C0D-ADCB-4B47CF0520DD}"/>
    <cellStyle name="Normal 10 2 9 3 3" xfId="41420" xr:uid="{2619791D-8835-4983-9335-A066034EC64E}"/>
    <cellStyle name="Normal 10 2 9 4" xfId="19167" xr:uid="{290538CA-DFAE-448B-A318-CE40A5D42264}"/>
    <cellStyle name="Normal 10 2 9 5" xfId="34000" xr:uid="{91E3961C-432B-46BB-8E1F-964BAC6335D4}"/>
    <cellStyle name="Normal 10 20" xfId="2571" xr:uid="{4564BFA0-E0F2-4FB7-9281-E75F8161806C}"/>
    <cellStyle name="Normal 10 20 10" xfId="32342" xr:uid="{364EFCE4-E954-4810-9399-551C9D5F9921}"/>
    <cellStyle name="Normal 10 20 2" xfId="2965" xr:uid="{D3FA99A2-C93D-4AFD-9592-AFFCF28B875B}"/>
    <cellStyle name="Normal 10 20 2 2" xfId="4328" xr:uid="{4D5017E3-EE5E-4DFF-8084-024C9291AB19}"/>
    <cellStyle name="Normal 10 20 2 2 2" xfId="7565" xr:uid="{F8A9EA2A-A9A8-4103-826D-9E8EDA448FB1}"/>
    <cellStyle name="Normal 10 20 2 2 2 2" xfId="14988" xr:uid="{3CE6BBAB-A63A-4A89-966C-F7665BBB594F}"/>
    <cellStyle name="Normal 10 20 2 2 2 2 2" xfId="29826" xr:uid="{7CD7CC0F-E958-4C29-9C79-CC222D794E35}"/>
    <cellStyle name="Normal 10 20 2 2 2 2 3" xfId="44659" xr:uid="{007DB085-A022-408A-AC96-F9AD8B0197FF}"/>
    <cellStyle name="Normal 10 20 2 2 2 3" xfId="22406" xr:uid="{58320C54-ED10-41EC-A8A3-422F54860117}"/>
    <cellStyle name="Normal 10 20 2 2 2 4" xfId="37239" xr:uid="{C0B7C007-8BBF-4B8D-8360-3BC04753AC9F}"/>
    <cellStyle name="Normal 10 20 2 2 3" xfId="11750" xr:uid="{0091BCCA-34B1-4520-803B-223165FA9D67}"/>
    <cellStyle name="Normal 10 20 2 2 3 2" xfId="26588" xr:uid="{8372A579-9E6B-4C1A-B64F-23857C38F427}"/>
    <cellStyle name="Normal 10 20 2 2 3 3" xfId="41421" xr:uid="{58AB3E95-8835-4B17-80E3-4D9390CDCD12}"/>
    <cellStyle name="Normal 10 20 2 2 4" xfId="19168" xr:uid="{7972AA12-481B-4DF6-BCCE-E3FACA3B2CCC}"/>
    <cellStyle name="Normal 10 20 2 2 5" xfId="34001" xr:uid="{CDCA92E9-3222-4B33-A7D5-D23197B3E49F}"/>
    <cellStyle name="Normal 10 20 2 3" xfId="6195" xr:uid="{18C65276-C171-44E7-BA5F-6DABE4A7E5A4}"/>
    <cellStyle name="Normal 10 20 2 3 2" xfId="13618" xr:uid="{3646254B-5E88-4547-A2F5-4961D516F88F}"/>
    <cellStyle name="Normal 10 20 2 3 2 2" xfId="28456" xr:uid="{185CA8F7-D9AA-4227-8CA2-BBCF7F852D33}"/>
    <cellStyle name="Normal 10 20 2 3 2 3" xfId="43289" xr:uid="{74EB52AF-48FB-4C56-AC18-1C586FEA63E0}"/>
    <cellStyle name="Normal 10 20 2 3 3" xfId="21036" xr:uid="{FDE3D8F4-3789-478B-B7B3-61279CABB7D6}"/>
    <cellStyle name="Normal 10 20 2 3 4" xfId="35869" xr:uid="{9EA73FCD-BBB1-438F-9405-3554251F2B8B}"/>
    <cellStyle name="Normal 10 20 2 4" xfId="10376" xr:uid="{0F991A8C-CD02-4D07-9755-F56DAFF4D690}"/>
    <cellStyle name="Normal 10 20 2 4 2" xfId="25214" xr:uid="{AF0B28A3-B779-41E9-B5A0-4081803D79AE}"/>
    <cellStyle name="Normal 10 20 2 4 3" xfId="40047" xr:uid="{9EA26065-BFD8-418E-B160-6B2071A94481}"/>
    <cellStyle name="Normal 10 20 2 5" xfId="17794" xr:uid="{85713FD8-AD0C-479D-9774-245D4DEC3650}"/>
    <cellStyle name="Normal 10 20 2 6" xfId="32627" xr:uid="{A4024487-FF65-4439-B827-2EC08D4429F5}"/>
    <cellStyle name="Normal 10 20 3" xfId="2966" xr:uid="{5E147AE6-F146-4F3C-98B7-35C18582D7CA}"/>
    <cellStyle name="Normal 10 20 3 2" xfId="4329" xr:uid="{DEAC42D0-DA20-488C-95D8-B70FE873C502}"/>
    <cellStyle name="Normal 10 20 3 2 2" xfId="7566" xr:uid="{C2885B9E-4C34-4375-AF8E-8FA9723F5230}"/>
    <cellStyle name="Normal 10 20 3 2 2 2" xfId="14989" xr:uid="{BEA466B2-4FBE-47F6-BA85-8AE0A1F3607B}"/>
    <cellStyle name="Normal 10 20 3 2 2 2 2" xfId="29827" xr:uid="{246614B3-D5E7-4894-BFCF-D6ACC5004ECD}"/>
    <cellStyle name="Normal 10 20 3 2 2 2 3" xfId="44660" xr:uid="{3934969C-6055-4E86-BD84-46E8CA4F9CAA}"/>
    <cellStyle name="Normal 10 20 3 2 2 3" xfId="22407" xr:uid="{6746CEDD-D33A-46D0-9344-5BF21285BF9A}"/>
    <cellStyle name="Normal 10 20 3 2 2 4" xfId="37240" xr:uid="{F280D750-332B-4379-A7D5-AE1B079E9369}"/>
    <cellStyle name="Normal 10 20 3 2 3" xfId="11751" xr:uid="{82C417FA-A9DC-4954-B004-8561D25B53D0}"/>
    <cellStyle name="Normal 10 20 3 2 3 2" xfId="26589" xr:uid="{8913B373-B354-4B5D-ADD6-E6951B1AB232}"/>
    <cellStyle name="Normal 10 20 3 2 3 3" xfId="41422" xr:uid="{EBFE606D-101E-43BF-86C8-A996279DBD61}"/>
    <cellStyle name="Normal 10 20 3 2 4" xfId="19169" xr:uid="{D0CF6F3A-CF5F-4245-9EDC-A28E5B51518B}"/>
    <cellStyle name="Normal 10 20 3 2 5" xfId="34002" xr:uid="{1D735E67-BDA8-4D91-8251-1A7C949F2B8F}"/>
    <cellStyle name="Normal 10 20 3 3" xfId="6196" xr:uid="{089FF642-246F-4243-9DEC-4D2733C11CAB}"/>
    <cellStyle name="Normal 10 20 3 3 2" xfId="13619" xr:uid="{C3BD4DDB-5AE4-4124-AFEC-CCD589899BA2}"/>
    <cellStyle name="Normal 10 20 3 3 2 2" xfId="28457" xr:uid="{4D6D60A6-4F7A-4AF0-BCD5-E21D0157EC53}"/>
    <cellStyle name="Normal 10 20 3 3 2 3" xfId="43290" xr:uid="{E3C5CD70-414D-4073-9EC9-EC88438E478F}"/>
    <cellStyle name="Normal 10 20 3 3 3" xfId="21037" xr:uid="{2144C5C4-FE5B-4965-B574-C6E09EF1BF9B}"/>
    <cellStyle name="Normal 10 20 3 3 4" xfId="35870" xr:uid="{90F3F700-90BC-44D1-976F-FB6F51853DF3}"/>
    <cellStyle name="Normal 10 20 3 4" xfId="10377" xr:uid="{178459ED-9CAA-4A09-ACED-5412DF92F8B0}"/>
    <cellStyle name="Normal 10 20 3 4 2" xfId="25215" xr:uid="{5D794DC1-BAC5-4190-AF30-7FF094148D1B}"/>
    <cellStyle name="Normal 10 20 3 4 3" xfId="40048" xr:uid="{0DA9257B-D62C-4686-ACC3-693C4FBF1D7E}"/>
    <cellStyle name="Normal 10 20 3 5" xfId="17795" xr:uid="{40705337-9A7F-4758-8D5D-66270EC775B8}"/>
    <cellStyle name="Normal 10 20 3 6" xfId="32628" xr:uid="{BBB4CE5B-5A4B-4531-93A3-457B867E1F21}"/>
    <cellStyle name="Normal 10 20 4" xfId="4330" xr:uid="{8D56D61C-4666-4FC2-99DB-028F3E802035}"/>
    <cellStyle name="Normal 10 20 4 2" xfId="7567" xr:uid="{3BF4436E-78B8-4395-BC9F-CBF72F881DE2}"/>
    <cellStyle name="Normal 10 20 4 2 2" xfId="14990" xr:uid="{903275EA-F97C-430F-9FB8-84C2FA0FC683}"/>
    <cellStyle name="Normal 10 20 4 2 2 2" xfId="29828" xr:uid="{6786F6F9-38E4-4A57-9706-18D69A1C7801}"/>
    <cellStyle name="Normal 10 20 4 2 2 3" xfId="44661" xr:uid="{EC638799-C18B-40C2-9E54-B6DBF594BBF9}"/>
    <cellStyle name="Normal 10 20 4 2 3" xfId="22408" xr:uid="{4CD8E727-167E-4D21-8BB8-4EC007D7511A}"/>
    <cellStyle name="Normal 10 20 4 2 4" xfId="37241" xr:uid="{4B3511CD-4BBE-452C-9CEE-A04D34735CC5}"/>
    <cellStyle name="Normal 10 20 4 3" xfId="11752" xr:uid="{6E33DB3C-CDCF-4F31-971F-BBDC517D2F34}"/>
    <cellStyle name="Normal 10 20 4 3 2" xfId="26590" xr:uid="{3F362600-07C5-4BA8-9B2D-9929218E0211}"/>
    <cellStyle name="Normal 10 20 4 3 3" xfId="41423" xr:uid="{760533AC-A018-49D8-9507-8C3744EB5A8E}"/>
    <cellStyle name="Normal 10 20 4 4" xfId="19170" xr:uid="{CACD7C66-DEE5-43C5-B953-8FB78A3F9965}"/>
    <cellStyle name="Normal 10 20 4 5" xfId="34003" xr:uid="{F93B1780-9C9A-4973-8484-689B8EF6AE54}"/>
    <cellStyle name="Normal 10 20 5" xfId="5998" xr:uid="{814DA879-D232-4CE9-9F5E-A33D8DF7C450}"/>
    <cellStyle name="Normal 10 20 5 2" xfId="9236" xr:uid="{AB96AF1C-24E8-4284-8AA4-32D00F49A2A5}"/>
    <cellStyle name="Normal 10 20 5 2 2" xfId="16659" xr:uid="{08F985E9-E044-4A9D-8405-4C6B01D105C4}"/>
    <cellStyle name="Normal 10 20 5 2 2 2" xfId="31497" xr:uid="{3B8913F3-9710-47E2-97D2-C8DD3E2E330C}"/>
    <cellStyle name="Normal 10 20 5 2 2 3" xfId="46330" xr:uid="{05E197C8-FE19-458F-A20F-FBC068DE9949}"/>
    <cellStyle name="Normal 10 20 5 2 3" xfId="24077" xr:uid="{BBBE6B73-FC21-4DC8-8A4E-2F31A0BE5C52}"/>
    <cellStyle name="Normal 10 20 5 2 4" xfId="38910" xr:uid="{A8AE273F-98DA-4E1C-B4BF-26B795E4C204}"/>
    <cellStyle name="Normal 10 20 5 3" xfId="13421" xr:uid="{68836F0D-1F4A-4EB6-BA7E-54B72E0AF75E}"/>
    <cellStyle name="Normal 10 20 5 3 2" xfId="28259" xr:uid="{64D6E9BA-CE3D-44D0-A851-C3D19D1BB8FB}"/>
    <cellStyle name="Normal 10 20 5 3 3" xfId="43092" xr:uid="{13BF9657-0F85-43D2-9864-64873C48BCB4}"/>
    <cellStyle name="Normal 10 20 5 4" xfId="20839" xr:uid="{A472824F-9F5D-45C2-9FB1-CE819EF8F3E2}"/>
    <cellStyle name="Normal 10 20 5 5" xfId="35672" xr:uid="{77A46812-2FE1-4826-B192-536B8E89A524}"/>
    <cellStyle name="Normal 10 20 6" xfId="2964" xr:uid="{1258D7C4-8718-4559-8324-1222CFE8A1F1}"/>
    <cellStyle name="Normal 10 20 6 2" xfId="9351" xr:uid="{4E3727F6-FDD9-4E88-AC2B-B458F8CA633E}"/>
    <cellStyle name="Normal 10 20 6 2 2" xfId="16774" xr:uid="{73469FCE-0C8C-47AB-A1F6-C85C0D01AF52}"/>
    <cellStyle name="Normal 10 20 6 2 2 2" xfId="31612" xr:uid="{5C8E45AD-FDDF-46ED-A101-9405C9C7F941}"/>
    <cellStyle name="Normal 10 20 6 2 2 3" xfId="46445" xr:uid="{E5D5247D-2251-4FFD-B861-09E6D61D8CDE}"/>
    <cellStyle name="Normal 10 20 6 2 3" xfId="24192" xr:uid="{53E9A624-0FCF-436C-97A1-BB4D6929D6B3}"/>
    <cellStyle name="Normal 10 20 6 2 4" xfId="39025" xr:uid="{91538610-7B90-42C0-8C87-FF9DD13C475C}"/>
    <cellStyle name="Normal 10 20 6 3" xfId="10375" xr:uid="{FAD7216B-3C10-4055-B11F-5DFEE6F1D699}"/>
    <cellStyle name="Normal 10 20 6 3 2" xfId="25213" xr:uid="{4FC2AC2B-55C3-4184-9D32-D985CBB9D1BD}"/>
    <cellStyle name="Normal 10 20 6 3 3" xfId="40046" xr:uid="{6068FF68-DB3B-4987-8A86-ED203A8BBFC2}"/>
    <cellStyle name="Normal 10 20 6 4" xfId="17793" xr:uid="{711AE531-59AF-432B-9582-E5620BA94E6D}"/>
    <cellStyle name="Normal 10 20 6 5" xfId="32626" xr:uid="{2F5EAE99-368F-4557-A7C4-35297DA7E68C}"/>
    <cellStyle name="Normal 10 20 7" xfId="6194" xr:uid="{7A877041-AD49-45F6-B631-AF705F9D8BFF}"/>
    <cellStyle name="Normal 10 20 7 2" xfId="13617" xr:uid="{AABF4EBC-8612-447C-B2BD-8F49EACCDF81}"/>
    <cellStyle name="Normal 10 20 7 2 2" xfId="28455" xr:uid="{0522CB4E-A631-4714-8C48-FB9F5D9B1C3D}"/>
    <cellStyle name="Normal 10 20 7 2 3" xfId="43288" xr:uid="{C20A03C3-3B3D-4BF5-A12F-4DB59D243BC2}"/>
    <cellStyle name="Normal 10 20 7 3" xfId="21035" xr:uid="{BC27B1DB-7D44-43E3-8BE2-C1D13E0E0C3E}"/>
    <cellStyle name="Normal 10 20 7 4" xfId="35868" xr:uid="{D4AE30E9-F483-4015-B943-7E25438EE53D}"/>
    <cellStyle name="Normal 10 20 8" xfId="10091" xr:uid="{4AA5A65B-ED60-4F15-A264-291B596D4740}"/>
    <cellStyle name="Normal 10 20 8 2" xfId="24929" xr:uid="{E1348945-7356-4E5A-BF40-8E9490CBDCF5}"/>
    <cellStyle name="Normal 10 20 8 3" xfId="39762" xr:uid="{95C3A6D5-5E20-4340-9C4D-DA845C102B50}"/>
    <cellStyle name="Normal 10 20 9" xfId="17509" xr:uid="{5898D4A9-3B21-4AEF-9CCD-A240A0000E62}"/>
    <cellStyle name="Normal 10 21" xfId="2574" xr:uid="{2C10DD8F-D625-4AF0-92AF-8AB00FCC6CAD}"/>
    <cellStyle name="Normal 10 21 10" xfId="32345" xr:uid="{BD201729-C506-449F-B17E-D831D79F264A}"/>
    <cellStyle name="Normal 10 21 2" xfId="2968" xr:uid="{BFE6064A-21DE-4E6B-889C-B3955E8B2E4E}"/>
    <cellStyle name="Normal 10 21 2 2" xfId="4331" xr:uid="{B77C183A-0CA4-4CC7-8EC0-ABF9BE16F4DA}"/>
    <cellStyle name="Normal 10 21 2 2 2" xfId="7568" xr:uid="{BD56F592-6EA4-40A3-90DD-959980FEC637}"/>
    <cellStyle name="Normal 10 21 2 2 2 2" xfId="14991" xr:uid="{69B23794-6621-4AA3-9721-B1E8CBFB9C08}"/>
    <cellStyle name="Normal 10 21 2 2 2 2 2" xfId="29829" xr:uid="{2F603645-7BBA-4A7D-BA1B-43EC7C6CD7BF}"/>
    <cellStyle name="Normal 10 21 2 2 2 2 3" xfId="44662" xr:uid="{6C1A0394-2032-4884-892C-C5F44461F7D0}"/>
    <cellStyle name="Normal 10 21 2 2 2 3" xfId="22409" xr:uid="{03FA65C5-1533-47C7-B9DA-4C2CB95B0306}"/>
    <cellStyle name="Normal 10 21 2 2 2 4" xfId="37242" xr:uid="{13E6DD39-0094-4EE6-81F9-9911AA6E478B}"/>
    <cellStyle name="Normal 10 21 2 2 3" xfId="11753" xr:uid="{68C71D56-B07A-4520-94E5-A86243658643}"/>
    <cellStyle name="Normal 10 21 2 2 3 2" xfId="26591" xr:uid="{76960DD6-BAB4-4200-A226-D98000C2F323}"/>
    <cellStyle name="Normal 10 21 2 2 3 3" xfId="41424" xr:uid="{3E5EFB08-654F-427E-890C-ED2F1593D343}"/>
    <cellStyle name="Normal 10 21 2 2 4" xfId="19171" xr:uid="{636D956A-71FC-4FF5-BF4A-80FAB6B36BF4}"/>
    <cellStyle name="Normal 10 21 2 2 5" xfId="34004" xr:uid="{41577324-5001-4A1C-9E59-72AD89F856B8}"/>
    <cellStyle name="Normal 10 21 2 3" xfId="6198" xr:uid="{B94355B4-A7AC-4E57-9578-4E1B0B55CB66}"/>
    <cellStyle name="Normal 10 21 2 3 2" xfId="13621" xr:uid="{D2801D27-BC35-46F8-B5E6-E1FA477E34FF}"/>
    <cellStyle name="Normal 10 21 2 3 2 2" xfId="28459" xr:uid="{F9A859E6-54C1-4A0D-8FA1-6E46C4E3F890}"/>
    <cellStyle name="Normal 10 21 2 3 2 3" xfId="43292" xr:uid="{53E75855-5A22-403A-8FA4-496098ECFB6B}"/>
    <cellStyle name="Normal 10 21 2 3 3" xfId="21039" xr:uid="{D669B18B-4DF0-4DDC-A851-6CFADE9A26BB}"/>
    <cellStyle name="Normal 10 21 2 3 4" xfId="35872" xr:uid="{49B35BE6-76EC-44B9-B73E-584011626641}"/>
    <cellStyle name="Normal 10 21 2 4" xfId="10379" xr:uid="{214464AD-E3EF-4B64-A6DC-1C21F34F0A6C}"/>
    <cellStyle name="Normal 10 21 2 4 2" xfId="25217" xr:uid="{77F9A835-0BD7-47BE-8B19-9176D7EF2AFF}"/>
    <cellStyle name="Normal 10 21 2 4 3" xfId="40050" xr:uid="{B1AC27E5-4227-4217-B1DE-DE5FF39F4EC5}"/>
    <cellStyle name="Normal 10 21 2 5" xfId="17797" xr:uid="{DFA203B9-7030-4EC8-80A9-60336B4073CC}"/>
    <cellStyle name="Normal 10 21 2 6" xfId="32630" xr:uid="{F9FB2346-F05C-41DF-8FF3-A5A84C3EE637}"/>
    <cellStyle name="Normal 10 21 3" xfId="2969" xr:uid="{BAE58FF9-E1E1-40FE-A086-3D3F245F00C2}"/>
    <cellStyle name="Normal 10 21 3 2" xfId="4332" xr:uid="{FE03ACF0-0B19-439D-8CBD-7F3599925A63}"/>
    <cellStyle name="Normal 10 21 3 2 2" xfId="7569" xr:uid="{AA79BF20-F9D3-4F9C-A0D3-4E60A66016FA}"/>
    <cellStyle name="Normal 10 21 3 2 2 2" xfId="14992" xr:uid="{2E25BB01-30B2-4042-9FF1-638C5B419B5E}"/>
    <cellStyle name="Normal 10 21 3 2 2 2 2" xfId="29830" xr:uid="{DFDC35A1-1D6C-439D-957B-D00BB16A85B8}"/>
    <cellStyle name="Normal 10 21 3 2 2 2 3" xfId="44663" xr:uid="{29D8CAF0-916E-498C-8BD3-414C83BAF589}"/>
    <cellStyle name="Normal 10 21 3 2 2 3" xfId="22410" xr:uid="{87FE3027-47C9-4B9B-A687-65F8873CEAF5}"/>
    <cellStyle name="Normal 10 21 3 2 2 4" xfId="37243" xr:uid="{985199D6-3891-401D-A043-CCC1BD87FE5C}"/>
    <cellStyle name="Normal 10 21 3 2 3" xfId="11754" xr:uid="{9729B32B-0B2A-4ABE-87D7-FA3D59395724}"/>
    <cellStyle name="Normal 10 21 3 2 3 2" xfId="26592" xr:uid="{5FC6BEA7-C896-4632-A088-4EA7B79C1341}"/>
    <cellStyle name="Normal 10 21 3 2 3 3" xfId="41425" xr:uid="{A928E99B-D9E4-4C2F-8BAF-C6B0ABF0B817}"/>
    <cellStyle name="Normal 10 21 3 2 4" xfId="19172" xr:uid="{9F425170-ED2F-40B2-85E3-1E63DD4BC37F}"/>
    <cellStyle name="Normal 10 21 3 2 5" xfId="34005" xr:uid="{7C11FE3D-9177-4AB7-9667-140461C7D971}"/>
    <cellStyle name="Normal 10 21 3 3" xfId="6199" xr:uid="{50428501-C3B5-46F3-BB02-2DE3DD124557}"/>
    <cellStyle name="Normal 10 21 3 3 2" xfId="13622" xr:uid="{E3A91662-FD3B-43C0-8EEF-8784CEF5FBAF}"/>
    <cellStyle name="Normal 10 21 3 3 2 2" xfId="28460" xr:uid="{A1FD6B81-BCD7-4279-9A4B-D49F4E3A67C9}"/>
    <cellStyle name="Normal 10 21 3 3 2 3" xfId="43293" xr:uid="{C28D92DD-F6AE-4D83-BCEA-1B960BAFB2A4}"/>
    <cellStyle name="Normal 10 21 3 3 3" xfId="21040" xr:uid="{C4FF45A2-8456-4348-8C5B-47704F93D67D}"/>
    <cellStyle name="Normal 10 21 3 3 4" xfId="35873" xr:uid="{D0D59691-E0A9-4A92-B6B4-0B9293B096B1}"/>
    <cellStyle name="Normal 10 21 3 4" xfId="10380" xr:uid="{E3E7396A-96AA-46CF-946A-C32545496142}"/>
    <cellStyle name="Normal 10 21 3 4 2" xfId="25218" xr:uid="{108A9B88-B18E-4AB2-8347-B7E3272BB6E0}"/>
    <cellStyle name="Normal 10 21 3 4 3" xfId="40051" xr:uid="{396FCAC9-0968-4BAA-961C-8A725B02D96D}"/>
    <cellStyle name="Normal 10 21 3 5" xfId="17798" xr:uid="{0D4B5BE8-1F3A-412D-AF4C-DFA9259705B5}"/>
    <cellStyle name="Normal 10 21 3 6" xfId="32631" xr:uid="{B0515427-D1BA-4985-978A-7B468BF49D7D}"/>
    <cellStyle name="Normal 10 21 4" xfId="4333" xr:uid="{4094B260-6C69-44A9-80BA-B78D2D25922A}"/>
    <cellStyle name="Normal 10 21 4 2" xfId="7570" xr:uid="{D7EAB7CC-F689-4115-AD88-39682CB93F60}"/>
    <cellStyle name="Normal 10 21 4 2 2" xfId="14993" xr:uid="{EDF2AD60-F0BD-4F45-8708-F8FC52934EAA}"/>
    <cellStyle name="Normal 10 21 4 2 2 2" xfId="29831" xr:uid="{0242301B-3021-43A4-AB0F-95CA024699C5}"/>
    <cellStyle name="Normal 10 21 4 2 2 3" xfId="44664" xr:uid="{DAE4D549-A237-402E-B212-490D97DFD596}"/>
    <cellStyle name="Normal 10 21 4 2 3" xfId="22411" xr:uid="{6A7259B4-9DFE-4F69-B7E7-DD23B3D4AC30}"/>
    <cellStyle name="Normal 10 21 4 2 4" xfId="37244" xr:uid="{BAC6BF3F-E995-4AD0-8903-5F2710615E23}"/>
    <cellStyle name="Normal 10 21 4 3" xfId="11755" xr:uid="{FA42A418-9D2A-4CA5-A65F-525988E867E8}"/>
    <cellStyle name="Normal 10 21 4 3 2" xfId="26593" xr:uid="{3FE0D5B5-7EEA-4604-B2D6-836016D549E8}"/>
    <cellStyle name="Normal 10 21 4 3 3" xfId="41426" xr:uid="{3A7F05D2-7D83-4B03-8F32-3C38D89264F1}"/>
    <cellStyle name="Normal 10 21 4 4" xfId="19173" xr:uid="{4B2A4EEE-D49E-4DC2-AA8B-4BFAC3D90F8E}"/>
    <cellStyle name="Normal 10 21 4 5" xfId="34006" xr:uid="{5545F07C-2754-4A5B-BB7E-FFB6BA4707D8}"/>
    <cellStyle name="Normal 10 21 5" xfId="5642" xr:uid="{1BDF2370-7D22-47DC-AB18-48C8378F410E}"/>
    <cellStyle name="Normal 10 21 5 2" xfId="8882" xr:uid="{6B6B4DB2-AF50-45F9-B0F8-0B87B391D5E3}"/>
    <cellStyle name="Normal 10 21 5 2 2" xfId="16305" xr:uid="{C8034DD4-52C6-42AE-8B49-E3217E22F740}"/>
    <cellStyle name="Normal 10 21 5 2 2 2" xfId="31143" xr:uid="{9854E407-8BC6-4A1D-B738-C46FEA97F85D}"/>
    <cellStyle name="Normal 10 21 5 2 2 3" xfId="45976" xr:uid="{89A76922-CCF8-47C0-8B12-1A100FE8180B}"/>
    <cellStyle name="Normal 10 21 5 2 3" xfId="23723" xr:uid="{41A0CF61-DF9A-48EE-82E3-5C7F164BE2E0}"/>
    <cellStyle name="Normal 10 21 5 2 4" xfId="38556" xr:uid="{1381243D-060A-45CA-9A1F-5606A0FD1A81}"/>
    <cellStyle name="Normal 10 21 5 3" xfId="13067" xr:uid="{31F273C6-CFF9-48D8-B8CD-7736FDA1C159}"/>
    <cellStyle name="Normal 10 21 5 3 2" xfId="27905" xr:uid="{25883027-2F98-46F0-BF0C-3B97272B2A02}"/>
    <cellStyle name="Normal 10 21 5 3 3" xfId="42738" xr:uid="{ACB59116-E6FE-463D-A966-291C1A9EFF3B}"/>
    <cellStyle name="Normal 10 21 5 4" xfId="20485" xr:uid="{ECA77621-C713-4BD0-AA1F-A89FA26CAC01}"/>
    <cellStyle name="Normal 10 21 5 5" xfId="35318" xr:uid="{302A5074-9693-4A74-A6D9-1E7B884CCD79}"/>
    <cellStyle name="Normal 10 21 6" xfId="2967" xr:uid="{8B1461FD-DB95-4926-8241-B2AC763D4DB6}"/>
    <cellStyle name="Normal 10 21 6 2" xfId="9352" xr:uid="{8B1F06F1-F79E-40BB-8C87-CB6C38EC896F}"/>
    <cellStyle name="Normal 10 21 6 2 2" xfId="16775" xr:uid="{0239ADF4-EA54-463A-A577-F0C48CD8844E}"/>
    <cellStyle name="Normal 10 21 6 2 2 2" xfId="31613" xr:uid="{5699C1C7-5D4F-4527-B9BB-AE1533F04B11}"/>
    <cellStyle name="Normal 10 21 6 2 2 3" xfId="46446" xr:uid="{12437BCC-5E3D-422D-8D78-A563742302B8}"/>
    <cellStyle name="Normal 10 21 6 2 3" xfId="24193" xr:uid="{1DA552FF-5636-4FE3-AC89-BF395BF4B41C}"/>
    <cellStyle name="Normal 10 21 6 2 4" xfId="39026" xr:uid="{AF3765D0-1267-467D-9452-B735811DCA44}"/>
    <cellStyle name="Normal 10 21 6 3" xfId="10378" xr:uid="{292BEFA5-F1F1-432D-808F-3372AF7A3AC5}"/>
    <cellStyle name="Normal 10 21 6 3 2" xfId="25216" xr:uid="{7F059DC4-B5BD-4E28-8D48-6860FED02EB2}"/>
    <cellStyle name="Normal 10 21 6 3 3" xfId="40049" xr:uid="{CDF8ABCD-C1BC-4AD4-9C26-BF17E217DA08}"/>
    <cellStyle name="Normal 10 21 6 4" xfId="17796" xr:uid="{ADF62AE0-42B8-4387-8124-77058BA9DE1C}"/>
    <cellStyle name="Normal 10 21 6 5" xfId="32629" xr:uid="{0F61E043-BEAF-400C-A6A4-A6BE47D26E92}"/>
    <cellStyle name="Normal 10 21 7" xfId="6197" xr:uid="{935400F6-7AB1-46CD-B762-F16A1C5869D4}"/>
    <cellStyle name="Normal 10 21 7 2" xfId="13620" xr:uid="{5864C658-F5D1-434D-A3A2-167ED10C92BD}"/>
    <cellStyle name="Normal 10 21 7 2 2" xfId="28458" xr:uid="{7B903439-C260-40C4-80F2-4DC451FBF99C}"/>
    <cellStyle name="Normal 10 21 7 2 3" xfId="43291" xr:uid="{0704C22A-0BDF-4EA8-8074-CB546388B2F8}"/>
    <cellStyle name="Normal 10 21 7 3" xfId="21038" xr:uid="{E9C9C8D3-71EC-4395-B46E-F7F1A6AE3AC8}"/>
    <cellStyle name="Normal 10 21 7 4" xfId="35871" xr:uid="{ABC59105-BD32-4409-924F-73A4917CF783}"/>
    <cellStyle name="Normal 10 21 8" xfId="10094" xr:uid="{9CF8F8FD-5181-4699-8F10-3CDA67F55C08}"/>
    <cellStyle name="Normal 10 21 8 2" xfId="24932" xr:uid="{79D2ED1D-40C9-499E-BCE0-D8D054137B3C}"/>
    <cellStyle name="Normal 10 21 8 3" xfId="39765" xr:uid="{1DC260AC-ECDD-4D85-9282-E02DB2C84262}"/>
    <cellStyle name="Normal 10 21 9" xfId="17512" xr:uid="{EBBF08D5-4784-435D-BDC2-4A8D8B7C787E}"/>
    <cellStyle name="Normal 10 22" xfId="2583" xr:uid="{88A907FF-BCE3-4928-898B-55F3B7F3BBC6}"/>
    <cellStyle name="Normal 10 22 10" xfId="32351" xr:uid="{19648D93-248C-4383-913A-D4DFBE367F65}"/>
    <cellStyle name="Normal 10 22 2" xfId="2971" xr:uid="{8D1CB8C0-7658-48C6-A30E-9CD571CE57EB}"/>
    <cellStyle name="Normal 10 22 2 2" xfId="4334" xr:uid="{A48DB597-3608-4174-ADD0-BFEF93C55889}"/>
    <cellStyle name="Normal 10 22 2 2 2" xfId="7571" xr:uid="{952B2995-1EB5-42E0-9CB1-A7EE0F6B2C1B}"/>
    <cellStyle name="Normal 10 22 2 2 2 2" xfId="14994" xr:uid="{37C0B879-485B-40F5-9C1A-D81208321BAC}"/>
    <cellStyle name="Normal 10 22 2 2 2 2 2" xfId="29832" xr:uid="{1DF458D7-81EE-4893-AF5E-7D4B1ECD9D5F}"/>
    <cellStyle name="Normal 10 22 2 2 2 2 3" xfId="44665" xr:uid="{08265DD6-8BFB-49B7-AA4B-4144DEF56DA7}"/>
    <cellStyle name="Normal 10 22 2 2 2 3" xfId="22412" xr:uid="{2C40F18F-B0C8-47B0-86EF-62A63A2C6F39}"/>
    <cellStyle name="Normal 10 22 2 2 2 4" xfId="37245" xr:uid="{5C8CF3F5-E19E-479D-AB3A-2A78CA40D8CD}"/>
    <cellStyle name="Normal 10 22 2 2 3" xfId="11756" xr:uid="{2D32909F-955E-449C-908E-19F139192EAF}"/>
    <cellStyle name="Normal 10 22 2 2 3 2" xfId="26594" xr:uid="{C5F1BF0E-89FE-4510-BF7A-E6953B051815}"/>
    <cellStyle name="Normal 10 22 2 2 3 3" xfId="41427" xr:uid="{B568F68B-A54D-4FBE-827E-9C3CBE5D1AEB}"/>
    <cellStyle name="Normal 10 22 2 2 4" xfId="19174" xr:uid="{2F58A97A-D22A-4D08-99EB-4BFCFBE4022E}"/>
    <cellStyle name="Normal 10 22 2 2 5" xfId="34007" xr:uid="{02952998-A2E5-492A-9180-744B1C03AB42}"/>
    <cellStyle name="Normal 10 22 2 3" xfId="6201" xr:uid="{16970135-4DE8-4904-A3E6-37801AC888B4}"/>
    <cellStyle name="Normal 10 22 2 3 2" xfId="13624" xr:uid="{18A6D0A4-A87B-41B5-B6B4-5304C0528037}"/>
    <cellStyle name="Normal 10 22 2 3 2 2" xfId="28462" xr:uid="{3B793E05-C3A1-493E-8A82-35D7C43238F8}"/>
    <cellStyle name="Normal 10 22 2 3 2 3" xfId="43295" xr:uid="{F8BA6F4D-5A74-4A10-9C80-9DC0779B25D4}"/>
    <cellStyle name="Normal 10 22 2 3 3" xfId="21042" xr:uid="{D0691721-F826-42D9-A758-11D3E5482A93}"/>
    <cellStyle name="Normal 10 22 2 3 4" xfId="35875" xr:uid="{3D0F5E0D-5B64-4631-8C8A-0238F253B744}"/>
    <cellStyle name="Normal 10 22 2 4" xfId="10382" xr:uid="{CA89EDFE-2AA4-4A6F-9587-F9D943CAAA10}"/>
    <cellStyle name="Normal 10 22 2 4 2" xfId="25220" xr:uid="{E025125A-6167-4579-8B2C-E9006EDF14A3}"/>
    <cellStyle name="Normal 10 22 2 4 3" xfId="40053" xr:uid="{4136C228-0A67-4D83-9594-2A34C09DBD5B}"/>
    <cellStyle name="Normal 10 22 2 5" xfId="17800" xr:uid="{79D255C6-3E79-40C0-A006-5B56F2294018}"/>
    <cellStyle name="Normal 10 22 2 6" xfId="32633" xr:uid="{2405B754-85E9-4120-83E2-95D536577A6A}"/>
    <cellStyle name="Normal 10 22 3" xfId="2972" xr:uid="{7A7E2FD1-894D-495E-A5B1-0C2252D629CD}"/>
    <cellStyle name="Normal 10 22 3 2" xfId="4335" xr:uid="{C89FD323-2530-44B3-A381-8717501FDDBD}"/>
    <cellStyle name="Normal 10 22 3 2 2" xfId="7572" xr:uid="{1CAA68BF-590B-4902-9E0A-C2791D3DE25E}"/>
    <cellStyle name="Normal 10 22 3 2 2 2" xfId="14995" xr:uid="{A1C58269-444E-47EF-93A7-37A6D4F092C6}"/>
    <cellStyle name="Normal 10 22 3 2 2 2 2" xfId="29833" xr:uid="{67E99E7E-A162-4526-B97C-AE44E1784A33}"/>
    <cellStyle name="Normal 10 22 3 2 2 2 3" xfId="44666" xr:uid="{CC559735-15DF-4387-9665-E4B2B4A83C2C}"/>
    <cellStyle name="Normal 10 22 3 2 2 3" xfId="22413" xr:uid="{58DBBFCE-1382-47F4-A9D0-E0C20F25BD34}"/>
    <cellStyle name="Normal 10 22 3 2 2 4" xfId="37246" xr:uid="{30C633F8-8B92-4D8C-8990-9E92912E16EA}"/>
    <cellStyle name="Normal 10 22 3 2 3" xfId="11757" xr:uid="{8F7FE2AE-8DE4-4FB2-9383-BA582DF18B77}"/>
    <cellStyle name="Normal 10 22 3 2 3 2" xfId="26595" xr:uid="{150D91DB-9354-4473-B714-7AAD8D120DB1}"/>
    <cellStyle name="Normal 10 22 3 2 3 3" xfId="41428" xr:uid="{14A07385-B1BF-4550-8031-796684E3FBE9}"/>
    <cellStyle name="Normal 10 22 3 2 4" xfId="19175" xr:uid="{8E0DDEC7-DE3C-4DEA-BAAC-A287731A05CA}"/>
    <cellStyle name="Normal 10 22 3 2 5" xfId="34008" xr:uid="{9F7EC1BE-2256-4972-9042-1FF779420CA0}"/>
    <cellStyle name="Normal 10 22 3 3" xfId="6202" xr:uid="{1DFA99A1-30F5-4118-9B42-76B2FE438B8D}"/>
    <cellStyle name="Normal 10 22 3 3 2" xfId="13625" xr:uid="{FC98B7C0-3A94-42FB-BA23-9C380305E989}"/>
    <cellStyle name="Normal 10 22 3 3 2 2" xfId="28463" xr:uid="{F51766CF-F4D9-4099-8770-D2F583DBE2AC}"/>
    <cellStyle name="Normal 10 22 3 3 2 3" xfId="43296" xr:uid="{62DA0A1E-E48E-4C3D-AB5C-4D5238D9B897}"/>
    <cellStyle name="Normal 10 22 3 3 3" xfId="21043" xr:uid="{D9978379-AAB5-45DF-9CDA-0E6B613DC11B}"/>
    <cellStyle name="Normal 10 22 3 3 4" xfId="35876" xr:uid="{3BD673CE-028B-4257-9A20-0305020E93EE}"/>
    <cellStyle name="Normal 10 22 3 4" xfId="10383" xr:uid="{B40F3C41-2EF3-4160-8D9E-816FC6C9A635}"/>
    <cellStyle name="Normal 10 22 3 4 2" xfId="25221" xr:uid="{F523DF92-DD09-45FC-883D-F59A7DC613A4}"/>
    <cellStyle name="Normal 10 22 3 4 3" xfId="40054" xr:uid="{6377D306-9C9A-4098-AC00-FD95F18398A7}"/>
    <cellStyle name="Normal 10 22 3 5" xfId="17801" xr:uid="{EC0B33AE-8C94-484A-9363-783BFD0DB0EC}"/>
    <cellStyle name="Normal 10 22 3 6" xfId="32634" xr:uid="{9B847752-B1D1-4F46-9478-177AC39DFC5E}"/>
    <cellStyle name="Normal 10 22 4" xfId="4336" xr:uid="{8FB5397B-4B25-4EEE-85E9-13DADD97C6B1}"/>
    <cellStyle name="Normal 10 22 4 2" xfId="7573" xr:uid="{B19655F6-7576-4D4B-9894-20F19ED3B2E4}"/>
    <cellStyle name="Normal 10 22 4 2 2" xfId="14996" xr:uid="{C6B8951E-88C5-4FFC-B076-0DACC43431BA}"/>
    <cellStyle name="Normal 10 22 4 2 2 2" xfId="29834" xr:uid="{F1A08C4F-9501-4C81-ABBE-6C599FD5C36E}"/>
    <cellStyle name="Normal 10 22 4 2 2 3" xfId="44667" xr:uid="{CAE4A207-7D90-4C07-8650-33F8D45D60B1}"/>
    <cellStyle name="Normal 10 22 4 2 3" xfId="22414" xr:uid="{F2DADE87-DBEB-437F-B951-9DD596F9C1ED}"/>
    <cellStyle name="Normal 10 22 4 2 4" xfId="37247" xr:uid="{0A751817-5C8E-49F1-9F5F-740279224F87}"/>
    <cellStyle name="Normal 10 22 4 3" xfId="11758" xr:uid="{BB8F1625-638E-47A2-92C4-3D726F3CF79E}"/>
    <cellStyle name="Normal 10 22 4 3 2" xfId="26596" xr:uid="{7A0D86B0-5419-48D8-B410-DDA9DF50A752}"/>
    <cellStyle name="Normal 10 22 4 3 3" xfId="41429" xr:uid="{7E523A84-4CC9-4082-AC45-84A6231426C6}"/>
    <cellStyle name="Normal 10 22 4 4" xfId="19176" xr:uid="{B37FCAC6-6351-4388-9A2F-1A9ED3C92249}"/>
    <cellStyle name="Normal 10 22 4 5" xfId="34009" xr:uid="{30F3D02E-47FC-4E9E-A71E-D7456314E83D}"/>
    <cellStyle name="Normal 10 22 5" xfId="5754" xr:uid="{9EF193C4-488E-4881-AB39-F988C49F8A2E}"/>
    <cellStyle name="Normal 10 22 5 2" xfId="8994" xr:uid="{30B165A6-94E5-49D1-B9E7-F80CA18C5CBF}"/>
    <cellStyle name="Normal 10 22 5 2 2" xfId="16417" xr:uid="{E5BCF6B5-15A3-4BE3-957F-D0153A1EBFF4}"/>
    <cellStyle name="Normal 10 22 5 2 2 2" xfId="31255" xr:uid="{6ECF3267-1CE3-477C-AAA0-A04A8097943C}"/>
    <cellStyle name="Normal 10 22 5 2 2 3" xfId="46088" xr:uid="{33AC156E-6FA8-42ED-8C15-E23ADE68A083}"/>
    <cellStyle name="Normal 10 22 5 2 3" xfId="23835" xr:uid="{3A6AF8B7-0743-4981-9BE8-0DD31DE271E4}"/>
    <cellStyle name="Normal 10 22 5 2 4" xfId="38668" xr:uid="{F0B02ADB-BC66-4617-ABD8-C8D1C844E89A}"/>
    <cellStyle name="Normal 10 22 5 3" xfId="13179" xr:uid="{7942D8D3-ACBA-4016-B94C-436ECEDF29C6}"/>
    <cellStyle name="Normal 10 22 5 3 2" xfId="28017" xr:uid="{A36BCEB3-03D0-4AA1-B7DA-E40E5708BA89}"/>
    <cellStyle name="Normal 10 22 5 3 3" xfId="42850" xr:uid="{6DAA9698-8755-4F42-A6E7-4D8D4F12542C}"/>
    <cellStyle name="Normal 10 22 5 4" xfId="20597" xr:uid="{287392C2-053F-44F9-9EA8-A48789ABCF77}"/>
    <cellStyle name="Normal 10 22 5 5" xfId="35430" xr:uid="{FDCF18A3-5168-484A-B80B-32FED6F59CEF}"/>
    <cellStyle name="Normal 10 22 6" xfId="2970" xr:uid="{598C731C-089B-437F-B608-5C1EF2EA896F}"/>
    <cellStyle name="Normal 10 22 6 2" xfId="9353" xr:uid="{94801A5B-91AA-4CC2-AE17-16B0F9655B29}"/>
    <cellStyle name="Normal 10 22 6 2 2" xfId="16776" xr:uid="{0D6F3F2D-4BD8-42DA-AB52-36B85179607D}"/>
    <cellStyle name="Normal 10 22 6 2 2 2" xfId="31614" xr:uid="{B58BBF6D-28C3-4A55-8433-0514E0EA1E4F}"/>
    <cellStyle name="Normal 10 22 6 2 2 3" xfId="46447" xr:uid="{D09202E0-15BC-42E5-85F7-9CFE98950CBF}"/>
    <cellStyle name="Normal 10 22 6 2 3" xfId="24194" xr:uid="{1580D347-8A71-476C-B0F2-964559A66280}"/>
    <cellStyle name="Normal 10 22 6 2 4" xfId="39027" xr:uid="{439BFF65-AC6D-4416-84A2-1CE0FF089204}"/>
    <cellStyle name="Normal 10 22 6 3" xfId="10381" xr:uid="{4E6AB63E-2B0B-44C8-8171-47E62F96F41C}"/>
    <cellStyle name="Normal 10 22 6 3 2" xfId="25219" xr:uid="{5FD5F5BC-A3D4-48CE-9676-42A5DDD984B4}"/>
    <cellStyle name="Normal 10 22 6 3 3" xfId="40052" xr:uid="{B8673B4C-16BE-4DD3-A308-8FF6157D336F}"/>
    <cellStyle name="Normal 10 22 6 4" xfId="17799" xr:uid="{E3B654A8-B1A6-47D6-ACDF-9B969E810F8C}"/>
    <cellStyle name="Normal 10 22 6 5" xfId="32632" xr:uid="{11E18B32-7F22-4F95-8C79-9DBADD2F010C}"/>
    <cellStyle name="Normal 10 22 7" xfId="6200" xr:uid="{2BA80CB2-BB4F-4A1B-8E8A-C05C7B0E643E}"/>
    <cellStyle name="Normal 10 22 7 2" xfId="13623" xr:uid="{BBC7AC61-5102-41C6-B57E-7099846AD64A}"/>
    <cellStyle name="Normal 10 22 7 2 2" xfId="28461" xr:uid="{38639732-B6E1-4B00-ACA4-8ADD10F11FF5}"/>
    <cellStyle name="Normal 10 22 7 2 3" xfId="43294" xr:uid="{7ADC72FE-EEA5-4550-AB29-215914BEBD8E}"/>
    <cellStyle name="Normal 10 22 7 3" xfId="21041" xr:uid="{96D62D54-B99E-4792-8205-9BB85B836C49}"/>
    <cellStyle name="Normal 10 22 7 4" xfId="35874" xr:uid="{1D6BA0A2-C801-4464-B58A-8805A5AFAF76}"/>
    <cellStyle name="Normal 10 22 8" xfId="10100" xr:uid="{941D2431-6403-4AF0-B7E7-FDFB65206B53}"/>
    <cellStyle name="Normal 10 22 8 2" xfId="24938" xr:uid="{7E0CDB7C-2BB7-4151-B640-D0FC54DA4866}"/>
    <cellStyle name="Normal 10 22 8 3" xfId="39771" xr:uid="{133F75AF-534C-41BA-95D0-33C160FC6983}"/>
    <cellStyle name="Normal 10 22 9" xfId="17518" xr:uid="{4E673636-FB02-4D73-98FD-E9C2907AF82D}"/>
    <cellStyle name="Normal 10 23" xfId="2606" xr:uid="{C22769DE-0B4B-44ED-BA15-64BBD2202B7F}"/>
    <cellStyle name="Normal 10 23 10" xfId="32362" xr:uid="{332ED1C3-1D35-4A30-A38F-30CAA07C438D}"/>
    <cellStyle name="Normal 10 23 2" xfId="2974" xr:uid="{81DECFB6-58B4-40D0-B91C-5D8D60145C87}"/>
    <cellStyle name="Normal 10 23 2 2" xfId="4337" xr:uid="{4953E0A1-51C4-4D8C-8209-19AB9A5A48A9}"/>
    <cellStyle name="Normal 10 23 2 2 2" xfId="7574" xr:uid="{69B6708B-E0C2-42F5-9D0B-14615DBCF2B5}"/>
    <cellStyle name="Normal 10 23 2 2 2 2" xfId="14997" xr:uid="{847893A6-BC3B-4857-8408-DF9EA9F718D6}"/>
    <cellStyle name="Normal 10 23 2 2 2 2 2" xfId="29835" xr:uid="{A1990BF8-B25B-4A3D-8618-916A5FB15B07}"/>
    <cellStyle name="Normal 10 23 2 2 2 2 3" xfId="44668" xr:uid="{79560D2A-AAFF-4DEC-B153-627A05FDF690}"/>
    <cellStyle name="Normal 10 23 2 2 2 3" xfId="22415" xr:uid="{53793F6D-456C-4D75-9FCB-E3A62C099D02}"/>
    <cellStyle name="Normal 10 23 2 2 2 4" xfId="37248" xr:uid="{C7557629-0FF3-4528-A82D-5284FC9437C2}"/>
    <cellStyle name="Normal 10 23 2 2 3" xfId="11759" xr:uid="{A8F97B93-6C5E-4F63-8B7F-48D594BD6856}"/>
    <cellStyle name="Normal 10 23 2 2 3 2" xfId="26597" xr:uid="{DDE404AB-5419-483F-8A78-DE2C164C5A1B}"/>
    <cellStyle name="Normal 10 23 2 2 3 3" xfId="41430" xr:uid="{507A468E-CD07-405B-AD25-06CF78BB1249}"/>
    <cellStyle name="Normal 10 23 2 2 4" xfId="19177" xr:uid="{66ED5BA4-68D4-4423-80E2-E206E73034F6}"/>
    <cellStyle name="Normal 10 23 2 2 5" xfId="34010" xr:uid="{84F478F2-BE91-44B2-8CAE-3324EBA50BA4}"/>
    <cellStyle name="Normal 10 23 2 3" xfId="6204" xr:uid="{E47AAEE0-B96A-4D98-9B3B-9EAE59969509}"/>
    <cellStyle name="Normal 10 23 2 3 2" xfId="13627" xr:uid="{F481AC54-90B7-421D-A0E5-FC0CBB013247}"/>
    <cellStyle name="Normal 10 23 2 3 2 2" xfId="28465" xr:uid="{348D62AF-EFB6-4CD2-9D0F-9424E11FCEEE}"/>
    <cellStyle name="Normal 10 23 2 3 2 3" xfId="43298" xr:uid="{B63F4760-0036-4101-80D7-5BC9CF85BE8F}"/>
    <cellStyle name="Normal 10 23 2 3 3" xfId="21045" xr:uid="{A6D40162-6677-4058-80E2-28CD96C6627C}"/>
    <cellStyle name="Normal 10 23 2 3 4" xfId="35878" xr:uid="{5A0F3087-5B97-4F16-8471-037FD78974E1}"/>
    <cellStyle name="Normal 10 23 2 4" xfId="10385" xr:uid="{9F8847AB-3163-4864-AA4D-18B6CC81F385}"/>
    <cellStyle name="Normal 10 23 2 4 2" xfId="25223" xr:uid="{457FDB6B-EAF2-41D8-9F08-1D3AA250203D}"/>
    <cellStyle name="Normal 10 23 2 4 3" xfId="40056" xr:uid="{E0CC126A-8629-4449-98E4-567BA3138ED0}"/>
    <cellStyle name="Normal 10 23 2 5" xfId="17803" xr:uid="{EA8A4D69-9F0D-4888-AB67-51190DC4F67A}"/>
    <cellStyle name="Normal 10 23 2 6" xfId="32636" xr:uid="{2C7E58B2-15CB-4131-B084-B25B4235B0EC}"/>
    <cellStyle name="Normal 10 23 3" xfId="2975" xr:uid="{7D294855-E600-49F2-86AE-CA1A0AF24F24}"/>
    <cellStyle name="Normal 10 23 3 2" xfId="4338" xr:uid="{E4BB81D1-DA72-4F8B-B1EC-CBF93A5202A5}"/>
    <cellStyle name="Normal 10 23 3 2 2" xfId="7575" xr:uid="{86045D92-A48E-4192-B58F-9CF0FFF96690}"/>
    <cellStyle name="Normal 10 23 3 2 2 2" xfId="14998" xr:uid="{B7F49920-8372-4774-8A3D-96F3E2C67A01}"/>
    <cellStyle name="Normal 10 23 3 2 2 2 2" xfId="29836" xr:uid="{05B30C0B-64A2-4743-94CB-B891EE9F266B}"/>
    <cellStyle name="Normal 10 23 3 2 2 2 3" xfId="44669" xr:uid="{B8041CAB-D310-4C97-AACE-802119B3BD50}"/>
    <cellStyle name="Normal 10 23 3 2 2 3" xfId="22416" xr:uid="{D1291A12-7D7C-41E3-BC19-4A1B93798F3E}"/>
    <cellStyle name="Normal 10 23 3 2 2 4" xfId="37249" xr:uid="{BECA7274-FE46-4648-AA47-C7BDABF6B48D}"/>
    <cellStyle name="Normal 10 23 3 2 3" xfId="11760" xr:uid="{01DE4191-AA63-4A0A-A412-295AD8A14CF0}"/>
    <cellStyle name="Normal 10 23 3 2 3 2" xfId="26598" xr:uid="{371734FF-E07F-45A3-8D5D-9146DF13480C}"/>
    <cellStyle name="Normal 10 23 3 2 3 3" xfId="41431" xr:uid="{28473957-6048-4270-BF15-3564CE8732FC}"/>
    <cellStyle name="Normal 10 23 3 2 4" xfId="19178" xr:uid="{5CCF4038-AD9D-4ACC-AE84-C8072B4CBB57}"/>
    <cellStyle name="Normal 10 23 3 2 5" xfId="34011" xr:uid="{B1AAEDB4-7782-4BB8-B827-688A05F4FBB5}"/>
    <cellStyle name="Normal 10 23 3 3" xfId="6205" xr:uid="{8407FF6A-E189-4716-B228-5020C8A5E74A}"/>
    <cellStyle name="Normal 10 23 3 3 2" xfId="13628" xr:uid="{C9886AA5-1C37-4887-9403-87E9AEB01878}"/>
    <cellStyle name="Normal 10 23 3 3 2 2" xfId="28466" xr:uid="{178F0769-6C98-4AD8-94C9-311CC9000739}"/>
    <cellStyle name="Normal 10 23 3 3 2 3" xfId="43299" xr:uid="{47A8AECB-2AFA-4DD5-977C-32634169A94A}"/>
    <cellStyle name="Normal 10 23 3 3 3" xfId="21046" xr:uid="{1B594FB3-70E4-4956-B367-83188BFC0DA3}"/>
    <cellStyle name="Normal 10 23 3 3 4" xfId="35879" xr:uid="{B44E2246-874F-4FCB-A640-6C4B67E8D3B4}"/>
    <cellStyle name="Normal 10 23 3 4" xfId="10386" xr:uid="{1BA3118B-11CC-4D1D-B0FA-A2440275D251}"/>
    <cellStyle name="Normal 10 23 3 4 2" xfId="25224" xr:uid="{1AF1F909-89D7-4AA8-B14B-6822A5165095}"/>
    <cellStyle name="Normal 10 23 3 4 3" xfId="40057" xr:uid="{326566F5-A885-4BBE-9550-35FF08D3D0C8}"/>
    <cellStyle name="Normal 10 23 3 5" xfId="17804" xr:uid="{022C1F79-B779-4953-9364-428BCAD6804E}"/>
    <cellStyle name="Normal 10 23 3 6" xfId="32637" xr:uid="{DA3004B8-040F-4E28-AFAE-B86D65229CC0}"/>
    <cellStyle name="Normal 10 23 4" xfId="4339" xr:uid="{2C230C37-32F2-4518-A1A0-54D6A22BB061}"/>
    <cellStyle name="Normal 10 23 4 2" xfId="7576" xr:uid="{9FA6FE91-8383-4E26-807C-BE909EE33F9C}"/>
    <cellStyle name="Normal 10 23 4 2 2" xfId="14999" xr:uid="{CE3FF154-3AD0-4C2B-80E8-11C6311D9039}"/>
    <cellStyle name="Normal 10 23 4 2 2 2" xfId="29837" xr:uid="{2B54B0A6-EE10-451B-A574-5462A5BE88CA}"/>
    <cellStyle name="Normal 10 23 4 2 2 3" xfId="44670" xr:uid="{E4B35BA7-E31E-439F-A0AF-3C9772C3B945}"/>
    <cellStyle name="Normal 10 23 4 2 3" xfId="22417" xr:uid="{3AA5551C-1DF0-4E67-9384-57AA70D50E35}"/>
    <cellStyle name="Normal 10 23 4 2 4" xfId="37250" xr:uid="{CD39EDF0-A935-4DE0-B740-9B8E6B76D1D9}"/>
    <cellStyle name="Normal 10 23 4 3" xfId="11761" xr:uid="{31D98F86-8CBB-4933-BA24-CB97C7C62408}"/>
    <cellStyle name="Normal 10 23 4 3 2" xfId="26599" xr:uid="{8D4D18B6-F2F0-4973-A6A5-7B09DA4EAE83}"/>
    <cellStyle name="Normal 10 23 4 3 3" xfId="41432" xr:uid="{3572D53C-C372-4446-8886-03911774FB1A}"/>
    <cellStyle name="Normal 10 23 4 4" xfId="19179" xr:uid="{BA601F87-DFD8-4824-8D02-42FA8FFEE53A}"/>
    <cellStyle name="Normal 10 23 4 5" xfId="34012" xr:uid="{CB5D806E-4A52-46A3-ACB8-43A6F881556B}"/>
    <cellStyle name="Normal 10 23 5" xfId="5758" xr:uid="{6A29D870-F4CC-4391-A534-EB02C78A0688}"/>
    <cellStyle name="Normal 10 23 5 2" xfId="8998" xr:uid="{3AB81995-D5CC-4077-986A-5A7B3EEF2AEC}"/>
    <cellStyle name="Normal 10 23 5 2 2" xfId="16421" xr:uid="{2C8D655C-E7F6-4E9B-932A-EE422E5C4FC1}"/>
    <cellStyle name="Normal 10 23 5 2 2 2" xfId="31259" xr:uid="{588921B8-8AA8-4CD5-9523-969E45AC3D4D}"/>
    <cellStyle name="Normal 10 23 5 2 2 3" xfId="46092" xr:uid="{2E939184-1F10-4F54-9F6F-48EDD287D7F8}"/>
    <cellStyle name="Normal 10 23 5 2 3" xfId="23839" xr:uid="{26402FEE-E22F-4C0B-B2E4-1FBB91D63D8B}"/>
    <cellStyle name="Normal 10 23 5 2 4" xfId="38672" xr:uid="{4E9B7894-D839-44A4-A540-4B268F76C6F5}"/>
    <cellStyle name="Normal 10 23 5 3" xfId="13183" xr:uid="{7EBFB1DC-D47B-4E3A-A6A9-9DECA8162786}"/>
    <cellStyle name="Normal 10 23 5 3 2" xfId="28021" xr:uid="{A80DCA2F-8308-4C02-8B01-E8EA962C780A}"/>
    <cellStyle name="Normal 10 23 5 3 3" xfId="42854" xr:uid="{B7E6F8EE-D040-49D9-AC6C-4EE2F65A0098}"/>
    <cellStyle name="Normal 10 23 5 4" xfId="20601" xr:uid="{3D081AC7-4C59-4026-ACF0-3F6F2BD9EA7E}"/>
    <cellStyle name="Normal 10 23 5 5" xfId="35434" xr:uid="{47F964A8-CE7D-49C3-85CD-FF044FDA7F40}"/>
    <cellStyle name="Normal 10 23 6" xfId="2973" xr:uid="{FFDA39A6-7097-4F83-84D1-07FED8E3C549}"/>
    <cellStyle name="Normal 10 23 6 2" xfId="9354" xr:uid="{43B157A8-5C7C-45FC-8DAC-0FF52FF0461F}"/>
    <cellStyle name="Normal 10 23 6 2 2" xfId="16777" xr:uid="{6178F5CB-6A0C-404F-A646-5CA532CFD5D5}"/>
    <cellStyle name="Normal 10 23 6 2 2 2" xfId="31615" xr:uid="{4049C748-C81D-4EC3-97EB-6B7104A2C361}"/>
    <cellStyle name="Normal 10 23 6 2 2 3" xfId="46448" xr:uid="{45AE183F-2B5E-40C6-80B0-8B5CA2C71815}"/>
    <cellStyle name="Normal 10 23 6 2 3" xfId="24195" xr:uid="{A2C502D1-F7F3-4FC6-937C-7FE15CEFB7BB}"/>
    <cellStyle name="Normal 10 23 6 2 4" xfId="39028" xr:uid="{6C272CFA-D96C-4130-8B95-B6D1111CAA38}"/>
    <cellStyle name="Normal 10 23 6 3" xfId="10384" xr:uid="{1FD2D729-EA77-42B0-A0D3-6A57860DC49A}"/>
    <cellStyle name="Normal 10 23 6 3 2" xfId="25222" xr:uid="{1DA79AD8-A480-4BA4-8C90-B7902ED11121}"/>
    <cellStyle name="Normal 10 23 6 3 3" xfId="40055" xr:uid="{16FBDE88-8F09-46B7-983A-E3C42FE86F10}"/>
    <cellStyle name="Normal 10 23 6 4" xfId="17802" xr:uid="{75ADC518-A914-4AF0-830B-8A753A150F97}"/>
    <cellStyle name="Normal 10 23 6 5" xfId="32635" xr:uid="{BFD6DC1B-7035-44EA-A120-8E1DE3D21198}"/>
    <cellStyle name="Normal 10 23 7" xfId="6203" xr:uid="{D15178EC-1D9D-4525-8A76-C0ED70B70F20}"/>
    <cellStyle name="Normal 10 23 7 2" xfId="13626" xr:uid="{3D707D4C-DC4B-4BEC-ACD1-73A625285276}"/>
    <cellStyle name="Normal 10 23 7 2 2" xfId="28464" xr:uid="{0287F149-BA3A-4EBD-BFDD-333E232A60DF}"/>
    <cellStyle name="Normal 10 23 7 2 3" xfId="43297" xr:uid="{D55E8BAF-F2FD-48C5-9F7F-C3326B0485D5}"/>
    <cellStyle name="Normal 10 23 7 3" xfId="21044" xr:uid="{86B609DB-D906-4DAA-B76A-5B899412A9F6}"/>
    <cellStyle name="Normal 10 23 7 4" xfId="35877" xr:uid="{F715EC78-490E-46BE-8F05-2F5B35A9E69E}"/>
    <cellStyle name="Normal 10 23 8" xfId="10111" xr:uid="{1BDB53F4-0BD0-4213-BC65-42C24B5D2707}"/>
    <cellStyle name="Normal 10 23 8 2" xfId="24949" xr:uid="{16076640-A62D-4364-B090-692754B7B29E}"/>
    <cellStyle name="Normal 10 23 8 3" xfId="39782" xr:uid="{2DAB22E1-B001-42E4-B76F-713725F77196}"/>
    <cellStyle name="Normal 10 23 9" xfId="17529" xr:uid="{9C7ECC6E-0A4E-44C7-AB57-7FFE46AC8628}"/>
    <cellStyle name="Normal 10 24" xfId="2608" xr:uid="{D60D2E1A-0B18-44B6-BFA5-85CF526076F2}"/>
    <cellStyle name="Normal 10 24 10" xfId="32364" xr:uid="{68464CA0-3DCF-4785-A363-21C7943706C7}"/>
    <cellStyle name="Normal 10 24 2" xfId="2977" xr:uid="{5F150224-5304-4A77-97C6-F88624C29333}"/>
    <cellStyle name="Normal 10 24 2 2" xfId="4340" xr:uid="{34AB2CD2-ED4A-4AEB-AE78-ADDD5ED83DEA}"/>
    <cellStyle name="Normal 10 24 2 2 2" xfId="7577" xr:uid="{2E4E7061-E622-4A29-BEBC-E5A0B2211FDD}"/>
    <cellStyle name="Normal 10 24 2 2 2 2" xfId="15000" xr:uid="{D6C06DB1-5B77-4D71-8B21-3384D10FF941}"/>
    <cellStyle name="Normal 10 24 2 2 2 2 2" xfId="29838" xr:uid="{77D4F8A3-E942-4ED5-B200-F58C799D72FF}"/>
    <cellStyle name="Normal 10 24 2 2 2 2 3" xfId="44671" xr:uid="{C78D07A0-83B2-4B5E-AE0F-9CC5740D3D1B}"/>
    <cellStyle name="Normal 10 24 2 2 2 3" xfId="22418" xr:uid="{B34B4CDA-1BF2-4FED-8756-64C548B32CEC}"/>
    <cellStyle name="Normal 10 24 2 2 2 4" xfId="37251" xr:uid="{84542FC7-84D0-402A-A423-58B396711D3F}"/>
    <cellStyle name="Normal 10 24 2 2 3" xfId="11762" xr:uid="{3D840E0B-424F-4328-ACF9-7DD4DDF0A54C}"/>
    <cellStyle name="Normal 10 24 2 2 3 2" xfId="26600" xr:uid="{D2B7F505-16CC-4F4D-8F13-5042FA9EED3C}"/>
    <cellStyle name="Normal 10 24 2 2 3 3" xfId="41433" xr:uid="{F1F37150-8F3C-4E68-B2B3-1B68A64DB953}"/>
    <cellStyle name="Normal 10 24 2 2 4" xfId="19180" xr:uid="{2ACD47EE-2BE9-41E1-B226-19A058946245}"/>
    <cellStyle name="Normal 10 24 2 2 5" xfId="34013" xr:uid="{AF6C7201-87E9-4208-BF3E-3E1E2E12F8DA}"/>
    <cellStyle name="Normal 10 24 2 3" xfId="6207" xr:uid="{34D9BF5F-8D78-47E9-AE75-B79402E9E2F4}"/>
    <cellStyle name="Normal 10 24 2 3 2" xfId="13630" xr:uid="{518426C8-D5C3-4E78-B3DE-54DFA03203EA}"/>
    <cellStyle name="Normal 10 24 2 3 2 2" xfId="28468" xr:uid="{38D64044-70B0-43BD-B7C4-BF2F0FFF4F03}"/>
    <cellStyle name="Normal 10 24 2 3 2 3" xfId="43301" xr:uid="{5630C3C2-8986-4E2F-B28D-DB88D1852E86}"/>
    <cellStyle name="Normal 10 24 2 3 3" xfId="21048" xr:uid="{8D220C05-82BE-4D64-9352-2422B4802892}"/>
    <cellStyle name="Normal 10 24 2 3 4" xfId="35881" xr:uid="{67BAD3FA-D300-401D-9C00-B2280F55ADA9}"/>
    <cellStyle name="Normal 10 24 2 4" xfId="10388" xr:uid="{7A4180EF-DBDE-4E99-B652-6BEA3F067E41}"/>
    <cellStyle name="Normal 10 24 2 4 2" xfId="25226" xr:uid="{FC114205-9E49-4EA9-A4DD-316815193D12}"/>
    <cellStyle name="Normal 10 24 2 4 3" xfId="40059" xr:uid="{F70AFC3F-1EBD-4BC1-BFA3-28D6BC5EEF36}"/>
    <cellStyle name="Normal 10 24 2 5" xfId="17806" xr:uid="{3958F9F4-63A1-4B1F-A402-F9C03AE733A4}"/>
    <cellStyle name="Normal 10 24 2 6" xfId="32639" xr:uid="{C2607B13-1AEA-4890-B870-B65DE8EC3089}"/>
    <cellStyle name="Normal 10 24 3" xfId="2978" xr:uid="{11249A94-5F3E-444B-B3BB-9EE62BE92785}"/>
    <cellStyle name="Normal 10 24 3 2" xfId="4341" xr:uid="{081DB537-41A4-4B7E-A3E7-029AB93ECDAA}"/>
    <cellStyle name="Normal 10 24 3 2 2" xfId="7578" xr:uid="{2FD812F9-1915-4D8A-9DE9-624FEDCAEBE7}"/>
    <cellStyle name="Normal 10 24 3 2 2 2" xfId="15001" xr:uid="{EE93CE7D-1C92-4A71-8558-510437FA7818}"/>
    <cellStyle name="Normal 10 24 3 2 2 2 2" xfId="29839" xr:uid="{FE2BB623-65D6-4098-817F-B3E263453191}"/>
    <cellStyle name="Normal 10 24 3 2 2 2 3" xfId="44672" xr:uid="{474413A0-31FB-4B44-88F8-B636C6754F55}"/>
    <cellStyle name="Normal 10 24 3 2 2 3" xfId="22419" xr:uid="{DC0C4E96-BAEB-473A-BF53-D8E18DEF6638}"/>
    <cellStyle name="Normal 10 24 3 2 2 4" xfId="37252" xr:uid="{F6E497E1-78D3-46CD-BA5B-325CD4071386}"/>
    <cellStyle name="Normal 10 24 3 2 3" xfId="11763" xr:uid="{336B8493-498A-4DB4-9F1D-550D30A76CC7}"/>
    <cellStyle name="Normal 10 24 3 2 3 2" xfId="26601" xr:uid="{7734BC17-A850-4232-9550-61F8CE688206}"/>
    <cellStyle name="Normal 10 24 3 2 3 3" xfId="41434" xr:uid="{B500360F-5AA1-4FE4-88C3-E5F2CA3DB2CA}"/>
    <cellStyle name="Normal 10 24 3 2 4" xfId="19181" xr:uid="{AFC1262A-0D7E-4C5A-A94C-F453FCE9351C}"/>
    <cellStyle name="Normal 10 24 3 2 5" xfId="34014" xr:uid="{230E0D21-BE99-488F-A5EE-526C02FE9209}"/>
    <cellStyle name="Normal 10 24 3 3" xfId="6208" xr:uid="{C5C9FC51-6FCF-464A-8049-673BB8A3A70A}"/>
    <cellStyle name="Normal 10 24 3 3 2" xfId="13631" xr:uid="{01FB258F-CBF6-4013-85B9-731B3CF75E28}"/>
    <cellStyle name="Normal 10 24 3 3 2 2" xfId="28469" xr:uid="{7B4CDD89-B192-4720-8E25-3E271B766C2E}"/>
    <cellStyle name="Normal 10 24 3 3 2 3" xfId="43302" xr:uid="{188BE275-7D5E-4F79-A9DB-88FFAC13E7F1}"/>
    <cellStyle name="Normal 10 24 3 3 3" xfId="21049" xr:uid="{18CA2029-C23C-4FA5-A943-C5AF616FCF69}"/>
    <cellStyle name="Normal 10 24 3 3 4" xfId="35882" xr:uid="{EC04FE81-BF30-4701-B32C-0D65714735AE}"/>
    <cellStyle name="Normal 10 24 3 4" xfId="10389" xr:uid="{38A058ED-223F-4DFA-9650-4B26CA0A671B}"/>
    <cellStyle name="Normal 10 24 3 4 2" xfId="25227" xr:uid="{0D767987-E20C-4B53-B9C1-E5311B4523C7}"/>
    <cellStyle name="Normal 10 24 3 4 3" xfId="40060" xr:uid="{EFD61ECD-AD82-4609-B562-81FDB45351C5}"/>
    <cellStyle name="Normal 10 24 3 5" xfId="17807" xr:uid="{F41FEA4C-378F-4ECC-A7F1-B32F35D5CCA6}"/>
    <cellStyle name="Normal 10 24 3 6" xfId="32640" xr:uid="{AD69C38F-7E59-4E75-9D6B-CD60FB204270}"/>
    <cellStyle name="Normal 10 24 4" xfId="4342" xr:uid="{5929E819-C105-4DBC-A64B-21B57B6C626F}"/>
    <cellStyle name="Normal 10 24 4 2" xfId="7579" xr:uid="{88785AF7-1C75-4458-B0CC-5FE9977DF572}"/>
    <cellStyle name="Normal 10 24 4 2 2" xfId="15002" xr:uid="{7C916242-8477-4BED-B0D9-B8ECD5F5298C}"/>
    <cellStyle name="Normal 10 24 4 2 2 2" xfId="29840" xr:uid="{8FAEB13E-1CF6-4BA1-A28E-AE7EC6E7EDA1}"/>
    <cellStyle name="Normal 10 24 4 2 2 3" xfId="44673" xr:uid="{BE55D5B6-9F95-485F-97CD-FDD25ACCF3BE}"/>
    <cellStyle name="Normal 10 24 4 2 3" xfId="22420" xr:uid="{8CD39A58-BB1A-44E1-BACE-C7DFAC187902}"/>
    <cellStyle name="Normal 10 24 4 2 4" xfId="37253" xr:uid="{23F15F1C-1121-4F80-B06F-7DAC7E6DCEE2}"/>
    <cellStyle name="Normal 10 24 4 3" xfId="11764" xr:uid="{3391622E-BF24-44C0-AC40-C10115F6CB9C}"/>
    <cellStyle name="Normal 10 24 4 3 2" xfId="26602" xr:uid="{2A625531-0A4C-40D1-929E-76A6545075E7}"/>
    <cellStyle name="Normal 10 24 4 3 3" xfId="41435" xr:uid="{FBA526C5-E234-41A7-9B51-FB193B64DB3E}"/>
    <cellStyle name="Normal 10 24 4 4" xfId="19182" xr:uid="{336E0CE6-D806-48E9-97C1-C9D00333BA08}"/>
    <cellStyle name="Normal 10 24 4 5" xfId="34015" xr:uid="{9BF48656-E740-4CE0-9190-A6A66AC989E8}"/>
    <cellStyle name="Normal 10 24 5" xfId="5661" xr:uid="{ACF3E814-5079-4A56-A718-2970DAEDB1CD}"/>
    <cellStyle name="Normal 10 24 5 2" xfId="8901" xr:uid="{306442F6-876A-4327-9685-5AC29519167A}"/>
    <cellStyle name="Normal 10 24 5 2 2" xfId="16324" xr:uid="{A574E171-1A3A-49AC-A61A-670E564C7084}"/>
    <cellStyle name="Normal 10 24 5 2 2 2" xfId="31162" xr:uid="{AC43C041-2087-47D8-9A09-EA7CAF6807E6}"/>
    <cellStyle name="Normal 10 24 5 2 2 3" xfId="45995" xr:uid="{1B49F03A-BCC4-48F2-A7E5-262705B14689}"/>
    <cellStyle name="Normal 10 24 5 2 3" xfId="23742" xr:uid="{4266D315-443A-4A86-BDE7-38659B939F8E}"/>
    <cellStyle name="Normal 10 24 5 2 4" xfId="38575" xr:uid="{121F3984-481F-404C-9923-883E027D721B}"/>
    <cellStyle name="Normal 10 24 5 3" xfId="13086" xr:uid="{DEA5D2E4-A5AD-4CB7-99F9-D10E678641DA}"/>
    <cellStyle name="Normal 10 24 5 3 2" xfId="27924" xr:uid="{6335B868-026F-45FB-800E-24B20F936867}"/>
    <cellStyle name="Normal 10 24 5 3 3" xfId="42757" xr:uid="{47925558-7E9F-4334-92A8-D8842E6688E8}"/>
    <cellStyle name="Normal 10 24 5 4" xfId="20504" xr:uid="{C84916AE-1995-4567-A829-5CAE20C4A532}"/>
    <cellStyle name="Normal 10 24 5 5" xfId="35337" xr:uid="{7E3C23B7-0124-4D20-BB51-4DD0DB291697}"/>
    <cellStyle name="Normal 10 24 6" xfId="2976" xr:uid="{55EB66B9-446D-4C01-90B4-C15F76D5CF0F}"/>
    <cellStyle name="Normal 10 24 6 2" xfId="9355" xr:uid="{A7FF2213-A393-42C1-B3B5-563E4CAE2094}"/>
    <cellStyle name="Normal 10 24 6 2 2" xfId="16778" xr:uid="{F45BFF9A-16D1-4849-ABC1-D8293372A7C3}"/>
    <cellStyle name="Normal 10 24 6 2 2 2" xfId="31616" xr:uid="{19C0586D-57E6-4201-A959-AB497F955D7B}"/>
    <cellStyle name="Normal 10 24 6 2 2 3" xfId="46449" xr:uid="{F5C2B1DA-DE72-4EA1-B4F7-4B017D617344}"/>
    <cellStyle name="Normal 10 24 6 2 3" xfId="24196" xr:uid="{1B8B9AC4-0739-458B-ABBC-A1859A611F68}"/>
    <cellStyle name="Normal 10 24 6 2 4" xfId="39029" xr:uid="{A580E302-8888-4464-9D9F-B8C246069C41}"/>
    <cellStyle name="Normal 10 24 6 3" xfId="10387" xr:uid="{167AAA8E-BF05-4D54-A10A-EF8E02543DF2}"/>
    <cellStyle name="Normal 10 24 6 3 2" xfId="25225" xr:uid="{35115C39-14CD-4A40-842D-8E28CF84FB99}"/>
    <cellStyle name="Normal 10 24 6 3 3" xfId="40058" xr:uid="{20D6748A-7710-4048-8721-5151BF854A02}"/>
    <cellStyle name="Normal 10 24 6 4" xfId="17805" xr:uid="{0328CE12-EC4D-4E4D-8431-E5DFFC62A09A}"/>
    <cellStyle name="Normal 10 24 6 5" xfId="32638" xr:uid="{D21D4972-0CC4-48B0-BA8C-1E8DD0D5F9D7}"/>
    <cellStyle name="Normal 10 24 7" xfId="6206" xr:uid="{14D0EE73-253B-4689-BFFD-8286946D53D1}"/>
    <cellStyle name="Normal 10 24 7 2" xfId="13629" xr:uid="{8A839C8D-770A-41EA-AEC7-EBFA673FCF1B}"/>
    <cellStyle name="Normal 10 24 7 2 2" xfId="28467" xr:uid="{F2521860-0282-47F0-9176-D83423C0B849}"/>
    <cellStyle name="Normal 10 24 7 2 3" xfId="43300" xr:uid="{B29516DB-9FCD-4BA8-9E43-C81C230BE575}"/>
    <cellStyle name="Normal 10 24 7 3" xfId="21047" xr:uid="{1E2D93F9-8211-430E-9E7E-CC0DFE487D42}"/>
    <cellStyle name="Normal 10 24 7 4" xfId="35880" xr:uid="{864DEEA0-C39C-4EF5-B0B4-D0E5536A9DD8}"/>
    <cellStyle name="Normal 10 24 8" xfId="10113" xr:uid="{98887F2E-E0D7-4A74-B1DA-4308C4F225B9}"/>
    <cellStyle name="Normal 10 24 8 2" xfId="24951" xr:uid="{098D0402-F2FF-4228-9D86-DC117643788B}"/>
    <cellStyle name="Normal 10 24 8 3" xfId="39784" xr:uid="{587A6CC6-CB4E-4EAE-A895-EACEAFF6661E}"/>
    <cellStyle name="Normal 10 24 9" xfId="17531" xr:uid="{8A185768-DE28-4D26-BEE2-7F426BF5E332}"/>
    <cellStyle name="Normal 10 25" xfId="2623" xr:uid="{9ED2017F-E70B-4649-B3E5-D6908A1B561D}"/>
    <cellStyle name="Normal 10 25 10" xfId="32374" xr:uid="{BFB03ED5-DDEC-4236-9AD7-75BD4C826549}"/>
    <cellStyle name="Normal 10 25 2" xfId="2980" xr:uid="{26682051-8CAE-4906-8331-576030106157}"/>
    <cellStyle name="Normal 10 25 2 2" xfId="4343" xr:uid="{F8201349-D9C0-40DE-8334-0CD442C90C61}"/>
    <cellStyle name="Normal 10 25 2 2 2" xfId="7580" xr:uid="{E46CEA16-EECC-425D-870E-A6FD8AA9655A}"/>
    <cellStyle name="Normal 10 25 2 2 2 2" xfId="15003" xr:uid="{F15291BA-AD46-4A76-A718-3DA9311BE4D3}"/>
    <cellStyle name="Normal 10 25 2 2 2 2 2" xfId="29841" xr:uid="{585264A1-CA57-4C5E-8E67-F939FE3E9E20}"/>
    <cellStyle name="Normal 10 25 2 2 2 2 3" xfId="44674" xr:uid="{5C28A91A-AA9E-4265-9D4D-D812A5D60BC7}"/>
    <cellStyle name="Normal 10 25 2 2 2 3" xfId="22421" xr:uid="{B77FCE75-8B94-4152-99C2-0285AC03DCEF}"/>
    <cellStyle name="Normal 10 25 2 2 2 4" xfId="37254" xr:uid="{B884D6BF-ACCF-445E-BCF8-A644BD34BE9B}"/>
    <cellStyle name="Normal 10 25 2 2 3" xfId="11765" xr:uid="{45B9417B-7573-46A2-BC77-B375AB6AFD37}"/>
    <cellStyle name="Normal 10 25 2 2 3 2" xfId="26603" xr:uid="{6399E7F7-015E-4A4D-A530-37AC3B0E2B89}"/>
    <cellStyle name="Normal 10 25 2 2 3 3" xfId="41436" xr:uid="{58E0D28A-C545-491B-AB2E-CFCE54E2ECAD}"/>
    <cellStyle name="Normal 10 25 2 2 4" xfId="19183" xr:uid="{F67E385E-6F43-4305-9095-472D826A6A4D}"/>
    <cellStyle name="Normal 10 25 2 2 5" xfId="34016" xr:uid="{47529F04-5299-42A6-A839-D317CA0F4662}"/>
    <cellStyle name="Normal 10 25 2 3" xfId="6210" xr:uid="{740FDFAE-51C4-4C7C-B074-6F01B8D9EBE8}"/>
    <cellStyle name="Normal 10 25 2 3 2" xfId="13633" xr:uid="{0E602F41-BC0F-494C-A0DF-24CF3241C9A2}"/>
    <cellStyle name="Normal 10 25 2 3 2 2" xfId="28471" xr:uid="{8CB4EDDC-6C8F-4D0B-951D-1C53A9E5589D}"/>
    <cellStyle name="Normal 10 25 2 3 2 3" xfId="43304" xr:uid="{F9551F1B-8DDE-4F86-8421-3935A7C627F7}"/>
    <cellStyle name="Normal 10 25 2 3 3" xfId="21051" xr:uid="{8F1C748D-F767-4853-A325-03C89D9B8D79}"/>
    <cellStyle name="Normal 10 25 2 3 4" xfId="35884" xr:uid="{426A509A-D48A-4925-9E1D-281210EA381F}"/>
    <cellStyle name="Normal 10 25 2 4" xfId="10391" xr:uid="{F5EEA302-C1A2-4687-9D2A-B6BCE3A61D39}"/>
    <cellStyle name="Normal 10 25 2 4 2" xfId="25229" xr:uid="{19C65E6E-D6AB-4654-8295-E1F485F49BC4}"/>
    <cellStyle name="Normal 10 25 2 4 3" xfId="40062" xr:uid="{57D2D37E-25E2-4024-BEA3-6C582291F260}"/>
    <cellStyle name="Normal 10 25 2 5" xfId="17809" xr:uid="{E0E8804E-A799-4681-ADA7-6039ED385D68}"/>
    <cellStyle name="Normal 10 25 2 6" xfId="32642" xr:uid="{588002DA-043B-492C-A8AB-4141CA943F90}"/>
    <cellStyle name="Normal 10 25 3" xfId="2981" xr:uid="{527C242E-5DB8-4CCE-94ED-58557B5BCB7A}"/>
    <cellStyle name="Normal 10 25 3 2" xfId="4344" xr:uid="{9F544AFF-3DE6-4242-9556-5B40DB57FA7C}"/>
    <cellStyle name="Normal 10 25 3 2 2" xfId="7581" xr:uid="{61D48862-7ECF-435A-8369-2B9CB8ECFD70}"/>
    <cellStyle name="Normal 10 25 3 2 2 2" xfId="15004" xr:uid="{468D5CEE-588E-4919-BB7D-CB872536A734}"/>
    <cellStyle name="Normal 10 25 3 2 2 2 2" xfId="29842" xr:uid="{3D6D1FF4-4F08-4F9F-8893-2E6FE90F8CED}"/>
    <cellStyle name="Normal 10 25 3 2 2 2 3" xfId="44675" xr:uid="{49221BC3-87FE-4944-A648-813FB2625C9E}"/>
    <cellStyle name="Normal 10 25 3 2 2 3" xfId="22422" xr:uid="{AE09F15F-A0D1-4E16-8F50-EDAEFDBAFEA0}"/>
    <cellStyle name="Normal 10 25 3 2 2 4" xfId="37255" xr:uid="{CDB84DCB-6E61-4AB0-8954-A494C4F7D865}"/>
    <cellStyle name="Normal 10 25 3 2 3" xfId="11766" xr:uid="{10AB9AF6-E290-4F23-AB28-89B02D2DC736}"/>
    <cellStyle name="Normal 10 25 3 2 3 2" xfId="26604" xr:uid="{04A294A4-2896-4C4E-9B7A-BA20BC5961CB}"/>
    <cellStyle name="Normal 10 25 3 2 3 3" xfId="41437" xr:uid="{DA5410C2-37B0-49D4-AEA0-5641B3F8CB2E}"/>
    <cellStyle name="Normal 10 25 3 2 4" xfId="19184" xr:uid="{8A773938-CC43-480D-A56E-C25C939E2A78}"/>
    <cellStyle name="Normal 10 25 3 2 5" xfId="34017" xr:uid="{8B975DAD-09AD-40DB-939E-F4BB777BD054}"/>
    <cellStyle name="Normal 10 25 3 3" xfId="6211" xr:uid="{2CD089C7-1128-4C1D-A6B9-4E5692AF75FC}"/>
    <cellStyle name="Normal 10 25 3 3 2" xfId="13634" xr:uid="{367EF4D4-B492-4765-A610-7C9B7316DDBB}"/>
    <cellStyle name="Normal 10 25 3 3 2 2" xfId="28472" xr:uid="{4F334FB2-6297-4735-8C56-73496BD75A16}"/>
    <cellStyle name="Normal 10 25 3 3 2 3" xfId="43305" xr:uid="{0E459F61-5AA9-4C1D-A397-1A3AE2281492}"/>
    <cellStyle name="Normal 10 25 3 3 3" xfId="21052" xr:uid="{2128ADE8-3F25-4620-867D-4C94EDA03CF6}"/>
    <cellStyle name="Normal 10 25 3 3 4" xfId="35885" xr:uid="{CC1A9F8B-6FA6-4527-A128-FA9333CD9A29}"/>
    <cellStyle name="Normal 10 25 3 4" xfId="10392" xr:uid="{61AACE26-C90C-4A59-BB33-12DCFE81B36E}"/>
    <cellStyle name="Normal 10 25 3 4 2" xfId="25230" xr:uid="{1B8529CE-D2F3-4687-97A3-80D83BB009BD}"/>
    <cellStyle name="Normal 10 25 3 4 3" xfId="40063" xr:uid="{C4B2A935-4762-464E-9D04-477B9CFC2738}"/>
    <cellStyle name="Normal 10 25 3 5" xfId="17810" xr:uid="{8240E929-2F42-4F13-8AF7-E7A70570CAF0}"/>
    <cellStyle name="Normal 10 25 3 6" xfId="32643" xr:uid="{3D49C8DB-1DD0-4D06-8766-8AB372D178CB}"/>
    <cellStyle name="Normal 10 25 4" xfId="4345" xr:uid="{CB7D9435-6455-4551-B0F6-093555927DC4}"/>
    <cellStyle name="Normal 10 25 4 2" xfId="7582" xr:uid="{E8BB3BE0-B49E-4493-B4C3-F204C7D6FD2C}"/>
    <cellStyle name="Normal 10 25 4 2 2" xfId="15005" xr:uid="{0FD92982-A188-415B-9662-7CDE57FC2EA4}"/>
    <cellStyle name="Normal 10 25 4 2 2 2" xfId="29843" xr:uid="{C47ADAC3-6ACB-4C78-9DA1-80DD46199CD3}"/>
    <cellStyle name="Normal 10 25 4 2 2 3" xfId="44676" xr:uid="{E322DEFB-D512-41CF-B16B-C8607401012D}"/>
    <cellStyle name="Normal 10 25 4 2 3" xfId="22423" xr:uid="{00E18D9B-0426-4AD1-B8FD-E8CFCB1C2CB4}"/>
    <cellStyle name="Normal 10 25 4 2 4" xfId="37256" xr:uid="{A08B9CE7-237A-4F85-9886-024F549C66D5}"/>
    <cellStyle name="Normal 10 25 4 3" xfId="11767" xr:uid="{DF6C13CF-A61B-4F38-B051-E92BED744959}"/>
    <cellStyle name="Normal 10 25 4 3 2" xfId="26605" xr:uid="{87457281-4F52-4EA5-B144-CD753221460F}"/>
    <cellStyle name="Normal 10 25 4 3 3" xfId="41438" xr:uid="{1454F6BE-F381-4E36-82A6-7FE53516492E}"/>
    <cellStyle name="Normal 10 25 4 4" xfId="19185" xr:uid="{8729E45A-9A79-4ED9-B553-9EECC648EB0E}"/>
    <cellStyle name="Normal 10 25 4 5" xfId="34018" xr:uid="{4BB9F387-FBA8-4658-95E6-0B92EE8C5DE7}"/>
    <cellStyle name="Normal 10 25 5" xfId="5842" xr:uid="{4729DBF1-6689-4B8F-8B82-85AEB8E2FEB9}"/>
    <cellStyle name="Normal 10 25 5 2" xfId="9081" xr:uid="{7C6264F1-3188-4E09-AFFE-B7AE44C6AB65}"/>
    <cellStyle name="Normal 10 25 5 2 2" xfId="16504" xr:uid="{4CDFA6DD-4CA9-4E8A-90EC-FE5BA04A5E4A}"/>
    <cellStyle name="Normal 10 25 5 2 2 2" xfId="31342" xr:uid="{8D808E62-52FB-45E3-91F7-13FAA63B71FA}"/>
    <cellStyle name="Normal 10 25 5 2 2 3" xfId="46175" xr:uid="{CD09DBC5-2413-4D4C-857F-8937EA819856}"/>
    <cellStyle name="Normal 10 25 5 2 3" xfId="23922" xr:uid="{85BE7C8D-099A-400F-9203-08F0499A9110}"/>
    <cellStyle name="Normal 10 25 5 2 4" xfId="38755" xr:uid="{F6D91404-488E-4AD7-BBFA-3B072116DFA2}"/>
    <cellStyle name="Normal 10 25 5 3" xfId="13266" xr:uid="{448BEBDF-6F17-4EAE-9E67-DFF69034C85E}"/>
    <cellStyle name="Normal 10 25 5 3 2" xfId="28104" xr:uid="{90841FCB-501A-40BF-AF7A-65FF781F4F36}"/>
    <cellStyle name="Normal 10 25 5 3 3" xfId="42937" xr:uid="{CE711A21-F209-4CAC-BE4D-017CF692F329}"/>
    <cellStyle name="Normal 10 25 5 4" xfId="20684" xr:uid="{52F497AE-5A69-4E47-8E91-304CD2E2A9B6}"/>
    <cellStyle name="Normal 10 25 5 5" xfId="35517" xr:uid="{05134D31-AD5B-4300-9A0C-95AC2200B867}"/>
    <cellStyle name="Normal 10 25 6" xfId="2979" xr:uid="{E454EEB1-FCD8-4F00-9A0E-DA90A9E5F0EF}"/>
    <cellStyle name="Normal 10 25 6 2" xfId="9356" xr:uid="{23B10A20-5294-4B80-B3D1-31D6C9C53236}"/>
    <cellStyle name="Normal 10 25 6 2 2" xfId="16779" xr:uid="{C1E9614B-3C42-46D4-B066-2809A57A3136}"/>
    <cellStyle name="Normal 10 25 6 2 2 2" xfId="31617" xr:uid="{E6309D71-E904-4E6E-9ED6-A6E90BDA7745}"/>
    <cellStyle name="Normal 10 25 6 2 2 3" xfId="46450" xr:uid="{8BB57E6B-1192-4515-ABB3-D6B4BB57D9E9}"/>
    <cellStyle name="Normal 10 25 6 2 3" xfId="24197" xr:uid="{D5B3CA2A-B0A3-4823-8A78-5D033ECA0D43}"/>
    <cellStyle name="Normal 10 25 6 2 4" xfId="39030" xr:uid="{B6C52C6D-445F-42B1-8FA8-4BE444E610B5}"/>
    <cellStyle name="Normal 10 25 6 3" xfId="10390" xr:uid="{BC4DF2E8-2AF9-4A54-BB58-AB62E06F86F7}"/>
    <cellStyle name="Normal 10 25 6 3 2" xfId="25228" xr:uid="{29D8F2F3-177D-43AC-856E-EB2C83BFC27E}"/>
    <cellStyle name="Normal 10 25 6 3 3" xfId="40061" xr:uid="{3F33B733-2382-44E7-B23B-CF4BD5C13137}"/>
    <cellStyle name="Normal 10 25 6 4" xfId="17808" xr:uid="{9F9240EF-5B9C-4419-99FC-2D17B075FB45}"/>
    <cellStyle name="Normal 10 25 6 5" xfId="32641" xr:uid="{DD66EFBE-F001-4299-ADF8-4D66A6341130}"/>
    <cellStyle name="Normal 10 25 7" xfId="6209" xr:uid="{319C56A8-8884-4483-8005-7BC080C54F9D}"/>
    <cellStyle name="Normal 10 25 7 2" xfId="13632" xr:uid="{464620B1-7B0E-4EC9-82CA-4E46A4F3F3C8}"/>
    <cellStyle name="Normal 10 25 7 2 2" xfId="28470" xr:uid="{3748E564-7529-4B90-B317-FB65C28D3A00}"/>
    <cellStyle name="Normal 10 25 7 2 3" xfId="43303" xr:uid="{D0903DE8-FBF7-41B4-8B56-EA9B68A2E65A}"/>
    <cellStyle name="Normal 10 25 7 3" xfId="21050" xr:uid="{CC8D22AE-3275-4AA5-B571-DD785B523BD0}"/>
    <cellStyle name="Normal 10 25 7 4" xfId="35883" xr:uid="{5F9EE986-29E8-4387-8866-54058534D275}"/>
    <cellStyle name="Normal 10 25 8" xfId="10123" xr:uid="{A0F3810C-5305-4BA2-898E-1D7524804839}"/>
    <cellStyle name="Normal 10 25 8 2" xfId="24961" xr:uid="{3AD6E7E8-FFD5-414A-9AE5-8CD1E74B04E0}"/>
    <cellStyle name="Normal 10 25 8 3" xfId="39794" xr:uid="{73412999-0F2D-4167-A29F-013608A90A3E}"/>
    <cellStyle name="Normal 10 25 9" xfId="17541" xr:uid="{6FB5EF9C-6EBC-48AA-B299-203588112420}"/>
    <cellStyle name="Normal 10 26" xfId="2627" xr:uid="{D7810A14-6DED-4B34-8378-3D7F491A1EDD}"/>
    <cellStyle name="Normal 10 26 10" xfId="32376" xr:uid="{3EA8A492-06EA-46EF-A433-90E6D98298E7}"/>
    <cellStyle name="Normal 10 26 2" xfId="2983" xr:uid="{924BCA5B-1354-40F2-BB51-DE511DED2041}"/>
    <cellStyle name="Normal 10 26 2 2" xfId="4346" xr:uid="{2C004F02-C368-4870-B813-C8581B45A65A}"/>
    <cellStyle name="Normal 10 26 2 2 2" xfId="7583" xr:uid="{FF25DA01-34AE-4C6F-BECD-C56C20A33E30}"/>
    <cellStyle name="Normal 10 26 2 2 2 2" xfId="15006" xr:uid="{3D7DA524-0E89-4DF3-BDB4-DDF2A0C2BF21}"/>
    <cellStyle name="Normal 10 26 2 2 2 2 2" xfId="29844" xr:uid="{E5BAE9D7-3EF0-4667-9AB2-B72D81E4042F}"/>
    <cellStyle name="Normal 10 26 2 2 2 2 3" xfId="44677" xr:uid="{679F1C21-1164-46B1-ADC2-A46CDFED2ACB}"/>
    <cellStyle name="Normal 10 26 2 2 2 3" xfId="22424" xr:uid="{889CA6AA-F6A5-4E21-853E-1707DB87B9C8}"/>
    <cellStyle name="Normal 10 26 2 2 2 4" xfId="37257" xr:uid="{8B4E8355-24D0-4FF5-A0ED-DCE6DE870E94}"/>
    <cellStyle name="Normal 10 26 2 2 3" xfId="11768" xr:uid="{BEA4A97F-874B-46BE-94AC-E7EE5F1F5D2F}"/>
    <cellStyle name="Normal 10 26 2 2 3 2" xfId="26606" xr:uid="{C6FAA25A-44DD-4BFC-B5DB-2E0253362990}"/>
    <cellStyle name="Normal 10 26 2 2 3 3" xfId="41439" xr:uid="{DF295CEF-072E-456C-8647-9603F1089949}"/>
    <cellStyle name="Normal 10 26 2 2 4" xfId="19186" xr:uid="{725D98C3-016A-4F97-9CD3-B76A47B2A144}"/>
    <cellStyle name="Normal 10 26 2 2 5" xfId="34019" xr:uid="{D753EF92-25AB-40EC-8F83-DE3C353E4BB6}"/>
    <cellStyle name="Normal 10 26 2 3" xfId="6213" xr:uid="{DA11B4CE-895B-482F-948B-921488924856}"/>
    <cellStyle name="Normal 10 26 2 3 2" xfId="13636" xr:uid="{9DF2649F-719B-49A7-AB1B-895F13258C7A}"/>
    <cellStyle name="Normal 10 26 2 3 2 2" xfId="28474" xr:uid="{F67E195A-5C5F-4A98-A378-F343A4E3C9C8}"/>
    <cellStyle name="Normal 10 26 2 3 2 3" xfId="43307" xr:uid="{2CAFA6F1-0809-4BC2-83AB-9D5466D28E6D}"/>
    <cellStyle name="Normal 10 26 2 3 3" xfId="21054" xr:uid="{EF21447B-19B1-4F7B-8094-DD9D531A9827}"/>
    <cellStyle name="Normal 10 26 2 3 4" xfId="35887" xr:uid="{2A586480-619A-4BDD-9058-78B7AC0ADFB1}"/>
    <cellStyle name="Normal 10 26 2 4" xfId="10394" xr:uid="{3365F26F-C61A-42BC-96E8-560BBA6C99E1}"/>
    <cellStyle name="Normal 10 26 2 4 2" xfId="25232" xr:uid="{96D7AB5F-16A3-4FF8-AF9A-AA8EE5B65AEA}"/>
    <cellStyle name="Normal 10 26 2 4 3" xfId="40065" xr:uid="{9F62DC18-0F43-4A23-B1A4-94111308CB72}"/>
    <cellStyle name="Normal 10 26 2 5" xfId="17812" xr:uid="{023847C6-FBE8-47F0-A65C-FE044282B2B0}"/>
    <cellStyle name="Normal 10 26 2 6" xfId="32645" xr:uid="{B6FD32E7-DF5F-4577-BF76-9A4A6095A876}"/>
    <cellStyle name="Normal 10 26 3" xfId="2984" xr:uid="{8D48BF60-99B1-45BA-8809-E48629F5394A}"/>
    <cellStyle name="Normal 10 26 3 2" xfId="4347" xr:uid="{7CAC2566-3E6D-47F5-95A7-839DBCB78911}"/>
    <cellStyle name="Normal 10 26 3 2 2" xfId="7584" xr:uid="{C6A5D3EB-7E54-4016-B345-D688B4E716F5}"/>
    <cellStyle name="Normal 10 26 3 2 2 2" xfId="15007" xr:uid="{C73AC489-F8A3-4180-93AE-7810326D0C32}"/>
    <cellStyle name="Normal 10 26 3 2 2 2 2" xfId="29845" xr:uid="{A0394F76-B560-46CE-8E92-8B0F92BDA01A}"/>
    <cellStyle name="Normal 10 26 3 2 2 2 3" xfId="44678" xr:uid="{BF98DDC7-FF43-4319-BDB5-B16FE5CF3431}"/>
    <cellStyle name="Normal 10 26 3 2 2 3" xfId="22425" xr:uid="{E90321D2-5DC6-4BE6-A903-F06B444BDEF5}"/>
    <cellStyle name="Normal 10 26 3 2 2 4" xfId="37258" xr:uid="{32861E77-910D-48A6-97F1-6BE6C40FB746}"/>
    <cellStyle name="Normal 10 26 3 2 3" xfId="11769" xr:uid="{1E51814C-08C9-4F70-A12A-1EAB99BA4DA1}"/>
    <cellStyle name="Normal 10 26 3 2 3 2" xfId="26607" xr:uid="{5C8BC883-0589-4D4A-9ACF-846248ACD3AA}"/>
    <cellStyle name="Normal 10 26 3 2 3 3" xfId="41440" xr:uid="{9CE697AB-4130-4E9A-AE7C-56019DD7DEE5}"/>
    <cellStyle name="Normal 10 26 3 2 4" xfId="19187" xr:uid="{A807CC57-DE78-4B95-B110-E31A2F11A2BC}"/>
    <cellStyle name="Normal 10 26 3 2 5" xfId="34020" xr:uid="{AC368994-3EC3-4B15-B173-3D71D9BA0DCC}"/>
    <cellStyle name="Normal 10 26 3 3" xfId="6214" xr:uid="{1FF0DE51-FA18-4A8A-BAAA-167F92CD0593}"/>
    <cellStyle name="Normal 10 26 3 3 2" xfId="13637" xr:uid="{285E2A7A-F7A4-43A5-9D59-36E9BBCF838A}"/>
    <cellStyle name="Normal 10 26 3 3 2 2" xfId="28475" xr:uid="{A8D07EFE-0DE9-4271-B4F5-8721C674C933}"/>
    <cellStyle name="Normal 10 26 3 3 2 3" xfId="43308" xr:uid="{EE075904-76CC-43B8-B959-00A1DFA38605}"/>
    <cellStyle name="Normal 10 26 3 3 3" xfId="21055" xr:uid="{A9E445EB-C7B6-4D6F-84E7-9F2DA23F6D81}"/>
    <cellStyle name="Normal 10 26 3 3 4" xfId="35888" xr:uid="{19B98330-0E50-4F82-BD9F-588018C49B01}"/>
    <cellStyle name="Normal 10 26 3 4" xfId="10395" xr:uid="{96AAB634-6D57-4D8C-BF94-261D961934D1}"/>
    <cellStyle name="Normal 10 26 3 4 2" xfId="25233" xr:uid="{0D8AC179-29C2-414E-B463-298D94FFC29A}"/>
    <cellStyle name="Normal 10 26 3 4 3" xfId="40066" xr:uid="{BF18FA07-28DC-41DC-BADA-E8BD330C2BE8}"/>
    <cellStyle name="Normal 10 26 3 5" xfId="17813" xr:uid="{9A3338F1-D98D-4A2A-89D3-C0182DCD960D}"/>
    <cellStyle name="Normal 10 26 3 6" xfId="32646" xr:uid="{90505227-3D34-4540-AEE6-C1208E232469}"/>
    <cellStyle name="Normal 10 26 4" xfId="4348" xr:uid="{56D4C029-79F9-4AB1-A9BD-99C0122F4C2A}"/>
    <cellStyle name="Normal 10 26 4 2" xfId="7585" xr:uid="{888A4A61-566F-47A8-8EB0-0DA6D49B6E87}"/>
    <cellStyle name="Normal 10 26 4 2 2" xfId="15008" xr:uid="{3648A7CD-9D06-4123-84BD-CA1B262598B4}"/>
    <cellStyle name="Normal 10 26 4 2 2 2" xfId="29846" xr:uid="{92FE2C23-290C-4758-BF3E-962A085365FF}"/>
    <cellStyle name="Normal 10 26 4 2 2 3" xfId="44679" xr:uid="{911EDA39-25C9-4C2C-9ED1-3B17715D546D}"/>
    <cellStyle name="Normal 10 26 4 2 3" xfId="22426" xr:uid="{A12E210B-28C9-451D-9344-BB597D39EEC7}"/>
    <cellStyle name="Normal 10 26 4 2 4" xfId="37259" xr:uid="{E4CD308E-5A52-455F-B582-46F729BC6D85}"/>
    <cellStyle name="Normal 10 26 4 3" xfId="11770" xr:uid="{0D7D5030-8C86-4BE7-9C65-D06BF432D7AB}"/>
    <cellStyle name="Normal 10 26 4 3 2" xfId="26608" xr:uid="{0F2ABA05-8B27-4E12-A01D-2F6F4A58551B}"/>
    <cellStyle name="Normal 10 26 4 3 3" xfId="41441" xr:uid="{A2A0292C-8F38-4C01-84F7-5B4485E5D9D6}"/>
    <cellStyle name="Normal 10 26 4 4" xfId="19188" xr:uid="{55F6529C-8AF1-481F-9F9C-5F4886299D45}"/>
    <cellStyle name="Normal 10 26 4 5" xfId="34021" xr:uid="{8390FB07-BFF7-4BCD-84E2-AF4B5A2A0E62}"/>
    <cellStyle name="Normal 10 26 5" xfId="5822" xr:uid="{343BE1E9-89D2-4DA8-B9D6-006F0F2C91B8}"/>
    <cellStyle name="Normal 10 26 5 2" xfId="9061" xr:uid="{F4E8ABE3-A350-4CEA-97EA-29F4BF640C87}"/>
    <cellStyle name="Normal 10 26 5 2 2" xfId="16484" xr:uid="{2F027279-AD5F-4B4D-9E1D-EE600008C671}"/>
    <cellStyle name="Normal 10 26 5 2 2 2" xfId="31322" xr:uid="{F76A0FBA-AB50-4E91-8959-818E1AE6FB0D}"/>
    <cellStyle name="Normal 10 26 5 2 2 3" xfId="46155" xr:uid="{31CBE2A7-A912-4129-A419-363BF9692336}"/>
    <cellStyle name="Normal 10 26 5 2 3" xfId="23902" xr:uid="{9CE2E89B-799C-465B-A29D-4B5AF8652A8B}"/>
    <cellStyle name="Normal 10 26 5 2 4" xfId="38735" xr:uid="{E6CD5456-3705-4BDC-83C7-67A9B58D508A}"/>
    <cellStyle name="Normal 10 26 5 3" xfId="13246" xr:uid="{7E6D07A7-C10C-4E91-A433-73A9004B112F}"/>
    <cellStyle name="Normal 10 26 5 3 2" xfId="28084" xr:uid="{22D45161-ADD5-4413-A601-4151C7041401}"/>
    <cellStyle name="Normal 10 26 5 3 3" xfId="42917" xr:uid="{AEF02C63-A53C-4244-B397-4BCD3C2F49FE}"/>
    <cellStyle name="Normal 10 26 5 4" xfId="20664" xr:uid="{7B6DE2E6-9E3D-491D-A7CA-6E05EFD90D1D}"/>
    <cellStyle name="Normal 10 26 5 5" xfId="35497" xr:uid="{E5EC7F9A-F2AE-4DC4-9221-B400D4D34B4B}"/>
    <cellStyle name="Normal 10 26 6" xfId="2982" xr:uid="{6B3EB3D4-A25D-497C-B535-781F0E81DDD6}"/>
    <cellStyle name="Normal 10 26 6 2" xfId="9357" xr:uid="{F4F4FFD0-D6DF-46C0-BEDA-6A6F57F177CF}"/>
    <cellStyle name="Normal 10 26 6 2 2" xfId="16780" xr:uid="{E3950517-E3B2-4BAE-8499-24B68CCB144D}"/>
    <cellStyle name="Normal 10 26 6 2 2 2" xfId="31618" xr:uid="{E1184E8F-302F-41E5-9237-B12463BDC1D6}"/>
    <cellStyle name="Normal 10 26 6 2 2 3" xfId="46451" xr:uid="{407D67F7-6F95-41D9-AA5A-4ECEEC33B1BA}"/>
    <cellStyle name="Normal 10 26 6 2 3" xfId="24198" xr:uid="{82C3BF09-99DF-4DF3-956C-1A378C5300EB}"/>
    <cellStyle name="Normal 10 26 6 2 4" xfId="39031" xr:uid="{AD8F27FB-9271-408C-ACFF-E692DD337B9E}"/>
    <cellStyle name="Normal 10 26 6 3" xfId="10393" xr:uid="{0DCA37A8-5D0E-4520-B088-A4B8C7A1D44E}"/>
    <cellStyle name="Normal 10 26 6 3 2" xfId="25231" xr:uid="{B6F7CDE9-77D4-4667-8C0B-496ED0805310}"/>
    <cellStyle name="Normal 10 26 6 3 3" xfId="40064" xr:uid="{96ECA4F9-4C1C-4FF5-883A-10B7853CE69F}"/>
    <cellStyle name="Normal 10 26 6 4" xfId="17811" xr:uid="{3BA546D9-3CB4-4462-A062-D2DA8739DAB0}"/>
    <cellStyle name="Normal 10 26 6 5" xfId="32644" xr:uid="{E6AC05E1-6CA1-4804-A5D6-D9651C84A2BF}"/>
    <cellStyle name="Normal 10 26 7" xfId="6212" xr:uid="{915894F0-FE4E-4D9E-8AAA-BC396427F23D}"/>
    <cellStyle name="Normal 10 26 7 2" xfId="13635" xr:uid="{CB1073F1-79B5-4FC1-A522-33F69CCFB77A}"/>
    <cellStyle name="Normal 10 26 7 2 2" xfId="28473" xr:uid="{B3AF73FC-8981-4F8E-AF9A-DB6218A89D50}"/>
    <cellStyle name="Normal 10 26 7 2 3" xfId="43306" xr:uid="{FC433D5E-419B-47EB-A202-2D939E336796}"/>
    <cellStyle name="Normal 10 26 7 3" xfId="21053" xr:uid="{B492B401-834B-41C5-9BE7-12DA00A9962C}"/>
    <cellStyle name="Normal 10 26 7 4" xfId="35886" xr:uid="{36D94116-476D-489D-B433-36A7AEBD2B62}"/>
    <cellStyle name="Normal 10 26 8" xfId="10125" xr:uid="{BB58F48A-B610-428C-B1DD-0F7EFBD3CBDA}"/>
    <cellStyle name="Normal 10 26 8 2" xfId="24963" xr:uid="{77EDB7EE-B99F-4B14-96EE-F0935F698CD3}"/>
    <cellStyle name="Normal 10 26 8 3" xfId="39796" xr:uid="{8D086D39-1593-45E6-88CB-5F3341934D48}"/>
    <cellStyle name="Normal 10 26 9" xfId="17543" xr:uid="{D2EC6C10-0E2B-436D-866E-FB223C9EF7EF}"/>
    <cellStyle name="Normal 10 27" xfId="2613" xr:uid="{69B0C006-1D40-4C5B-9FC3-541B94A90713}"/>
    <cellStyle name="Normal 10 27 10" xfId="32367" xr:uid="{FDAB68D3-C818-4947-AE28-765379183938}"/>
    <cellStyle name="Normal 10 27 2" xfId="2986" xr:uid="{5EF58A07-7CB3-4B23-BF9F-CECBF412B69F}"/>
    <cellStyle name="Normal 10 27 2 2" xfId="4349" xr:uid="{FB349D98-EE1E-4161-AFC9-A46B2544C1D6}"/>
    <cellStyle name="Normal 10 27 2 2 2" xfId="7586" xr:uid="{64DF8C57-6694-4266-A084-D7461517F4AB}"/>
    <cellStyle name="Normal 10 27 2 2 2 2" xfId="15009" xr:uid="{E97617F8-0460-45A7-86C4-46A87F7E043A}"/>
    <cellStyle name="Normal 10 27 2 2 2 2 2" xfId="29847" xr:uid="{A108CE93-0CA9-41F3-9D2F-F1C5136EE878}"/>
    <cellStyle name="Normal 10 27 2 2 2 2 3" xfId="44680" xr:uid="{8A9FEDA3-CCCD-46F4-9DFF-B14D393FD686}"/>
    <cellStyle name="Normal 10 27 2 2 2 3" xfId="22427" xr:uid="{0FF012EE-97E2-476F-A85B-D148B413FB05}"/>
    <cellStyle name="Normal 10 27 2 2 2 4" xfId="37260" xr:uid="{DC1687B3-87EB-4697-859A-84DE5773A1AC}"/>
    <cellStyle name="Normal 10 27 2 2 3" xfId="11771" xr:uid="{CEA84F08-3A51-4E33-8DDE-52882CFA5DD2}"/>
    <cellStyle name="Normal 10 27 2 2 3 2" xfId="26609" xr:uid="{9CF3F0EF-1BB1-4524-950C-F7DBF5115A5F}"/>
    <cellStyle name="Normal 10 27 2 2 3 3" xfId="41442" xr:uid="{8450F3D5-3199-44F9-9692-ABA0A4FDDD25}"/>
    <cellStyle name="Normal 10 27 2 2 4" xfId="19189" xr:uid="{71B86A7A-1452-47C7-B144-CDEB7A158866}"/>
    <cellStyle name="Normal 10 27 2 2 5" xfId="34022" xr:uid="{1EE07408-B8D0-4105-9647-816D9DAD4A08}"/>
    <cellStyle name="Normal 10 27 2 3" xfId="6216" xr:uid="{6FABE8B9-CC2D-4A98-8E99-E8542DB706E6}"/>
    <cellStyle name="Normal 10 27 2 3 2" xfId="13639" xr:uid="{516C0905-9555-4FEC-90CC-50A6D1B0CBA8}"/>
    <cellStyle name="Normal 10 27 2 3 2 2" xfId="28477" xr:uid="{D88B21A2-639A-44FF-9469-24A8C94AB327}"/>
    <cellStyle name="Normal 10 27 2 3 2 3" xfId="43310" xr:uid="{A5C7B5DA-51F7-4D3C-9140-3ABD9A40563D}"/>
    <cellStyle name="Normal 10 27 2 3 3" xfId="21057" xr:uid="{5E866FF0-856B-4EDA-B191-978095B145C8}"/>
    <cellStyle name="Normal 10 27 2 3 4" xfId="35890" xr:uid="{94ACCA23-2FEA-4FFD-A9C4-9DA558A30D7C}"/>
    <cellStyle name="Normal 10 27 2 4" xfId="10397" xr:uid="{66AFC757-BF42-4CC3-9EE4-4B033150EF0D}"/>
    <cellStyle name="Normal 10 27 2 4 2" xfId="25235" xr:uid="{C8748958-21CF-4984-B9DC-238E8D4654FD}"/>
    <cellStyle name="Normal 10 27 2 4 3" xfId="40068" xr:uid="{EC7905D7-1369-475D-91AF-7ADF18992988}"/>
    <cellStyle name="Normal 10 27 2 5" xfId="17815" xr:uid="{66F87451-9F95-443F-B975-95A0E4DC3AAC}"/>
    <cellStyle name="Normal 10 27 2 6" xfId="32648" xr:uid="{E1FB8A51-E0E7-4707-9867-002415B1E9BA}"/>
    <cellStyle name="Normal 10 27 3" xfId="2987" xr:uid="{45AEFD9A-7FE1-4E93-B3D1-8932EEEA652A}"/>
    <cellStyle name="Normal 10 27 3 2" xfId="4350" xr:uid="{4872362B-E4BD-42AF-BAAC-25AD3D61BED0}"/>
    <cellStyle name="Normal 10 27 3 2 2" xfId="7587" xr:uid="{8AC2467E-D48A-404F-9C62-66E98F50CF80}"/>
    <cellStyle name="Normal 10 27 3 2 2 2" xfId="15010" xr:uid="{CDB359C2-DC7B-4451-B1F1-AC6E59BCFCB5}"/>
    <cellStyle name="Normal 10 27 3 2 2 2 2" xfId="29848" xr:uid="{1796C049-DFAD-49BC-9581-91929C11FC98}"/>
    <cellStyle name="Normal 10 27 3 2 2 2 3" xfId="44681" xr:uid="{61146E0F-6DB7-4587-8ACE-BF85800B01C1}"/>
    <cellStyle name="Normal 10 27 3 2 2 3" xfId="22428" xr:uid="{DDD7F8B2-E7F2-4902-BBC4-1A2E40BFC6D6}"/>
    <cellStyle name="Normal 10 27 3 2 2 4" xfId="37261" xr:uid="{726B649B-9F4C-4243-87B5-126668009DDE}"/>
    <cellStyle name="Normal 10 27 3 2 3" xfId="11772" xr:uid="{5D828ADB-ABFF-4B54-A2BF-DCE95DBA39B9}"/>
    <cellStyle name="Normal 10 27 3 2 3 2" xfId="26610" xr:uid="{BED9CB7E-D774-4E68-966C-A7C55825B0CF}"/>
    <cellStyle name="Normal 10 27 3 2 3 3" xfId="41443" xr:uid="{078F1368-B60F-43E9-BFE2-CFE261E03C6C}"/>
    <cellStyle name="Normal 10 27 3 2 4" xfId="19190" xr:uid="{65AF62AD-154D-47C7-8E3C-930A67251536}"/>
    <cellStyle name="Normal 10 27 3 2 5" xfId="34023" xr:uid="{14603CEC-3041-4A39-9689-646E7649297F}"/>
    <cellStyle name="Normal 10 27 3 3" xfId="6217" xr:uid="{EDF5770B-FD44-4642-8A80-6A4DD4BF3B9B}"/>
    <cellStyle name="Normal 10 27 3 3 2" xfId="13640" xr:uid="{6EFBB497-1553-4FC5-AA72-933BB385286D}"/>
    <cellStyle name="Normal 10 27 3 3 2 2" xfId="28478" xr:uid="{6BDBCE23-DFF4-497D-8E93-AA02E9365751}"/>
    <cellStyle name="Normal 10 27 3 3 2 3" xfId="43311" xr:uid="{7CB3468C-D8E8-4BCD-9A93-8C8A7CF4F554}"/>
    <cellStyle name="Normal 10 27 3 3 3" xfId="21058" xr:uid="{9FAD0CDD-6F22-4743-93CB-19427FBF504D}"/>
    <cellStyle name="Normal 10 27 3 3 4" xfId="35891" xr:uid="{D13DA8BA-09D9-4404-81A7-E650CB82048F}"/>
    <cellStyle name="Normal 10 27 3 4" xfId="10398" xr:uid="{32C46FB7-F1FA-4EF7-AF62-344F6705EF77}"/>
    <cellStyle name="Normal 10 27 3 4 2" xfId="25236" xr:uid="{BB5DAA2D-E649-4825-8636-8B123EF4E038}"/>
    <cellStyle name="Normal 10 27 3 4 3" xfId="40069" xr:uid="{88FF56AD-705F-4DA6-9379-DD8E955CE2F5}"/>
    <cellStyle name="Normal 10 27 3 5" xfId="17816" xr:uid="{49462519-8C71-4C80-A263-33C29C34BF09}"/>
    <cellStyle name="Normal 10 27 3 6" xfId="32649" xr:uid="{BCE71DD3-C8D3-4172-BFFD-F08FFDA49D1C}"/>
    <cellStyle name="Normal 10 27 4" xfId="4351" xr:uid="{97F66F3E-7B33-4E83-878D-96088F9A82BB}"/>
    <cellStyle name="Normal 10 27 4 2" xfId="7588" xr:uid="{DFD339B9-8CA4-4365-9397-62CB6C150CC6}"/>
    <cellStyle name="Normal 10 27 4 2 2" xfId="15011" xr:uid="{EF4527AC-E485-4412-8B3B-F4CDACE2279C}"/>
    <cellStyle name="Normal 10 27 4 2 2 2" xfId="29849" xr:uid="{11218088-FDD7-4390-91A8-E0DF662FF4CA}"/>
    <cellStyle name="Normal 10 27 4 2 2 3" xfId="44682" xr:uid="{ABDE6FC9-C285-45C7-B726-4E663B36B1D8}"/>
    <cellStyle name="Normal 10 27 4 2 3" xfId="22429" xr:uid="{E2957A4A-E195-4C74-BABB-3A763641754D}"/>
    <cellStyle name="Normal 10 27 4 2 4" xfId="37262" xr:uid="{58F7EBB1-3A10-4FE5-9963-018F6C49478F}"/>
    <cellStyle name="Normal 10 27 4 3" xfId="11773" xr:uid="{98DE66E4-5757-4B22-9EAD-0FB22661D29F}"/>
    <cellStyle name="Normal 10 27 4 3 2" xfId="26611" xr:uid="{595A0E70-0634-40A3-9266-DE794657C082}"/>
    <cellStyle name="Normal 10 27 4 3 3" xfId="41444" xr:uid="{E7DCB872-0E8E-4F2F-9F81-6D660A4A2B54}"/>
    <cellStyle name="Normal 10 27 4 4" xfId="19191" xr:uid="{F9DA6E80-6CCE-4F45-A870-2F0DAA864CD3}"/>
    <cellStyle name="Normal 10 27 4 5" xfId="34024" xr:uid="{DB6A0808-1C75-4536-8620-8B0164D028CE}"/>
    <cellStyle name="Normal 10 27 5" xfId="5911" xr:uid="{93B90EAF-1D25-4C09-ABE4-8B3B6E2322CA}"/>
    <cellStyle name="Normal 10 27 5 2" xfId="9149" xr:uid="{308F0C3A-C50C-4589-A4C6-A4E873FADA14}"/>
    <cellStyle name="Normal 10 27 5 2 2" xfId="16572" xr:uid="{5A427BAD-AA15-41FC-90EE-CBFC9B49FEC2}"/>
    <cellStyle name="Normal 10 27 5 2 2 2" xfId="31410" xr:uid="{67E10FB1-9307-41C4-BFEA-86177C2FBF99}"/>
    <cellStyle name="Normal 10 27 5 2 2 3" xfId="46243" xr:uid="{4638BFF9-333E-469D-93DE-AC6CD947DD5B}"/>
    <cellStyle name="Normal 10 27 5 2 3" xfId="23990" xr:uid="{A09C3B95-2828-4B71-A2CD-E4F5BDCC1E08}"/>
    <cellStyle name="Normal 10 27 5 2 4" xfId="38823" xr:uid="{20FD63DA-A917-48EB-A437-2B8B2601EDD2}"/>
    <cellStyle name="Normal 10 27 5 3" xfId="13334" xr:uid="{6D651FF6-5E51-4267-B3B6-C4F04937C3CB}"/>
    <cellStyle name="Normal 10 27 5 3 2" xfId="28172" xr:uid="{2FDC0A36-768E-4418-B9BE-0A2BC6C7475A}"/>
    <cellStyle name="Normal 10 27 5 3 3" xfId="43005" xr:uid="{215A53FC-F145-4881-8146-FCD1422DAC97}"/>
    <cellStyle name="Normal 10 27 5 4" xfId="20752" xr:uid="{D3882DC5-0B2C-4D9E-A935-875A6D464238}"/>
    <cellStyle name="Normal 10 27 5 5" xfId="35585" xr:uid="{0747E3AD-B276-439F-8B32-B05F7104AA5C}"/>
    <cellStyle name="Normal 10 27 6" xfId="2985" xr:uid="{C91FB518-CEBF-4D96-AA89-2E552EFA846A}"/>
    <cellStyle name="Normal 10 27 6 2" xfId="9358" xr:uid="{96CB4A8A-3E56-42F8-986D-4679D13F2860}"/>
    <cellStyle name="Normal 10 27 6 2 2" xfId="16781" xr:uid="{74E222D2-82B1-4A86-930F-AB06AB443817}"/>
    <cellStyle name="Normal 10 27 6 2 2 2" xfId="31619" xr:uid="{3B567F0B-B401-4537-AD7F-E8CA8B06B9CF}"/>
    <cellStyle name="Normal 10 27 6 2 2 3" xfId="46452" xr:uid="{518BAB74-91F2-403E-A454-3BEB60DFC735}"/>
    <cellStyle name="Normal 10 27 6 2 3" xfId="24199" xr:uid="{31DF4FD7-52F9-4664-89EE-D9C706CD5CC3}"/>
    <cellStyle name="Normal 10 27 6 2 4" xfId="39032" xr:uid="{9CCAD7BC-705E-4B6B-892D-B9F0CBE53C05}"/>
    <cellStyle name="Normal 10 27 6 3" xfId="10396" xr:uid="{3C4A78B3-D0FF-45B0-8B11-82878AFE050C}"/>
    <cellStyle name="Normal 10 27 6 3 2" xfId="25234" xr:uid="{3E0CBB45-C486-4CD2-BC4C-2684AE302AB0}"/>
    <cellStyle name="Normal 10 27 6 3 3" xfId="40067" xr:uid="{6680461A-9188-41C6-AF8E-5A9AB16E6289}"/>
    <cellStyle name="Normal 10 27 6 4" xfId="17814" xr:uid="{9CF0FDFE-5B56-4590-8B98-11B5B7645931}"/>
    <cellStyle name="Normal 10 27 6 5" xfId="32647" xr:uid="{3A090807-30DC-497B-BC84-4CC9018AA5CF}"/>
    <cellStyle name="Normal 10 27 7" xfId="6215" xr:uid="{9A4301DF-7A90-4766-B98E-9450B566295F}"/>
    <cellStyle name="Normal 10 27 7 2" xfId="13638" xr:uid="{916357DB-E798-4B0F-B3A8-D21E5A63AD2D}"/>
    <cellStyle name="Normal 10 27 7 2 2" xfId="28476" xr:uid="{A9923E3F-23BD-4C81-8E10-C92B8C9A6AB2}"/>
    <cellStyle name="Normal 10 27 7 2 3" xfId="43309" xr:uid="{31635B40-1106-47EB-A970-F3DEBDB0C980}"/>
    <cellStyle name="Normal 10 27 7 3" xfId="21056" xr:uid="{021F533A-F304-46C8-BC82-5723F940D585}"/>
    <cellStyle name="Normal 10 27 7 4" xfId="35889" xr:uid="{CB29BE17-AF2E-48C1-9DDA-1098E2581C15}"/>
    <cellStyle name="Normal 10 27 8" xfId="10116" xr:uid="{60D4C754-5F98-4730-BD1D-142D334B09D0}"/>
    <cellStyle name="Normal 10 27 8 2" xfId="24954" xr:uid="{52DAE237-9373-424E-8F31-AEC74C3DFA9B}"/>
    <cellStyle name="Normal 10 27 8 3" xfId="39787" xr:uid="{57930093-CEAF-4E74-B6BF-528EADAD327D}"/>
    <cellStyle name="Normal 10 27 9" xfId="17534" xr:uid="{9C52ECA3-6909-4089-ADF4-4576C260B9A9}"/>
    <cellStyle name="Normal 10 28" xfId="2646" xr:uid="{F7B5DD0E-94B1-46B5-AA07-AD2DBA0A7032}"/>
    <cellStyle name="Normal 10 28 10" xfId="32388" xr:uid="{1C6DD751-7E3B-4573-9BCC-95830BC8298F}"/>
    <cellStyle name="Normal 10 28 2" xfId="2989" xr:uid="{AB4C4480-2BC6-461E-8126-229212C2A150}"/>
    <cellStyle name="Normal 10 28 2 2" xfId="4352" xr:uid="{937E6C65-5988-49DD-A859-DB09AC3F5C2A}"/>
    <cellStyle name="Normal 10 28 2 2 2" xfId="7589" xr:uid="{9456F36B-1BFE-4E5C-8BF4-42BCFEE5E2DC}"/>
    <cellStyle name="Normal 10 28 2 2 2 2" xfId="15012" xr:uid="{68D96FAF-7A9F-4C00-94A8-BF82F8A0C80B}"/>
    <cellStyle name="Normal 10 28 2 2 2 2 2" xfId="29850" xr:uid="{FE2A70A4-51D3-44F6-8CD4-0C1D41273855}"/>
    <cellStyle name="Normal 10 28 2 2 2 2 3" xfId="44683" xr:uid="{7DAE4814-F1ED-4E9A-AE40-70FC0EFB5E7B}"/>
    <cellStyle name="Normal 10 28 2 2 2 3" xfId="22430" xr:uid="{32248251-7BBA-4676-A362-3D752B72151B}"/>
    <cellStyle name="Normal 10 28 2 2 2 4" xfId="37263" xr:uid="{94753081-05C3-4A43-8901-8448A13495CF}"/>
    <cellStyle name="Normal 10 28 2 2 3" xfId="11774" xr:uid="{86BA440B-A770-41CD-BFEE-DF686D368C91}"/>
    <cellStyle name="Normal 10 28 2 2 3 2" xfId="26612" xr:uid="{AF3CA6FB-2BF4-456B-995D-B1AC35020006}"/>
    <cellStyle name="Normal 10 28 2 2 3 3" xfId="41445" xr:uid="{13C293B2-C016-4EA4-9A6F-FFBD9DF0D8A1}"/>
    <cellStyle name="Normal 10 28 2 2 4" xfId="19192" xr:uid="{64DC7A21-AF86-451E-BFB0-734E6EF50B02}"/>
    <cellStyle name="Normal 10 28 2 2 5" xfId="34025" xr:uid="{607021B8-4789-411E-B169-2ADF82CD6B63}"/>
    <cellStyle name="Normal 10 28 2 3" xfId="6219" xr:uid="{6BCA8983-A4D4-4880-B66C-FA3BB351B437}"/>
    <cellStyle name="Normal 10 28 2 3 2" xfId="13642" xr:uid="{71E0F7AA-C3D2-40DF-830C-BA9BAABFB86E}"/>
    <cellStyle name="Normal 10 28 2 3 2 2" xfId="28480" xr:uid="{8FC6110B-F596-4431-9C61-B9F9F82E30A8}"/>
    <cellStyle name="Normal 10 28 2 3 2 3" xfId="43313" xr:uid="{240D6056-DAE0-48B6-B08A-F133E559CB35}"/>
    <cellStyle name="Normal 10 28 2 3 3" xfId="21060" xr:uid="{D33117D5-BCDC-44EE-B73B-2FD2C83F8AEC}"/>
    <cellStyle name="Normal 10 28 2 3 4" xfId="35893" xr:uid="{5F00961A-1B57-4CBF-9A9D-F00AB2A8A61F}"/>
    <cellStyle name="Normal 10 28 2 4" xfId="10400" xr:uid="{237F3299-F00F-43FB-94EC-E1B4AF76EE50}"/>
    <cellStyle name="Normal 10 28 2 4 2" xfId="25238" xr:uid="{EC64BBA5-1DBC-48D3-A8DA-CA66C7311738}"/>
    <cellStyle name="Normal 10 28 2 4 3" xfId="40071" xr:uid="{7F2E6D72-E732-4697-B60B-79DA6751BB9D}"/>
    <cellStyle name="Normal 10 28 2 5" xfId="17818" xr:uid="{053087AD-EDA1-40C7-BD8E-77FF3B0E2BAA}"/>
    <cellStyle name="Normal 10 28 2 6" xfId="32651" xr:uid="{8A633DB8-20D9-421F-B84D-70C28CFF2E7B}"/>
    <cellStyle name="Normal 10 28 3" xfId="2990" xr:uid="{BC9B308D-21C6-4621-B409-8585120919A0}"/>
    <cellStyle name="Normal 10 28 3 2" xfId="4353" xr:uid="{211F4A39-E996-49A5-85F3-CC930A7E2B6E}"/>
    <cellStyle name="Normal 10 28 3 2 2" xfId="7590" xr:uid="{48344840-3B91-4FF0-AEC0-D8A42BB20EC7}"/>
    <cellStyle name="Normal 10 28 3 2 2 2" xfId="15013" xr:uid="{EE2EB3CE-993E-4B80-9C7D-8C147F6A6963}"/>
    <cellStyle name="Normal 10 28 3 2 2 2 2" xfId="29851" xr:uid="{DE2998D9-028A-4291-A6F3-8990E4828F85}"/>
    <cellStyle name="Normal 10 28 3 2 2 2 3" xfId="44684" xr:uid="{91E51C0B-8CC1-4ECF-A45D-D94EE57BC3A3}"/>
    <cellStyle name="Normal 10 28 3 2 2 3" xfId="22431" xr:uid="{6A7CDD24-65CB-4143-80F2-6FCAC2E7CE8C}"/>
    <cellStyle name="Normal 10 28 3 2 2 4" xfId="37264" xr:uid="{C62A7295-A0E7-45B3-9CE5-6DF4D61DC7B8}"/>
    <cellStyle name="Normal 10 28 3 2 3" xfId="11775" xr:uid="{0707B449-CB34-4C49-BB2D-63FBBC55FAAF}"/>
    <cellStyle name="Normal 10 28 3 2 3 2" xfId="26613" xr:uid="{4F2CCA65-7949-45DB-96A0-6CF675F90E4B}"/>
    <cellStyle name="Normal 10 28 3 2 3 3" xfId="41446" xr:uid="{F7333F15-4180-4675-A1D3-DB2B4913A7CE}"/>
    <cellStyle name="Normal 10 28 3 2 4" xfId="19193" xr:uid="{D0953545-0CDB-4D5A-872C-9AB4B4383D64}"/>
    <cellStyle name="Normal 10 28 3 2 5" xfId="34026" xr:uid="{79AFBA50-A209-460D-BBB3-C354A2EFB0CD}"/>
    <cellStyle name="Normal 10 28 3 3" xfId="6220" xr:uid="{D0643E58-AAEA-4A62-89F2-9821E1490E20}"/>
    <cellStyle name="Normal 10 28 3 3 2" xfId="13643" xr:uid="{BFBDFC61-7A2D-4412-8D9D-6609503E6AFF}"/>
    <cellStyle name="Normal 10 28 3 3 2 2" xfId="28481" xr:uid="{CC8F9297-82CE-4A72-B403-2249758D58A0}"/>
    <cellStyle name="Normal 10 28 3 3 2 3" xfId="43314" xr:uid="{6CEEAB19-09E3-44F5-86D2-6E369DEEA21C}"/>
    <cellStyle name="Normal 10 28 3 3 3" xfId="21061" xr:uid="{F0601276-7CC1-4E62-B58C-9B06249F6C51}"/>
    <cellStyle name="Normal 10 28 3 3 4" xfId="35894" xr:uid="{D08066F5-C77A-4CB6-8A02-05BFF56A49E1}"/>
    <cellStyle name="Normal 10 28 3 4" xfId="10401" xr:uid="{5547A94E-8BED-4AF8-B2CE-0265DFBF3DFF}"/>
    <cellStyle name="Normal 10 28 3 4 2" xfId="25239" xr:uid="{EEEBD31B-A3E8-441B-A1D5-EBEF17098398}"/>
    <cellStyle name="Normal 10 28 3 4 3" xfId="40072" xr:uid="{32F91CE2-56A4-421B-8A9A-805CBD286EA2}"/>
    <cellStyle name="Normal 10 28 3 5" xfId="17819" xr:uid="{B84BC5CB-D2D7-4A20-AD87-E9887DCD1F4B}"/>
    <cellStyle name="Normal 10 28 3 6" xfId="32652" xr:uid="{5D4A6ED3-6B54-4155-A798-310036AD9FBA}"/>
    <cellStyle name="Normal 10 28 4" xfId="4354" xr:uid="{C070E76C-C575-4AD2-A3D3-BA7CFC033553}"/>
    <cellStyle name="Normal 10 28 4 2" xfId="7591" xr:uid="{EF3AA53A-E540-482B-B34E-6B7CF1E688DB}"/>
    <cellStyle name="Normal 10 28 4 2 2" xfId="15014" xr:uid="{811AE30A-0526-4DFF-A170-45110351CB0C}"/>
    <cellStyle name="Normal 10 28 4 2 2 2" xfId="29852" xr:uid="{1062EB01-2AA1-4B1B-97DE-7B0368ED4540}"/>
    <cellStyle name="Normal 10 28 4 2 2 3" xfId="44685" xr:uid="{85294607-245E-42DA-A892-2AB8594684D1}"/>
    <cellStyle name="Normal 10 28 4 2 3" xfId="22432" xr:uid="{567AF1EA-AF3A-42AA-82C1-4D52F71E8006}"/>
    <cellStyle name="Normal 10 28 4 2 4" xfId="37265" xr:uid="{503E82FC-30DC-4C4B-8C1D-C784B282AD29}"/>
    <cellStyle name="Normal 10 28 4 3" xfId="11776" xr:uid="{30DA6F22-A3EA-4B30-A167-18F052E2A00E}"/>
    <cellStyle name="Normal 10 28 4 3 2" xfId="26614" xr:uid="{6A64E362-BE5C-4B83-A1A6-9B1FBB5850AA}"/>
    <cellStyle name="Normal 10 28 4 3 3" xfId="41447" xr:uid="{6AEC3CC5-0488-4BD1-A15B-B3165A69B099}"/>
    <cellStyle name="Normal 10 28 4 4" xfId="19194" xr:uid="{3F328F6F-BC7B-4CBA-9129-BF01A3301B34}"/>
    <cellStyle name="Normal 10 28 4 5" xfId="34027" xr:uid="{D0090E80-89F1-4A6A-9B82-F77B4EF2EB6D}"/>
    <cellStyle name="Normal 10 28 5" xfId="6036" xr:uid="{08004EDA-801E-42FF-9625-194606A606FD}"/>
    <cellStyle name="Normal 10 28 5 2" xfId="9274" xr:uid="{26143C90-C56C-4DFF-9AA4-0B7C8A930ACD}"/>
    <cellStyle name="Normal 10 28 5 2 2" xfId="16697" xr:uid="{CE13BB09-D226-4DF1-847C-2D53B8752673}"/>
    <cellStyle name="Normal 10 28 5 2 2 2" xfId="31535" xr:uid="{265D4133-6577-44D1-9EEA-E1E0A2B817F5}"/>
    <cellStyle name="Normal 10 28 5 2 2 3" xfId="46368" xr:uid="{7B255DDC-7DA9-4BBA-9A66-B8DACFDE2BA3}"/>
    <cellStyle name="Normal 10 28 5 2 3" xfId="24115" xr:uid="{B1937F24-F468-4F30-95A7-8C54D1D456D9}"/>
    <cellStyle name="Normal 10 28 5 2 4" xfId="38948" xr:uid="{6F53D031-E696-40B4-9F06-0ED93F0B9C09}"/>
    <cellStyle name="Normal 10 28 5 3" xfId="13459" xr:uid="{00E2D911-ED65-4C7D-BE71-5E7F84364963}"/>
    <cellStyle name="Normal 10 28 5 3 2" xfId="28297" xr:uid="{A91B7392-AF4E-42EA-B9BA-88FECB8D660A}"/>
    <cellStyle name="Normal 10 28 5 3 3" xfId="43130" xr:uid="{DD187CAD-02C3-4B2D-9385-3E1B0E5FE7AC}"/>
    <cellStyle name="Normal 10 28 5 4" xfId="20877" xr:uid="{BAE4BA1A-365B-4AE8-A769-646251433906}"/>
    <cellStyle name="Normal 10 28 5 5" xfId="35710" xr:uid="{EEE342C9-B973-4774-814F-6C8F694F4D5F}"/>
    <cellStyle name="Normal 10 28 6" xfId="2988" xr:uid="{528692A0-FEBC-432C-8DD7-CDF73B60E72A}"/>
    <cellStyle name="Normal 10 28 6 2" xfId="9359" xr:uid="{3B01F3C0-6849-4A4C-92FE-282D39123223}"/>
    <cellStyle name="Normal 10 28 6 2 2" xfId="16782" xr:uid="{06281FD8-77A2-4FAE-A5E8-61FEEB95EF8A}"/>
    <cellStyle name="Normal 10 28 6 2 2 2" xfId="31620" xr:uid="{2E29C114-303C-4572-BBE5-F33A07B82815}"/>
    <cellStyle name="Normal 10 28 6 2 2 3" xfId="46453" xr:uid="{A870238D-9C59-4E76-AACA-7D6ED0F6B535}"/>
    <cellStyle name="Normal 10 28 6 2 3" xfId="24200" xr:uid="{40DED9B0-AFF2-46D1-9164-96F886E7D41D}"/>
    <cellStyle name="Normal 10 28 6 2 4" xfId="39033" xr:uid="{F527A19E-9D9E-431C-A971-DCD3F6832823}"/>
    <cellStyle name="Normal 10 28 6 3" xfId="10399" xr:uid="{5091804B-E3B7-4D12-82E7-6DDE1DA83682}"/>
    <cellStyle name="Normal 10 28 6 3 2" xfId="25237" xr:uid="{CB09BE3F-CAB3-48B1-9DB8-7A4C449F7FDC}"/>
    <cellStyle name="Normal 10 28 6 3 3" xfId="40070" xr:uid="{E2D9A004-22C5-49B2-854C-F46F8EED5DCA}"/>
    <cellStyle name="Normal 10 28 6 4" xfId="17817" xr:uid="{8F9D08C9-3BA0-4AFB-8A6F-9AB24770267D}"/>
    <cellStyle name="Normal 10 28 6 5" xfId="32650" xr:uid="{E9CFA7D2-5034-41D7-B87D-CCCB60257806}"/>
    <cellStyle name="Normal 10 28 7" xfId="6218" xr:uid="{9D255075-C30B-4C1B-9D24-24B3C87ACAFC}"/>
    <cellStyle name="Normal 10 28 7 2" xfId="13641" xr:uid="{E81BAEB3-8415-43C6-9E78-F56D6498AD8C}"/>
    <cellStyle name="Normal 10 28 7 2 2" xfId="28479" xr:uid="{DBE644E8-E48B-4D32-9903-6A83CE019433}"/>
    <cellStyle name="Normal 10 28 7 2 3" xfId="43312" xr:uid="{68C69FAC-BBD3-4F02-9218-605911CA1F83}"/>
    <cellStyle name="Normal 10 28 7 3" xfId="21059" xr:uid="{B0864D66-1C1A-48E6-A871-38C336A146FD}"/>
    <cellStyle name="Normal 10 28 7 4" xfId="35892" xr:uid="{23F93772-9571-4DD9-8AC7-E23820D1D7DC}"/>
    <cellStyle name="Normal 10 28 8" xfId="10137" xr:uid="{3C48EDF5-0EE2-4246-AD27-EE7D13647524}"/>
    <cellStyle name="Normal 10 28 8 2" xfId="24975" xr:uid="{275A7F7F-1665-43DE-8AFE-ED39DB09D729}"/>
    <cellStyle name="Normal 10 28 8 3" xfId="39808" xr:uid="{F61F4D36-10B8-41DD-A415-7D835C2155A7}"/>
    <cellStyle name="Normal 10 28 9" xfId="17555" xr:uid="{D148B2E0-3F8A-40FA-9877-9FA1115602B1}"/>
    <cellStyle name="Normal 10 29" xfId="2659" xr:uid="{651B5BBA-589F-453E-B218-9C451F900668}"/>
    <cellStyle name="Normal 10 29 10" xfId="32393" xr:uid="{D67354D5-EB48-4BD7-BE4F-C1AB4ED06DB0}"/>
    <cellStyle name="Normal 10 29 2" xfId="2992" xr:uid="{F309A363-5103-43EA-B16C-27F3280AC43F}"/>
    <cellStyle name="Normal 10 29 2 2" xfId="4355" xr:uid="{8CAF685F-00AB-4E77-BFC6-71A12A2C64CF}"/>
    <cellStyle name="Normal 10 29 2 2 2" xfId="7592" xr:uid="{54FDB5E1-792C-46B7-84A1-A30044290100}"/>
    <cellStyle name="Normal 10 29 2 2 2 2" xfId="15015" xr:uid="{36FE32A6-7BD6-42EF-B264-C071A480476C}"/>
    <cellStyle name="Normal 10 29 2 2 2 2 2" xfId="29853" xr:uid="{5459C831-1AC7-4035-8B9F-1C9873AC62A3}"/>
    <cellStyle name="Normal 10 29 2 2 2 2 3" xfId="44686" xr:uid="{3A4525A7-242B-4B81-AEAD-76A963D13FC7}"/>
    <cellStyle name="Normal 10 29 2 2 2 3" xfId="22433" xr:uid="{83982753-64F3-48EF-A7B2-07F821AD9245}"/>
    <cellStyle name="Normal 10 29 2 2 2 4" xfId="37266" xr:uid="{CB238C8A-A5F2-44C5-A21A-9166886099FE}"/>
    <cellStyle name="Normal 10 29 2 2 3" xfId="11777" xr:uid="{C60D4D20-F8E1-45F9-86CD-F8EA03815762}"/>
    <cellStyle name="Normal 10 29 2 2 3 2" xfId="26615" xr:uid="{5F17737A-857F-478E-A6F7-C21D81890315}"/>
    <cellStyle name="Normal 10 29 2 2 3 3" xfId="41448" xr:uid="{135E21CC-80C4-4CE5-97C3-7F06DFD5244F}"/>
    <cellStyle name="Normal 10 29 2 2 4" xfId="19195" xr:uid="{F535E6AB-659B-463C-AC3F-EB77A3133D33}"/>
    <cellStyle name="Normal 10 29 2 2 5" xfId="34028" xr:uid="{4BA63CE6-9F1D-4373-8483-17625F7745A6}"/>
    <cellStyle name="Normal 10 29 2 3" xfId="6222" xr:uid="{257B3CAC-6A38-4601-AD9F-429D0B971C63}"/>
    <cellStyle name="Normal 10 29 2 3 2" xfId="13645" xr:uid="{137C9DB5-4DA9-4CDD-A488-34F120D288C8}"/>
    <cellStyle name="Normal 10 29 2 3 2 2" xfId="28483" xr:uid="{1219E0C5-1924-410C-BD1C-17EF064C9EF7}"/>
    <cellStyle name="Normal 10 29 2 3 2 3" xfId="43316" xr:uid="{83813318-3D56-49D1-968A-8F9D3CF032EB}"/>
    <cellStyle name="Normal 10 29 2 3 3" xfId="21063" xr:uid="{CD862505-637E-4F4C-8DAB-A77C312FA0D3}"/>
    <cellStyle name="Normal 10 29 2 3 4" xfId="35896" xr:uid="{8250C772-1C3E-41D5-A743-88A46614FFC7}"/>
    <cellStyle name="Normal 10 29 2 4" xfId="10403" xr:uid="{DFCE2727-E9C6-4416-B1E3-D984DD757B8F}"/>
    <cellStyle name="Normal 10 29 2 4 2" xfId="25241" xr:uid="{A5E6D862-5313-45B7-A15B-D971B7F6C545}"/>
    <cellStyle name="Normal 10 29 2 4 3" xfId="40074" xr:uid="{5B732C9E-5E29-4593-9F1F-D47EAAD80C98}"/>
    <cellStyle name="Normal 10 29 2 5" xfId="17821" xr:uid="{B30469B6-4B66-42AF-823F-DF01EBCBEB10}"/>
    <cellStyle name="Normal 10 29 2 6" xfId="32654" xr:uid="{0B17C8E8-61A9-423E-A276-61BD98728A2E}"/>
    <cellStyle name="Normal 10 29 3" xfId="2993" xr:uid="{85098029-B4D6-42AB-B6A5-C360D90DBD70}"/>
    <cellStyle name="Normal 10 29 3 2" xfId="4356" xr:uid="{7597E8EF-BDEF-4AAC-A311-6A93007C5DA6}"/>
    <cellStyle name="Normal 10 29 3 2 2" xfId="7593" xr:uid="{A38D0B57-FD10-427D-99F3-C0334D8A956A}"/>
    <cellStyle name="Normal 10 29 3 2 2 2" xfId="15016" xr:uid="{9C2C7546-6F98-4896-BAB0-C9C5A4352A9C}"/>
    <cellStyle name="Normal 10 29 3 2 2 2 2" xfId="29854" xr:uid="{67937BF8-01F3-4BC7-84FB-D3282455505B}"/>
    <cellStyle name="Normal 10 29 3 2 2 2 3" xfId="44687" xr:uid="{B9C7BE49-8830-43CC-9450-1E418CF19E77}"/>
    <cellStyle name="Normal 10 29 3 2 2 3" xfId="22434" xr:uid="{E72C9C1D-2E2A-4362-90E5-8A287B40D714}"/>
    <cellStyle name="Normal 10 29 3 2 2 4" xfId="37267" xr:uid="{B6FF2865-B3F8-484F-8028-C35E90C5E974}"/>
    <cellStyle name="Normal 10 29 3 2 3" xfId="11778" xr:uid="{44D9C935-E85E-4AEC-AF50-6C5501106128}"/>
    <cellStyle name="Normal 10 29 3 2 3 2" xfId="26616" xr:uid="{51A81CC0-E675-459C-BCC5-BEDB82E8C181}"/>
    <cellStyle name="Normal 10 29 3 2 3 3" xfId="41449" xr:uid="{36062D52-0D02-44FA-A907-290A39277658}"/>
    <cellStyle name="Normal 10 29 3 2 4" xfId="19196" xr:uid="{7D95919D-3258-4F64-B182-B0FF8D640F23}"/>
    <cellStyle name="Normal 10 29 3 2 5" xfId="34029" xr:uid="{5739395F-D4FE-4EBE-ABEC-0F3D449B779D}"/>
    <cellStyle name="Normal 10 29 3 3" xfId="6223" xr:uid="{BF3AB093-99AD-4451-8A2D-37AFCE6761AC}"/>
    <cellStyle name="Normal 10 29 3 3 2" xfId="13646" xr:uid="{323CBEFC-3239-4A1C-9560-FD6E4F2AB488}"/>
    <cellStyle name="Normal 10 29 3 3 2 2" xfId="28484" xr:uid="{173F312C-1B6E-411F-A821-0736098C95C9}"/>
    <cellStyle name="Normal 10 29 3 3 2 3" xfId="43317" xr:uid="{ED3FE768-F319-49AC-A849-A465FB48F59F}"/>
    <cellStyle name="Normal 10 29 3 3 3" xfId="21064" xr:uid="{9C8201CD-373D-4F2C-A7B1-B773319E77AB}"/>
    <cellStyle name="Normal 10 29 3 3 4" xfId="35897" xr:uid="{3A97B7E2-ED83-4A86-9872-124D2294307F}"/>
    <cellStyle name="Normal 10 29 3 4" xfId="10404" xr:uid="{63DA57C3-43AB-432E-A8D1-5A8C8B3AE53C}"/>
    <cellStyle name="Normal 10 29 3 4 2" xfId="25242" xr:uid="{5DF56775-1F71-4DEF-9FFA-1715CF1A05BE}"/>
    <cellStyle name="Normal 10 29 3 4 3" xfId="40075" xr:uid="{E1EDED9E-B478-486B-9A65-0D4532D649FA}"/>
    <cellStyle name="Normal 10 29 3 5" xfId="17822" xr:uid="{B4E3DBA5-A844-46B5-A6DA-EF72262917CB}"/>
    <cellStyle name="Normal 10 29 3 6" xfId="32655" xr:uid="{B4330EAD-5C33-4E14-84DD-FDFADF9D64DA}"/>
    <cellStyle name="Normal 10 29 4" xfId="4357" xr:uid="{A44928E3-4349-43A0-8B9B-D32068FDAA6D}"/>
    <cellStyle name="Normal 10 29 4 2" xfId="7594" xr:uid="{5FD07B61-7E55-487F-B9E2-B7CB16668F71}"/>
    <cellStyle name="Normal 10 29 4 2 2" xfId="15017" xr:uid="{E963C73D-B3DB-45D9-83B7-0DA984E9286A}"/>
    <cellStyle name="Normal 10 29 4 2 2 2" xfId="29855" xr:uid="{819A9FDA-85B3-4835-BC6E-68EBB91D7AD1}"/>
    <cellStyle name="Normal 10 29 4 2 2 3" xfId="44688" xr:uid="{EE5D6F53-8EC0-42BF-B7C4-1D06D9328F2B}"/>
    <cellStyle name="Normal 10 29 4 2 3" xfId="22435" xr:uid="{1A4C5964-7C4E-42A2-B1EB-756E54651EEA}"/>
    <cellStyle name="Normal 10 29 4 2 4" xfId="37268" xr:uid="{247CAE04-ABCD-4E6D-8F86-FD0296A775F0}"/>
    <cellStyle name="Normal 10 29 4 3" xfId="11779" xr:uid="{4F86DEF1-A04B-470C-A892-2E30C20E4DBB}"/>
    <cellStyle name="Normal 10 29 4 3 2" xfId="26617" xr:uid="{B2F5F406-BD60-45DF-A103-60DC919C7A4C}"/>
    <cellStyle name="Normal 10 29 4 3 3" xfId="41450" xr:uid="{78B9D4AE-BC89-424E-99A3-910FBE668C7B}"/>
    <cellStyle name="Normal 10 29 4 4" xfId="19197" xr:uid="{ADC9ABD3-057C-46FE-AE1C-245E4A63DC05}"/>
    <cellStyle name="Normal 10 29 4 5" xfId="34030" xr:uid="{34737678-134F-4645-955D-501D4A14B720}"/>
    <cellStyle name="Normal 10 29 5" xfId="5704" xr:uid="{29F543E6-3F7B-4F32-988C-337E475DD2B6}"/>
    <cellStyle name="Normal 10 29 5 2" xfId="8944" xr:uid="{76907E47-5419-47CB-92A6-95623DED1AA5}"/>
    <cellStyle name="Normal 10 29 5 2 2" xfId="16367" xr:uid="{8C4EB6CC-8E02-408C-B53A-7EFA2F14E38D}"/>
    <cellStyle name="Normal 10 29 5 2 2 2" xfId="31205" xr:uid="{D4F66AD4-7D8E-4495-BC89-4A07C88E7F8A}"/>
    <cellStyle name="Normal 10 29 5 2 2 3" xfId="46038" xr:uid="{CD879336-9BE3-4A5A-B12D-0A3BAD0A6164}"/>
    <cellStyle name="Normal 10 29 5 2 3" xfId="23785" xr:uid="{5ED66D3F-4047-4CA8-898A-384E52BB885D}"/>
    <cellStyle name="Normal 10 29 5 2 4" xfId="38618" xr:uid="{750F6512-252D-4480-AED2-C2E9926D3DFF}"/>
    <cellStyle name="Normal 10 29 5 3" xfId="13129" xr:uid="{44E6C25B-E98C-4E69-892C-B9B61209BE9A}"/>
    <cellStyle name="Normal 10 29 5 3 2" xfId="27967" xr:uid="{811E7B6B-A5CA-47ED-B7FE-023D0734D3FC}"/>
    <cellStyle name="Normal 10 29 5 3 3" xfId="42800" xr:uid="{504A1A0B-18C4-40A7-8B9B-93CE88C4FC35}"/>
    <cellStyle name="Normal 10 29 5 4" xfId="20547" xr:uid="{7804AD14-7AE6-439A-95ED-C127B1EE1032}"/>
    <cellStyle name="Normal 10 29 5 5" xfId="35380" xr:uid="{4F558C31-A581-4CFE-B2D8-9B66013924CC}"/>
    <cellStyle name="Normal 10 29 6" xfId="2991" xr:uid="{37BCE37B-0FD7-4C46-85A3-75C0ECC2FF70}"/>
    <cellStyle name="Normal 10 29 6 2" xfId="9360" xr:uid="{BBD0ADBB-E069-4E9F-AE48-EAF5C27D22F8}"/>
    <cellStyle name="Normal 10 29 6 2 2" xfId="16783" xr:uid="{22E066BA-CA65-4047-A89F-2C481D431674}"/>
    <cellStyle name="Normal 10 29 6 2 2 2" xfId="31621" xr:uid="{1A011C6E-E2A0-4A90-8921-8E6553655D17}"/>
    <cellStyle name="Normal 10 29 6 2 2 3" xfId="46454" xr:uid="{4A78F8AA-B077-45D3-BA29-E759CCEF289E}"/>
    <cellStyle name="Normal 10 29 6 2 3" xfId="24201" xr:uid="{563C3265-F63F-4BA1-B66F-19F6FF9AD419}"/>
    <cellStyle name="Normal 10 29 6 2 4" xfId="39034" xr:uid="{D85F8FF4-A9C9-459D-BFA4-9E2B016CB4EF}"/>
    <cellStyle name="Normal 10 29 6 3" xfId="10402" xr:uid="{EE414566-5F16-431B-AD87-59C0AC3861CD}"/>
    <cellStyle name="Normal 10 29 6 3 2" xfId="25240" xr:uid="{2199C1BE-D67C-4E53-A055-EBC51F02C494}"/>
    <cellStyle name="Normal 10 29 6 3 3" xfId="40073" xr:uid="{34565CD7-01B4-426B-955D-77215DFF9B93}"/>
    <cellStyle name="Normal 10 29 6 4" xfId="17820" xr:uid="{EE4EA55A-32AE-40F6-B453-997A402F8FC5}"/>
    <cellStyle name="Normal 10 29 6 5" xfId="32653" xr:uid="{DE6F1851-B494-44C7-94CA-7621AFF15219}"/>
    <cellStyle name="Normal 10 29 7" xfId="6221" xr:uid="{8B9EE0B5-3427-4F76-9585-B5A4A7C5838C}"/>
    <cellStyle name="Normal 10 29 7 2" xfId="13644" xr:uid="{4053F16B-5BFA-4824-B0AF-B4F303AD547B}"/>
    <cellStyle name="Normal 10 29 7 2 2" xfId="28482" xr:uid="{5D7DD1CF-D572-49F5-921C-B5186EA9F035}"/>
    <cellStyle name="Normal 10 29 7 2 3" xfId="43315" xr:uid="{E10F56FE-55F3-420F-90FD-4B277A5E0854}"/>
    <cellStyle name="Normal 10 29 7 3" xfId="21062" xr:uid="{27CEC2A9-30BE-49DC-BA2D-1F620F0A797F}"/>
    <cellStyle name="Normal 10 29 7 4" xfId="35895" xr:uid="{0785A358-9D40-4BB3-A53E-3B4B8986D2F7}"/>
    <cellStyle name="Normal 10 29 8" xfId="10142" xr:uid="{FA2126A5-8692-4AB8-97CE-17076E256E4F}"/>
    <cellStyle name="Normal 10 29 8 2" xfId="24980" xr:uid="{AD68ED4C-D242-4225-9AE5-7B6DF64559E1}"/>
    <cellStyle name="Normal 10 29 8 3" xfId="39813" xr:uid="{02B1BE14-A381-465A-B7C6-179722BB004E}"/>
    <cellStyle name="Normal 10 29 9" xfId="17560" xr:uid="{2A38257A-DA28-4702-B1EE-0A44D80CF9AB}"/>
    <cellStyle name="Normal 10 3" xfId="835" xr:uid="{9E13872A-480C-4251-AB4B-FAD4B8B50FDA}"/>
    <cellStyle name="Normal 10 3 10" xfId="5885" xr:uid="{4131FB56-7AC5-484D-ACD1-46215791C2A3}"/>
    <cellStyle name="Normal 10 3 10 2" xfId="9124" xr:uid="{CE1D18C3-E208-4883-A598-EE967E1914A2}"/>
    <cellStyle name="Normal 10 3 10 2 2" xfId="16547" xr:uid="{AC41F591-3FF2-4E7E-A95A-5377EA5A1455}"/>
    <cellStyle name="Normal 10 3 10 2 2 2" xfId="31385" xr:uid="{55FE48E7-EB6A-41E7-A038-4151E4148A65}"/>
    <cellStyle name="Normal 10 3 10 2 2 3" xfId="46218" xr:uid="{51251E1F-6DFB-4CB5-8E5D-E36707B436A4}"/>
    <cellStyle name="Normal 10 3 10 2 3" xfId="23965" xr:uid="{644DDFE7-789E-4609-8F43-3ECF18722729}"/>
    <cellStyle name="Normal 10 3 10 2 4" xfId="38798" xr:uid="{20EE13AD-A52A-4697-92CD-C669F83D3775}"/>
    <cellStyle name="Normal 10 3 10 3" xfId="13309" xr:uid="{2C48CDEC-C4C3-4C96-AC86-7A23D7B5EEDA}"/>
    <cellStyle name="Normal 10 3 10 3 2" xfId="28147" xr:uid="{44A69AC2-0735-48EC-A8B4-8E4A356E73F5}"/>
    <cellStyle name="Normal 10 3 10 3 3" xfId="42980" xr:uid="{7CFAC4F0-F366-41D2-BF67-E0EFD23AE20F}"/>
    <cellStyle name="Normal 10 3 10 4" xfId="20727" xr:uid="{7484C8F7-F6CA-4B50-812C-0EEB55849769}"/>
    <cellStyle name="Normal 10 3 10 5" xfId="35560" xr:uid="{C0EA6105-FDE2-4E84-8533-2AC37A3206E7}"/>
    <cellStyle name="Normal 10 3 11" xfId="2994" xr:uid="{0AAB7CCD-248C-4AF8-93F5-3DFDEF546484}"/>
    <cellStyle name="Normal 10 3 11 2" xfId="9361" xr:uid="{095C9723-4DE0-4372-85EA-F3310295F531}"/>
    <cellStyle name="Normal 10 3 11 2 2" xfId="16784" xr:uid="{5ED5DF7F-FBA6-4B71-BEC4-93868A7BE88C}"/>
    <cellStyle name="Normal 10 3 11 2 2 2" xfId="31622" xr:uid="{D53FDF8F-7733-494C-9983-B5C6444160D9}"/>
    <cellStyle name="Normal 10 3 11 2 2 3" xfId="46455" xr:uid="{AD704914-7BED-41B3-A9E3-AB8A6B1F27F5}"/>
    <cellStyle name="Normal 10 3 11 2 3" xfId="24202" xr:uid="{916A9F8F-9EAF-4B51-AEF0-45789470E6BB}"/>
    <cellStyle name="Normal 10 3 11 2 4" xfId="39035" xr:uid="{D2FB7E24-E146-4FC7-9D63-8B3502195A20}"/>
    <cellStyle name="Normal 10 3 11 3" xfId="10405" xr:uid="{0E18EE74-CFE3-44F1-BDCD-C345B7CB201C}"/>
    <cellStyle name="Normal 10 3 11 3 2" xfId="25243" xr:uid="{1003F251-098F-4E79-A567-7D2B1AE12280}"/>
    <cellStyle name="Normal 10 3 11 3 3" xfId="40076" xr:uid="{DCA9F797-5401-4BCD-B54D-8E1919FBCBB2}"/>
    <cellStyle name="Normal 10 3 11 4" xfId="17823" xr:uid="{26BC0F62-1ED9-40B5-ADE8-E861B5A343C9}"/>
    <cellStyle name="Normal 10 3 11 5" xfId="32656" xr:uid="{CF3DD728-9530-4E58-8B49-BA24389554B3}"/>
    <cellStyle name="Normal 10 3 12" xfId="6224" xr:uid="{F8A4EDF3-5842-4433-8FDE-3222E446DC43}"/>
    <cellStyle name="Normal 10 3 12 2" xfId="13647" xr:uid="{40D7B1B6-0943-4C6F-8869-F1E0601A198E}"/>
    <cellStyle name="Normal 10 3 12 2 2" xfId="28485" xr:uid="{D67C8531-05CA-47C4-AA6E-9A5621D814B0}"/>
    <cellStyle name="Normal 10 3 12 2 3" xfId="43318" xr:uid="{A5A6F4E7-1A96-4466-AD8D-253A6731C296}"/>
    <cellStyle name="Normal 10 3 12 3" xfId="21065" xr:uid="{28BCA896-CEF2-4588-B608-C10C49FB3C82}"/>
    <cellStyle name="Normal 10 3 12 4" xfId="35898" xr:uid="{4400B8C4-D878-4C31-9FCB-90A7F238294A}"/>
    <cellStyle name="Normal 10 3 13" xfId="9850" xr:uid="{2D6DEBBB-2C60-46AC-B952-E591CDAA4B3A}"/>
    <cellStyle name="Normal 10 3 13 2" xfId="24688" xr:uid="{56DFF083-86F3-401A-A33A-EF58909F7DF1}"/>
    <cellStyle name="Normal 10 3 13 3" xfId="39521" xr:uid="{426DA5BB-2880-4DA4-A96D-CC12577554EF}"/>
    <cellStyle name="Normal 10 3 14" xfId="17268" xr:uid="{7551CC1C-60F1-4F93-B263-5F38A07C9A0F}"/>
    <cellStyle name="Normal 10 3 15" xfId="32101" xr:uid="{E760DA9F-B555-459A-8EAD-714028562A9A}"/>
    <cellStyle name="Normal 10 3 2" xfId="2315" xr:uid="{A35102B0-025F-45D6-9E85-971B9DB1DDC0}"/>
    <cellStyle name="Normal 10 3 2 10" xfId="32139" xr:uid="{38B485CD-8010-4499-9A42-5B419C8994D0}"/>
    <cellStyle name="Normal 10 3 2 2" xfId="2996" xr:uid="{6FDCA4FA-817F-4D76-A19D-C54BBC244F4C}"/>
    <cellStyle name="Normal 10 3 2 2 2" xfId="4358" xr:uid="{A9ABEE5C-B84E-46F2-A807-8A2746573DCE}"/>
    <cellStyle name="Normal 10 3 2 2 2 2" xfId="7595" xr:uid="{A6F73CF1-06C0-4B13-809F-061E00E42D5A}"/>
    <cellStyle name="Normal 10 3 2 2 2 2 2" xfId="15018" xr:uid="{CD746406-68D3-49B5-9ACD-A97CDB213D78}"/>
    <cellStyle name="Normal 10 3 2 2 2 2 2 2" xfId="29856" xr:uid="{4334148C-3CBB-49F7-8A26-F374B29A4D2C}"/>
    <cellStyle name="Normal 10 3 2 2 2 2 2 3" xfId="44689" xr:uid="{A9631986-A58A-4335-939D-E6977E650302}"/>
    <cellStyle name="Normal 10 3 2 2 2 2 3" xfId="22436" xr:uid="{4734DA77-F73B-454E-A0BB-29F621188C39}"/>
    <cellStyle name="Normal 10 3 2 2 2 2 4" xfId="37269" xr:uid="{03C2146B-B9C4-4CD2-A4CB-C58488D5DCF3}"/>
    <cellStyle name="Normal 10 3 2 2 2 3" xfId="11780" xr:uid="{45B9E3DA-B1E0-4B10-B293-E8B9E62CA914}"/>
    <cellStyle name="Normal 10 3 2 2 2 3 2" xfId="26618" xr:uid="{D7FB2A59-7220-4D2D-AE97-E05A3125C2EF}"/>
    <cellStyle name="Normal 10 3 2 2 2 3 3" xfId="41451" xr:uid="{D8EB8509-D454-4701-BE27-D5033161953A}"/>
    <cellStyle name="Normal 10 3 2 2 2 4" xfId="19198" xr:uid="{33E36613-642A-4056-950E-EFD6D8C5B6CC}"/>
    <cellStyle name="Normal 10 3 2 2 2 5" xfId="34031" xr:uid="{53C44A07-E179-4ACA-89B4-DB25550598B4}"/>
    <cellStyle name="Normal 10 3 2 2 3" xfId="6226" xr:uid="{999DADCD-EB01-4F4D-9A0C-6F8C02AEB98E}"/>
    <cellStyle name="Normal 10 3 2 2 3 2" xfId="13649" xr:uid="{1A955CC0-0001-43DF-98EA-DB3109B4C31F}"/>
    <cellStyle name="Normal 10 3 2 2 3 2 2" xfId="28487" xr:uid="{E18F5003-D226-4925-9CBE-3C37CBD812BB}"/>
    <cellStyle name="Normal 10 3 2 2 3 2 3" xfId="43320" xr:uid="{FF6FB665-6AE5-424F-81EF-A260DAA6D908}"/>
    <cellStyle name="Normal 10 3 2 2 3 3" xfId="21067" xr:uid="{7B6A0EF2-CE1B-4482-B447-CB634EBEACB9}"/>
    <cellStyle name="Normal 10 3 2 2 3 4" xfId="35900" xr:uid="{0B4685F6-3619-4199-97DA-1AA4DF02C8BA}"/>
    <cellStyle name="Normal 10 3 2 2 4" xfId="10407" xr:uid="{10A64C94-F2AC-4744-81E8-C4E7430F0DD0}"/>
    <cellStyle name="Normal 10 3 2 2 4 2" xfId="25245" xr:uid="{BB145A9A-CFA6-4170-84D2-3ED307710206}"/>
    <cellStyle name="Normal 10 3 2 2 4 3" xfId="40078" xr:uid="{73F6A2B1-0650-4610-90AE-46E99C0DF426}"/>
    <cellStyle name="Normal 10 3 2 2 5" xfId="17825" xr:uid="{1832ABE9-B10B-40FE-B8F3-70448C07D526}"/>
    <cellStyle name="Normal 10 3 2 2 6" xfId="32658" xr:uid="{F13AE13F-8A97-4482-A3D7-4DBCDDF9D9A6}"/>
    <cellStyle name="Normal 10 3 2 3" xfId="2997" xr:uid="{7C261FD2-4912-49B6-B1F7-D8A6CF7E0E46}"/>
    <cellStyle name="Normal 10 3 2 3 2" xfId="4359" xr:uid="{A1C633D9-3952-4AFB-8C8F-FCFE0B5F3321}"/>
    <cellStyle name="Normal 10 3 2 3 2 2" xfId="7596" xr:uid="{707DE582-3E1B-464B-9BDE-65CFC80CA673}"/>
    <cellStyle name="Normal 10 3 2 3 2 2 2" xfId="15019" xr:uid="{DC75888B-4752-40B9-9BAB-AA054B28B314}"/>
    <cellStyle name="Normal 10 3 2 3 2 2 2 2" xfId="29857" xr:uid="{57EB9142-C76A-4AF3-94D6-41781BDBFD98}"/>
    <cellStyle name="Normal 10 3 2 3 2 2 2 3" xfId="44690" xr:uid="{2E6A5E63-FB42-4072-ACE1-15642815119A}"/>
    <cellStyle name="Normal 10 3 2 3 2 2 3" xfId="22437" xr:uid="{2A614F35-E7E4-4946-87DC-5C643A23252C}"/>
    <cellStyle name="Normal 10 3 2 3 2 2 4" xfId="37270" xr:uid="{E7D0A583-3374-4C4E-A318-7F95B2CCE7A9}"/>
    <cellStyle name="Normal 10 3 2 3 2 3" xfId="11781" xr:uid="{88CA9F62-ACCE-4E35-9CA7-0EF908413065}"/>
    <cellStyle name="Normal 10 3 2 3 2 3 2" xfId="26619" xr:uid="{B00D8059-02EF-48A0-BD88-43D2330B2F86}"/>
    <cellStyle name="Normal 10 3 2 3 2 3 3" xfId="41452" xr:uid="{485AD935-CE5B-4E92-B225-612A6549B568}"/>
    <cellStyle name="Normal 10 3 2 3 2 4" xfId="19199" xr:uid="{184A1E08-6438-4DBC-8160-826F59C41CE9}"/>
    <cellStyle name="Normal 10 3 2 3 2 5" xfId="34032" xr:uid="{5B0998B3-3A11-425A-80C6-65BB5F9F087D}"/>
    <cellStyle name="Normal 10 3 2 3 3" xfId="6227" xr:uid="{E038E5B5-68FF-44E3-AAC3-BE958AB07D3B}"/>
    <cellStyle name="Normal 10 3 2 3 3 2" xfId="13650" xr:uid="{1622136B-B0A4-4003-B14E-C10C4439564E}"/>
    <cellStyle name="Normal 10 3 2 3 3 2 2" xfId="28488" xr:uid="{0B72F692-15F4-4C82-94D6-AAF636B140E9}"/>
    <cellStyle name="Normal 10 3 2 3 3 2 3" xfId="43321" xr:uid="{C4851209-AE1C-44CA-8F36-DFB15BA6F0C2}"/>
    <cellStyle name="Normal 10 3 2 3 3 3" xfId="21068" xr:uid="{FFA95173-45CB-4652-AF16-A67BB68E13AC}"/>
    <cellStyle name="Normal 10 3 2 3 3 4" xfId="35901" xr:uid="{68CCC5A1-5189-4DD4-9C2C-B05CB559ACE6}"/>
    <cellStyle name="Normal 10 3 2 3 4" xfId="10408" xr:uid="{B55AAF65-F35A-4F1A-BD96-F0040D36793F}"/>
    <cellStyle name="Normal 10 3 2 3 4 2" xfId="25246" xr:uid="{156B18F6-87ED-4ABE-90A7-8557C5990751}"/>
    <cellStyle name="Normal 10 3 2 3 4 3" xfId="40079" xr:uid="{0E0DED4C-A5DA-43B5-812F-F6FD289E512A}"/>
    <cellStyle name="Normal 10 3 2 3 5" xfId="17826" xr:uid="{E578E2A9-2E9C-4734-BA47-E4EC052C5F90}"/>
    <cellStyle name="Normal 10 3 2 3 6" xfId="32659" xr:uid="{8B54CABB-09C3-4311-8B40-6ECC507D2A39}"/>
    <cellStyle name="Normal 10 3 2 4" xfId="4360" xr:uid="{F7B49756-6130-4739-A459-D1D0F3664C8F}"/>
    <cellStyle name="Normal 10 3 2 4 2" xfId="7597" xr:uid="{03098159-9DCA-41FA-906C-DC2F878AE263}"/>
    <cellStyle name="Normal 10 3 2 4 2 2" xfId="15020" xr:uid="{27D1B581-CF5A-4B62-9C16-5B1A41636D32}"/>
    <cellStyle name="Normal 10 3 2 4 2 2 2" xfId="29858" xr:uid="{FC84FB9B-65C2-4C0B-85AF-64A256838945}"/>
    <cellStyle name="Normal 10 3 2 4 2 2 3" xfId="44691" xr:uid="{5226826E-8822-4B68-9313-E6173AF7DEF5}"/>
    <cellStyle name="Normal 10 3 2 4 2 3" xfId="22438" xr:uid="{651802F9-5C86-4394-943D-83B6EB26739E}"/>
    <cellStyle name="Normal 10 3 2 4 2 4" xfId="37271" xr:uid="{FB48E6A1-6AF1-40D7-9A09-8BB90334792B}"/>
    <cellStyle name="Normal 10 3 2 4 3" xfId="11782" xr:uid="{9A9EE868-9AB5-43C7-A29B-00072E781224}"/>
    <cellStyle name="Normal 10 3 2 4 3 2" xfId="26620" xr:uid="{CE323725-3063-4AAD-AE90-E0107ED4592C}"/>
    <cellStyle name="Normal 10 3 2 4 3 3" xfId="41453" xr:uid="{191CC855-7A05-410C-9808-A0F144EC3232}"/>
    <cellStyle name="Normal 10 3 2 4 4" xfId="19200" xr:uid="{374975E2-6DBF-45E7-911E-63B04A9A4BC2}"/>
    <cellStyle name="Normal 10 3 2 4 5" xfId="34033" xr:uid="{3F4F68B8-D6E4-4CBF-99F3-1FCD108BE2B6}"/>
    <cellStyle name="Normal 10 3 2 5" xfId="6065" xr:uid="{EAEA13C7-7BE6-40D8-B574-0991D5453337}"/>
    <cellStyle name="Normal 10 3 2 5 2" xfId="9303" xr:uid="{16D83D0F-7109-4026-BF51-A1520C136BD9}"/>
    <cellStyle name="Normal 10 3 2 5 2 2" xfId="16726" xr:uid="{0BB250D0-6B7B-4701-8A45-8149E6FC93F8}"/>
    <cellStyle name="Normal 10 3 2 5 2 2 2" xfId="31564" xr:uid="{EEF7E663-BDA3-4BF8-92DE-BDF138AFF7C3}"/>
    <cellStyle name="Normal 10 3 2 5 2 2 3" xfId="46397" xr:uid="{87CB78FE-2281-40CA-B076-A8E82898F50E}"/>
    <cellStyle name="Normal 10 3 2 5 2 3" xfId="24144" xr:uid="{72E96ED7-8938-458F-88F8-55AC5E2939CB}"/>
    <cellStyle name="Normal 10 3 2 5 2 4" xfId="38977" xr:uid="{A07CBE6E-D9B2-4F14-88B4-50E22F8B5BC5}"/>
    <cellStyle name="Normal 10 3 2 5 3" xfId="13488" xr:uid="{6D0A7B87-3D26-478A-BBE9-C814487BC1AF}"/>
    <cellStyle name="Normal 10 3 2 5 3 2" xfId="28326" xr:uid="{40A8D3BF-969F-4C89-BC81-B9D26CEBC0FB}"/>
    <cellStyle name="Normal 10 3 2 5 3 3" xfId="43159" xr:uid="{1C7BE3F5-53CE-4371-ADD7-C8E6009DDE59}"/>
    <cellStyle name="Normal 10 3 2 5 4" xfId="20906" xr:uid="{8BD70F48-A521-43A8-875E-DCFF975F0534}"/>
    <cellStyle name="Normal 10 3 2 5 5" xfId="35739" xr:uid="{E111AB4E-B544-499E-8EB3-6003D2646AFF}"/>
    <cellStyle name="Normal 10 3 2 6" xfId="2995" xr:uid="{BB9A1187-A4ED-483A-9C19-D9B1B4B2036D}"/>
    <cellStyle name="Normal 10 3 2 6 2" xfId="9362" xr:uid="{34A6A10C-C0B4-4517-B7E4-BE68282F1DB4}"/>
    <cellStyle name="Normal 10 3 2 6 2 2" xfId="16785" xr:uid="{58677C25-68ED-4351-8F32-3283793A8DAC}"/>
    <cellStyle name="Normal 10 3 2 6 2 2 2" xfId="31623" xr:uid="{E9437339-6BCB-465E-B61A-41ECFF20092F}"/>
    <cellStyle name="Normal 10 3 2 6 2 2 3" xfId="46456" xr:uid="{7F7112F8-2AC1-4E06-8FCC-E57CF3B86065}"/>
    <cellStyle name="Normal 10 3 2 6 2 3" xfId="24203" xr:uid="{5E977B42-6053-4586-B901-081D8C6904A0}"/>
    <cellStyle name="Normal 10 3 2 6 2 4" xfId="39036" xr:uid="{90179987-4BEC-4350-B5A2-FBDD8E6C4A51}"/>
    <cellStyle name="Normal 10 3 2 6 3" xfId="10406" xr:uid="{D43E7941-4546-42FC-B2F1-D515ED94E895}"/>
    <cellStyle name="Normal 10 3 2 6 3 2" xfId="25244" xr:uid="{1378EA10-90E1-43AA-A8C9-9A736E8DDDC1}"/>
    <cellStyle name="Normal 10 3 2 6 3 3" xfId="40077" xr:uid="{B3B6513A-7D86-4FCB-BF3F-0C98ABBA15B0}"/>
    <cellStyle name="Normal 10 3 2 6 4" xfId="17824" xr:uid="{A3248AC1-3F12-4477-9212-1A47665C159E}"/>
    <cellStyle name="Normal 10 3 2 6 5" xfId="32657" xr:uid="{04F466F8-3B32-459A-B16C-66049AA7550F}"/>
    <cellStyle name="Normal 10 3 2 7" xfId="6225" xr:uid="{0F41A1C1-E4C3-4247-BA72-748576061C58}"/>
    <cellStyle name="Normal 10 3 2 7 2" xfId="13648" xr:uid="{B55D5835-5CF5-48DA-996B-6E2FC8A4B211}"/>
    <cellStyle name="Normal 10 3 2 7 2 2" xfId="28486" xr:uid="{C4E53824-2BC1-4EA5-9524-A926D513B8A4}"/>
    <cellStyle name="Normal 10 3 2 7 2 3" xfId="43319" xr:uid="{09E6AA09-1BDD-4D29-A514-E5EFF4D4E837}"/>
    <cellStyle name="Normal 10 3 2 7 3" xfId="21066" xr:uid="{AF7E08D6-B66A-42A2-9AE7-AFBA1D573DD0}"/>
    <cellStyle name="Normal 10 3 2 7 4" xfId="35899" xr:uid="{F1AACEEB-FC9C-4C48-B23D-1F6F8AF8DA14}"/>
    <cellStyle name="Normal 10 3 2 8" xfId="9888" xr:uid="{04D76B47-401E-4716-8B4C-40BDBACA3F9C}"/>
    <cellStyle name="Normal 10 3 2 8 2" xfId="24726" xr:uid="{FAED6663-A775-4B3F-84DB-D69B3841D276}"/>
    <cellStyle name="Normal 10 3 2 8 3" xfId="39559" xr:uid="{7AC6EEA3-0D6F-40D9-BB0F-F344DC5CBD0F}"/>
    <cellStyle name="Normal 10 3 2 9" xfId="17306" xr:uid="{5D457603-B566-4D53-A32C-1E1E4684E710}"/>
    <cellStyle name="Normal 10 3 3" xfId="2385" xr:uid="{6E28D72B-8847-453B-90E5-1152ADF98596}"/>
    <cellStyle name="Normal 10 3 3 10" xfId="32210" xr:uid="{4259E6D5-1363-4772-880D-DA06DF60D408}"/>
    <cellStyle name="Normal 10 3 3 2" xfId="2999" xr:uid="{2659D682-3B0E-4E1D-B876-503DCED8A491}"/>
    <cellStyle name="Normal 10 3 3 2 2" xfId="4361" xr:uid="{56A2B261-1F04-4C65-8977-376FBFF9BC13}"/>
    <cellStyle name="Normal 10 3 3 2 2 2" xfId="7598" xr:uid="{D4DA2C6C-6EE7-4954-BE8C-824DA343F254}"/>
    <cellStyle name="Normal 10 3 3 2 2 2 2" xfId="15021" xr:uid="{F511EB50-96E1-4EE1-A286-2F6D229C5D07}"/>
    <cellStyle name="Normal 10 3 3 2 2 2 2 2" xfId="29859" xr:uid="{367AC160-4057-4F01-BE0D-5FE3F3306612}"/>
    <cellStyle name="Normal 10 3 3 2 2 2 2 3" xfId="44692" xr:uid="{AAABFE9D-717C-45CF-B984-E5DF469DAD4B}"/>
    <cellStyle name="Normal 10 3 3 2 2 2 3" xfId="22439" xr:uid="{FAA459AE-EDB7-4DC0-9FD0-468E494D4ECA}"/>
    <cellStyle name="Normal 10 3 3 2 2 2 4" xfId="37272" xr:uid="{996238A9-CFB6-40C7-8534-E19C71A30567}"/>
    <cellStyle name="Normal 10 3 3 2 2 3" xfId="11783" xr:uid="{B2630C32-FC98-457D-9C9C-0B20C7A931FD}"/>
    <cellStyle name="Normal 10 3 3 2 2 3 2" xfId="26621" xr:uid="{D2A9AA6E-6B31-4A6A-B78B-770424562A75}"/>
    <cellStyle name="Normal 10 3 3 2 2 3 3" xfId="41454" xr:uid="{0F06D8D4-991B-4A7D-96EC-63D0A8E2EE9E}"/>
    <cellStyle name="Normal 10 3 3 2 2 4" xfId="19201" xr:uid="{5B545562-08AC-45CE-90C3-D12A348D433A}"/>
    <cellStyle name="Normal 10 3 3 2 2 5" xfId="34034" xr:uid="{94B116C9-2265-483E-8B8F-9306F3B0DE52}"/>
    <cellStyle name="Normal 10 3 3 2 3" xfId="6229" xr:uid="{21C0FE21-4E16-4DD4-A1EA-C65E817673F5}"/>
    <cellStyle name="Normal 10 3 3 2 3 2" xfId="13652" xr:uid="{ADCE7194-5DF1-42E4-95C7-6F4F438BC8C0}"/>
    <cellStyle name="Normal 10 3 3 2 3 2 2" xfId="28490" xr:uid="{C36EBBF3-7C55-48F7-9D03-5967C201551F}"/>
    <cellStyle name="Normal 10 3 3 2 3 2 3" xfId="43323" xr:uid="{0E5E9C01-754A-4D44-BA38-71D5717EBE6F}"/>
    <cellStyle name="Normal 10 3 3 2 3 3" xfId="21070" xr:uid="{098A9DF9-5322-4F15-A326-801F5152DB1D}"/>
    <cellStyle name="Normal 10 3 3 2 3 4" xfId="35903" xr:uid="{BDC0CD1C-A701-4879-9E35-AC8B3D8EC581}"/>
    <cellStyle name="Normal 10 3 3 2 4" xfId="10410" xr:uid="{863ABB73-86C8-45E3-9044-738B0F918E41}"/>
    <cellStyle name="Normal 10 3 3 2 4 2" xfId="25248" xr:uid="{4C04623B-277B-452A-8055-F2965C0A24AB}"/>
    <cellStyle name="Normal 10 3 3 2 4 3" xfId="40081" xr:uid="{FEF6D137-1260-4135-9389-910CB79DAE8E}"/>
    <cellStyle name="Normal 10 3 3 2 5" xfId="17828" xr:uid="{26AEB4E5-9E70-46D8-8661-903E8F31FCA0}"/>
    <cellStyle name="Normal 10 3 3 2 6" xfId="32661" xr:uid="{0A58A93F-B4A2-4F91-AD36-2E85786D5283}"/>
    <cellStyle name="Normal 10 3 3 3" xfId="3000" xr:uid="{58BE6FEA-DC20-4F86-831D-01E135719B48}"/>
    <cellStyle name="Normal 10 3 3 3 2" xfId="4362" xr:uid="{7E7D1A35-2803-4393-92CC-E9F88BC85807}"/>
    <cellStyle name="Normal 10 3 3 3 2 2" xfId="7599" xr:uid="{F042ACA8-EEE4-43E6-89B9-3A875A498877}"/>
    <cellStyle name="Normal 10 3 3 3 2 2 2" xfId="15022" xr:uid="{39705A58-79BA-40AB-9379-949CCC941739}"/>
    <cellStyle name="Normal 10 3 3 3 2 2 2 2" xfId="29860" xr:uid="{92B618EE-3A44-4703-9FF1-7EC40841E7C4}"/>
    <cellStyle name="Normal 10 3 3 3 2 2 2 3" xfId="44693" xr:uid="{0443AB8D-B69D-4A30-8E38-7EE6EC60AF78}"/>
    <cellStyle name="Normal 10 3 3 3 2 2 3" xfId="22440" xr:uid="{E94F91B7-D9B2-4F88-A734-4E0B835F2CB6}"/>
    <cellStyle name="Normal 10 3 3 3 2 2 4" xfId="37273" xr:uid="{85F50B6C-5165-49A1-A35E-3DE7860EFDC6}"/>
    <cellStyle name="Normal 10 3 3 3 2 3" xfId="11784" xr:uid="{91D7AEAB-0CF6-4A17-9C82-A5A5407E7EDE}"/>
    <cellStyle name="Normal 10 3 3 3 2 3 2" xfId="26622" xr:uid="{7E1E94ED-4D03-478B-B5C2-345C1D4C591A}"/>
    <cellStyle name="Normal 10 3 3 3 2 3 3" xfId="41455" xr:uid="{C0043BB1-2259-4DD2-A546-193DF7C02713}"/>
    <cellStyle name="Normal 10 3 3 3 2 4" xfId="19202" xr:uid="{7357BC17-3BC8-4D38-A20B-F0222864C3D5}"/>
    <cellStyle name="Normal 10 3 3 3 2 5" xfId="34035" xr:uid="{AC944C6E-9FC0-488E-8721-04BD88989326}"/>
    <cellStyle name="Normal 10 3 3 3 3" xfId="6230" xr:uid="{F58A15B7-04F4-4888-AFDE-5102ED5C7F48}"/>
    <cellStyle name="Normal 10 3 3 3 3 2" xfId="13653" xr:uid="{0F188E9D-14C0-4530-A28B-ADE5654802BF}"/>
    <cellStyle name="Normal 10 3 3 3 3 2 2" xfId="28491" xr:uid="{6B6E552E-F807-4EA5-958A-98E783EA3C1D}"/>
    <cellStyle name="Normal 10 3 3 3 3 2 3" xfId="43324" xr:uid="{63914FDF-2C15-4934-BC87-F29768F45CE4}"/>
    <cellStyle name="Normal 10 3 3 3 3 3" xfId="21071" xr:uid="{EA0BFE8D-7599-4C7A-AE00-E3894615162B}"/>
    <cellStyle name="Normal 10 3 3 3 3 4" xfId="35904" xr:uid="{1E7C931E-C3A2-42D5-A5AE-95100F210F86}"/>
    <cellStyle name="Normal 10 3 3 3 4" xfId="10411" xr:uid="{B487C45E-31B7-48C0-807D-78BF98E4A0BE}"/>
    <cellStyle name="Normal 10 3 3 3 4 2" xfId="25249" xr:uid="{B0C1C19E-8EA6-4176-9265-36869BCC92D7}"/>
    <cellStyle name="Normal 10 3 3 3 4 3" xfId="40082" xr:uid="{12CF9509-E72D-4D20-BE84-705934A38288}"/>
    <cellStyle name="Normal 10 3 3 3 5" xfId="17829" xr:uid="{A77CE16D-F566-43F0-8AF0-2D3B5898DCB1}"/>
    <cellStyle name="Normal 10 3 3 3 6" xfId="32662" xr:uid="{F25AEA0F-DE6A-452A-94A2-292584315EFE}"/>
    <cellStyle name="Normal 10 3 3 4" xfId="4363" xr:uid="{D4621224-8C99-4FA8-8389-6B2DC0CAA7E1}"/>
    <cellStyle name="Normal 10 3 3 4 2" xfId="7600" xr:uid="{A6F9F8EC-735A-4E66-84A3-4B7D30FA18D2}"/>
    <cellStyle name="Normal 10 3 3 4 2 2" xfId="15023" xr:uid="{CD103CDC-D72A-4D3F-89F0-1FD7DA8AAAA1}"/>
    <cellStyle name="Normal 10 3 3 4 2 2 2" xfId="29861" xr:uid="{9CA200BC-3A34-48B4-9940-5F914A5DADF5}"/>
    <cellStyle name="Normal 10 3 3 4 2 2 3" xfId="44694" xr:uid="{5838BD6B-A1EF-40C8-AE65-7AF1D3405691}"/>
    <cellStyle name="Normal 10 3 3 4 2 3" xfId="22441" xr:uid="{B6E70928-8AC9-458F-8B2F-3B4731774A32}"/>
    <cellStyle name="Normal 10 3 3 4 2 4" xfId="37274" xr:uid="{C128A347-6348-4EDC-B08C-6766767E2F85}"/>
    <cellStyle name="Normal 10 3 3 4 3" xfId="11785" xr:uid="{B08C65E4-DA8C-4967-B520-3C6A1A587319}"/>
    <cellStyle name="Normal 10 3 3 4 3 2" xfId="26623" xr:uid="{B3F8DD68-3B22-43A1-B55D-B40074FF1FB7}"/>
    <cellStyle name="Normal 10 3 3 4 3 3" xfId="41456" xr:uid="{55C9BE8A-0A2A-464B-8242-DF222A7E8E0F}"/>
    <cellStyle name="Normal 10 3 3 4 4" xfId="19203" xr:uid="{C4AFB8B3-12E4-486E-BE6E-A76785A695A0}"/>
    <cellStyle name="Normal 10 3 3 4 5" xfId="34036" xr:uid="{C5225E4C-2D80-406F-B1B0-697310BE53DA}"/>
    <cellStyle name="Normal 10 3 3 5" xfId="5901" xr:uid="{361F5488-FC7B-490E-8526-BE099FF7D457}"/>
    <cellStyle name="Normal 10 3 3 5 2" xfId="9139" xr:uid="{8AD45A48-5268-4E2D-8997-1AC0AA841107}"/>
    <cellStyle name="Normal 10 3 3 5 2 2" xfId="16562" xr:uid="{B4823836-C743-49D0-933B-C46364BAF95B}"/>
    <cellStyle name="Normal 10 3 3 5 2 2 2" xfId="31400" xr:uid="{85501899-B200-46D9-9F6F-08F1208BE779}"/>
    <cellStyle name="Normal 10 3 3 5 2 2 3" xfId="46233" xr:uid="{EF83B93E-CA20-41D0-B5B5-1E9E801A71DF}"/>
    <cellStyle name="Normal 10 3 3 5 2 3" xfId="23980" xr:uid="{89108051-7382-4F09-B00C-399780877504}"/>
    <cellStyle name="Normal 10 3 3 5 2 4" xfId="38813" xr:uid="{7732FB8F-3B62-473A-B2F7-29C956E6C733}"/>
    <cellStyle name="Normal 10 3 3 5 3" xfId="13324" xr:uid="{6128D281-9345-4EF5-8351-BB3187CDBD1C}"/>
    <cellStyle name="Normal 10 3 3 5 3 2" xfId="28162" xr:uid="{24CB857C-C60D-4467-9923-D7C4F06B865A}"/>
    <cellStyle name="Normal 10 3 3 5 3 3" xfId="42995" xr:uid="{432B749C-A3BA-4E23-8C3D-F956D8D28455}"/>
    <cellStyle name="Normal 10 3 3 5 4" xfId="20742" xr:uid="{66180F83-E372-4308-A347-625AD48D8608}"/>
    <cellStyle name="Normal 10 3 3 5 5" xfId="35575" xr:uid="{F689216B-ABE7-4CE9-92FC-018E978D9195}"/>
    <cellStyle name="Normal 10 3 3 6" xfId="2998" xr:uid="{64063ECC-CBC6-4335-AA85-172A31E81CB3}"/>
    <cellStyle name="Normal 10 3 3 6 2" xfId="9363" xr:uid="{8853944E-D881-486D-A4C8-6901ED9C24F9}"/>
    <cellStyle name="Normal 10 3 3 6 2 2" xfId="16786" xr:uid="{8E1AA0A9-7DEA-4887-BAD5-2C5751A1996C}"/>
    <cellStyle name="Normal 10 3 3 6 2 2 2" xfId="31624" xr:uid="{42DE55C7-6AD6-4141-83FA-93C650BE03A3}"/>
    <cellStyle name="Normal 10 3 3 6 2 2 3" xfId="46457" xr:uid="{94344F46-6BFC-44EE-AB67-6C03723C0D39}"/>
    <cellStyle name="Normal 10 3 3 6 2 3" xfId="24204" xr:uid="{F2D7C7BC-A8C6-4493-A165-29C06EC5D0A5}"/>
    <cellStyle name="Normal 10 3 3 6 2 4" xfId="39037" xr:uid="{DB7A2C05-13D0-4511-B53D-0122F35153B1}"/>
    <cellStyle name="Normal 10 3 3 6 3" xfId="10409" xr:uid="{C97A24DD-F812-4220-9926-EB6D6B2C9978}"/>
    <cellStyle name="Normal 10 3 3 6 3 2" xfId="25247" xr:uid="{60BE3777-39FB-4294-A724-9057294BD67E}"/>
    <cellStyle name="Normal 10 3 3 6 3 3" xfId="40080" xr:uid="{12352496-53BE-447E-8279-C8952B5BE79E}"/>
    <cellStyle name="Normal 10 3 3 6 4" xfId="17827" xr:uid="{D91F4FB2-BE34-4F90-B021-B9C76FBC9F60}"/>
    <cellStyle name="Normal 10 3 3 6 5" xfId="32660" xr:uid="{9A52B5A1-1782-47A6-A7A8-8A31CE82D903}"/>
    <cellStyle name="Normal 10 3 3 7" xfId="6228" xr:uid="{209B386F-1EF4-4935-B3F5-88A8B21ACCD3}"/>
    <cellStyle name="Normal 10 3 3 7 2" xfId="13651" xr:uid="{5BEFC013-3306-4E06-8A21-FB5CCE7E1543}"/>
    <cellStyle name="Normal 10 3 3 7 2 2" xfId="28489" xr:uid="{3FAFBE50-9DB6-4A2C-9B38-A862C1DDAA99}"/>
    <cellStyle name="Normal 10 3 3 7 2 3" xfId="43322" xr:uid="{AA70A741-43F8-4A60-A146-165D02E33AEA}"/>
    <cellStyle name="Normal 10 3 3 7 3" xfId="21069" xr:uid="{33DB58AA-26C6-4623-9558-F9FF373B56EC}"/>
    <cellStyle name="Normal 10 3 3 7 4" xfId="35902" xr:uid="{03E2B238-97D6-4E58-AC72-F9B099887F1A}"/>
    <cellStyle name="Normal 10 3 3 8" xfId="9959" xr:uid="{3130B5E8-5BAC-45C3-9D27-613380AF1F5F}"/>
    <cellStyle name="Normal 10 3 3 8 2" xfId="24797" xr:uid="{FBAF1C84-AB9B-4A03-92C8-57828078F31E}"/>
    <cellStyle name="Normal 10 3 3 8 3" xfId="39630" xr:uid="{5D364EAB-D3EC-465F-97FC-E8AA1D41C84F}"/>
    <cellStyle name="Normal 10 3 3 9" xfId="17377" xr:uid="{B185B42E-0C5B-4EF2-8020-586F90E756F7}"/>
    <cellStyle name="Normal 10 3 4" xfId="2500" xr:uid="{E4FDAB89-BC52-449F-85FB-8BDC54B48535}"/>
    <cellStyle name="Normal 10 3 4 10" xfId="32286" xr:uid="{F093E80D-98E7-44C5-BD97-A14F933694FF}"/>
    <cellStyle name="Normal 10 3 4 2" xfId="3002" xr:uid="{E8EE5125-8FCF-4B09-A9A7-D36E60F6B2D8}"/>
    <cellStyle name="Normal 10 3 4 2 2" xfId="4364" xr:uid="{8FA9D7C0-671B-47CE-B7BF-66A90D62B137}"/>
    <cellStyle name="Normal 10 3 4 2 2 2" xfId="7601" xr:uid="{0D42AC92-205F-4F77-9A24-D8A97A8BE66D}"/>
    <cellStyle name="Normal 10 3 4 2 2 2 2" xfId="15024" xr:uid="{F59ADE00-6747-4A54-951F-702B2CA5A562}"/>
    <cellStyle name="Normal 10 3 4 2 2 2 2 2" xfId="29862" xr:uid="{3FCD8CD2-958A-4F62-98AE-2AB8F935C0FD}"/>
    <cellStyle name="Normal 10 3 4 2 2 2 2 3" xfId="44695" xr:uid="{D2E298AD-241E-435E-BF06-F07D852DFD86}"/>
    <cellStyle name="Normal 10 3 4 2 2 2 3" xfId="22442" xr:uid="{B5B4D4BF-6DF7-4533-BA1B-E12F32BEB3CC}"/>
    <cellStyle name="Normal 10 3 4 2 2 2 4" xfId="37275" xr:uid="{C615BA01-9889-4324-88DF-D00395E66D6A}"/>
    <cellStyle name="Normal 10 3 4 2 2 3" xfId="11786" xr:uid="{40128614-ACDA-4D32-9056-39513509877D}"/>
    <cellStyle name="Normal 10 3 4 2 2 3 2" xfId="26624" xr:uid="{D637EABB-334C-4BD6-BF96-348260D4C1E9}"/>
    <cellStyle name="Normal 10 3 4 2 2 3 3" xfId="41457" xr:uid="{165851CE-3AF9-47C6-B668-9E4B732A27C3}"/>
    <cellStyle name="Normal 10 3 4 2 2 4" xfId="19204" xr:uid="{63D1EF9A-86F7-4144-8D28-FF2B2C049D50}"/>
    <cellStyle name="Normal 10 3 4 2 2 5" xfId="34037" xr:uid="{0F82C6B7-76C1-4364-9511-5A954D5F3EDB}"/>
    <cellStyle name="Normal 10 3 4 2 3" xfId="6232" xr:uid="{0AB6EB8D-53E7-4A54-A2D2-85154E0B3819}"/>
    <cellStyle name="Normal 10 3 4 2 3 2" xfId="13655" xr:uid="{5B773718-C67A-443A-B8FF-2D713E02CB2A}"/>
    <cellStyle name="Normal 10 3 4 2 3 2 2" xfId="28493" xr:uid="{15C1E524-834E-408C-B915-A6F78BDB4204}"/>
    <cellStyle name="Normal 10 3 4 2 3 2 3" xfId="43326" xr:uid="{1A627206-3CEB-4AA2-A2E5-9C0BB659E97B}"/>
    <cellStyle name="Normal 10 3 4 2 3 3" xfId="21073" xr:uid="{C21585F5-F36A-4835-B18D-818AE06CD2DA}"/>
    <cellStyle name="Normal 10 3 4 2 3 4" xfId="35906" xr:uid="{238812B3-B197-486B-B801-8D11688DE446}"/>
    <cellStyle name="Normal 10 3 4 2 4" xfId="10413" xr:uid="{6CF38D50-7675-4795-BFDD-3CE3B75E4FE9}"/>
    <cellStyle name="Normal 10 3 4 2 4 2" xfId="25251" xr:uid="{FFE0BEB5-682B-4A60-AB8F-D19A0F84282B}"/>
    <cellStyle name="Normal 10 3 4 2 4 3" xfId="40084" xr:uid="{C03E81A2-0F75-4465-ADBB-198B5471B972}"/>
    <cellStyle name="Normal 10 3 4 2 5" xfId="17831" xr:uid="{C090F7D1-7BFA-4771-8422-52C558E61D8F}"/>
    <cellStyle name="Normal 10 3 4 2 6" xfId="32664" xr:uid="{5337346E-4385-4259-83AB-984F6EF7B233}"/>
    <cellStyle name="Normal 10 3 4 3" xfId="3003" xr:uid="{AED45BD9-8E34-476F-BEF6-4F954691B927}"/>
    <cellStyle name="Normal 10 3 4 3 2" xfId="4365" xr:uid="{2FB2B2D4-1911-4AE9-8D65-FD1914C2F127}"/>
    <cellStyle name="Normal 10 3 4 3 2 2" xfId="7602" xr:uid="{B5F1572D-040F-4C17-9412-5D5EAA3EBA8E}"/>
    <cellStyle name="Normal 10 3 4 3 2 2 2" xfId="15025" xr:uid="{C18A4292-193F-4E91-9C21-1497CB2546B8}"/>
    <cellStyle name="Normal 10 3 4 3 2 2 2 2" xfId="29863" xr:uid="{8DE8AB0D-8B0C-496D-8CB3-1C27032E5EBA}"/>
    <cellStyle name="Normal 10 3 4 3 2 2 2 3" xfId="44696" xr:uid="{778F4922-023A-4AD8-A483-B57F09AD9B6A}"/>
    <cellStyle name="Normal 10 3 4 3 2 2 3" xfId="22443" xr:uid="{1421ADBF-367C-4116-B378-DBE155FF776D}"/>
    <cellStyle name="Normal 10 3 4 3 2 2 4" xfId="37276" xr:uid="{AFFC46B8-04C4-4675-9529-35449A3A5B81}"/>
    <cellStyle name="Normal 10 3 4 3 2 3" xfId="11787" xr:uid="{FE5136A0-1ECE-44C9-8286-CD07B3952C39}"/>
    <cellStyle name="Normal 10 3 4 3 2 3 2" xfId="26625" xr:uid="{A6DEA405-1E9D-490A-BF2B-7F31C2B3FC0C}"/>
    <cellStyle name="Normal 10 3 4 3 2 3 3" xfId="41458" xr:uid="{0825BCF9-EAC2-4138-99BB-E5CDF9B480A9}"/>
    <cellStyle name="Normal 10 3 4 3 2 4" xfId="19205" xr:uid="{2333B0F0-B94B-4C99-BACC-752BB79CA5D5}"/>
    <cellStyle name="Normal 10 3 4 3 2 5" xfId="34038" xr:uid="{C860F746-16EB-4FC9-9FB1-BBCC5E646A27}"/>
    <cellStyle name="Normal 10 3 4 3 3" xfId="6233" xr:uid="{E38370BA-BC93-4464-AD48-B06A1A40C772}"/>
    <cellStyle name="Normal 10 3 4 3 3 2" xfId="13656" xr:uid="{CEE2FE09-BE9B-4672-952B-8E39202A954F}"/>
    <cellStyle name="Normal 10 3 4 3 3 2 2" xfId="28494" xr:uid="{B569B79D-3F4E-4D26-90BD-98B515EB18C9}"/>
    <cellStyle name="Normal 10 3 4 3 3 2 3" xfId="43327" xr:uid="{2AC3CD8F-A8BB-4281-A6AC-7831C56BCED3}"/>
    <cellStyle name="Normal 10 3 4 3 3 3" xfId="21074" xr:uid="{EF854BEF-339C-4658-ADED-9E066F52528E}"/>
    <cellStyle name="Normal 10 3 4 3 3 4" xfId="35907" xr:uid="{FA3A1F39-064D-4BF5-8E9D-C647365E470B}"/>
    <cellStyle name="Normal 10 3 4 3 4" xfId="10414" xr:uid="{677A9650-544D-4F26-A238-18433193D51B}"/>
    <cellStyle name="Normal 10 3 4 3 4 2" xfId="25252" xr:uid="{C5FCBCB9-7FA1-45DD-B7A3-68F844A4D554}"/>
    <cellStyle name="Normal 10 3 4 3 4 3" xfId="40085" xr:uid="{DBF01F61-7735-4D77-ADF8-A3F3FCC44CE6}"/>
    <cellStyle name="Normal 10 3 4 3 5" xfId="17832" xr:uid="{F1E57436-9A90-40ED-AF54-58B9CF0785C4}"/>
    <cellStyle name="Normal 10 3 4 3 6" xfId="32665" xr:uid="{E3943A73-D90B-463E-ABD3-044F945DA73E}"/>
    <cellStyle name="Normal 10 3 4 4" xfId="4366" xr:uid="{6D495F00-F25F-4642-AB33-A05BC8F17FC7}"/>
    <cellStyle name="Normal 10 3 4 4 2" xfId="7603" xr:uid="{89DFE3BD-74BE-4092-90C3-6C73E29D13AF}"/>
    <cellStyle name="Normal 10 3 4 4 2 2" xfId="15026" xr:uid="{E16F701D-A80A-4258-8900-5B0EC9CCDC49}"/>
    <cellStyle name="Normal 10 3 4 4 2 2 2" xfId="29864" xr:uid="{A5736B36-37AE-4AC3-9C5D-341E90047A27}"/>
    <cellStyle name="Normal 10 3 4 4 2 2 3" xfId="44697" xr:uid="{3BB21934-D19E-4545-83DB-7FF3AB196560}"/>
    <cellStyle name="Normal 10 3 4 4 2 3" xfId="22444" xr:uid="{8ABC2ED7-BE2C-490E-B586-5696420BB821}"/>
    <cellStyle name="Normal 10 3 4 4 2 4" xfId="37277" xr:uid="{ED29C48A-0B76-4826-B7FC-7EED8D0FBD73}"/>
    <cellStyle name="Normal 10 3 4 4 3" xfId="11788" xr:uid="{DE4E0293-DB8E-4CB5-86F4-813663F8604E}"/>
    <cellStyle name="Normal 10 3 4 4 3 2" xfId="26626" xr:uid="{5F3CB76B-4E78-4CF3-ACB6-08FFCBA85B88}"/>
    <cellStyle name="Normal 10 3 4 4 3 3" xfId="41459" xr:uid="{63812992-77A3-4242-8CFB-22EEDCC2EE74}"/>
    <cellStyle name="Normal 10 3 4 4 4" xfId="19206" xr:uid="{92D66785-EA96-4065-8095-7318684EE34E}"/>
    <cellStyle name="Normal 10 3 4 4 5" xfId="34039" xr:uid="{E24ED6A7-F704-4CD8-8520-30EC5CFAB163}"/>
    <cellStyle name="Normal 10 3 4 5" xfId="5755" xr:uid="{228DD301-B0CA-45C8-BBC1-17514BB46771}"/>
    <cellStyle name="Normal 10 3 4 5 2" xfId="8995" xr:uid="{0BD2D9CB-3103-4801-8957-9F97259C18A7}"/>
    <cellStyle name="Normal 10 3 4 5 2 2" xfId="16418" xr:uid="{CDFFF505-9E6A-4C26-A786-5E26EB1EFDB5}"/>
    <cellStyle name="Normal 10 3 4 5 2 2 2" xfId="31256" xr:uid="{4F2A592C-58F7-4F20-A045-4D962DFA02A4}"/>
    <cellStyle name="Normal 10 3 4 5 2 2 3" xfId="46089" xr:uid="{A065BD7B-E588-4094-9297-1F07E81E8460}"/>
    <cellStyle name="Normal 10 3 4 5 2 3" xfId="23836" xr:uid="{9A684F4F-FACD-4FCB-A11C-38FD423A90AE}"/>
    <cellStyle name="Normal 10 3 4 5 2 4" xfId="38669" xr:uid="{0E6B23A3-4F3D-4A4B-956C-BB7AF0BB23EB}"/>
    <cellStyle name="Normal 10 3 4 5 3" xfId="13180" xr:uid="{041E57BC-471D-4DEB-AAE7-E75C0366CD71}"/>
    <cellStyle name="Normal 10 3 4 5 3 2" xfId="28018" xr:uid="{08DC5F19-73D6-4223-B2DC-63A31A8B6952}"/>
    <cellStyle name="Normal 10 3 4 5 3 3" xfId="42851" xr:uid="{8F09D877-B1C4-4DA3-B112-72AF43F7A4A4}"/>
    <cellStyle name="Normal 10 3 4 5 4" xfId="20598" xr:uid="{E3278876-8027-4CE2-B9F8-EF8222F61141}"/>
    <cellStyle name="Normal 10 3 4 5 5" xfId="35431" xr:uid="{A5AF8A12-F0C5-43CA-B74C-AD676AD85F22}"/>
    <cellStyle name="Normal 10 3 4 6" xfId="3001" xr:uid="{A96C5045-F1D5-48FE-9C8A-59856BDB6CBC}"/>
    <cellStyle name="Normal 10 3 4 6 2" xfId="9364" xr:uid="{C66993FD-20D1-4354-B694-B5D99763FADA}"/>
    <cellStyle name="Normal 10 3 4 6 2 2" xfId="16787" xr:uid="{79B81F58-0A1B-4623-BCCF-6AB27B6AD2DC}"/>
    <cellStyle name="Normal 10 3 4 6 2 2 2" xfId="31625" xr:uid="{8BC9A4D3-D5DD-45EE-BD2A-2BABC1895631}"/>
    <cellStyle name="Normal 10 3 4 6 2 2 3" xfId="46458" xr:uid="{7F7E3EDA-37F1-4781-8264-8DA5D2E17C7A}"/>
    <cellStyle name="Normal 10 3 4 6 2 3" xfId="24205" xr:uid="{726B92E2-565B-4FF4-9E27-7274ED017729}"/>
    <cellStyle name="Normal 10 3 4 6 2 4" xfId="39038" xr:uid="{CC84626B-ECFE-4B5B-9BBB-EBF079EFD492}"/>
    <cellStyle name="Normal 10 3 4 6 3" xfId="10412" xr:uid="{E27F495E-474D-4AC8-AD2C-01FD57043CDB}"/>
    <cellStyle name="Normal 10 3 4 6 3 2" xfId="25250" xr:uid="{1788D0A0-6E38-4483-9CFD-21A2F5ECAC07}"/>
    <cellStyle name="Normal 10 3 4 6 3 3" xfId="40083" xr:uid="{D09FA3A7-1298-4E60-9DE7-0E0A84C6C044}"/>
    <cellStyle name="Normal 10 3 4 6 4" xfId="17830" xr:uid="{71A31559-22DF-4453-A6A8-D7FBE0BC9581}"/>
    <cellStyle name="Normal 10 3 4 6 5" xfId="32663" xr:uid="{573C1402-D8E6-4869-A782-390FAFC48BA8}"/>
    <cellStyle name="Normal 10 3 4 7" xfId="6231" xr:uid="{3D5A20A2-D634-475B-8AC3-645A248A2C04}"/>
    <cellStyle name="Normal 10 3 4 7 2" xfId="13654" xr:uid="{793585B8-AD70-4D29-9036-2AC61799BF1B}"/>
    <cellStyle name="Normal 10 3 4 7 2 2" xfId="28492" xr:uid="{3B31B0BD-4C08-4CB0-9B83-19AADC0EAEAE}"/>
    <cellStyle name="Normal 10 3 4 7 2 3" xfId="43325" xr:uid="{0EAD149C-6AF6-48BF-8E5D-D8E393E72A26}"/>
    <cellStyle name="Normal 10 3 4 7 3" xfId="21072" xr:uid="{4E8FA7EB-AE19-417E-A14B-33229C521DCC}"/>
    <cellStyle name="Normal 10 3 4 7 4" xfId="35905" xr:uid="{B1554A4E-03BE-41E9-95C9-2AA578868116}"/>
    <cellStyle name="Normal 10 3 4 8" xfId="10035" xr:uid="{6A9C6397-0A5B-41E3-971F-D3EA288C93F5}"/>
    <cellStyle name="Normal 10 3 4 8 2" xfId="24873" xr:uid="{8F13E47B-CCB2-4353-8927-C823D6869614}"/>
    <cellStyle name="Normal 10 3 4 8 3" xfId="39706" xr:uid="{3C813C84-87DC-46EB-A847-5B549BAD9DEE}"/>
    <cellStyle name="Normal 10 3 4 9" xfId="17453" xr:uid="{2E2FCA15-D846-490A-BE0D-C80EFC66B275}"/>
    <cellStyle name="Normal 10 3 5" xfId="2531" xr:uid="{873AD9CD-53AF-479A-97F1-58341165E88B}"/>
    <cellStyle name="Normal 10 3 5 10" xfId="32314" xr:uid="{F8202A35-9A2F-44AA-8BDA-170EEB3895E5}"/>
    <cellStyle name="Normal 10 3 5 2" xfId="3005" xr:uid="{80BCCB5E-1F5A-4240-B27D-C88B1C8CC9F5}"/>
    <cellStyle name="Normal 10 3 5 2 2" xfId="4367" xr:uid="{AAC6D673-0711-4173-A6CC-BCA8CECE01A1}"/>
    <cellStyle name="Normal 10 3 5 2 2 2" xfId="7604" xr:uid="{285EA462-F908-42D2-A472-BBC0F2723165}"/>
    <cellStyle name="Normal 10 3 5 2 2 2 2" xfId="15027" xr:uid="{B2BDCC76-3633-456E-A592-C4FD8958EBA7}"/>
    <cellStyle name="Normal 10 3 5 2 2 2 2 2" xfId="29865" xr:uid="{665EFFA9-A9A2-4640-83E4-F9BBEFCB62AD}"/>
    <cellStyle name="Normal 10 3 5 2 2 2 2 3" xfId="44698" xr:uid="{9D1A5AFF-B891-44A3-9CCF-34FA1BF9F346}"/>
    <cellStyle name="Normal 10 3 5 2 2 2 3" xfId="22445" xr:uid="{59D5452F-0391-4110-8607-838F02F829DB}"/>
    <cellStyle name="Normal 10 3 5 2 2 2 4" xfId="37278" xr:uid="{EA2DFCBC-4AAB-4ABC-965D-7592D7A66954}"/>
    <cellStyle name="Normal 10 3 5 2 2 3" xfId="11789" xr:uid="{1A23F5B6-0786-4002-B4C8-9C7060933B2B}"/>
    <cellStyle name="Normal 10 3 5 2 2 3 2" xfId="26627" xr:uid="{82B30295-056C-402F-A56B-9E931D578AD0}"/>
    <cellStyle name="Normal 10 3 5 2 2 3 3" xfId="41460" xr:uid="{B0E48A13-5573-4301-924B-2CFAD0587898}"/>
    <cellStyle name="Normal 10 3 5 2 2 4" xfId="19207" xr:uid="{9C43415E-5502-4F28-A989-DCA1CE9DF238}"/>
    <cellStyle name="Normal 10 3 5 2 2 5" xfId="34040" xr:uid="{CE8AC5D7-0722-4B92-A50C-056C616637CA}"/>
    <cellStyle name="Normal 10 3 5 2 3" xfId="6235" xr:uid="{49165921-4D14-44C1-BEFB-1D7F7F14A840}"/>
    <cellStyle name="Normal 10 3 5 2 3 2" xfId="13658" xr:uid="{E05FC4AE-2AA8-4695-862B-8BA73C36EC42}"/>
    <cellStyle name="Normal 10 3 5 2 3 2 2" xfId="28496" xr:uid="{2654D1EF-907B-43E0-A3CA-C7A2AE4BF567}"/>
    <cellStyle name="Normal 10 3 5 2 3 2 3" xfId="43329" xr:uid="{8B1A380D-17B8-47B0-ACFA-46968E4B9183}"/>
    <cellStyle name="Normal 10 3 5 2 3 3" xfId="21076" xr:uid="{7F4908C0-1FA6-44FF-8A59-E0085BF2D70B}"/>
    <cellStyle name="Normal 10 3 5 2 3 4" xfId="35909" xr:uid="{B97FA1AC-0F98-41CE-8D41-B6753D891689}"/>
    <cellStyle name="Normal 10 3 5 2 4" xfId="10416" xr:uid="{B76E7313-C626-4F7F-BAC9-95259000A5FF}"/>
    <cellStyle name="Normal 10 3 5 2 4 2" xfId="25254" xr:uid="{D034B0AA-54C7-49AF-BEFB-2061D8C28F18}"/>
    <cellStyle name="Normal 10 3 5 2 4 3" xfId="40087" xr:uid="{B71D28FE-9B1B-43A3-9D3C-7986483332D4}"/>
    <cellStyle name="Normal 10 3 5 2 5" xfId="17834" xr:uid="{268BB6B1-2950-437A-A6C4-D6DD6EF4DE05}"/>
    <cellStyle name="Normal 10 3 5 2 6" xfId="32667" xr:uid="{F3F41C84-655F-4AEA-AED8-17A64770FE17}"/>
    <cellStyle name="Normal 10 3 5 3" xfId="3006" xr:uid="{B9924F5B-BBBD-4467-98ED-55582A9393FF}"/>
    <cellStyle name="Normal 10 3 5 3 2" xfId="4368" xr:uid="{2A4EA638-5FA7-49BA-9279-43A733631590}"/>
    <cellStyle name="Normal 10 3 5 3 2 2" xfId="7605" xr:uid="{63EE970B-2E06-4D20-8A7D-EE80C05431C6}"/>
    <cellStyle name="Normal 10 3 5 3 2 2 2" xfId="15028" xr:uid="{E4E8CE3C-F803-4083-838E-07114E4DBC0D}"/>
    <cellStyle name="Normal 10 3 5 3 2 2 2 2" xfId="29866" xr:uid="{F55D44DB-3E49-4063-8B7A-F4716E60E133}"/>
    <cellStyle name="Normal 10 3 5 3 2 2 2 3" xfId="44699" xr:uid="{DB015F2C-3D94-4CBC-A41B-0415F5769CB2}"/>
    <cellStyle name="Normal 10 3 5 3 2 2 3" xfId="22446" xr:uid="{E1447973-9AA9-46D8-AEDE-DC8758E059BA}"/>
    <cellStyle name="Normal 10 3 5 3 2 2 4" xfId="37279" xr:uid="{4AF5EB44-B63F-440C-B911-306D1494AE43}"/>
    <cellStyle name="Normal 10 3 5 3 2 3" xfId="11790" xr:uid="{B681A4EC-8395-425C-AB38-70F4F7A206D7}"/>
    <cellStyle name="Normal 10 3 5 3 2 3 2" xfId="26628" xr:uid="{62310BE3-30BB-4CD4-8713-D3A67BAC2D0D}"/>
    <cellStyle name="Normal 10 3 5 3 2 3 3" xfId="41461" xr:uid="{331D6831-6420-44B7-BF4E-84AEADA31317}"/>
    <cellStyle name="Normal 10 3 5 3 2 4" xfId="19208" xr:uid="{641CF766-84A3-4159-A6B6-D8C87022FFB2}"/>
    <cellStyle name="Normal 10 3 5 3 2 5" xfId="34041" xr:uid="{29E3C4CC-4519-46FC-9D84-B1747472BACB}"/>
    <cellStyle name="Normal 10 3 5 3 3" xfId="6236" xr:uid="{76824B51-A7C2-4987-9669-AB61D11E410A}"/>
    <cellStyle name="Normal 10 3 5 3 3 2" xfId="13659" xr:uid="{C96BE782-EE64-40D4-B1A1-1C10CE38A368}"/>
    <cellStyle name="Normal 10 3 5 3 3 2 2" xfId="28497" xr:uid="{16BBC2E3-ADB6-474A-99E8-23855C995615}"/>
    <cellStyle name="Normal 10 3 5 3 3 2 3" xfId="43330" xr:uid="{D2A9FF40-5704-4AD3-AB21-E7F77A861679}"/>
    <cellStyle name="Normal 10 3 5 3 3 3" xfId="21077" xr:uid="{9A0E8BFF-A1B3-43E3-AB92-A1239A4D7009}"/>
    <cellStyle name="Normal 10 3 5 3 3 4" xfId="35910" xr:uid="{D272D67A-4572-460B-8334-86AF359F96E2}"/>
    <cellStyle name="Normal 10 3 5 3 4" xfId="10417" xr:uid="{14AAC682-53F3-4AA3-AF49-7F31A8F31A74}"/>
    <cellStyle name="Normal 10 3 5 3 4 2" xfId="25255" xr:uid="{D0592550-D640-4EA8-9604-16879704B2CF}"/>
    <cellStyle name="Normal 10 3 5 3 4 3" xfId="40088" xr:uid="{B9788CFD-4EEC-441A-B2D6-761CD61F2BA2}"/>
    <cellStyle name="Normal 10 3 5 3 5" xfId="17835" xr:uid="{29D9A424-29E6-424B-9DBA-EF0B82938A00}"/>
    <cellStyle name="Normal 10 3 5 3 6" xfId="32668" xr:uid="{15570E12-4C1C-4C50-B547-9E82F8044B5F}"/>
    <cellStyle name="Normal 10 3 5 4" xfId="4369" xr:uid="{D625679C-AD45-4EC3-AC0F-A02F9308C66A}"/>
    <cellStyle name="Normal 10 3 5 4 2" xfId="7606" xr:uid="{15C089E1-BFC5-460A-851D-3E8949491A61}"/>
    <cellStyle name="Normal 10 3 5 4 2 2" xfId="15029" xr:uid="{82E2A3AA-66FD-4C78-9EA0-3CA77A717F65}"/>
    <cellStyle name="Normal 10 3 5 4 2 2 2" xfId="29867" xr:uid="{E2F043DC-B3D7-4383-A734-77B015BEE756}"/>
    <cellStyle name="Normal 10 3 5 4 2 2 3" xfId="44700" xr:uid="{DDC84DD5-8833-4AD8-8015-9FF0B4895198}"/>
    <cellStyle name="Normal 10 3 5 4 2 3" xfId="22447" xr:uid="{68BBC1F1-F3F2-4B42-A253-267F94FA4F60}"/>
    <cellStyle name="Normal 10 3 5 4 2 4" xfId="37280" xr:uid="{714D3D9B-1413-4EE9-BB0A-F46854078F30}"/>
    <cellStyle name="Normal 10 3 5 4 3" xfId="11791" xr:uid="{4B7696B0-756E-491A-AAF9-D962F7EDCB8A}"/>
    <cellStyle name="Normal 10 3 5 4 3 2" xfId="26629" xr:uid="{DF80707D-1A43-4D1B-8A81-DCAA219BB5F6}"/>
    <cellStyle name="Normal 10 3 5 4 3 3" xfId="41462" xr:uid="{4092CB8F-0A21-4B0B-AD39-05FE5D741953}"/>
    <cellStyle name="Normal 10 3 5 4 4" xfId="19209" xr:uid="{CDD88446-449D-4D88-B900-B9F7B4088029}"/>
    <cellStyle name="Normal 10 3 5 4 5" xfId="34042" xr:uid="{D07114EF-891A-47F0-9C57-CE3F5E316A10}"/>
    <cellStyle name="Normal 10 3 5 5" xfId="5623" xr:uid="{95378782-E32D-40B7-A916-7600B53688B4}"/>
    <cellStyle name="Normal 10 3 5 5 2" xfId="8863" xr:uid="{3A93E966-8561-48D5-A945-5DA4BA4D7831}"/>
    <cellStyle name="Normal 10 3 5 5 2 2" xfId="16286" xr:uid="{7DD2403C-DF9E-4255-9C6D-923F57E2D263}"/>
    <cellStyle name="Normal 10 3 5 5 2 2 2" xfId="31124" xr:uid="{6380DED2-CC88-47AA-A9D6-3E0794A6CA02}"/>
    <cellStyle name="Normal 10 3 5 5 2 2 3" xfId="45957" xr:uid="{0BFDED08-A35E-4816-BAEE-A59E2A18519D}"/>
    <cellStyle name="Normal 10 3 5 5 2 3" xfId="23704" xr:uid="{6E1D46BD-5237-49EF-816D-4757C93413D4}"/>
    <cellStyle name="Normal 10 3 5 5 2 4" xfId="38537" xr:uid="{71099436-A8B2-4EA5-AEA5-67C39CC0DDB3}"/>
    <cellStyle name="Normal 10 3 5 5 3" xfId="13048" xr:uid="{805F1CE4-7D3F-4423-8315-248B16624878}"/>
    <cellStyle name="Normal 10 3 5 5 3 2" xfId="27886" xr:uid="{31E223FC-D185-4859-ABB5-44EA20178C21}"/>
    <cellStyle name="Normal 10 3 5 5 3 3" xfId="42719" xr:uid="{D24F3912-2D7C-4F83-8670-91439210459A}"/>
    <cellStyle name="Normal 10 3 5 5 4" xfId="20466" xr:uid="{B3E004E9-2BA1-4C99-A81A-DA377F74871B}"/>
    <cellStyle name="Normal 10 3 5 5 5" xfId="35299" xr:uid="{46517B05-2730-416D-BC04-994FBAEE8B05}"/>
    <cellStyle name="Normal 10 3 5 6" xfId="3004" xr:uid="{6AFFC2C5-1E1A-4667-A354-896B20395DF0}"/>
    <cellStyle name="Normal 10 3 5 6 2" xfId="9365" xr:uid="{6188E98B-FE4A-432B-B869-89CCBC2DDC28}"/>
    <cellStyle name="Normal 10 3 5 6 2 2" xfId="16788" xr:uid="{1BB649D5-4E40-4848-85AC-735DA361199C}"/>
    <cellStyle name="Normal 10 3 5 6 2 2 2" xfId="31626" xr:uid="{F4A3F398-0723-4110-B081-24A75C1BF227}"/>
    <cellStyle name="Normal 10 3 5 6 2 2 3" xfId="46459" xr:uid="{E5883DCF-36C7-4B61-B715-379A0B562355}"/>
    <cellStyle name="Normal 10 3 5 6 2 3" xfId="24206" xr:uid="{47515015-E333-4F4D-95C7-3D984AA24F56}"/>
    <cellStyle name="Normal 10 3 5 6 2 4" xfId="39039" xr:uid="{4F0D6309-DCA5-403C-866D-B768E03741A0}"/>
    <cellStyle name="Normal 10 3 5 6 3" xfId="10415" xr:uid="{06F1B795-A7A3-4C46-8913-8DC295D0C622}"/>
    <cellStyle name="Normal 10 3 5 6 3 2" xfId="25253" xr:uid="{885B1587-1678-415A-A387-CDDCD5944B39}"/>
    <cellStyle name="Normal 10 3 5 6 3 3" xfId="40086" xr:uid="{A9C139B2-C206-460B-926B-5666AD85FBAB}"/>
    <cellStyle name="Normal 10 3 5 6 4" xfId="17833" xr:uid="{FC1DA7B3-7BAE-4603-A223-D9495A9F31DE}"/>
    <cellStyle name="Normal 10 3 5 6 5" xfId="32666" xr:uid="{E987119D-8E5A-4061-930C-868267DCD496}"/>
    <cellStyle name="Normal 10 3 5 7" xfId="6234" xr:uid="{9DBCD201-1B89-43E1-995E-7F5E2B3ACE2A}"/>
    <cellStyle name="Normal 10 3 5 7 2" xfId="13657" xr:uid="{E7BD00FA-E477-44EF-85DA-DB523E7693B1}"/>
    <cellStyle name="Normal 10 3 5 7 2 2" xfId="28495" xr:uid="{A43E74B9-D991-4596-89B8-B74C6009FE0D}"/>
    <cellStyle name="Normal 10 3 5 7 2 3" xfId="43328" xr:uid="{CA0DEE8C-5992-4D98-812F-1E53C517FFD0}"/>
    <cellStyle name="Normal 10 3 5 7 3" xfId="21075" xr:uid="{6900BB55-6925-4E11-834A-D4C8D49A2CB2}"/>
    <cellStyle name="Normal 10 3 5 7 4" xfId="35908" xr:uid="{2EAA27F1-3752-464B-9BDC-A241A97E1A1C}"/>
    <cellStyle name="Normal 10 3 5 8" xfId="10063" xr:uid="{4A9BDB25-E694-46DB-A194-CA44994F0CEB}"/>
    <cellStyle name="Normal 10 3 5 8 2" xfId="24901" xr:uid="{5C51F443-49FE-4AEC-A606-663C1875E8A6}"/>
    <cellStyle name="Normal 10 3 5 8 3" xfId="39734" xr:uid="{69DB1D20-B735-443B-A355-1E322DD86005}"/>
    <cellStyle name="Normal 10 3 5 9" xfId="17481" xr:uid="{95FA0337-5537-43D1-B0C0-60C8797867D1}"/>
    <cellStyle name="Normal 10 3 6" xfId="2517" xr:uid="{E7E2A887-E0AA-4D52-8B11-54339E173F1C}"/>
    <cellStyle name="Normal 10 3 6 10" xfId="32302" xr:uid="{A36D37FC-738F-45FC-88D9-AD472457502C}"/>
    <cellStyle name="Normal 10 3 6 2" xfId="3008" xr:uid="{81B3D758-3219-4DD5-8BEE-FF47E9031F6F}"/>
    <cellStyle name="Normal 10 3 6 2 2" xfId="4370" xr:uid="{1F198127-151A-443E-A93E-5FB2E8FFAF93}"/>
    <cellStyle name="Normal 10 3 6 2 2 2" xfId="7607" xr:uid="{466EFAD0-FB25-4C47-94C3-20E84DE4172C}"/>
    <cellStyle name="Normal 10 3 6 2 2 2 2" xfId="15030" xr:uid="{367EFFBC-D3FC-45E2-992C-A4EB03B229A7}"/>
    <cellStyle name="Normal 10 3 6 2 2 2 2 2" xfId="29868" xr:uid="{D252841A-E583-42A4-89AD-DFF9624FAD3D}"/>
    <cellStyle name="Normal 10 3 6 2 2 2 2 3" xfId="44701" xr:uid="{BB84D683-6AC2-48D8-AFF8-CC5564D67552}"/>
    <cellStyle name="Normal 10 3 6 2 2 2 3" xfId="22448" xr:uid="{12D201B8-3952-436D-9717-A2244303C4B1}"/>
    <cellStyle name="Normal 10 3 6 2 2 2 4" xfId="37281" xr:uid="{7DB1B2F8-E8D9-4063-B352-2EF2A7A138D8}"/>
    <cellStyle name="Normal 10 3 6 2 2 3" xfId="11792" xr:uid="{E4A6614E-DD56-4088-987B-35EEA1F54DF0}"/>
    <cellStyle name="Normal 10 3 6 2 2 3 2" xfId="26630" xr:uid="{5BA872EB-12B3-4297-A3F5-86651E72C489}"/>
    <cellStyle name="Normal 10 3 6 2 2 3 3" xfId="41463" xr:uid="{DD91582D-E0C5-45CA-A186-C80B9FEE5F94}"/>
    <cellStyle name="Normal 10 3 6 2 2 4" xfId="19210" xr:uid="{EF989E74-B8E8-41E0-A4C5-34D1C38D4C8F}"/>
    <cellStyle name="Normal 10 3 6 2 2 5" xfId="34043" xr:uid="{722E3428-E790-4613-B8DD-B884816390CB}"/>
    <cellStyle name="Normal 10 3 6 2 3" xfId="6238" xr:uid="{32946345-B65D-4529-A854-D29DB08914D3}"/>
    <cellStyle name="Normal 10 3 6 2 3 2" xfId="13661" xr:uid="{0CA2A8FF-775C-4936-867D-6AA15265CCBE}"/>
    <cellStyle name="Normal 10 3 6 2 3 2 2" xfId="28499" xr:uid="{21D497ED-40CD-4913-8618-77448AA51222}"/>
    <cellStyle name="Normal 10 3 6 2 3 2 3" xfId="43332" xr:uid="{998C665D-EBFD-48B5-9AF9-E7173C12D0B5}"/>
    <cellStyle name="Normal 10 3 6 2 3 3" xfId="21079" xr:uid="{4FB680C5-9823-4643-9F1A-EFCFB1EFDC93}"/>
    <cellStyle name="Normal 10 3 6 2 3 4" xfId="35912" xr:uid="{55AC0F1F-762F-4BE2-AE49-ECFBD2FF9998}"/>
    <cellStyle name="Normal 10 3 6 2 4" xfId="10419" xr:uid="{64701422-BE3A-4835-89A9-CC3C5C29A468}"/>
    <cellStyle name="Normal 10 3 6 2 4 2" xfId="25257" xr:uid="{FB66C007-C01C-4C78-B185-D104A9519968}"/>
    <cellStyle name="Normal 10 3 6 2 4 3" xfId="40090" xr:uid="{AB20FB49-3983-401D-A56A-F4369506543E}"/>
    <cellStyle name="Normal 10 3 6 2 5" xfId="17837" xr:uid="{86D159DA-8DB8-42BC-A383-1217C806D8BB}"/>
    <cellStyle name="Normal 10 3 6 2 6" xfId="32670" xr:uid="{0971B018-8A07-456E-B149-348FA8BA9B76}"/>
    <cellStyle name="Normal 10 3 6 3" xfId="3009" xr:uid="{48ACD60B-ECF6-474E-9097-BFA53A968C60}"/>
    <cellStyle name="Normal 10 3 6 3 2" xfId="4371" xr:uid="{0770D354-3DA7-4495-8981-2DC2BC06323D}"/>
    <cellStyle name="Normal 10 3 6 3 2 2" xfId="7608" xr:uid="{2FD7A04C-8307-4D86-AA40-424703BA57B9}"/>
    <cellStyle name="Normal 10 3 6 3 2 2 2" xfId="15031" xr:uid="{AE408C99-3AFB-484F-911B-864208651660}"/>
    <cellStyle name="Normal 10 3 6 3 2 2 2 2" xfId="29869" xr:uid="{CF489FE7-1BD6-4662-8092-50C973BD09B8}"/>
    <cellStyle name="Normal 10 3 6 3 2 2 2 3" xfId="44702" xr:uid="{EF187867-6C28-4B9D-A922-A84729BE0691}"/>
    <cellStyle name="Normal 10 3 6 3 2 2 3" xfId="22449" xr:uid="{4822E148-6132-4CAD-9C5E-128F18BAADFE}"/>
    <cellStyle name="Normal 10 3 6 3 2 2 4" xfId="37282" xr:uid="{85DC6966-78F5-4418-B7F8-DB8D082612BD}"/>
    <cellStyle name="Normal 10 3 6 3 2 3" xfId="11793" xr:uid="{6EC6A0F0-4482-4551-87E2-0F28F3BE3B23}"/>
    <cellStyle name="Normal 10 3 6 3 2 3 2" xfId="26631" xr:uid="{ED6FB2F9-6405-4659-9D8F-0DB231D9E00E}"/>
    <cellStyle name="Normal 10 3 6 3 2 3 3" xfId="41464" xr:uid="{1460C442-FFC9-48F3-B60A-C55F481E57BF}"/>
    <cellStyle name="Normal 10 3 6 3 2 4" xfId="19211" xr:uid="{097C89B8-4CE4-4677-B358-F425E979048F}"/>
    <cellStyle name="Normal 10 3 6 3 2 5" xfId="34044" xr:uid="{201C47B5-72A5-4982-88EF-B702FE86F208}"/>
    <cellStyle name="Normal 10 3 6 3 3" xfId="6239" xr:uid="{B2D1BFD5-DC9F-4D06-8789-B020EF2348CC}"/>
    <cellStyle name="Normal 10 3 6 3 3 2" xfId="13662" xr:uid="{3577DB59-BAA3-46C3-862B-12F9BDBF6956}"/>
    <cellStyle name="Normal 10 3 6 3 3 2 2" xfId="28500" xr:uid="{99F72F5E-A0A6-4EFD-8787-6727A9DB7BC0}"/>
    <cellStyle name="Normal 10 3 6 3 3 2 3" xfId="43333" xr:uid="{36D04B27-00D9-4204-B1F9-830ECFBD1DF8}"/>
    <cellStyle name="Normal 10 3 6 3 3 3" xfId="21080" xr:uid="{3BFF9F19-93E5-43C9-B0B1-6B2C2DDB8E15}"/>
    <cellStyle name="Normal 10 3 6 3 3 4" xfId="35913" xr:uid="{C8CF442B-C245-4CB9-ABFE-45935F7A89DA}"/>
    <cellStyle name="Normal 10 3 6 3 4" xfId="10420" xr:uid="{E1172B7D-F5BF-4A07-8E28-835156DE8956}"/>
    <cellStyle name="Normal 10 3 6 3 4 2" xfId="25258" xr:uid="{E5A980B9-1C24-4C73-8CD9-3AFC693915CB}"/>
    <cellStyle name="Normal 10 3 6 3 4 3" xfId="40091" xr:uid="{69E7ED14-35B5-463B-8DB6-216DC8C8D80E}"/>
    <cellStyle name="Normal 10 3 6 3 5" xfId="17838" xr:uid="{61BE479F-A6B8-4665-9D7A-531CE4A00FBC}"/>
    <cellStyle name="Normal 10 3 6 3 6" xfId="32671" xr:uid="{6705C94A-E8CB-4B01-8B14-CC31D2EFD952}"/>
    <cellStyle name="Normal 10 3 6 4" xfId="4372" xr:uid="{06EF2DD4-EBB3-4AB1-B650-09E47525D4FE}"/>
    <cellStyle name="Normal 10 3 6 4 2" xfId="7609" xr:uid="{AE6050E6-9FD9-4B9C-A69E-C923355E6EE0}"/>
    <cellStyle name="Normal 10 3 6 4 2 2" xfId="15032" xr:uid="{4B438A35-EA52-4E2C-9FD9-ED96E08A20E1}"/>
    <cellStyle name="Normal 10 3 6 4 2 2 2" xfId="29870" xr:uid="{C661432D-8FD9-4FA1-9AE1-922752335768}"/>
    <cellStyle name="Normal 10 3 6 4 2 2 3" xfId="44703" xr:uid="{1FC1AFE1-D44F-4B54-AE90-A238E947B920}"/>
    <cellStyle name="Normal 10 3 6 4 2 3" xfId="22450" xr:uid="{842F9D5D-8454-4B10-9D4B-4F11228E808A}"/>
    <cellStyle name="Normal 10 3 6 4 2 4" xfId="37283" xr:uid="{FBC40E3B-8AB1-401D-9DC2-467C551E7B7A}"/>
    <cellStyle name="Normal 10 3 6 4 3" xfId="11794" xr:uid="{62C66BB6-F535-441E-BF9E-F5C58BD67716}"/>
    <cellStyle name="Normal 10 3 6 4 3 2" xfId="26632" xr:uid="{10779766-7CB3-4FAB-B68F-247D837495CD}"/>
    <cellStyle name="Normal 10 3 6 4 3 3" xfId="41465" xr:uid="{BE785443-371A-4F48-AB22-B0D0E2012EED}"/>
    <cellStyle name="Normal 10 3 6 4 4" xfId="19212" xr:uid="{91E1270B-046E-44C4-968A-839903222F1C}"/>
    <cellStyle name="Normal 10 3 6 4 5" xfId="34045" xr:uid="{13097842-2E5B-469A-8966-CD4052C57EAF}"/>
    <cellStyle name="Normal 10 3 6 5" xfId="5744" xr:uid="{7C87F351-A255-442C-9D3F-9FF2C4ED0F3F}"/>
    <cellStyle name="Normal 10 3 6 5 2" xfId="8984" xr:uid="{5C65144D-BA25-427B-B3B8-7E0F48633C45}"/>
    <cellStyle name="Normal 10 3 6 5 2 2" xfId="16407" xr:uid="{7899D712-974E-45D9-84D6-4C3F6914B1F1}"/>
    <cellStyle name="Normal 10 3 6 5 2 2 2" xfId="31245" xr:uid="{1E63D396-F19D-4322-8678-16B5F3DBEA59}"/>
    <cellStyle name="Normal 10 3 6 5 2 2 3" xfId="46078" xr:uid="{4C61B129-CDE8-4410-B5B2-5F3D573C48DB}"/>
    <cellStyle name="Normal 10 3 6 5 2 3" xfId="23825" xr:uid="{A1850A9D-71BE-4648-B73D-EE8BB17B57A9}"/>
    <cellStyle name="Normal 10 3 6 5 2 4" xfId="38658" xr:uid="{98E1B658-DC62-4E16-9750-AD5AAC88D1C0}"/>
    <cellStyle name="Normal 10 3 6 5 3" xfId="13169" xr:uid="{65096F26-8338-476A-BEE0-591D630028E1}"/>
    <cellStyle name="Normal 10 3 6 5 3 2" xfId="28007" xr:uid="{376322F1-A3B9-4FE0-AC6A-AF1405432A2A}"/>
    <cellStyle name="Normal 10 3 6 5 3 3" xfId="42840" xr:uid="{0F355A80-BAEB-42FC-A010-A44F27CEFF1C}"/>
    <cellStyle name="Normal 10 3 6 5 4" xfId="20587" xr:uid="{AF3EA8DE-477C-4DF4-8634-452F116D01EF}"/>
    <cellStyle name="Normal 10 3 6 5 5" xfId="35420" xr:uid="{9BC83FD2-17F7-4422-BEF0-F4D9510A2265}"/>
    <cellStyle name="Normal 10 3 6 6" xfId="3007" xr:uid="{D49BF34D-DD9D-4A3B-9F71-62297D0A3100}"/>
    <cellStyle name="Normal 10 3 6 6 2" xfId="9366" xr:uid="{C1B37299-1991-409F-890A-EE66E7567E93}"/>
    <cellStyle name="Normal 10 3 6 6 2 2" xfId="16789" xr:uid="{0B304256-3AE9-4E57-BC51-D02E0D25F50B}"/>
    <cellStyle name="Normal 10 3 6 6 2 2 2" xfId="31627" xr:uid="{BA8D49C0-743C-410E-8CCA-1F687AC36F6A}"/>
    <cellStyle name="Normal 10 3 6 6 2 2 3" xfId="46460" xr:uid="{B9AEECA2-ACF4-4C95-B32E-C760E53BDB4D}"/>
    <cellStyle name="Normal 10 3 6 6 2 3" xfId="24207" xr:uid="{F8BE479B-BB25-4E8D-91C1-C424DB5A1CEA}"/>
    <cellStyle name="Normal 10 3 6 6 2 4" xfId="39040" xr:uid="{825B6852-AEDD-4A2D-BECF-22C96A502D3A}"/>
    <cellStyle name="Normal 10 3 6 6 3" xfId="10418" xr:uid="{E4F9A546-1D1F-4462-9FD6-870BABA7E05F}"/>
    <cellStyle name="Normal 10 3 6 6 3 2" xfId="25256" xr:uid="{4FF583CD-37F7-4EF2-925B-46C7C843B1B5}"/>
    <cellStyle name="Normal 10 3 6 6 3 3" xfId="40089" xr:uid="{32EF85A2-01C6-40D5-850C-58DBEDB056FB}"/>
    <cellStyle name="Normal 10 3 6 6 4" xfId="17836" xr:uid="{D01733A0-A549-4D85-84DE-790F0209E7DE}"/>
    <cellStyle name="Normal 10 3 6 6 5" xfId="32669" xr:uid="{9005354D-8DF9-491D-AE29-74BCDC244E7F}"/>
    <cellStyle name="Normal 10 3 6 7" xfId="6237" xr:uid="{CD2E70A6-DD4F-42E2-8A4F-8AF72DFAEFB7}"/>
    <cellStyle name="Normal 10 3 6 7 2" xfId="13660" xr:uid="{17F1D7D3-76D7-4871-841C-68D87E986F2B}"/>
    <cellStyle name="Normal 10 3 6 7 2 2" xfId="28498" xr:uid="{0681E176-784A-409D-B488-E0FB8703FAC0}"/>
    <cellStyle name="Normal 10 3 6 7 2 3" xfId="43331" xr:uid="{666A25A5-FFAF-4EC5-B993-21F1713A8962}"/>
    <cellStyle name="Normal 10 3 6 7 3" xfId="21078" xr:uid="{49B7185E-9228-4264-A7DC-19CB2FC2809A}"/>
    <cellStyle name="Normal 10 3 6 7 4" xfId="35911" xr:uid="{AF9515C0-02A0-49AC-8E40-877D332FF804}"/>
    <cellStyle name="Normal 10 3 6 8" xfId="10051" xr:uid="{6633BDDB-A1D3-4B42-959B-265BE18521E8}"/>
    <cellStyle name="Normal 10 3 6 8 2" xfId="24889" xr:uid="{4AFB65F0-2BB3-43B1-899C-6F9C4C5FA25D}"/>
    <cellStyle name="Normal 10 3 6 8 3" xfId="39722" xr:uid="{36D8EC60-21E8-49DC-9319-C3EBFBC1A73A}"/>
    <cellStyle name="Normal 10 3 6 9" xfId="17469" xr:uid="{1BD0AECC-9429-4098-A738-EBF447B65B56}"/>
    <cellStyle name="Normal 10 3 7" xfId="3010" xr:uid="{E93A3841-9E94-42C7-929D-95BAA354B2EB}"/>
    <cellStyle name="Normal 10 3 7 2" xfId="4373" xr:uid="{09183442-AB50-43A8-9A25-7DB4D7CF8B25}"/>
    <cellStyle name="Normal 10 3 7 2 2" xfId="7610" xr:uid="{12EF9E2B-813E-404A-9CB4-39187C2D026A}"/>
    <cellStyle name="Normal 10 3 7 2 2 2" xfId="15033" xr:uid="{ABF7CB33-36BD-4D27-8096-769FFFD16AC5}"/>
    <cellStyle name="Normal 10 3 7 2 2 2 2" xfId="29871" xr:uid="{15A97F56-27B6-4645-ABB3-5B97B0F4E63F}"/>
    <cellStyle name="Normal 10 3 7 2 2 2 3" xfId="44704" xr:uid="{542DFE81-465B-4994-8206-99D771B2A142}"/>
    <cellStyle name="Normal 10 3 7 2 2 3" xfId="22451" xr:uid="{2F34D475-E34D-4D74-B873-D31603DCBED8}"/>
    <cellStyle name="Normal 10 3 7 2 2 4" xfId="37284" xr:uid="{D74B4ADE-9220-461C-AF34-CAF46C92491A}"/>
    <cellStyle name="Normal 10 3 7 2 3" xfId="11795" xr:uid="{65F58F2C-1E8E-460F-83FE-FB4AEE42C1BE}"/>
    <cellStyle name="Normal 10 3 7 2 3 2" xfId="26633" xr:uid="{2D6AF64E-06B0-4425-9001-FAD6B9620A7B}"/>
    <cellStyle name="Normal 10 3 7 2 3 3" xfId="41466" xr:uid="{200087AF-0618-4582-8900-D92821C8B1A0}"/>
    <cellStyle name="Normal 10 3 7 2 4" xfId="19213" xr:uid="{24EBA066-0076-4410-8F1C-4722EC870E95}"/>
    <cellStyle name="Normal 10 3 7 2 5" xfId="34046" xr:uid="{05AD6433-05B2-4845-B64D-9C2CF865A8B9}"/>
    <cellStyle name="Normal 10 3 7 3" xfId="6240" xr:uid="{E1A7BF24-CF33-4B90-9CD9-045717AEC7AA}"/>
    <cellStyle name="Normal 10 3 7 3 2" xfId="13663" xr:uid="{66F029B8-83AD-4251-BDFD-E785B7A8BD74}"/>
    <cellStyle name="Normal 10 3 7 3 2 2" xfId="28501" xr:uid="{CBCEA623-0D57-4ACE-B0DE-E98921279350}"/>
    <cellStyle name="Normal 10 3 7 3 2 3" xfId="43334" xr:uid="{0D8E30E5-519E-428F-A37B-4EEF199C463C}"/>
    <cellStyle name="Normal 10 3 7 3 3" xfId="21081" xr:uid="{197763A7-C1BC-4E3D-8F4A-5CCBCAAA56BD}"/>
    <cellStyle name="Normal 10 3 7 3 4" xfId="35914" xr:uid="{86E18D32-5BEE-4805-ADE2-5576E2889586}"/>
    <cellStyle name="Normal 10 3 7 4" xfId="10421" xr:uid="{8E49DDAA-C21C-4F22-B122-7BB9E20A70E4}"/>
    <cellStyle name="Normal 10 3 7 4 2" xfId="25259" xr:uid="{D135B381-D433-47C7-8199-7016315EB401}"/>
    <cellStyle name="Normal 10 3 7 4 3" xfId="40092" xr:uid="{71797060-DE38-4BB8-8A38-EC76ADF87365}"/>
    <cellStyle name="Normal 10 3 7 5" xfId="17839" xr:uid="{2562AD2C-13F0-4E99-B90E-C47C26CC5C71}"/>
    <cellStyle name="Normal 10 3 7 6" xfId="32672" xr:uid="{72A3BAD2-3ECD-4B1F-A144-DB049D7328D4}"/>
    <cellStyle name="Normal 10 3 8" xfId="3011" xr:uid="{E1C9C504-0A9D-43C6-9E2E-DA0B14AF4BEE}"/>
    <cellStyle name="Normal 10 3 8 2" xfId="4374" xr:uid="{B0532599-B354-459F-ADD0-D5167AB95AB2}"/>
    <cellStyle name="Normal 10 3 8 2 2" xfId="7611" xr:uid="{2C5905E6-0EDF-47EC-8265-60C9DE32C19A}"/>
    <cellStyle name="Normal 10 3 8 2 2 2" xfId="15034" xr:uid="{4B9C0EAD-0105-4B97-A0E9-52DF4D7CFBA0}"/>
    <cellStyle name="Normal 10 3 8 2 2 2 2" xfId="29872" xr:uid="{872A49E3-ACB5-4C24-BB38-FDD229497F97}"/>
    <cellStyle name="Normal 10 3 8 2 2 2 3" xfId="44705" xr:uid="{7DFB2771-AA6E-4870-8685-896C45EAA824}"/>
    <cellStyle name="Normal 10 3 8 2 2 3" xfId="22452" xr:uid="{5F828996-5DF2-4AF3-8C33-D391874CD58A}"/>
    <cellStyle name="Normal 10 3 8 2 2 4" xfId="37285" xr:uid="{1F10AF3F-A20C-440E-9350-59ACF11C32D4}"/>
    <cellStyle name="Normal 10 3 8 2 3" xfId="11796" xr:uid="{24F3A16E-0516-44B3-BED6-6DB3A3EB96AE}"/>
    <cellStyle name="Normal 10 3 8 2 3 2" xfId="26634" xr:uid="{B5291EC2-31B1-4A7A-A352-92D1B2300E1F}"/>
    <cellStyle name="Normal 10 3 8 2 3 3" xfId="41467" xr:uid="{39C2C9D5-F21F-4CDE-86A7-DB91A5750A35}"/>
    <cellStyle name="Normal 10 3 8 2 4" xfId="19214" xr:uid="{99F1F50C-6115-41DF-AA34-CF253983928A}"/>
    <cellStyle name="Normal 10 3 8 2 5" xfId="34047" xr:uid="{8DE84AD5-88D4-498F-A1DF-AA9074CF7DE9}"/>
    <cellStyle name="Normal 10 3 8 3" xfId="6241" xr:uid="{148F4743-A0FD-4DCE-94A5-401EA1F0DF82}"/>
    <cellStyle name="Normal 10 3 8 3 2" xfId="13664" xr:uid="{5174288C-E7A0-4FCD-A07F-EB0D63C46A5D}"/>
    <cellStyle name="Normal 10 3 8 3 2 2" xfId="28502" xr:uid="{1AE4534E-5FD7-4DE0-85E3-D702CEC863FF}"/>
    <cellStyle name="Normal 10 3 8 3 2 3" xfId="43335" xr:uid="{91501454-6579-438D-A7A7-8B601D65F8E1}"/>
    <cellStyle name="Normal 10 3 8 3 3" xfId="21082" xr:uid="{987DDF3B-49F5-4663-A0C2-3E40C1901AE4}"/>
    <cellStyle name="Normal 10 3 8 3 4" xfId="35915" xr:uid="{5DFC2B9A-14DA-4BCA-8764-7B0A547099ED}"/>
    <cellStyle name="Normal 10 3 8 4" xfId="10422" xr:uid="{83C4914F-8737-473F-8B40-337241A5116B}"/>
    <cellStyle name="Normal 10 3 8 4 2" xfId="25260" xr:uid="{07583BA5-8565-41BC-BFC2-F8361ECEBD29}"/>
    <cellStyle name="Normal 10 3 8 4 3" xfId="40093" xr:uid="{598DAEFA-8896-40C2-921D-CFB26163C012}"/>
    <cellStyle name="Normal 10 3 8 5" xfId="17840" xr:uid="{5291349E-10B8-466C-B3B6-20457578A8C7}"/>
    <cellStyle name="Normal 10 3 8 6" xfId="32673" xr:uid="{A635FEC8-4D7E-4470-B62E-36F4C5FB0C31}"/>
    <cellStyle name="Normal 10 3 9" xfId="4375" xr:uid="{6B89E82C-291F-47CA-AFCB-71CCE8F6BBAA}"/>
    <cellStyle name="Normal 10 3 9 2" xfId="7612" xr:uid="{8A93B2F9-0592-4E16-BE58-BAEEBF21B5CB}"/>
    <cellStyle name="Normal 10 3 9 2 2" xfId="15035" xr:uid="{8A5CA2BD-FE97-472E-9E31-3F06F5204C69}"/>
    <cellStyle name="Normal 10 3 9 2 2 2" xfId="29873" xr:uid="{B8618CB0-5691-4AFF-A4AD-21C58839FBB1}"/>
    <cellStyle name="Normal 10 3 9 2 2 3" xfId="44706" xr:uid="{C7E9CCEB-204A-4E7D-B40C-E3F44127FD07}"/>
    <cellStyle name="Normal 10 3 9 2 3" xfId="22453" xr:uid="{208F9F82-EF37-446A-B095-BBDACF3D91F0}"/>
    <cellStyle name="Normal 10 3 9 2 4" xfId="37286" xr:uid="{833DDF6A-BF8C-42DC-AD6A-0D813A27AF14}"/>
    <cellStyle name="Normal 10 3 9 3" xfId="11797" xr:uid="{CEAFC618-2FD1-47C0-AADD-FD8BE831237A}"/>
    <cellStyle name="Normal 10 3 9 3 2" xfId="26635" xr:uid="{6899E0CB-0F36-43A9-A69B-640AF687847F}"/>
    <cellStyle name="Normal 10 3 9 3 3" xfId="41468" xr:uid="{03EF15C4-119A-4C6B-854B-6164FF0BB5EC}"/>
    <cellStyle name="Normal 10 3 9 4" xfId="19215" xr:uid="{109087AD-AFD9-4B80-9449-494DDE81F8A4}"/>
    <cellStyle name="Normal 10 3 9 5" xfId="34048" xr:uid="{F700C0DB-D190-43FD-80A1-276BB54664C5}"/>
    <cellStyle name="Normal 10 30" xfId="2669" xr:uid="{344DFB15-1B7E-44B5-A370-89C33EFD89B2}"/>
    <cellStyle name="Normal 10 30 10" xfId="32398" xr:uid="{1D0426B0-97E4-40BD-9491-C49ABA3BE422}"/>
    <cellStyle name="Normal 10 30 2" xfId="3013" xr:uid="{10457780-93DF-4D07-8D7C-8DEEC188789B}"/>
    <cellStyle name="Normal 10 30 2 2" xfId="4376" xr:uid="{D10C629E-B379-42B4-B486-404B5006C2AB}"/>
    <cellStyle name="Normal 10 30 2 2 2" xfId="7613" xr:uid="{EE81E675-72B4-4FD4-BDF2-6CAF51019BA1}"/>
    <cellStyle name="Normal 10 30 2 2 2 2" xfId="15036" xr:uid="{CEB5094A-8C5C-4DAA-8EC5-25CA691240C9}"/>
    <cellStyle name="Normal 10 30 2 2 2 2 2" xfId="29874" xr:uid="{31B94BE0-7B38-4F95-9E10-4E5B445AE3C8}"/>
    <cellStyle name="Normal 10 30 2 2 2 2 3" xfId="44707" xr:uid="{64871A8F-D58D-48FB-9C6C-D6112AC52F55}"/>
    <cellStyle name="Normal 10 30 2 2 2 3" xfId="22454" xr:uid="{8C42382B-C183-4E13-BCEC-0496839A8B64}"/>
    <cellStyle name="Normal 10 30 2 2 2 4" xfId="37287" xr:uid="{3AD486DE-E7C0-474F-BE3C-A492B5246C15}"/>
    <cellStyle name="Normal 10 30 2 2 3" xfId="11798" xr:uid="{9C03F774-D5E7-4961-B1D1-35A93099AE97}"/>
    <cellStyle name="Normal 10 30 2 2 3 2" xfId="26636" xr:uid="{ADF5543C-0A87-4199-8A80-7F73C53E7D2F}"/>
    <cellStyle name="Normal 10 30 2 2 3 3" xfId="41469" xr:uid="{52864844-DBB1-4F8E-9A20-EF0471E36888}"/>
    <cellStyle name="Normal 10 30 2 2 4" xfId="19216" xr:uid="{21C3E662-3E53-4E46-A0B2-AC123A40A7DD}"/>
    <cellStyle name="Normal 10 30 2 2 5" xfId="34049" xr:uid="{56049D09-2A17-47D4-89B2-E8232402570D}"/>
    <cellStyle name="Normal 10 30 2 3" xfId="6243" xr:uid="{A6065D16-EC0D-4EC0-8328-99B9F6F43B1E}"/>
    <cellStyle name="Normal 10 30 2 3 2" xfId="13666" xr:uid="{6FA59DF8-6680-444C-89CE-2152775084AB}"/>
    <cellStyle name="Normal 10 30 2 3 2 2" xfId="28504" xr:uid="{FFA67F87-3277-4F95-8694-D79D60746045}"/>
    <cellStyle name="Normal 10 30 2 3 2 3" xfId="43337" xr:uid="{F2E2FBE3-0E9D-4114-B52B-90FA42547D7F}"/>
    <cellStyle name="Normal 10 30 2 3 3" xfId="21084" xr:uid="{4B878519-8D8C-498F-8A8B-F3F445CEF6B3}"/>
    <cellStyle name="Normal 10 30 2 3 4" xfId="35917" xr:uid="{30A09885-9032-485D-8833-63B58C8ECA5B}"/>
    <cellStyle name="Normal 10 30 2 4" xfId="10424" xr:uid="{A8747FBD-9B0F-44CB-AC82-FD69EC83D595}"/>
    <cellStyle name="Normal 10 30 2 4 2" xfId="25262" xr:uid="{1ABBA955-B2E5-4391-818D-A71F12C1B51D}"/>
    <cellStyle name="Normal 10 30 2 4 3" xfId="40095" xr:uid="{18C317D2-9D61-466B-A6A2-55E612486A82}"/>
    <cellStyle name="Normal 10 30 2 5" xfId="17842" xr:uid="{5A71844A-593D-47E3-ACA9-923E5932F273}"/>
    <cellStyle name="Normal 10 30 2 6" xfId="32675" xr:uid="{6FCB3858-A1B8-4809-A345-A2653E1E2BB3}"/>
    <cellStyle name="Normal 10 30 3" xfId="3014" xr:uid="{F267565F-372E-449C-AB08-5B369A63AA73}"/>
    <cellStyle name="Normal 10 30 3 2" xfId="4377" xr:uid="{272DE5AD-EC46-40BB-9039-A21A923EAE81}"/>
    <cellStyle name="Normal 10 30 3 2 2" xfId="7614" xr:uid="{695EDF22-7F2F-4335-802C-77893560D22B}"/>
    <cellStyle name="Normal 10 30 3 2 2 2" xfId="15037" xr:uid="{C4C23D5C-154C-4888-9904-96AE3468967F}"/>
    <cellStyle name="Normal 10 30 3 2 2 2 2" xfId="29875" xr:uid="{F545F8AA-40AE-4E2E-AB88-685FC8E36196}"/>
    <cellStyle name="Normal 10 30 3 2 2 2 3" xfId="44708" xr:uid="{FD7EC5AE-9013-47FA-BF37-C7F092FB55E8}"/>
    <cellStyle name="Normal 10 30 3 2 2 3" xfId="22455" xr:uid="{5DCAFD11-91B3-4B3A-8588-71594B8440BB}"/>
    <cellStyle name="Normal 10 30 3 2 2 4" xfId="37288" xr:uid="{29B6EE27-DECB-492B-BABA-1F9B77A93F1C}"/>
    <cellStyle name="Normal 10 30 3 2 3" xfId="11799" xr:uid="{7D595141-26AD-4468-80AB-DE47D3D9752D}"/>
    <cellStyle name="Normal 10 30 3 2 3 2" xfId="26637" xr:uid="{77ADDEFC-A1D8-4109-A0CE-D798C75D58B4}"/>
    <cellStyle name="Normal 10 30 3 2 3 3" xfId="41470" xr:uid="{6D8B7FAF-05EB-4493-898C-01E4C98387E6}"/>
    <cellStyle name="Normal 10 30 3 2 4" xfId="19217" xr:uid="{346E4659-B94F-4026-99A6-E6E1ED732117}"/>
    <cellStyle name="Normal 10 30 3 2 5" xfId="34050" xr:uid="{9BA061AF-D8D7-40DE-8736-1B68C89FA0DB}"/>
    <cellStyle name="Normal 10 30 3 3" xfId="6244" xr:uid="{070E86C1-6AB9-47D4-AE7B-E4D76CFCBECD}"/>
    <cellStyle name="Normal 10 30 3 3 2" xfId="13667" xr:uid="{A37F0079-2BB6-44AE-9135-D4D2DABFC6F1}"/>
    <cellStyle name="Normal 10 30 3 3 2 2" xfId="28505" xr:uid="{AC4620BB-A9AA-45E5-BECA-E2CB5BCF912B}"/>
    <cellStyle name="Normal 10 30 3 3 2 3" xfId="43338" xr:uid="{9F620AE9-9F86-4CFF-B084-9E46A2695042}"/>
    <cellStyle name="Normal 10 30 3 3 3" xfId="21085" xr:uid="{18155185-B468-4897-AC40-93CAD8D2D21F}"/>
    <cellStyle name="Normal 10 30 3 3 4" xfId="35918" xr:uid="{02AE2464-7495-4C1C-9FB9-C90F37BD1317}"/>
    <cellStyle name="Normal 10 30 3 4" xfId="10425" xr:uid="{B4331E86-61F2-49AE-9FA3-2361FB63AF25}"/>
    <cellStyle name="Normal 10 30 3 4 2" xfId="25263" xr:uid="{9A4A22B8-2801-4150-B96C-58ED5593A9DC}"/>
    <cellStyle name="Normal 10 30 3 4 3" xfId="40096" xr:uid="{22178D16-438F-4EA6-81D6-AF49C38EEC79}"/>
    <cellStyle name="Normal 10 30 3 5" xfId="17843" xr:uid="{BDB95526-5D91-403C-A9EB-A688FB28C847}"/>
    <cellStyle name="Normal 10 30 3 6" xfId="32676" xr:uid="{392DA813-45C0-4C19-B109-F59340AF727C}"/>
    <cellStyle name="Normal 10 30 4" xfId="4378" xr:uid="{FF7CB851-49F3-4260-939D-167F29DC21B2}"/>
    <cellStyle name="Normal 10 30 4 2" xfId="7615" xr:uid="{7C99F9D2-3B5D-45CF-BF7C-9D61C68D1136}"/>
    <cellStyle name="Normal 10 30 4 2 2" xfId="15038" xr:uid="{5DB63E80-4159-4855-AE79-61A4403A6088}"/>
    <cellStyle name="Normal 10 30 4 2 2 2" xfId="29876" xr:uid="{CED3E613-C4B7-4837-8EEE-BEC9B0BEDBAC}"/>
    <cellStyle name="Normal 10 30 4 2 2 3" xfId="44709" xr:uid="{79C16F50-CC3B-481A-A274-47D98E206022}"/>
    <cellStyle name="Normal 10 30 4 2 3" xfId="22456" xr:uid="{C226F834-43DB-4FE1-AE46-F9E1F28F31ED}"/>
    <cellStyle name="Normal 10 30 4 2 4" xfId="37289" xr:uid="{898BC9AB-FEC3-4975-AF1E-F89925060785}"/>
    <cellStyle name="Normal 10 30 4 3" xfId="11800" xr:uid="{556CA0A2-1EF7-49BE-93DA-B30CD44E2D8E}"/>
    <cellStyle name="Normal 10 30 4 3 2" xfId="26638" xr:uid="{1E75C3C9-9E87-43FF-AB11-E9BF90AA564C}"/>
    <cellStyle name="Normal 10 30 4 3 3" xfId="41471" xr:uid="{C91EEC34-316D-435F-9234-B889142D6300}"/>
    <cellStyle name="Normal 10 30 4 4" xfId="19218" xr:uid="{A26091C4-A9DF-4667-9172-8834857D9A29}"/>
    <cellStyle name="Normal 10 30 4 5" xfId="34051" xr:uid="{1CF69504-829C-4951-B76C-8F5A0C1BA793}"/>
    <cellStyle name="Normal 10 30 5" xfId="5640" xr:uid="{9440F93B-4E82-4509-9E5C-4335C2A42CF4}"/>
    <cellStyle name="Normal 10 30 5 2" xfId="8880" xr:uid="{2DD0A6FB-7540-4E72-A575-4E9ACDFFCB36}"/>
    <cellStyle name="Normal 10 30 5 2 2" xfId="16303" xr:uid="{BB2079C5-4AA0-4542-AF19-2777443367D2}"/>
    <cellStyle name="Normal 10 30 5 2 2 2" xfId="31141" xr:uid="{D8D33327-DA07-4A53-BBAC-1EA23DD1AF49}"/>
    <cellStyle name="Normal 10 30 5 2 2 3" xfId="45974" xr:uid="{28EEA37A-C834-4233-9014-7F769A40A7CD}"/>
    <cellStyle name="Normal 10 30 5 2 3" xfId="23721" xr:uid="{3C4CD448-3857-482D-B27A-488781A515A9}"/>
    <cellStyle name="Normal 10 30 5 2 4" xfId="38554" xr:uid="{C763B7EE-1194-43D1-B053-9F4ACBCB119E}"/>
    <cellStyle name="Normal 10 30 5 3" xfId="13065" xr:uid="{4F3FE91D-788C-49A7-B6ED-21C1A4507CBE}"/>
    <cellStyle name="Normal 10 30 5 3 2" xfId="27903" xr:uid="{60135120-302C-46C1-994E-2BF746F5CF8D}"/>
    <cellStyle name="Normal 10 30 5 3 3" xfId="42736" xr:uid="{0829E594-35CE-4499-A67C-3172CED4F325}"/>
    <cellStyle name="Normal 10 30 5 4" xfId="20483" xr:uid="{7C1203D5-4BEC-4354-AE74-91CCE7D71FCB}"/>
    <cellStyle name="Normal 10 30 5 5" xfId="35316" xr:uid="{A90D7F1A-31C3-4609-807F-BCD2EFE1F43E}"/>
    <cellStyle name="Normal 10 30 6" xfId="3012" xr:uid="{FBF839FB-CD0A-43B9-9834-4DA1D73D3421}"/>
    <cellStyle name="Normal 10 30 6 2" xfId="9367" xr:uid="{51B4716C-4B97-417C-9391-F6C54E7BE40F}"/>
    <cellStyle name="Normal 10 30 6 2 2" xfId="16790" xr:uid="{2EA5F445-996F-4748-A86E-B47D81DDB7CC}"/>
    <cellStyle name="Normal 10 30 6 2 2 2" xfId="31628" xr:uid="{3CC34D71-D898-4136-BF41-388F755D2350}"/>
    <cellStyle name="Normal 10 30 6 2 2 3" xfId="46461" xr:uid="{F626FBF0-ED99-44A2-AD8A-25504B364037}"/>
    <cellStyle name="Normal 10 30 6 2 3" xfId="24208" xr:uid="{8D43D647-4608-418A-8392-B1DEFB86788C}"/>
    <cellStyle name="Normal 10 30 6 2 4" xfId="39041" xr:uid="{BE1EBD56-799C-42E1-B7D0-D4C17F7983EE}"/>
    <cellStyle name="Normal 10 30 6 3" xfId="10423" xr:uid="{D7DAE53B-D6CC-4C9C-A754-AF9ED9E37681}"/>
    <cellStyle name="Normal 10 30 6 3 2" xfId="25261" xr:uid="{0E21DDA1-BF4C-495E-B303-F956224A8EE7}"/>
    <cellStyle name="Normal 10 30 6 3 3" xfId="40094" xr:uid="{8EC92CE2-EF22-4D64-8D34-2E95AC82F751}"/>
    <cellStyle name="Normal 10 30 6 4" xfId="17841" xr:uid="{C35B6B87-B773-4CB3-8577-3BF5009E469B}"/>
    <cellStyle name="Normal 10 30 6 5" xfId="32674" xr:uid="{B50CD03A-5B16-4DB0-B1E1-72B27964AB73}"/>
    <cellStyle name="Normal 10 30 7" xfId="6242" xr:uid="{7B1A3134-5BE0-4B33-B3FB-71142AEE5F38}"/>
    <cellStyle name="Normal 10 30 7 2" xfId="13665" xr:uid="{6A3E362F-69F5-43B5-8781-6FE067D51FA0}"/>
    <cellStyle name="Normal 10 30 7 2 2" xfId="28503" xr:uid="{F8F0E8BF-56C0-4F5B-8B75-9CA208A8BD0B}"/>
    <cellStyle name="Normal 10 30 7 2 3" xfId="43336" xr:uid="{F719B80C-854A-4D9B-84D5-32D91370A15B}"/>
    <cellStyle name="Normal 10 30 7 3" xfId="21083" xr:uid="{928725F8-6345-47F4-B877-E0C7B8C9B80C}"/>
    <cellStyle name="Normal 10 30 7 4" xfId="35916" xr:uid="{FC2120A8-DBE6-4D05-AF1E-AA9112539588}"/>
    <cellStyle name="Normal 10 30 8" xfId="10147" xr:uid="{3614797C-12FB-4BA2-9260-153702CCEF6D}"/>
    <cellStyle name="Normal 10 30 8 2" xfId="24985" xr:uid="{01EF1F31-D462-42B6-9CF6-E2E8FE57F184}"/>
    <cellStyle name="Normal 10 30 8 3" xfId="39818" xr:uid="{E689ADC5-0D0E-48D9-8C0D-AFC97455BA22}"/>
    <cellStyle name="Normal 10 30 9" xfId="17565" xr:uid="{09C56E9C-9716-4B05-B25F-1124B0C6C79A}"/>
    <cellStyle name="Normal 10 31" xfId="2682" xr:uid="{B2B086AB-6F5E-4CAA-B179-DFE9F4F28618}"/>
    <cellStyle name="Normal 10 31 10" xfId="32404" xr:uid="{9D67F42F-4DBC-4491-B350-AC2B095762BC}"/>
    <cellStyle name="Normal 10 31 2" xfId="3016" xr:uid="{301504EA-CCC0-4221-B48B-DCABE5E9C9E8}"/>
    <cellStyle name="Normal 10 31 2 2" xfId="4379" xr:uid="{33BE9669-5D04-48F5-AC98-3537E9322ACF}"/>
    <cellStyle name="Normal 10 31 2 2 2" xfId="7616" xr:uid="{D564C052-8267-42A8-B851-A87806981FFA}"/>
    <cellStyle name="Normal 10 31 2 2 2 2" xfId="15039" xr:uid="{933C4FDD-0B7B-4707-A56D-0FFD8A1311D5}"/>
    <cellStyle name="Normal 10 31 2 2 2 2 2" xfId="29877" xr:uid="{A72EC7CF-85E3-4FC8-BA54-9B6E24D0063E}"/>
    <cellStyle name="Normal 10 31 2 2 2 2 3" xfId="44710" xr:uid="{0C523E6C-DF1B-4A0F-8015-1E4AF0B04B8A}"/>
    <cellStyle name="Normal 10 31 2 2 2 3" xfId="22457" xr:uid="{E4F96567-4E07-4011-B43C-5BBFEA7A94BE}"/>
    <cellStyle name="Normal 10 31 2 2 2 4" xfId="37290" xr:uid="{7DF30FCB-EC46-4506-B4F6-44B8F3D7D325}"/>
    <cellStyle name="Normal 10 31 2 2 3" xfId="11801" xr:uid="{71436481-4B0B-4200-8D4F-A429695CE2E1}"/>
    <cellStyle name="Normal 10 31 2 2 3 2" xfId="26639" xr:uid="{76D8FA2E-518B-48C8-A078-DB7662624BD4}"/>
    <cellStyle name="Normal 10 31 2 2 3 3" xfId="41472" xr:uid="{DF263321-2649-41F2-9002-EA1BC83986B7}"/>
    <cellStyle name="Normal 10 31 2 2 4" xfId="19219" xr:uid="{4580A838-BB0E-4AC0-BF87-0CE92B035F4F}"/>
    <cellStyle name="Normal 10 31 2 2 5" xfId="34052" xr:uid="{CA1555B1-60A5-4F44-A4CE-6FA99AC5B991}"/>
    <cellStyle name="Normal 10 31 2 3" xfId="6246" xr:uid="{C9DE4033-AE3F-4C22-98A3-1AD98E5714DE}"/>
    <cellStyle name="Normal 10 31 2 3 2" xfId="13669" xr:uid="{AC0B9DC4-52E7-48F3-AEE9-F51A2270EAE9}"/>
    <cellStyle name="Normal 10 31 2 3 2 2" xfId="28507" xr:uid="{AF458213-A4B1-47C3-A215-77323F3D5984}"/>
    <cellStyle name="Normal 10 31 2 3 2 3" xfId="43340" xr:uid="{72BA3097-87E3-413D-8D52-1368FA00E674}"/>
    <cellStyle name="Normal 10 31 2 3 3" xfId="21087" xr:uid="{59622620-3C0A-4D8F-84C2-B273576BF47F}"/>
    <cellStyle name="Normal 10 31 2 3 4" xfId="35920" xr:uid="{6B141EB7-5FA1-4835-A48B-4D4445CD0A50}"/>
    <cellStyle name="Normal 10 31 2 4" xfId="10427" xr:uid="{19DE9D07-20F6-4569-9CB0-B7BADC0E7661}"/>
    <cellStyle name="Normal 10 31 2 4 2" xfId="25265" xr:uid="{1D7B420D-DBBE-4EF3-8B46-8EADE73FF33E}"/>
    <cellStyle name="Normal 10 31 2 4 3" xfId="40098" xr:uid="{3C163D27-35FE-4B07-947B-9C24AFEDC499}"/>
    <cellStyle name="Normal 10 31 2 5" xfId="17845" xr:uid="{6C744B2A-B88B-46AE-8FF0-0A30FD64A614}"/>
    <cellStyle name="Normal 10 31 2 6" xfId="32678" xr:uid="{0FFDE39E-0D44-49AD-A8A6-ACF2663CA107}"/>
    <cellStyle name="Normal 10 31 3" xfId="3017" xr:uid="{FA75CFE1-EC95-4B62-9699-2E23A6FE5BEB}"/>
    <cellStyle name="Normal 10 31 3 2" xfId="4380" xr:uid="{967BAA9E-C704-404E-83F4-345D21F158EF}"/>
    <cellStyle name="Normal 10 31 3 2 2" xfId="7617" xr:uid="{E4F3ECBB-3F6B-46E4-8057-50C30132A070}"/>
    <cellStyle name="Normal 10 31 3 2 2 2" xfId="15040" xr:uid="{13876AE1-05B3-41EC-BAE4-9673AD510DCA}"/>
    <cellStyle name="Normal 10 31 3 2 2 2 2" xfId="29878" xr:uid="{418D7B23-49C4-443E-930F-9A0D36FCA1A3}"/>
    <cellStyle name="Normal 10 31 3 2 2 2 3" xfId="44711" xr:uid="{3C0D74B5-C793-4D0A-9A36-949C7122B9FB}"/>
    <cellStyle name="Normal 10 31 3 2 2 3" xfId="22458" xr:uid="{746A7260-B88F-40A7-9132-ADD856699303}"/>
    <cellStyle name="Normal 10 31 3 2 2 4" xfId="37291" xr:uid="{F074F5CF-A605-49EB-BC88-D05B1E989B6B}"/>
    <cellStyle name="Normal 10 31 3 2 3" xfId="11802" xr:uid="{F3DB6726-3DE1-49F6-A265-761700B37D8C}"/>
    <cellStyle name="Normal 10 31 3 2 3 2" xfId="26640" xr:uid="{783FFEBC-314C-4E93-89AA-1CC39D487302}"/>
    <cellStyle name="Normal 10 31 3 2 3 3" xfId="41473" xr:uid="{19704008-A223-406B-BC5D-87DD29929D5B}"/>
    <cellStyle name="Normal 10 31 3 2 4" xfId="19220" xr:uid="{ED0F311E-F9D9-49E2-8096-F24F14756626}"/>
    <cellStyle name="Normal 10 31 3 2 5" xfId="34053" xr:uid="{8C8F8504-5BF8-4D46-808C-97F68B751EF1}"/>
    <cellStyle name="Normal 10 31 3 3" xfId="6247" xr:uid="{B18618F6-55B6-44E8-AA75-BB048BFA062E}"/>
    <cellStyle name="Normal 10 31 3 3 2" xfId="13670" xr:uid="{C417FC74-819D-4705-A43B-30D94DAF0313}"/>
    <cellStyle name="Normal 10 31 3 3 2 2" xfId="28508" xr:uid="{AFC60462-DA3B-40F5-A444-3B0A717784CA}"/>
    <cellStyle name="Normal 10 31 3 3 2 3" xfId="43341" xr:uid="{027DE906-3CA9-4E0E-9C46-C556EE3C70CD}"/>
    <cellStyle name="Normal 10 31 3 3 3" xfId="21088" xr:uid="{42F9B728-729B-4B00-A2B4-B54B310B9A3B}"/>
    <cellStyle name="Normal 10 31 3 3 4" xfId="35921" xr:uid="{D9ECAA20-F841-45A8-9002-3AB83112F28B}"/>
    <cellStyle name="Normal 10 31 3 4" xfId="10428" xr:uid="{5D2D3BCD-F2D2-415B-8322-8E5BE431BB66}"/>
    <cellStyle name="Normal 10 31 3 4 2" xfId="25266" xr:uid="{E481937F-229E-40F1-957D-55CCB923D809}"/>
    <cellStyle name="Normal 10 31 3 4 3" xfId="40099" xr:uid="{214D52B6-02D7-456A-B4A6-477A1D269229}"/>
    <cellStyle name="Normal 10 31 3 5" xfId="17846" xr:uid="{92FD527D-8FFE-4EA3-80BD-7277C83218C7}"/>
    <cellStyle name="Normal 10 31 3 6" xfId="32679" xr:uid="{44FE8AAD-E552-4953-9000-C09B021B67B2}"/>
    <cellStyle name="Normal 10 31 4" xfId="4381" xr:uid="{FC9028AE-D545-4F58-B489-0B2FB915BE2C}"/>
    <cellStyle name="Normal 10 31 4 2" xfId="7618" xr:uid="{34C24E89-ECAB-49A5-9180-A7B59716D3F0}"/>
    <cellStyle name="Normal 10 31 4 2 2" xfId="15041" xr:uid="{E3D8C390-6AA7-413B-81FA-DB5925B2CFA8}"/>
    <cellStyle name="Normal 10 31 4 2 2 2" xfId="29879" xr:uid="{7FED0D83-C0FA-44DA-B8D2-BAB24BF1DB59}"/>
    <cellStyle name="Normal 10 31 4 2 2 3" xfId="44712" xr:uid="{DB3A8599-3C05-44F5-AA69-FD1E29182CEC}"/>
    <cellStyle name="Normal 10 31 4 2 3" xfId="22459" xr:uid="{E50D535D-4DB2-400E-8469-4A6A0F29F24A}"/>
    <cellStyle name="Normal 10 31 4 2 4" xfId="37292" xr:uid="{782442B3-5C5B-4DEE-9602-78BC959C77F7}"/>
    <cellStyle name="Normal 10 31 4 3" xfId="11803" xr:uid="{2A981ADE-B85A-470A-A8F7-2B7DDC86D4A0}"/>
    <cellStyle name="Normal 10 31 4 3 2" xfId="26641" xr:uid="{D4100A43-90E9-4167-8255-FA631304A9D3}"/>
    <cellStyle name="Normal 10 31 4 3 3" xfId="41474" xr:uid="{D70E70E0-BBDC-4CE2-97C5-1AE7164C285A}"/>
    <cellStyle name="Normal 10 31 4 4" xfId="19221" xr:uid="{B7EA9C97-8377-4166-8E93-E6BCA5C92EB5}"/>
    <cellStyle name="Normal 10 31 4 5" xfId="34054" xr:uid="{DFF5C415-BCB3-4FE7-97CC-C1F15562B9B8}"/>
    <cellStyle name="Normal 10 31 5" xfId="6010" xr:uid="{E1BB92FA-771F-4B6A-834A-48EEDE7311D3}"/>
    <cellStyle name="Normal 10 31 5 2" xfId="9248" xr:uid="{D34D6282-F940-4907-8B78-9D3EB5E0E27B}"/>
    <cellStyle name="Normal 10 31 5 2 2" xfId="16671" xr:uid="{9EA37243-13B3-4770-8E24-AD4DEC092573}"/>
    <cellStyle name="Normal 10 31 5 2 2 2" xfId="31509" xr:uid="{B492F771-649D-4FEF-AD9B-AF1DAF2A41E4}"/>
    <cellStyle name="Normal 10 31 5 2 2 3" xfId="46342" xr:uid="{B2606996-9E4C-4276-8522-5608EE8B29FF}"/>
    <cellStyle name="Normal 10 31 5 2 3" xfId="24089" xr:uid="{6683F4F8-33F9-49C7-A1D7-63F854BB346E}"/>
    <cellStyle name="Normal 10 31 5 2 4" xfId="38922" xr:uid="{D46863FE-98D2-455D-B7DF-B2FAC42939DB}"/>
    <cellStyle name="Normal 10 31 5 3" xfId="13433" xr:uid="{5965ABA8-8CF4-44DE-A90A-F257B76D6746}"/>
    <cellStyle name="Normal 10 31 5 3 2" xfId="28271" xr:uid="{CED873F2-299B-438E-A2E9-216AE08B6E21}"/>
    <cellStyle name="Normal 10 31 5 3 3" xfId="43104" xr:uid="{2A5AF89D-55E8-497A-A19C-9801B864A433}"/>
    <cellStyle name="Normal 10 31 5 4" xfId="20851" xr:uid="{E84C9519-E1CF-4491-8DED-644B53737712}"/>
    <cellStyle name="Normal 10 31 5 5" xfId="35684" xr:uid="{4B11EAA3-185D-44D2-BE7D-66A51E471C85}"/>
    <cellStyle name="Normal 10 31 6" xfId="3015" xr:uid="{020CD21C-4C0E-4A7B-BDDA-5C1C6BA26C77}"/>
    <cellStyle name="Normal 10 31 6 2" xfId="9368" xr:uid="{ABB9FFC1-981C-46F6-9C41-3B105CEA9CF4}"/>
    <cellStyle name="Normal 10 31 6 2 2" xfId="16791" xr:uid="{E35D038D-FD73-4AC2-84E9-105DAD44011D}"/>
    <cellStyle name="Normal 10 31 6 2 2 2" xfId="31629" xr:uid="{F18E1660-351C-41FF-8163-8EE41D4F5C81}"/>
    <cellStyle name="Normal 10 31 6 2 2 3" xfId="46462" xr:uid="{DB82F8E2-B0C2-48EE-96D4-CBFD7282390D}"/>
    <cellStyle name="Normal 10 31 6 2 3" xfId="24209" xr:uid="{9C56C5E4-BE84-4493-B38E-29A8FC52C2EF}"/>
    <cellStyle name="Normal 10 31 6 2 4" xfId="39042" xr:uid="{A1335267-9E57-45D5-9E1C-3AACDE5FC3C5}"/>
    <cellStyle name="Normal 10 31 6 3" xfId="10426" xr:uid="{9DF4F6E3-596A-4660-BCCE-8A20ABE78C01}"/>
    <cellStyle name="Normal 10 31 6 3 2" xfId="25264" xr:uid="{68D72440-7111-48A1-91EE-42AB7846674A}"/>
    <cellStyle name="Normal 10 31 6 3 3" xfId="40097" xr:uid="{93B7278B-8B33-42CC-81DE-AD2677939929}"/>
    <cellStyle name="Normal 10 31 6 4" xfId="17844" xr:uid="{F1DB8230-D91F-4684-806C-E328E991B28D}"/>
    <cellStyle name="Normal 10 31 6 5" xfId="32677" xr:uid="{57CCA958-47D2-4F6C-80CD-C5B0B75BE9E4}"/>
    <cellStyle name="Normal 10 31 7" xfId="6245" xr:uid="{939D9D1E-2A8D-4EFE-A28D-77250F2E8017}"/>
    <cellStyle name="Normal 10 31 7 2" xfId="13668" xr:uid="{56E49A1A-732F-443D-9389-93F7C48C344E}"/>
    <cellStyle name="Normal 10 31 7 2 2" xfId="28506" xr:uid="{91211EDF-E9A4-4915-828F-A095522CC41D}"/>
    <cellStyle name="Normal 10 31 7 2 3" xfId="43339" xr:uid="{CC5F2732-6947-47F9-86CC-609F3E9CBEEF}"/>
    <cellStyle name="Normal 10 31 7 3" xfId="21086" xr:uid="{0D5CF43F-1498-4A07-AACE-632691F4AD93}"/>
    <cellStyle name="Normal 10 31 7 4" xfId="35919" xr:uid="{9EFE6B37-E25C-4247-9ACF-D53298B4BC2F}"/>
    <cellStyle name="Normal 10 31 8" xfId="10153" xr:uid="{84CEFAE4-D547-4C9E-8696-80B5E57DA30D}"/>
    <cellStyle name="Normal 10 31 8 2" xfId="24991" xr:uid="{DDAE0231-7938-4EE3-9AFA-E04A8DB2F3BE}"/>
    <cellStyle name="Normal 10 31 8 3" xfId="39824" xr:uid="{C51FEDF7-D260-4B70-97FF-6959A98D6CF1}"/>
    <cellStyle name="Normal 10 31 9" xfId="17571" xr:uid="{6DFBB4DA-BE6E-430D-9398-D280597B4537}"/>
    <cellStyle name="Normal 10 32" xfId="2723" xr:uid="{0ECC527A-6EE6-47F8-AF2E-2834FA216A07}"/>
    <cellStyle name="Normal 10 32 10" xfId="32418" xr:uid="{40C0209E-BF92-4016-A3AC-A85434C915D1}"/>
    <cellStyle name="Normal 10 32 2" xfId="3019" xr:uid="{9475E07B-3144-41E9-9AFE-095F6AA87E2C}"/>
    <cellStyle name="Normal 10 32 2 2" xfId="4382" xr:uid="{F96B42B6-05A8-442D-82A7-F0B5BF3F2FF2}"/>
    <cellStyle name="Normal 10 32 2 2 2" xfId="7619" xr:uid="{46FF0865-F1F6-4C9C-A70D-6FB67690D664}"/>
    <cellStyle name="Normal 10 32 2 2 2 2" xfId="15042" xr:uid="{6887D272-6153-4C76-B11D-EF23F169FD11}"/>
    <cellStyle name="Normal 10 32 2 2 2 2 2" xfId="29880" xr:uid="{9F9D4EBF-7F50-42C4-AB44-F775D3E9DE2B}"/>
    <cellStyle name="Normal 10 32 2 2 2 2 3" xfId="44713" xr:uid="{6DB0FF58-4564-4B6B-8F6E-EC70A8788868}"/>
    <cellStyle name="Normal 10 32 2 2 2 3" xfId="22460" xr:uid="{A642750A-6548-48B6-95E5-DD318E1E5F44}"/>
    <cellStyle name="Normal 10 32 2 2 2 4" xfId="37293" xr:uid="{8E14D3D8-764E-42AC-A157-0F6D99AEF87E}"/>
    <cellStyle name="Normal 10 32 2 2 3" xfId="11804" xr:uid="{DF042237-39D3-45FD-BA8C-6BD2DE57E23E}"/>
    <cellStyle name="Normal 10 32 2 2 3 2" xfId="26642" xr:uid="{5309523E-7D07-4288-A466-3D5C220C2499}"/>
    <cellStyle name="Normal 10 32 2 2 3 3" xfId="41475" xr:uid="{545039ED-F478-4220-A277-98FA9748F484}"/>
    <cellStyle name="Normal 10 32 2 2 4" xfId="19222" xr:uid="{3049372D-0CF6-4BDC-B03D-D5ADE97DE3C5}"/>
    <cellStyle name="Normal 10 32 2 2 5" xfId="34055" xr:uid="{44B0B097-B62F-4E3B-A0AD-C450713756D4}"/>
    <cellStyle name="Normal 10 32 2 3" xfId="6249" xr:uid="{83FADCB0-C421-46F9-ADEC-8C8E341E5919}"/>
    <cellStyle name="Normal 10 32 2 3 2" xfId="13672" xr:uid="{3F66214F-8C58-4CEB-9101-22EC3BCE65C3}"/>
    <cellStyle name="Normal 10 32 2 3 2 2" xfId="28510" xr:uid="{960C6DFD-225B-439B-8D73-D2FF24FD23B6}"/>
    <cellStyle name="Normal 10 32 2 3 2 3" xfId="43343" xr:uid="{14B27A66-5727-41B9-BC81-0B4F430D0076}"/>
    <cellStyle name="Normal 10 32 2 3 3" xfId="21090" xr:uid="{614C452A-750C-4709-8C39-81FE2835F690}"/>
    <cellStyle name="Normal 10 32 2 3 4" xfId="35923" xr:uid="{4C0764FF-B6D9-40E6-A2B3-3D5E1AE5BB39}"/>
    <cellStyle name="Normal 10 32 2 4" xfId="10430" xr:uid="{E4838B79-E5DB-4B58-8817-D32F63D2E2E5}"/>
    <cellStyle name="Normal 10 32 2 4 2" xfId="25268" xr:uid="{79C0CD62-0ED4-4F35-B88E-EB58226B1A91}"/>
    <cellStyle name="Normal 10 32 2 4 3" xfId="40101" xr:uid="{121874D2-D217-44DD-9877-05EF529D6E78}"/>
    <cellStyle name="Normal 10 32 2 5" xfId="17848" xr:uid="{A259649F-776C-4EBB-ADC1-65A568A6549A}"/>
    <cellStyle name="Normal 10 32 2 6" xfId="32681" xr:uid="{1D95681E-8BA4-4CF2-9F52-898F4095C18E}"/>
    <cellStyle name="Normal 10 32 3" xfId="3020" xr:uid="{7E43F1E4-14EF-475A-99FB-30880599223D}"/>
    <cellStyle name="Normal 10 32 3 2" xfId="4383" xr:uid="{2FBF1D97-24E5-4638-88DD-1BB4DF8DCDA3}"/>
    <cellStyle name="Normal 10 32 3 2 2" xfId="7620" xr:uid="{66737824-ABA2-4163-A190-76D9A06E7502}"/>
    <cellStyle name="Normal 10 32 3 2 2 2" xfId="15043" xr:uid="{DC7F3FD4-EAB2-4D94-9520-A0790F15AE6C}"/>
    <cellStyle name="Normal 10 32 3 2 2 2 2" xfId="29881" xr:uid="{DA42D9AE-B0C9-4097-9A27-348F06A6662D}"/>
    <cellStyle name="Normal 10 32 3 2 2 2 3" xfId="44714" xr:uid="{537C5FBC-5634-429D-B29B-AD37DD37E8E9}"/>
    <cellStyle name="Normal 10 32 3 2 2 3" xfId="22461" xr:uid="{68610504-012B-4D0B-B892-BC5B5D9EF491}"/>
    <cellStyle name="Normal 10 32 3 2 2 4" xfId="37294" xr:uid="{E7C791EF-6320-4F08-B0FC-B52034590F11}"/>
    <cellStyle name="Normal 10 32 3 2 3" xfId="11805" xr:uid="{B9150537-B380-4153-A2A5-BCA19CE3D4FF}"/>
    <cellStyle name="Normal 10 32 3 2 3 2" xfId="26643" xr:uid="{8B46A2BB-6E3E-4E42-B5C3-997CFB52EAE6}"/>
    <cellStyle name="Normal 10 32 3 2 3 3" xfId="41476" xr:uid="{65DE6152-2AEE-49A6-8221-4328DA4B1F09}"/>
    <cellStyle name="Normal 10 32 3 2 4" xfId="19223" xr:uid="{B5B7E523-65BF-4DEE-A817-4EDCD891F43A}"/>
    <cellStyle name="Normal 10 32 3 2 5" xfId="34056" xr:uid="{8D23468F-B439-4BFB-9486-12AFE8B1F130}"/>
    <cellStyle name="Normal 10 32 3 3" xfId="6250" xr:uid="{78A0D032-D322-46EE-A0E5-E0D2B0E0D080}"/>
    <cellStyle name="Normal 10 32 3 3 2" xfId="13673" xr:uid="{5D0A5200-B69A-4BE8-A4CA-7D1676DA8532}"/>
    <cellStyle name="Normal 10 32 3 3 2 2" xfId="28511" xr:uid="{114CF6DA-4D56-485F-8332-9B58A7E1C36F}"/>
    <cellStyle name="Normal 10 32 3 3 2 3" xfId="43344" xr:uid="{D7CD7646-1033-4EF9-A71A-C84F1F3AA58C}"/>
    <cellStyle name="Normal 10 32 3 3 3" xfId="21091" xr:uid="{6403CD87-91CC-4D79-9380-FE8106CF0CF2}"/>
    <cellStyle name="Normal 10 32 3 3 4" xfId="35924" xr:uid="{A1572DEC-5B00-40B7-BBDA-026305073272}"/>
    <cellStyle name="Normal 10 32 3 4" xfId="10431" xr:uid="{E6C8C78C-FD11-4590-A944-0FFE182410B8}"/>
    <cellStyle name="Normal 10 32 3 4 2" xfId="25269" xr:uid="{30C8E6DD-5613-4481-BD35-3CD35747F753}"/>
    <cellStyle name="Normal 10 32 3 4 3" xfId="40102" xr:uid="{7BFFC9ED-9ABE-4AA1-9CC3-61C56956301F}"/>
    <cellStyle name="Normal 10 32 3 5" xfId="17849" xr:uid="{C6C72DC5-ABA0-4B84-9E6B-54FC30F243BE}"/>
    <cellStyle name="Normal 10 32 3 6" xfId="32682" xr:uid="{900A6C8B-43EA-4404-8388-B4AA9FA9FD7D}"/>
    <cellStyle name="Normal 10 32 4" xfId="4384" xr:uid="{65C44E94-872E-49E0-800B-AC67AA5B44AB}"/>
    <cellStyle name="Normal 10 32 4 2" xfId="7621" xr:uid="{E6FBEFE1-F797-4403-8B22-5A1FD07B6B47}"/>
    <cellStyle name="Normal 10 32 4 2 2" xfId="15044" xr:uid="{F288F260-59E4-410C-9A1F-AA5E4EF04FBC}"/>
    <cellStyle name="Normal 10 32 4 2 2 2" xfId="29882" xr:uid="{99645E76-037E-4A65-ABDC-6067788BE612}"/>
    <cellStyle name="Normal 10 32 4 2 2 3" xfId="44715" xr:uid="{707129ED-D6CE-4887-8EDA-DB6890D17D8B}"/>
    <cellStyle name="Normal 10 32 4 2 3" xfId="22462" xr:uid="{CB30B2FA-0D45-42FC-962D-3EAD26A7D2D0}"/>
    <cellStyle name="Normal 10 32 4 2 4" xfId="37295" xr:uid="{3B5C5A81-827E-4B52-AD32-114EC4356D8B}"/>
    <cellStyle name="Normal 10 32 4 3" xfId="11806" xr:uid="{957BDDBF-FE68-4B3C-B532-09A768B5D8EB}"/>
    <cellStyle name="Normal 10 32 4 3 2" xfId="26644" xr:uid="{DADD6C2A-2018-4003-978E-DFF1D7367EC6}"/>
    <cellStyle name="Normal 10 32 4 3 3" xfId="41477" xr:uid="{02C61218-310C-46DF-B473-C020DB6023BB}"/>
    <cellStyle name="Normal 10 32 4 4" xfId="19224" xr:uid="{AF67E37C-1C9D-4589-AB26-CD009EC0D367}"/>
    <cellStyle name="Normal 10 32 4 5" xfId="34057" xr:uid="{3EB72360-8A9F-4DFF-9CFF-3394A29E09A1}"/>
    <cellStyle name="Normal 10 32 5" xfId="5805" xr:uid="{2012F7BD-EE07-49E7-B0CC-E5AB36AAB4DB}"/>
    <cellStyle name="Normal 10 32 5 2" xfId="9044" xr:uid="{08022A6C-441F-43FD-A7C4-5EF0EF43C699}"/>
    <cellStyle name="Normal 10 32 5 2 2" xfId="16467" xr:uid="{132907AD-FC33-4FC7-A76B-BE91928906C4}"/>
    <cellStyle name="Normal 10 32 5 2 2 2" xfId="31305" xr:uid="{1ABAC632-701E-4EDA-BFE0-2B6BF7F9213C}"/>
    <cellStyle name="Normal 10 32 5 2 2 3" xfId="46138" xr:uid="{48B53EA0-65D5-4CE8-ACF9-EEDC2EA22145}"/>
    <cellStyle name="Normal 10 32 5 2 3" xfId="23885" xr:uid="{6F7BD9A5-28DB-44D9-B868-0C91B0185A1B}"/>
    <cellStyle name="Normal 10 32 5 2 4" xfId="38718" xr:uid="{F35862DA-9BED-4498-B530-7FFC7B8811EB}"/>
    <cellStyle name="Normal 10 32 5 3" xfId="13229" xr:uid="{A76BD900-7B47-4A5C-A7F4-59F378501430}"/>
    <cellStyle name="Normal 10 32 5 3 2" xfId="28067" xr:uid="{BE5F7866-1340-41A3-B3A0-510DD29F8A44}"/>
    <cellStyle name="Normal 10 32 5 3 3" xfId="42900" xr:uid="{D626375C-44E2-4B2E-808C-7219020FE70C}"/>
    <cellStyle name="Normal 10 32 5 4" xfId="20647" xr:uid="{C300890C-FADE-4ECF-A732-CCC5433051F7}"/>
    <cellStyle name="Normal 10 32 5 5" xfId="35480" xr:uid="{31846893-E83B-4433-8818-3C4946007DBF}"/>
    <cellStyle name="Normal 10 32 6" xfId="3018" xr:uid="{771DA048-EEF0-418B-9C06-F757770981E8}"/>
    <cellStyle name="Normal 10 32 6 2" xfId="9369" xr:uid="{C986DD06-584D-42F5-B48B-BBCA6976C2B1}"/>
    <cellStyle name="Normal 10 32 6 2 2" xfId="16792" xr:uid="{245114DA-80C7-43A7-97C9-F416A9A372DC}"/>
    <cellStyle name="Normal 10 32 6 2 2 2" xfId="31630" xr:uid="{F4562A7A-0606-412B-8499-4492AB807D5E}"/>
    <cellStyle name="Normal 10 32 6 2 2 3" xfId="46463" xr:uid="{565998F3-434B-4329-A2A3-799EA01E2685}"/>
    <cellStyle name="Normal 10 32 6 2 3" xfId="24210" xr:uid="{B17EC05D-5A04-48FE-ABAE-432A3B33978A}"/>
    <cellStyle name="Normal 10 32 6 2 4" xfId="39043" xr:uid="{B5CFC44C-6253-4438-BD0E-14B7BFB1A39B}"/>
    <cellStyle name="Normal 10 32 6 3" xfId="10429" xr:uid="{76F25FA6-5EDC-40F2-9BD4-4FC79960548C}"/>
    <cellStyle name="Normal 10 32 6 3 2" xfId="25267" xr:uid="{091ECE2B-8287-4942-A3B6-FF05CEB28D9D}"/>
    <cellStyle name="Normal 10 32 6 3 3" xfId="40100" xr:uid="{04981522-6486-49BB-966C-9D83B6580AD5}"/>
    <cellStyle name="Normal 10 32 6 4" xfId="17847" xr:uid="{55E5EDFB-C913-451B-A223-07A224B47112}"/>
    <cellStyle name="Normal 10 32 6 5" xfId="32680" xr:uid="{35F94CD4-0F5B-4AFA-9449-FF95C0CDB723}"/>
    <cellStyle name="Normal 10 32 7" xfId="6248" xr:uid="{81B8A65D-713C-49CC-9BE5-48531260FEBE}"/>
    <cellStyle name="Normal 10 32 7 2" xfId="13671" xr:uid="{77A1D373-9747-4546-AA6D-DA0380512368}"/>
    <cellStyle name="Normal 10 32 7 2 2" xfId="28509" xr:uid="{B6299AB5-41A9-4447-90EC-72A8221F6652}"/>
    <cellStyle name="Normal 10 32 7 2 3" xfId="43342" xr:uid="{B67E4944-210E-4683-9C86-92A797B74DA9}"/>
    <cellStyle name="Normal 10 32 7 3" xfId="21089" xr:uid="{D8E6A562-5891-44BD-9D9A-51692C14F029}"/>
    <cellStyle name="Normal 10 32 7 4" xfId="35922" xr:uid="{166F8F5C-D260-4643-AB8E-D01DC095F705}"/>
    <cellStyle name="Normal 10 32 8" xfId="10167" xr:uid="{B2F5886E-AD6C-4606-AF76-1FB034FE00EF}"/>
    <cellStyle name="Normal 10 32 8 2" xfId="25005" xr:uid="{878469DF-540E-4457-BD2C-47BF7EAD8C11}"/>
    <cellStyle name="Normal 10 32 8 3" xfId="39838" xr:uid="{A5677847-7F8A-4D45-8BD7-95FA4065F35C}"/>
    <cellStyle name="Normal 10 32 9" xfId="17585" xr:uid="{CB505089-F5CE-407B-B0DB-7DC74B17CC70}"/>
    <cellStyle name="Normal 10 33" xfId="2706" xr:uid="{B632F02E-84D5-49C4-8ABE-9230C71FBAC9}"/>
    <cellStyle name="Normal 10 33 10" xfId="32412" xr:uid="{A5E03DBA-6945-4A30-A323-F02465CC6B1D}"/>
    <cellStyle name="Normal 10 33 2" xfId="3022" xr:uid="{0ACE6D2B-DE1A-426A-8986-2FBD425BCD02}"/>
    <cellStyle name="Normal 10 33 2 2" xfId="4385" xr:uid="{485272D6-AD02-49FE-81B9-7BF3B6D41660}"/>
    <cellStyle name="Normal 10 33 2 2 2" xfId="7622" xr:uid="{A24B2DFC-ED08-458B-A7A0-25E4A141CCB4}"/>
    <cellStyle name="Normal 10 33 2 2 2 2" xfId="15045" xr:uid="{CBEF2F16-422B-4DC9-9B92-92F330A8B38B}"/>
    <cellStyle name="Normal 10 33 2 2 2 2 2" xfId="29883" xr:uid="{26341570-1632-459A-AAFC-890E435764F1}"/>
    <cellStyle name="Normal 10 33 2 2 2 2 3" xfId="44716" xr:uid="{1DC3998F-EF83-4CA2-B2DA-AAA7870A0877}"/>
    <cellStyle name="Normal 10 33 2 2 2 3" xfId="22463" xr:uid="{1BD5B2B3-A132-4149-A505-BDA95A62A7C7}"/>
    <cellStyle name="Normal 10 33 2 2 2 4" xfId="37296" xr:uid="{01478A51-46ED-4101-B07D-F25A17D622B4}"/>
    <cellStyle name="Normal 10 33 2 2 3" xfId="11807" xr:uid="{6058DFB1-ADCB-4143-BF2C-34DA009D19B5}"/>
    <cellStyle name="Normal 10 33 2 2 3 2" xfId="26645" xr:uid="{FBD1EA59-27A1-4BD8-88BF-C5B018593844}"/>
    <cellStyle name="Normal 10 33 2 2 3 3" xfId="41478" xr:uid="{3FCBB163-80E0-4AB4-BE9D-E05D6F7B50ED}"/>
    <cellStyle name="Normal 10 33 2 2 4" xfId="19225" xr:uid="{E809A215-BE97-439A-8C95-F1347BD42AC3}"/>
    <cellStyle name="Normal 10 33 2 2 5" xfId="34058" xr:uid="{B28C43CD-34F6-4451-AD64-FF455C100BF0}"/>
    <cellStyle name="Normal 10 33 2 3" xfId="6252" xr:uid="{84569CEE-D118-4A6B-8E24-995EFFC8FF1A}"/>
    <cellStyle name="Normal 10 33 2 3 2" xfId="13675" xr:uid="{4C925A2F-DAC1-4E15-8103-B0F07F841794}"/>
    <cellStyle name="Normal 10 33 2 3 2 2" xfId="28513" xr:uid="{50825085-CEDF-4D36-A21F-30178938CF30}"/>
    <cellStyle name="Normal 10 33 2 3 2 3" xfId="43346" xr:uid="{FAE5485E-4303-4F18-92F0-B916305CC76D}"/>
    <cellStyle name="Normal 10 33 2 3 3" xfId="21093" xr:uid="{3E15BC1D-F960-42FD-AD13-19802843157A}"/>
    <cellStyle name="Normal 10 33 2 3 4" xfId="35926" xr:uid="{71093BEF-1DA4-4F2A-B98D-33C7DC1BB80D}"/>
    <cellStyle name="Normal 10 33 2 4" xfId="10433" xr:uid="{47576749-D60D-4285-8D7D-76C804DB6E1D}"/>
    <cellStyle name="Normal 10 33 2 4 2" xfId="25271" xr:uid="{1D61404E-AA67-4823-90B3-0F2275491AB6}"/>
    <cellStyle name="Normal 10 33 2 4 3" xfId="40104" xr:uid="{F307AE7F-7910-427A-A8B9-F9998993DB84}"/>
    <cellStyle name="Normal 10 33 2 5" xfId="17851" xr:uid="{B5955E45-C72D-4B0C-BF25-B5B910F0EDA6}"/>
    <cellStyle name="Normal 10 33 2 6" xfId="32684" xr:uid="{54153A98-828A-4D1C-B6E9-15E23C565781}"/>
    <cellStyle name="Normal 10 33 3" xfId="3023" xr:uid="{F77B8C7F-6D09-4980-9549-9DC7B945A044}"/>
    <cellStyle name="Normal 10 33 3 2" xfId="4386" xr:uid="{6CEC9358-F304-4F59-A927-24504BBC1EE6}"/>
    <cellStyle name="Normal 10 33 3 2 2" xfId="7623" xr:uid="{605B8477-4E08-4D32-8F15-E59DFBB873D6}"/>
    <cellStyle name="Normal 10 33 3 2 2 2" xfId="15046" xr:uid="{968C42D4-98E8-4C71-AF42-6351FCAD73A5}"/>
    <cellStyle name="Normal 10 33 3 2 2 2 2" xfId="29884" xr:uid="{594509F2-4508-44CD-922B-D3D279178986}"/>
    <cellStyle name="Normal 10 33 3 2 2 2 3" xfId="44717" xr:uid="{9839295B-A0AC-4695-9504-537EDB739BEB}"/>
    <cellStyle name="Normal 10 33 3 2 2 3" xfId="22464" xr:uid="{9550C0EA-C3C2-482C-B3AC-D933FA6EEAE9}"/>
    <cellStyle name="Normal 10 33 3 2 2 4" xfId="37297" xr:uid="{524FDC01-7267-4D5C-AF1D-39C3ECDE46B6}"/>
    <cellStyle name="Normal 10 33 3 2 3" xfId="11808" xr:uid="{779C785A-26B8-48B4-A472-A1A2C63A64AB}"/>
    <cellStyle name="Normal 10 33 3 2 3 2" xfId="26646" xr:uid="{8F593D52-3926-4C9C-8959-07E91CD1CA23}"/>
    <cellStyle name="Normal 10 33 3 2 3 3" xfId="41479" xr:uid="{251A0752-DF54-45FA-9CFC-2B96A32B55B7}"/>
    <cellStyle name="Normal 10 33 3 2 4" xfId="19226" xr:uid="{FE4CF13C-3B39-4BC7-8950-EFECC6AE9296}"/>
    <cellStyle name="Normal 10 33 3 2 5" xfId="34059" xr:uid="{A4BFEA79-C90B-4512-85DA-C2EF8FFD220C}"/>
    <cellStyle name="Normal 10 33 3 3" xfId="6253" xr:uid="{A88129B5-59B9-42EF-AAF2-6225698A71AB}"/>
    <cellStyle name="Normal 10 33 3 3 2" xfId="13676" xr:uid="{54D18F8A-87B8-4069-A9D7-4D98B8A3C64C}"/>
    <cellStyle name="Normal 10 33 3 3 2 2" xfId="28514" xr:uid="{E5067B35-00D9-4676-9644-653B92821D30}"/>
    <cellStyle name="Normal 10 33 3 3 2 3" xfId="43347" xr:uid="{90CB0CAA-93AE-4070-B49F-D689AC0BAD27}"/>
    <cellStyle name="Normal 10 33 3 3 3" xfId="21094" xr:uid="{8CFC58DC-7053-4B58-8BAA-32296445D4D7}"/>
    <cellStyle name="Normal 10 33 3 3 4" xfId="35927" xr:uid="{82FAC142-DEA3-4BB2-A7C1-07265C424BF2}"/>
    <cellStyle name="Normal 10 33 3 4" xfId="10434" xr:uid="{3FC4D3D1-BA7D-42BE-AED2-C1880DA65EB2}"/>
    <cellStyle name="Normal 10 33 3 4 2" xfId="25272" xr:uid="{0DED58C5-40EE-441F-AE28-FBF67ED010BB}"/>
    <cellStyle name="Normal 10 33 3 4 3" xfId="40105" xr:uid="{FB88EEE6-0A89-42D3-B5AB-5E634B6C81F7}"/>
    <cellStyle name="Normal 10 33 3 5" xfId="17852" xr:uid="{A3AA8A32-05F0-400A-A57F-1E60940EEF59}"/>
    <cellStyle name="Normal 10 33 3 6" xfId="32685" xr:uid="{6A9065AC-0E54-4245-B53A-5B705BD3E41F}"/>
    <cellStyle name="Normal 10 33 4" xfId="4387" xr:uid="{5B489764-8CA5-4EE5-85A0-01F677ACD40D}"/>
    <cellStyle name="Normal 10 33 4 2" xfId="7624" xr:uid="{6E9D1B00-907C-4A6D-9056-1285A33E0A46}"/>
    <cellStyle name="Normal 10 33 4 2 2" xfId="15047" xr:uid="{85B1B2FD-C29A-440A-BDA9-9206D51CE4FD}"/>
    <cellStyle name="Normal 10 33 4 2 2 2" xfId="29885" xr:uid="{51988DC2-F3F6-4B6D-BD7E-B25B0FA37759}"/>
    <cellStyle name="Normal 10 33 4 2 2 3" xfId="44718" xr:uid="{AC5F32F2-1BF1-4E8D-B024-F1E80FA32027}"/>
    <cellStyle name="Normal 10 33 4 2 3" xfId="22465" xr:uid="{1F324C5C-D3DA-4EB2-B440-AC96B11BF1E7}"/>
    <cellStyle name="Normal 10 33 4 2 4" xfId="37298" xr:uid="{775CB181-6650-4066-84AE-401ED8AB6442}"/>
    <cellStyle name="Normal 10 33 4 3" xfId="11809" xr:uid="{2BBA96E9-E3F6-42E9-A4A4-0E581DB53A42}"/>
    <cellStyle name="Normal 10 33 4 3 2" xfId="26647" xr:uid="{D51F0D4B-3495-453A-81D6-0FDDBAD60E19}"/>
    <cellStyle name="Normal 10 33 4 3 3" xfId="41480" xr:uid="{C339BA2B-D10E-42A4-89AA-AAC23B2416DC}"/>
    <cellStyle name="Normal 10 33 4 4" xfId="19227" xr:uid="{B03E4110-2B5F-459A-801F-4327A2E5E3B8}"/>
    <cellStyle name="Normal 10 33 4 5" xfId="34060" xr:uid="{77B507C8-605B-45A5-A949-37EF4B135E79}"/>
    <cellStyle name="Normal 10 33 5" xfId="5620" xr:uid="{C383D250-BAB8-4DF3-9845-BECAE23F7DC3}"/>
    <cellStyle name="Normal 10 33 5 2" xfId="8860" xr:uid="{1A3D062A-91B1-46D9-BF67-F1A6763808EE}"/>
    <cellStyle name="Normal 10 33 5 2 2" xfId="16283" xr:uid="{144D3B2D-787B-4F57-851E-03F39EA1428A}"/>
    <cellStyle name="Normal 10 33 5 2 2 2" xfId="31121" xr:uid="{C33F3E22-B69E-4994-B691-BF7D71685904}"/>
    <cellStyle name="Normal 10 33 5 2 2 3" xfId="45954" xr:uid="{38B3E725-41B9-4C77-B25D-3B22C29C2348}"/>
    <cellStyle name="Normal 10 33 5 2 3" xfId="23701" xr:uid="{6E068054-F01A-4ED5-92F7-0E26B706CB5C}"/>
    <cellStyle name="Normal 10 33 5 2 4" xfId="38534" xr:uid="{00E16523-DC52-4876-9B05-3CEF2C5AD6D8}"/>
    <cellStyle name="Normal 10 33 5 3" xfId="13045" xr:uid="{133F9A8B-A98E-4680-AF0B-D598C873604B}"/>
    <cellStyle name="Normal 10 33 5 3 2" xfId="27883" xr:uid="{D4E2CD5D-DE44-4243-9FE4-0C36219EDF93}"/>
    <cellStyle name="Normal 10 33 5 3 3" xfId="42716" xr:uid="{DBA69B80-02AB-4BE4-9838-B1BD75705D68}"/>
    <cellStyle name="Normal 10 33 5 4" xfId="20463" xr:uid="{15DF6072-DDF7-459E-AD6D-7082E155F34B}"/>
    <cellStyle name="Normal 10 33 5 5" xfId="35296" xr:uid="{13CC72AD-EFDA-4F8D-B623-FC743FDBAA5F}"/>
    <cellStyle name="Normal 10 33 6" xfId="3021" xr:uid="{4F728E76-834B-4387-ADA4-BD823DE2FB69}"/>
    <cellStyle name="Normal 10 33 6 2" xfId="9370" xr:uid="{85755ABC-7F1F-448E-A0F8-11AD1BB4FCDD}"/>
    <cellStyle name="Normal 10 33 6 2 2" xfId="16793" xr:uid="{06A962D3-0B78-4011-BEAF-19BF662AC58A}"/>
    <cellStyle name="Normal 10 33 6 2 2 2" xfId="31631" xr:uid="{CC2660D5-1004-486C-A56D-CB71D08FB97B}"/>
    <cellStyle name="Normal 10 33 6 2 2 3" xfId="46464" xr:uid="{83722DCD-E7A8-42CB-B565-40F0682C2F6C}"/>
    <cellStyle name="Normal 10 33 6 2 3" xfId="24211" xr:uid="{2602506A-526E-4955-86F3-9F2DA352FF34}"/>
    <cellStyle name="Normal 10 33 6 2 4" xfId="39044" xr:uid="{954F43C1-3332-486C-8072-8F11624D605C}"/>
    <cellStyle name="Normal 10 33 6 3" xfId="10432" xr:uid="{88853179-EC05-47EB-97BA-3C0D834F5A82}"/>
    <cellStyle name="Normal 10 33 6 3 2" xfId="25270" xr:uid="{9F910818-B1F5-44B9-80D6-D6739A441EC4}"/>
    <cellStyle name="Normal 10 33 6 3 3" xfId="40103" xr:uid="{6AFFA6BA-44A9-4769-B94F-D1ED4AA27FE8}"/>
    <cellStyle name="Normal 10 33 6 4" xfId="17850" xr:uid="{7B8A7AE7-D7F6-4213-AFD1-D215862C3853}"/>
    <cellStyle name="Normal 10 33 6 5" xfId="32683" xr:uid="{7E9BEDBA-CBA3-4348-979B-A6898401FD8F}"/>
    <cellStyle name="Normal 10 33 7" xfId="6251" xr:uid="{28AC3550-02A6-4EA9-AB5E-F4A21A07F9A2}"/>
    <cellStyle name="Normal 10 33 7 2" xfId="13674" xr:uid="{46C86B7B-65F1-43C2-8B9A-94A0431810F9}"/>
    <cellStyle name="Normal 10 33 7 2 2" xfId="28512" xr:uid="{3BE951CE-4BF3-4DE2-9300-B9D272B5B79F}"/>
    <cellStyle name="Normal 10 33 7 2 3" xfId="43345" xr:uid="{F6DEB2B2-9913-426E-872C-C97BBB853EB0}"/>
    <cellStyle name="Normal 10 33 7 3" xfId="21092" xr:uid="{D56ED76F-E8FF-4E65-B887-3CF7096E598B}"/>
    <cellStyle name="Normal 10 33 7 4" xfId="35925" xr:uid="{4E6726A3-3D87-4142-9818-8135800FF1D9}"/>
    <cellStyle name="Normal 10 33 8" xfId="10161" xr:uid="{96ABD178-F2E5-4DBA-8B46-2A5A9B78F3F1}"/>
    <cellStyle name="Normal 10 33 8 2" xfId="24999" xr:uid="{39581D0F-8FAB-452D-8E0A-501630E19D12}"/>
    <cellStyle name="Normal 10 33 8 3" xfId="39832" xr:uid="{0ABEFC4B-4493-4687-9CD2-DA858E9F0757}"/>
    <cellStyle name="Normal 10 33 9" xfId="17579" xr:uid="{B2CF5732-ACEA-4869-A498-DB9E2F195684}"/>
    <cellStyle name="Normal 10 34" xfId="2725" xr:uid="{050F83F6-A92F-425C-826D-7DB52CEBA12E}"/>
    <cellStyle name="Normal 10 34 10" xfId="32420" xr:uid="{06525D54-01CB-4A84-814E-3EBC98B76407}"/>
    <cellStyle name="Normal 10 34 2" xfId="3025" xr:uid="{B212F286-DB74-4288-A33D-478C8E968EA9}"/>
    <cellStyle name="Normal 10 34 2 2" xfId="4388" xr:uid="{8366228B-AC75-4417-BDB6-5AD063A156C2}"/>
    <cellStyle name="Normal 10 34 2 2 2" xfId="7625" xr:uid="{2BAB4BB1-AB3E-484D-A18A-C9FEFE8001D4}"/>
    <cellStyle name="Normal 10 34 2 2 2 2" xfId="15048" xr:uid="{5C120515-681C-441D-A32F-B8A76D00E8DD}"/>
    <cellStyle name="Normal 10 34 2 2 2 2 2" xfId="29886" xr:uid="{49D88E6B-1790-42EB-81F9-4D08A29E4D63}"/>
    <cellStyle name="Normal 10 34 2 2 2 2 3" xfId="44719" xr:uid="{7EEC9A3A-6A5A-4882-BEBD-8029D35514D0}"/>
    <cellStyle name="Normal 10 34 2 2 2 3" xfId="22466" xr:uid="{CD77A44E-FA29-481A-B5CE-33B26811C54F}"/>
    <cellStyle name="Normal 10 34 2 2 2 4" xfId="37299" xr:uid="{4A8A34E8-72D2-4E8A-8060-5CAC725973AC}"/>
    <cellStyle name="Normal 10 34 2 2 3" xfId="11810" xr:uid="{67D251F1-B380-41F8-9961-6885D9E70955}"/>
    <cellStyle name="Normal 10 34 2 2 3 2" xfId="26648" xr:uid="{949D5204-50DD-4033-BAEB-A6BE970BC0F6}"/>
    <cellStyle name="Normal 10 34 2 2 3 3" xfId="41481" xr:uid="{D47F87E1-F8EA-48FE-A506-AF62BBE6C8BF}"/>
    <cellStyle name="Normal 10 34 2 2 4" xfId="19228" xr:uid="{52ABCD4C-E984-4426-AAC2-C72EA734FCBC}"/>
    <cellStyle name="Normal 10 34 2 2 5" xfId="34061" xr:uid="{385C75E5-741F-4C59-A2CC-EFECE1D0B980}"/>
    <cellStyle name="Normal 10 34 2 3" xfId="6255" xr:uid="{A62FB9F5-AFDF-4E0C-ACEC-29F4459A4EF5}"/>
    <cellStyle name="Normal 10 34 2 3 2" xfId="13678" xr:uid="{654B0C43-99D2-4777-829B-11A3E35436DA}"/>
    <cellStyle name="Normal 10 34 2 3 2 2" xfId="28516" xr:uid="{89D61557-456A-4A8E-97A0-C8F263EDB5AF}"/>
    <cellStyle name="Normal 10 34 2 3 2 3" xfId="43349" xr:uid="{5E46BF3C-8887-46EB-8F54-0FE5756CDB37}"/>
    <cellStyle name="Normal 10 34 2 3 3" xfId="21096" xr:uid="{7E3CC138-C5A9-44FE-9D61-49DDD6EDE7CE}"/>
    <cellStyle name="Normal 10 34 2 3 4" xfId="35929" xr:uid="{E148A2F7-9E54-4FA4-88F4-DAD55305C99D}"/>
    <cellStyle name="Normal 10 34 2 4" xfId="10436" xr:uid="{B1676DA2-A954-4BED-83B4-2901340FCD03}"/>
    <cellStyle name="Normal 10 34 2 4 2" xfId="25274" xr:uid="{A643FAA8-C11C-4607-882B-B0817609A117}"/>
    <cellStyle name="Normal 10 34 2 4 3" xfId="40107" xr:uid="{12261350-6834-4077-8F46-E430FD22CB29}"/>
    <cellStyle name="Normal 10 34 2 5" xfId="17854" xr:uid="{C4B83340-B62A-41B0-83B5-B6854C4723C0}"/>
    <cellStyle name="Normal 10 34 2 6" xfId="32687" xr:uid="{A3051140-99A7-4BBD-99FA-F4085516B5FB}"/>
    <cellStyle name="Normal 10 34 3" xfId="3026" xr:uid="{97171CB9-0446-4FD7-8512-2B516F882B4B}"/>
    <cellStyle name="Normal 10 34 3 2" xfId="4389" xr:uid="{F5D11175-0EC4-4E4C-9389-90942B7C4A07}"/>
    <cellStyle name="Normal 10 34 3 2 2" xfId="7626" xr:uid="{9FFDC2A4-9888-4BBB-ABEC-1B96C7AEF9AF}"/>
    <cellStyle name="Normal 10 34 3 2 2 2" xfId="15049" xr:uid="{63229058-BE7D-408E-A646-CA3F82A868E5}"/>
    <cellStyle name="Normal 10 34 3 2 2 2 2" xfId="29887" xr:uid="{E712D07F-6071-4DC1-B8C3-0C72D9BC8E53}"/>
    <cellStyle name="Normal 10 34 3 2 2 2 3" xfId="44720" xr:uid="{F481E246-0641-4F1D-8F45-1863EFF9BBC7}"/>
    <cellStyle name="Normal 10 34 3 2 2 3" xfId="22467" xr:uid="{5EC98B5B-58DB-43E6-9BF9-AEB60E9F4664}"/>
    <cellStyle name="Normal 10 34 3 2 2 4" xfId="37300" xr:uid="{436A677E-B891-42F2-BCBC-C21BDBEACFF5}"/>
    <cellStyle name="Normal 10 34 3 2 3" xfId="11811" xr:uid="{0E660F86-4616-4A29-8232-6ED4DACFCFA0}"/>
    <cellStyle name="Normal 10 34 3 2 3 2" xfId="26649" xr:uid="{0806D3B8-DC24-4C8F-8C07-04E9A669E721}"/>
    <cellStyle name="Normal 10 34 3 2 3 3" xfId="41482" xr:uid="{1999C2CB-0553-4BE3-BF2A-416443EFC7AD}"/>
    <cellStyle name="Normal 10 34 3 2 4" xfId="19229" xr:uid="{9814EBAC-CCF8-4858-ABD8-9EB51182360F}"/>
    <cellStyle name="Normal 10 34 3 2 5" xfId="34062" xr:uid="{396F1B59-08A8-415F-B9CB-242C614035BE}"/>
    <cellStyle name="Normal 10 34 3 3" xfId="6256" xr:uid="{36D10339-C5B9-4754-B8F6-77B4B9EDE67F}"/>
    <cellStyle name="Normal 10 34 3 3 2" xfId="13679" xr:uid="{551ED191-249B-4C72-A6AA-69DA454F6527}"/>
    <cellStyle name="Normal 10 34 3 3 2 2" xfId="28517" xr:uid="{41EF7CB1-84A5-46CF-9489-C35B7EF33752}"/>
    <cellStyle name="Normal 10 34 3 3 2 3" xfId="43350" xr:uid="{64437BF8-6A45-4F3E-8649-B87B11C44DA2}"/>
    <cellStyle name="Normal 10 34 3 3 3" xfId="21097" xr:uid="{A8B96671-D82F-4948-A78C-B24EF0C89DB0}"/>
    <cellStyle name="Normal 10 34 3 3 4" xfId="35930" xr:uid="{52178C13-3114-4CA7-9C41-0F5A8B0BB5D2}"/>
    <cellStyle name="Normal 10 34 3 4" xfId="10437" xr:uid="{6CA844A2-2678-4943-8D21-D93FADECB3BC}"/>
    <cellStyle name="Normal 10 34 3 4 2" xfId="25275" xr:uid="{583D18D0-BB3F-412E-8E99-DDDE6B3F3B63}"/>
    <cellStyle name="Normal 10 34 3 4 3" xfId="40108" xr:uid="{96DCF0D4-CF82-47A3-BBF5-FC682BF14FAE}"/>
    <cellStyle name="Normal 10 34 3 5" xfId="17855" xr:uid="{47A565D1-D5E4-4AEC-9B93-301890CD8FA6}"/>
    <cellStyle name="Normal 10 34 3 6" xfId="32688" xr:uid="{04336833-AE1F-4363-925D-8E8E357A2B45}"/>
    <cellStyle name="Normal 10 34 4" xfId="4390" xr:uid="{62F834B2-AF7F-4468-A3D1-5A163CF78561}"/>
    <cellStyle name="Normal 10 34 4 2" xfId="7627" xr:uid="{49244E53-2AA4-4B95-94E0-CCFA05271052}"/>
    <cellStyle name="Normal 10 34 4 2 2" xfId="15050" xr:uid="{94556559-746D-4750-9F29-35C93490FF83}"/>
    <cellStyle name="Normal 10 34 4 2 2 2" xfId="29888" xr:uid="{789ECA01-60F6-4116-8EC6-6BBE4CCA836D}"/>
    <cellStyle name="Normal 10 34 4 2 2 3" xfId="44721" xr:uid="{E1AFCE4F-AC37-42C3-A482-E5FFB3DEBAAD}"/>
    <cellStyle name="Normal 10 34 4 2 3" xfId="22468" xr:uid="{E0AC8C3A-B254-42B2-9176-81C48BF3E32D}"/>
    <cellStyle name="Normal 10 34 4 2 4" xfId="37301" xr:uid="{22586FF9-E50C-45A5-81D1-68AA2F779B6C}"/>
    <cellStyle name="Normal 10 34 4 3" xfId="11812" xr:uid="{A6D4218A-448D-4ACA-9885-E5E66BEE7621}"/>
    <cellStyle name="Normal 10 34 4 3 2" xfId="26650" xr:uid="{1D83FAF8-1628-4586-89A1-FE43372E97FF}"/>
    <cellStyle name="Normal 10 34 4 3 3" xfId="41483" xr:uid="{D8CDB639-FF01-465D-B189-2B691ED3C0D8}"/>
    <cellStyle name="Normal 10 34 4 4" xfId="19230" xr:uid="{B1F489DD-59B0-435E-A761-9FAA6DE6C5AB}"/>
    <cellStyle name="Normal 10 34 4 5" xfId="34063" xr:uid="{7190579A-3AEE-44F7-81B4-EAE62DEAE8A0}"/>
    <cellStyle name="Normal 10 34 5" xfId="5866" xr:uid="{B5096851-1688-4852-B27D-00BBD7959A5D}"/>
    <cellStyle name="Normal 10 34 5 2" xfId="9105" xr:uid="{AC0730FE-4B1E-4E32-84AC-ABB8235A3E46}"/>
    <cellStyle name="Normal 10 34 5 2 2" xfId="16528" xr:uid="{AAA21BB1-A35F-4A31-B1B1-5464F078DE08}"/>
    <cellStyle name="Normal 10 34 5 2 2 2" xfId="31366" xr:uid="{959F5E9E-40BC-498D-97FB-DBCCDB733ABF}"/>
    <cellStyle name="Normal 10 34 5 2 2 3" xfId="46199" xr:uid="{81DE3896-1FD9-412F-87C6-EB1848CD36D6}"/>
    <cellStyle name="Normal 10 34 5 2 3" xfId="23946" xr:uid="{077E2D94-0EE1-4975-864E-8D9BD1DFA4CD}"/>
    <cellStyle name="Normal 10 34 5 2 4" xfId="38779" xr:uid="{16539A95-0D69-4D57-90D8-F0A0384781F2}"/>
    <cellStyle name="Normal 10 34 5 3" xfId="13290" xr:uid="{42854C83-0F1E-4AFC-8388-34C2D874F850}"/>
    <cellStyle name="Normal 10 34 5 3 2" xfId="28128" xr:uid="{73CF23E9-9C96-44CB-961D-9B1FB3CE2C73}"/>
    <cellStyle name="Normal 10 34 5 3 3" xfId="42961" xr:uid="{84C7F3FC-028F-41D4-8603-A3C2C0EB4C20}"/>
    <cellStyle name="Normal 10 34 5 4" xfId="20708" xr:uid="{58825E2D-65D8-464E-AA77-84DB315ADE9C}"/>
    <cellStyle name="Normal 10 34 5 5" xfId="35541" xr:uid="{FADF703D-943A-4FD4-8596-1F6932B9269E}"/>
    <cellStyle name="Normal 10 34 6" xfId="3024" xr:uid="{221B9BBB-02DF-47D1-A0EC-2E93DB5FDC4B}"/>
    <cellStyle name="Normal 10 34 6 2" xfId="9371" xr:uid="{1F03347C-B41C-4953-93C3-3AB1AED9D021}"/>
    <cellStyle name="Normal 10 34 6 2 2" xfId="16794" xr:uid="{C3364A0D-E412-4BED-B7DE-F92B1F837EDA}"/>
    <cellStyle name="Normal 10 34 6 2 2 2" xfId="31632" xr:uid="{8EFA4E6A-2E92-4FAB-BFF3-D93EDDBF22A5}"/>
    <cellStyle name="Normal 10 34 6 2 2 3" xfId="46465" xr:uid="{E7A27037-88D9-449B-A2B8-7E83EEFA37B2}"/>
    <cellStyle name="Normal 10 34 6 2 3" xfId="24212" xr:uid="{D7C699BD-B52F-4D77-A419-0E6459B70B96}"/>
    <cellStyle name="Normal 10 34 6 2 4" xfId="39045" xr:uid="{F3CC5458-2FE9-4F94-B593-8FF64CA5380A}"/>
    <cellStyle name="Normal 10 34 6 3" xfId="10435" xr:uid="{9F692B97-4D12-46EB-94E5-EC032D340D70}"/>
    <cellStyle name="Normal 10 34 6 3 2" xfId="25273" xr:uid="{2A5C5821-32BE-4F4A-A0AF-7B734D029D7C}"/>
    <cellStyle name="Normal 10 34 6 3 3" xfId="40106" xr:uid="{7F640804-FFEC-4757-A677-EEB1B5590C6C}"/>
    <cellStyle name="Normal 10 34 6 4" xfId="17853" xr:uid="{51EF7627-E7A3-4AE7-831A-3E38465D505A}"/>
    <cellStyle name="Normal 10 34 6 5" xfId="32686" xr:uid="{354AA91F-71CC-4EE0-8E77-6620E3139B96}"/>
    <cellStyle name="Normal 10 34 7" xfId="6254" xr:uid="{D6F18E07-79D8-43B6-AAF7-B86B405A94A4}"/>
    <cellStyle name="Normal 10 34 7 2" xfId="13677" xr:uid="{0BD33DF2-4C08-46CF-8E51-BEBD34119FFF}"/>
    <cellStyle name="Normal 10 34 7 2 2" xfId="28515" xr:uid="{E134D042-1472-4CD6-8A46-5B2557F40A3A}"/>
    <cellStyle name="Normal 10 34 7 2 3" xfId="43348" xr:uid="{9F164509-18CC-49E9-8992-C39F21660B65}"/>
    <cellStyle name="Normal 10 34 7 3" xfId="21095" xr:uid="{85A0A39B-43C4-4E48-A320-B2C9906C8251}"/>
    <cellStyle name="Normal 10 34 7 4" xfId="35928" xr:uid="{AE0B0DE5-753C-4856-B792-0E6D90A2FF67}"/>
    <cellStyle name="Normal 10 34 8" xfId="10169" xr:uid="{598CB377-C19D-425B-8D89-C72AEF7FB873}"/>
    <cellStyle name="Normal 10 34 8 2" xfId="25007" xr:uid="{1C0A3795-BE72-4430-B9E3-9DE123A9746F}"/>
    <cellStyle name="Normal 10 34 8 3" xfId="39840" xr:uid="{92A43D78-ECB2-4CF6-A6D7-4D0DD0D2C8D8}"/>
    <cellStyle name="Normal 10 34 9" xfId="17587" xr:uid="{05AC7A57-F5FF-4D4F-A695-D29454A3EDD7}"/>
    <cellStyle name="Normal 10 35" xfId="2740" xr:uid="{D1F5B83F-70B7-4B51-BEF6-23E1CC85025E}"/>
    <cellStyle name="Normal 10 35 10" xfId="32425" xr:uid="{5E0B2B06-8B47-4918-8B75-9ECC6C0BCEFA}"/>
    <cellStyle name="Normal 10 35 2" xfId="3028" xr:uid="{9DA68ACA-5D7A-49BF-95E3-6FDF973AD302}"/>
    <cellStyle name="Normal 10 35 2 2" xfId="4391" xr:uid="{1793BE14-1D94-410F-A1B3-C27B04FF224A}"/>
    <cellStyle name="Normal 10 35 2 2 2" xfId="7628" xr:uid="{BA6B88B3-6098-4F4B-9462-B6B3F84993AD}"/>
    <cellStyle name="Normal 10 35 2 2 2 2" xfId="15051" xr:uid="{6251D321-8D7C-40CE-8CB9-E059F98C5879}"/>
    <cellStyle name="Normal 10 35 2 2 2 2 2" xfId="29889" xr:uid="{DD269C1C-616F-4F04-93CC-B8828AE97CC3}"/>
    <cellStyle name="Normal 10 35 2 2 2 2 3" xfId="44722" xr:uid="{9AE49FC2-0683-4454-B8D8-61ED6BB3D9D1}"/>
    <cellStyle name="Normal 10 35 2 2 2 3" xfId="22469" xr:uid="{BE653AEB-13EE-4B13-9A8C-938E8001E01B}"/>
    <cellStyle name="Normal 10 35 2 2 2 4" xfId="37302" xr:uid="{E947032A-9866-4407-BF32-FE4C39F24183}"/>
    <cellStyle name="Normal 10 35 2 2 3" xfId="11813" xr:uid="{D87228DA-8D9D-436F-8ABB-8D31522E710B}"/>
    <cellStyle name="Normal 10 35 2 2 3 2" xfId="26651" xr:uid="{FAA359FE-0622-4B86-A508-460F95C78059}"/>
    <cellStyle name="Normal 10 35 2 2 3 3" xfId="41484" xr:uid="{056BE9D1-C044-4747-B567-648BA5CB37BE}"/>
    <cellStyle name="Normal 10 35 2 2 4" xfId="19231" xr:uid="{BF41C1B7-A24D-4BD5-BC57-FC9A6BE997E5}"/>
    <cellStyle name="Normal 10 35 2 2 5" xfId="34064" xr:uid="{A32D93A8-429D-4A69-B0DE-E3F3F7DFAB4B}"/>
    <cellStyle name="Normal 10 35 2 3" xfId="6258" xr:uid="{7DDD04E1-B44E-468F-9357-5C818BE4725C}"/>
    <cellStyle name="Normal 10 35 2 3 2" xfId="13681" xr:uid="{3C195A2D-22F4-4416-9332-910587F6F941}"/>
    <cellStyle name="Normal 10 35 2 3 2 2" xfId="28519" xr:uid="{0A42256D-B9FA-4326-8919-B945B98A9281}"/>
    <cellStyle name="Normal 10 35 2 3 2 3" xfId="43352" xr:uid="{35BB2AEF-49D1-49B1-A99A-E9202204B554}"/>
    <cellStyle name="Normal 10 35 2 3 3" xfId="21099" xr:uid="{FDF823E5-7EE2-4AE4-9321-55D6D2F77B04}"/>
    <cellStyle name="Normal 10 35 2 3 4" xfId="35932" xr:uid="{4F31A7C2-416A-4DCC-BAE6-C043E42BE920}"/>
    <cellStyle name="Normal 10 35 2 4" xfId="10439" xr:uid="{B461E3F2-E891-41C9-B74C-81DC73522A48}"/>
    <cellStyle name="Normal 10 35 2 4 2" xfId="25277" xr:uid="{8245A795-880E-4C2D-AD7C-E061BFB8DE83}"/>
    <cellStyle name="Normal 10 35 2 4 3" xfId="40110" xr:uid="{B1C32C08-C8F1-4BF0-B2BC-D37304972225}"/>
    <cellStyle name="Normal 10 35 2 5" xfId="17857" xr:uid="{2E00714D-8375-456E-8246-4482FC734820}"/>
    <cellStyle name="Normal 10 35 2 6" xfId="32690" xr:uid="{033E341A-1F03-4C1D-813A-D685C4C75430}"/>
    <cellStyle name="Normal 10 35 3" xfId="3029" xr:uid="{ACABD611-07EE-4A1B-BC03-BBBD2A296E85}"/>
    <cellStyle name="Normal 10 35 3 2" xfId="4392" xr:uid="{70860A8B-08B8-431E-A58B-784262F0F7EF}"/>
    <cellStyle name="Normal 10 35 3 2 2" xfId="7629" xr:uid="{42D55C0A-EDAD-4564-B44A-C3EB4765B456}"/>
    <cellStyle name="Normal 10 35 3 2 2 2" xfId="15052" xr:uid="{C6D67C7B-BFDB-48DF-B00B-9DED2A3ED89E}"/>
    <cellStyle name="Normal 10 35 3 2 2 2 2" xfId="29890" xr:uid="{97A0A1F9-202A-47A1-A513-1A974C70C366}"/>
    <cellStyle name="Normal 10 35 3 2 2 2 3" xfId="44723" xr:uid="{B658E205-33E4-477A-8D0E-469524B23364}"/>
    <cellStyle name="Normal 10 35 3 2 2 3" xfId="22470" xr:uid="{77C2C7C5-532B-46F6-89EB-0841A7AFDA97}"/>
    <cellStyle name="Normal 10 35 3 2 2 4" xfId="37303" xr:uid="{6E92BC0F-283F-49CD-B98E-DE72B80F0612}"/>
    <cellStyle name="Normal 10 35 3 2 3" xfId="11814" xr:uid="{859D3D95-1E5E-40CD-8770-22BC89C2FBC9}"/>
    <cellStyle name="Normal 10 35 3 2 3 2" xfId="26652" xr:uid="{1DC6B843-EB08-4EF3-8163-249AE214ECAC}"/>
    <cellStyle name="Normal 10 35 3 2 3 3" xfId="41485" xr:uid="{CC3A76F9-9164-40F5-8E56-AD367284CAB1}"/>
    <cellStyle name="Normal 10 35 3 2 4" xfId="19232" xr:uid="{8E16282F-B3A2-4241-B1CE-5EE9B8799859}"/>
    <cellStyle name="Normal 10 35 3 2 5" xfId="34065" xr:uid="{32D74844-72D8-4EE0-9D3D-606F9D79F4C0}"/>
    <cellStyle name="Normal 10 35 3 3" xfId="6259" xr:uid="{6EE10BAD-A825-4533-9724-1AB86A9D2C8D}"/>
    <cellStyle name="Normal 10 35 3 3 2" xfId="13682" xr:uid="{5635B98E-506D-40B7-BCCD-8095A36C814E}"/>
    <cellStyle name="Normal 10 35 3 3 2 2" xfId="28520" xr:uid="{DF2D11FC-438C-4D81-943E-8465CF032E37}"/>
    <cellStyle name="Normal 10 35 3 3 2 3" xfId="43353" xr:uid="{260F4812-E990-4BF8-8482-3873B830A32C}"/>
    <cellStyle name="Normal 10 35 3 3 3" xfId="21100" xr:uid="{0947A258-FFEA-4385-8636-05B6F4F22DFA}"/>
    <cellStyle name="Normal 10 35 3 3 4" xfId="35933" xr:uid="{5F64B099-80D3-4616-861F-B7B4D53494C0}"/>
    <cellStyle name="Normal 10 35 3 4" xfId="10440" xr:uid="{29BD807F-1008-4539-9147-EF214C340642}"/>
    <cellStyle name="Normal 10 35 3 4 2" xfId="25278" xr:uid="{31284405-F947-448E-90FE-293A133F6F1B}"/>
    <cellStyle name="Normal 10 35 3 4 3" xfId="40111" xr:uid="{E7F091EA-CE29-4AAD-B538-6BD803407B32}"/>
    <cellStyle name="Normal 10 35 3 5" xfId="17858" xr:uid="{8AE9CBB3-BAC0-43E7-9C57-BCD8E5822F33}"/>
    <cellStyle name="Normal 10 35 3 6" xfId="32691" xr:uid="{8D5DE7DC-5B0F-4D80-96AC-1CEF9FE2EE24}"/>
    <cellStyle name="Normal 10 35 4" xfId="4393" xr:uid="{945FBE35-C6CE-4A37-9B63-9ED75A28CFB8}"/>
    <cellStyle name="Normal 10 35 4 2" xfId="7630" xr:uid="{0A07B553-355B-4D4C-AA0E-7C09C62E769C}"/>
    <cellStyle name="Normal 10 35 4 2 2" xfId="15053" xr:uid="{DAC7E664-104F-4B80-841C-AF60C96DEDE8}"/>
    <cellStyle name="Normal 10 35 4 2 2 2" xfId="29891" xr:uid="{6758D809-49A9-45ED-A85D-D1835755337E}"/>
    <cellStyle name="Normal 10 35 4 2 2 3" xfId="44724" xr:uid="{44E28953-0B46-4BA2-99A5-81C820C9E0AB}"/>
    <cellStyle name="Normal 10 35 4 2 3" xfId="22471" xr:uid="{D6EC8B53-081F-4628-BCFF-6CD2DCE9B556}"/>
    <cellStyle name="Normal 10 35 4 2 4" xfId="37304" xr:uid="{F04F8032-DE5D-46E0-9CD5-5F4EB12D5F31}"/>
    <cellStyle name="Normal 10 35 4 3" xfId="11815" xr:uid="{90BEBEA3-C0E3-4219-A281-65EB61E8C609}"/>
    <cellStyle name="Normal 10 35 4 3 2" xfId="26653" xr:uid="{5894E93E-7F8E-4BE8-982D-A144DCC5A729}"/>
    <cellStyle name="Normal 10 35 4 3 3" xfId="41486" xr:uid="{2DB18AB7-4863-42A6-93D5-7296BC4A6DC1}"/>
    <cellStyle name="Normal 10 35 4 4" xfId="19233" xr:uid="{99D1248A-AB75-46D5-AE13-7B3738048051}"/>
    <cellStyle name="Normal 10 35 4 5" xfId="34066" xr:uid="{BDD79C36-DD16-4619-914C-8E660D7B4BBE}"/>
    <cellStyle name="Normal 10 35 5" xfId="5762" xr:uid="{084378B2-58FA-402E-80D3-1873786264B8}"/>
    <cellStyle name="Normal 10 35 5 2" xfId="9002" xr:uid="{DAD0BA59-8C61-4BA5-8F85-4C5D57398B78}"/>
    <cellStyle name="Normal 10 35 5 2 2" xfId="16425" xr:uid="{F99D8975-402C-4A4F-8F1D-CEC24A195C6B}"/>
    <cellStyle name="Normal 10 35 5 2 2 2" xfId="31263" xr:uid="{9991D5A5-A623-4205-AA92-FC80BDC05D20}"/>
    <cellStyle name="Normal 10 35 5 2 2 3" xfId="46096" xr:uid="{6A6F8558-3FEC-4D70-914E-6D3E3C7DC553}"/>
    <cellStyle name="Normal 10 35 5 2 3" xfId="23843" xr:uid="{C6FCADF5-8C87-48AB-AB3E-013CED37D016}"/>
    <cellStyle name="Normal 10 35 5 2 4" xfId="38676" xr:uid="{5B397C67-D77A-4683-B9B9-FD06104923DB}"/>
    <cellStyle name="Normal 10 35 5 3" xfId="13187" xr:uid="{530B1510-70EA-47C7-AC05-593BE86F0F47}"/>
    <cellStyle name="Normal 10 35 5 3 2" xfId="28025" xr:uid="{8449C348-5B0D-44D5-87B5-6ABB60CDF15E}"/>
    <cellStyle name="Normal 10 35 5 3 3" xfId="42858" xr:uid="{92B5AAD0-59DA-4F12-8147-8D7B6C1DBFE9}"/>
    <cellStyle name="Normal 10 35 5 4" xfId="20605" xr:uid="{5A64E336-5C4F-470B-ABA7-2BC72BB98A38}"/>
    <cellStyle name="Normal 10 35 5 5" xfId="35438" xr:uid="{627E8B78-A603-4FC4-B7BC-1349D7FCA69E}"/>
    <cellStyle name="Normal 10 35 6" xfId="3027" xr:uid="{8AF2AE5F-3999-4D35-B51C-53EC988903EA}"/>
    <cellStyle name="Normal 10 35 6 2" xfId="9372" xr:uid="{B2785D33-5591-4EFF-A7D5-0C88C4493AC5}"/>
    <cellStyle name="Normal 10 35 6 2 2" xfId="16795" xr:uid="{3433353C-821E-4A33-AB2D-8968DD1C88EC}"/>
    <cellStyle name="Normal 10 35 6 2 2 2" xfId="31633" xr:uid="{0A55EE5D-FE1E-40E9-AA09-264EE6F68C6A}"/>
    <cellStyle name="Normal 10 35 6 2 2 3" xfId="46466" xr:uid="{74489F07-C674-4016-BAC5-ABA5A0CB3684}"/>
    <cellStyle name="Normal 10 35 6 2 3" xfId="24213" xr:uid="{05CD9993-44E7-472D-921A-38D344D76ADF}"/>
    <cellStyle name="Normal 10 35 6 2 4" xfId="39046" xr:uid="{6CF3596D-126F-4CE8-A881-7A14509800E9}"/>
    <cellStyle name="Normal 10 35 6 3" xfId="10438" xr:uid="{DD85F594-0EB4-4ADC-9B40-6B561836E5B0}"/>
    <cellStyle name="Normal 10 35 6 3 2" xfId="25276" xr:uid="{F798C3D8-C433-4084-8DD7-EF7B80D93F2E}"/>
    <cellStyle name="Normal 10 35 6 3 3" xfId="40109" xr:uid="{6A5D3650-9478-437E-B932-7E823891A4E3}"/>
    <cellStyle name="Normal 10 35 6 4" xfId="17856" xr:uid="{357E7689-5334-4AB0-915C-79934324653F}"/>
    <cellStyle name="Normal 10 35 6 5" xfId="32689" xr:uid="{7A3BF3AB-9990-4ECA-9715-654538F1EB5E}"/>
    <cellStyle name="Normal 10 35 7" xfId="6257" xr:uid="{7CE4E14D-3BAD-4CC8-9D7C-7BCA8FC891F3}"/>
    <cellStyle name="Normal 10 35 7 2" xfId="13680" xr:uid="{0B10DE87-463C-4B87-8C4F-AA6F7C585812}"/>
    <cellStyle name="Normal 10 35 7 2 2" xfId="28518" xr:uid="{229715CD-FADE-429A-B3F6-58092E1C46AD}"/>
    <cellStyle name="Normal 10 35 7 2 3" xfId="43351" xr:uid="{C02144BF-485D-4E98-A139-BD7E7E210FDC}"/>
    <cellStyle name="Normal 10 35 7 3" xfId="21098" xr:uid="{AC1E03B3-E737-41C6-A5C1-CDEBA421816C}"/>
    <cellStyle name="Normal 10 35 7 4" xfId="35931" xr:uid="{3FA96883-BC2E-4EC6-A7B7-A2D99500CA45}"/>
    <cellStyle name="Normal 10 35 8" xfId="10174" xr:uid="{E864EB00-3AAF-49DE-95AD-2B1DC7C608AF}"/>
    <cellStyle name="Normal 10 35 8 2" xfId="25012" xr:uid="{E7415D05-0ECC-48AB-BDC4-CC0177894070}"/>
    <cellStyle name="Normal 10 35 8 3" xfId="39845" xr:uid="{E288F442-AF50-4163-8E43-854EB5E61B13}"/>
    <cellStyle name="Normal 10 35 9" xfId="17592" xr:uid="{4CDB4BF8-956C-4496-AE16-223E2C317FBF}"/>
    <cellStyle name="Normal 10 36" xfId="2764" xr:uid="{65709822-CC2E-4973-8270-CD874E3DC0B5}"/>
    <cellStyle name="Normal 10 36 10" xfId="32432" xr:uid="{EB1422CE-D5DF-46ED-BAC4-E8410AD86C9D}"/>
    <cellStyle name="Normal 10 36 2" xfId="3031" xr:uid="{D988282C-85D6-4753-B8EF-C39E28A76FA5}"/>
    <cellStyle name="Normal 10 36 2 2" xfId="4394" xr:uid="{20ED8E54-44DE-4005-A3CA-4516B5DE56E7}"/>
    <cellStyle name="Normal 10 36 2 2 2" xfId="7631" xr:uid="{ACE648E1-A9D8-47EC-B933-E3A143E18C95}"/>
    <cellStyle name="Normal 10 36 2 2 2 2" xfId="15054" xr:uid="{89503E63-FC7B-42EF-BD0A-040E0958A287}"/>
    <cellStyle name="Normal 10 36 2 2 2 2 2" xfId="29892" xr:uid="{47ED8779-EBEA-4B25-8619-439F143C9228}"/>
    <cellStyle name="Normal 10 36 2 2 2 2 3" xfId="44725" xr:uid="{D9EE97A3-BAE1-475D-AF79-C4D518398281}"/>
    <cellStyle name="Normal 10 36 2 2 2 3" xfId="22472" xr:uid="{2E389A29-1040-4320-9852-3469546ED268}"/>
    <cellStyle name="Normal 10 36 2 2 2 4" xfId="37305" xr:uid="{58D3D4E1-757C-4DCE-9E2F-53255D595CFB}"/>
    <cellStyle name="Normal 10 36 2 2 3" xfId="11816" xr:uid="{4AC178B7-9B90-45CC-B8A2-7993D801BC72}"/>
    <cellStyle name="Normal 10 36 2 2 3 2" xfId="26654" xr:uid="{6C380A79-DBFA-48F2-839C-5E46E39412B5}"/>
    <cellStyle name="Normal 10 36 2 2 3 3" xfId="41487" xr:uid="{38ABDE1D-FC40-4D68-BA3C-C665A390F210}"/>
    <cellStyle name="Normal 10 36 2 2 4" xfId="19234" xr:uid="{D8E57712-4BA4-4E15-B477-6367ABB76FA3}"/>
    <cellStyle name="Normal 10 36 2 2 5" xfId="34067" xr:uid="{00AB7FE5-5730-4602-AC7D-564DBF4F34CF}"/>
    <cellStyle name="Normal 10 36 2 3" xfId="6261" xr:uid="{499476C1-B304-4FE7-A09D-C39162FF20A4}"/>
    <cellStyle name="Normal 10 36 2 3 2" xfId="13684" xr:uid="{80867FED-DD4F-4880-8D68-5F26F96C9A95}"/>
    <cellStyle name="Normal 10 36 2 3 2 2" xfId="28522" xr:uid="{4E006BC3-E71F-40AC-91C2-0C564F89EAB3}"/>
    <cellStyle name="Normal 10 36 2 3 2 3" xfId="43355" xr:uid="{C159F701-AB2D-4B0F-A4FD-8E8594535709}"/>
    <cellStyle name="Normal 10 36 2 3 3" xfId="21102" xr:uid="{66F4BC82-69BF-413F-8DCD-288DB7D49A22}"/>
    <cellStyle name="Normal 10 36 2 3 4" xfId="35935" xr:uid="{5479F6BF-CBC6-4A44-8682-2283189AC374}"/>
    <cellStyle name="Normal 10 36 2 4" xfId="10442" xr:uid="{7D68CF7B-63FB-404D-8AB6-262F4FD00C71}"/>
    <cellStyle name="Normal 10 36 2 4 2" xfId="25280" xr:uid="{E8528281-6B4A-4DBA-BE83-1B0E6DD6A7DC}"/>
    <cellStyle name="Normal 10 36 2 4 3" xfId="40113" xr:uid="{35549A8C-1C3E-4D51-90ED-A5A85D88BDC0}"/>
    <cellStyle name="Normal 10 36 2 5" xfId="17860" xr:uid="{C1A0176E-324F-4519-8B9E-CD4295FE3770}"/>
    <cellStyle name="Normal 10 36 2 6" xfId="32693" xr:uid="{840542AE-8206-4079-B124-00887FAE3023}"/>
    <cellStyle name="Normal 10 36 3" xfId="3032" xr:uid="{F7A278D1-A163-49A6-8CE7-A9949FE23079}"/>
    <cellStyle name="Normal 10 36 3 2" xfId="4395" xr:uid="{CA605851-AC16-4DE4-8678-BE81B38B5906}"/>
    <cellStyle name="Normal 10 36 3 2 2" xfId="7632" xr:uid="{E18DD920-C907-456F-9BA8-CB14FB68F8C9}"/>
    <cellStyle name="Normal 10 36 3 2 2 2" xfId="15055" xr:uid="{B1499D1A-A347-41E2-88C3-25348BE924F7}"/>
    <cellStyle name="Normal 10 36 3 2 2 2 2" xfId="29893" xr:uid="{43B43D01-C1DA-4537-AB34-386905528518}"/>
    <cellStyle name="Normal 10 36 3 2 2 2 3" xfId="44726" xr:uid="{5A24168D-15F3-42B7-B1F1-7B7577C0F9DB}"/>
    <cellStyle name="Normal 10 36 3 2 2 3" xfId="22473" xr:uid="{1411F6B7-C574-4BD8-BF25-842424D0EC94}"/>
    <cellStyle name="Normal 10 36 3 2 2 4" xfId="37306" xr:uid="{D2514F5E-49AE-432D-9888-BB0B5CC1F1E4}"/>
    <cellStyle name="Normal 10 36 3 2 3" xfId="11817" xr:uid="{C5D1887C-F7A3-411A-88FA-7232B9B7D839}"/>
    <cellStyle name="Normal 10 36 3 2 3 2" xfId="26655" xr:uid="{A20BE929-A90D-429A-9734-45F5F7BA6825}"/>
    <cellStyle name="Normal 10 36 3 2 3 3" xfId="41488" xr:uid="{16DA50F8-3E07-4FE2-95B4-5B557580EB97}"/>
    <cellStyle name="Normal 10 36 3 2 4" xfId="19235" xr:uid="{B25C3E8D-EC32-4513-A92F-D50F82646871}"/>
    <cellStyle name="Normal 10 36 3 2 5" xfId="34068" xr:uid="{C800E50D-2E38-47F7-A413-0AC35533C0E0}"/>
    <cellStyle name="Normal 10 36 3 3" xfId="6262" xr:uid="{905EE27E-1241-417D-B55F-7C2CD653141B}"/>
    <cellStyle name="Normal 10 36 3 3 2" xfId="13685" xr:uid="{DCFBC159-81DA-4FCF-8C11-5F61E7BA1680}"/>
    <cellStyle name="Normal 10 36 3 3 2 2" xfId="28523" xr:uid="{72887DE4-34AF-4DE1-AAB8-276C1A7164EA}"/>
    <cellStyle name="Normal 10 36 3 3 2 3" xfId="43356" xr:uid="{1A0E4DE3-C114-4081-94CA-90DCEB0970B6}"/>
    <cellStyle name="Normal 10 36 3 3 3" xfId="21103" xr:uid="{FAE58CCD-BF5C-4B48-8C96-7019F16FFB1C}"/>
    <cellStyle name="Normal 10 36 3 3 4" xfId="35936" xr:uid="{B0C5B1BD-B40A-44F6-9AA6-BD6A9EEB80CD}"/>
    <cellStyle name="Normal 10 36 3 4" xfId="10443" xr:uid="{608DC422-94A8-4285-80B8-DE18F19675C7}"/>
    <cellStyle name="Normal 10 36 3 4 2" xfId="25281" xr:uid="{D6BF175A-0345-427E-8F19-CF2EC304DF20}"/>
    <cellStyle name="Normal 10 36 3 4 3" xfId="40114" xr:uid="{6EE754A6-BF2C-4FFA-9B33-F39D58A01C49}"/>
    <cellStyle name="Normal 10 36 3 5" xfId="17861" xr:uid="{3ED5BBCD-6E4B-47B8-922F-35FB319EAFEC}"/>
    <cellStyle name="Normal 10 36 3 6" xfId="32694" xr:uid="{DF7F08AC-D94B-4593-892E-B7AED239F365}"/>
    <cellStyle name="Normal 10 36 4" xfId="4396" xr:uid="{80857029-A574-4108-AF54-5431F8CCC407}"/>
    <cellStyle name="Normal 10 36 4 2" xfId="7633" xr:uid="{8858BC43-BAB2-4689-B515-5E8B7918C1E2}"/>
    <cellStyle name="Normal 10 36 4 2 2" xfId="15056" xr:uid="{194E82EB-BF94-4A16-89BC-65D00440682D}"/>
    <cellStyle name="Normal 10 36 4 2 2 2" xfId="29894" xr:uid="{924C08D4-BFC1-4A71-B9E0-A41CC629F0D5}"/>
    <cellStyle name="Normal 10 36 4 2 2 3" xfId="44727" xr:uid="{B66C4860-7E76-4D38-B1E7-AD8EEFB1D6E7}"/>
    <cellStyle name="Normal 10 36 4 2 3" xfId="22474" xr:uid="{A0CC472C-164A-419E-8163-387850E873A7}"/>
    <cellStyle name="Normal 10 36 4 2 4" xfId="37307" xr:uid="{06B8F8D8-5C0F-406F-88A8-AD7B473EF026}"/>
    <cellStyle name="Normal 10 36 4 3" xfId="11818" xr:uid="{A35CE73B-3EE4-4418-99D2-318435269631}"/>
    <cellStyle name="Normal 10 36 4 3 2" xfId="26656" xr:uid="{3375AC71-4A72-4F45-834F-3DDB6A41C682}"/>
    <cellStyle name="Normal 10 36 4 3 3" xfId="41489" xr:uid="{0DAC90E6-F540-4323-9853-7AC9AAA7DA34}"/>
    <cellStyle name="Normal 10 36 4 4" xfId="19236" xr:uid="{240FB523-EE34-4819-94D3-A7F74D9B496B}"/>
    <cellStyle name="Normal 10 36 4 5" xfId="34069" xr:uid="{1EF84D16-FF63-4E3D-8565-DE78B6FED91A}"/>
    <cellStyle name="Normal 10 36 5" xfId="5656" xr:uid="{92451ADC-8F6A-4E9F-9C32-B5F096454FA5}"/>
    <cellStyle name="Normal 10 36 5 2" xfId="8896" xr:uid="{EA2E3676-A1B3-40E9-94E2-B708202E7DF4}"/>
    <cellStyle name="Normal 10 36 5 2 2" xfId="16319" xr:uid="{BCD6F979-5044-465A-8D9F-2C0BB5999334}"/>
    <cellStyle name="Normal 10 36 5 2 2 2" xfId="31157" xr:uid="{22D17BC1-587E-4444-B224-7D3E74799B63}"/>
    <cellStyle name="Normal 10 36 5 2 2 3" xfId="45990" xr:uid="{C469E54D-8447-4342-BA43-E8B2FEE5D8CC}"/>
    <cellStyle name="Normal 10 36 5 2 3" xfId="23737" xr:uid="{452B1B73-0CAB-4C61-A297-3E2DE08A3EF6}"/>
    <cellStyle name="Normal 10 36 5 2 4" xfId="38570" xr:uid="{3941D296-6E95-4595-B88E-F14000BB6134}"/>
    <cellStyle name="Normal 10 36 5 3" xfId="13081" xr:uid="{E92E8EE4-EC9A-4B9C-912F-709DB7C2C059}"/>
    <cellStyle name="Normal 10 36 5 3 2" xfId="27919" xr:uid="{485ABF49-2F00-4123-9DFD-56161A22481E}"/>
    <cellStyle name="Normal 10 36 5 3 3" xfId="42752" xr:uid="{00962C42-5164-40D3-B2AD-967C426B2FD9}"/>
    <cellStyle name="Normal 10 36 5 4" xfId="20499" xr:uid="{177FC497-ADE9-4067-89F6-CEB704FD600C}"/>
    <cellStyle name="Normal 10 36 5 5" xfId="35332" xr:uid="{1EAB6140-03BD-4A23-AC94-EF2242923C5B}"/>
    <cellStyle name="Normal 10 36 6" xfId="3030" xr:uid="{562D73D5-65B7-44D6-BC38-C769952E19CE}"/>
    <cellStyle name="Normal 10 36 6 2" xfId="9373" xr:uid="{D1C6BACE-E47F-42B6-AD0F-E365BE75C302}"/>
    <cellStyle name="Normal 10 36 6 2 2" xfId="16796" xr:uid="{5F78369C-1070-475C-81D9-CF2A9C03B2BC}"/>
    <cellStyle name="Normal 10 36 6 2 2 2" xfId="31634" xr:uid="{C14A0147-9979-4EE0-892A-7F6B006BCB56}"/>
    <cellStyle name="Normal 10 36 6 2 2 3" xfId="46467" xr:uid="{20EC93A1-B4C2-45C5-A7F1-7FFECCFAC122}"/>
    <cellStyle name="Normal 10 36 6 2 3" xfId="24214" xr:uid="{CAE5F04D-EA0C-4456-818A-F5F786D06053}"/>
    <cellStyle name="Normal 10 36 6 2 4" xfId="39047" xr:uid="{D63C635B-EA65-41FE-98A8-E45350199191}"/>
    <cellStyle name="Normal 10 36 6 3" xfId="10441" xr:uid="{3BCA571F-4975-42B9-A3DB-90DB4D3C18C6}"/>
    <cellStyle name="Normal 10 36 6 3 2" xfId="25279" xr:uid="{25B3E8D4-38EB-49C0-BF26-B563E55ADD3D}"/>
    <cellStyle name="Normal 10 36 6 3 3" xfId="40112" xr:uid="{CA149D82-D778-4EFA-9A02-F53B3E598A3A}"/>
    <cellStyle name="Normal 10 36 6 4" xfId="17859" xr:uid="{95D9F05A-0AD6-4045-AF5D-475D2E466F7E}"/>
    <cellStyle name="Normal 10 36 6 5" xfId="32692" xr:uid="{295861FF-9887-4EB6-9F2E-EAE3400DEC3F}"/>
    <cellStyle name="Normal 10 36 7" xfId="6260" xr:uid="{1F144446-7141-4FE2-91BF-145DBE617862}"/>
    <cellStyle name="Normal 10 36 7 2" xfId="13683" xr:uid="{5097F0C1-0838-412B-BCFF-F283E7165456}"/>
    <cellStyle name="Normal 10 36 7 2 2" xfId="28521" xr:uid="{1EC49DAF-4D3E-4367-B0B6-B1CDFB123AEE}"/>
    <cellStyle name="Normal 10 36 7 2 3" xfId="43354" xr:uid="{297E7C36-AAFF-4B72-8826-07EBD561DF8F}"/>
    <cellStyle name="Normal 10 36 7 3" xfId="21101" xr:uid="{6D1386A5-0521-447C-8087-19E972C569FE}"/>
    <cellStyle name="Normal 10 36 7 4" xfId="35934" xr:uid="{C93F7BD4-3DCC-4F61-817C-9208588932A5}"/>
    <cellStyle name="Normal 10 36 8" xfId="10181" xr:uid="{1892393A-B343-4604-8017-C362B243DE7D}"/>
    <cellStyle name="Normal 10 36 8 2" xfId="25019" xr:uid="{85D02233-E5F5-4D2E-97BD-32E0DA1FF6CC}"/>
    <cellStyle name="Normal 10 36 8 3" xfId="39852" xr:uid="{6975273A-FCBE-49A2-B17F-E031944DE9C0}"/>
    <cellStyle name="Normal 10 36 9" xfId="17599" xr:uid="{22136385-B05F-4EBF-B11A-AC56A3E81EF0}"/>
    <cellStyle name="Normal 10 37" xfId="2724" xr:uid="{1AEE7B2A-9A9C-42E1-A70B-D25D004FCCD9}"/>
    <cellStyle name="Normal 10 37 10" xfId="32419" xr:uid="{1F654BB5-D001-4365-8A55-C44D3A1A6EF0}"/>
    <cellStyle name="Normal 10 37 2" xfId="3034" xr:uid="{E84E46CD-F6D0-4119-A2E3-CB21E5A3AD43}"/>
    <cellStyle name="Normal 10 37 2 2" xfId="4397" xr:uid="{81E3B7D3-C376-422E-BB04-EC6F4AC55835}"/>
    <cellStyle name="Normal 10 37 2 2 2" xfId="7634" xr:uid="{D9B843E2-0090-4B63-B1C8-5B43A17C1DFA}"/>
    <cellStyle name="Normal 10 37 2 2 2 2" xfId="15057" xr:uid="{02303230-BAEF-4F13-B1EC-7C2BAB23C156}"/>
    <cellStyle name="Normal 10 37 2 2 2 2 2" xfId="29895" xr:uid="{C1D8BB0F-AC65-4D20-B984-44BCD842AF77}"/>
    <cellStyle name="Normal 10 37 2 2 2 2 3" xfId="44728" xr:uid="{EAFD173B-7DFD-4465-87C5-B50A057A5B41}"/>
    <cellStyle name="Normal 10 37 2 2 2 3" xfId="22475" xr:uid="{162F96F3-3C3A-4276-9CB6-A2B00EFAD7A8}"/>
    <cellStyle name="Normal 10 37 2 2 2 4" xfId="37308" xr:uid="{9FEF56D5-DE06-457A-B50D-CB456EB4435C}"/>
    <cellStyle name="Normal 10 37 2 2 3" xfId="11819" xr:uid="{F79BC001-40E2-43B4-AAB5-F382170917F0}"/>
    <cellStyle name="Normal 10 37 2 2 3 2" xfId="26657" xr:uid="{1419845E-04A5-4457-BE73-E386E83FBA7E}"/>
    <cellStyle name="Normal 10 37 2 2 3 3" xfId="41490" xr:uid="{2F9DF52F-1E8F-4C28-AEB3-77A03B1C434B}"/>
    <cellStyle name="Normal 10 37 2 2 4" xfId="19237" xr:uid="{A7AC6A88-3489-4FE1-B218-628593E4AF87}"/>
    <cellStyle name="Normal 10 37 2 2 5" xfId="34070" xr:uid="{4D03E7D3-36AF-4B39-9518-A91DAF6E0418}"/>
    <cellStyle name="Normal 10 37 2 3" xfId="6264" xr:uid="{C797CDAE-3BDA-4946-BD51-126C289AFAF4}"/>
    <cellStyle name="Normal 10 37 2 3 2" xfId="13687" xr:uid="{1583FDFC-FF23-491C-B42B-006C405E76B5}"/>
    <cellStyle name="Normal 10 37 2 3 2 2" xfId="28525" xr:uid="{ECB79DDB-E518-4B2E-9E3B-F66BAD439F74}"/>
    <cellStyle name="Normal 10 37 2 3 2 3" xfId="43358" xr:uid="{52619C8B-30C2-4368-8A1E-283E3BF1A7E0}"/>
    <cellStyle name="Normal 10 37 2 3 3" xfId="21105" xr:uid="{83A7E871-A420-41C6-9B1A-1F123B5314FF}"/>
    <cellStyle name="Normal 10 37 2 3 4" xfId="35938" xr:uid="{02D7B73A-B006-4547-BECF-EFBAA535FF25}"/>
    <cellStyle name="Normal 10 37 2 4" xfId="10445" xr:uid="{B4E69249-7341-42F5-9D9F-66228E37B0E0}"/>
    <cellStyle name="Normal 10 37 2 4 2" xfId="25283" xr:uid="{499DE275-175A-4AA8-B464-09BFFF508B63}"/>
    <cellStyle name="Normal 10 37 2 4 3" xfId="40116" xr:uid="{8EC8E392-9323-49F6-ABFD-6263FD6E9EEF}"/>
    <cellStyle name="Normal 10 37 2 5" xfId="17863" xr:uid="{98135E09-CBDC-4F4C-B629-4CA4A88CC9F2}"/>
    <cellStyle name="Normal 10 37 2 6" xfId="32696" xr:uid="{30E5982A-1ED9-4A4B-9FCC-0CEE0202AD56}"/>
    <cellStyle name="Normal 10 37 3" xfId="3035" xr:uid="{E417195C-201B-4989-8145-2C51C0B32EBF}"/>
    <cellStyle name="Normal 10 37 3 2" xfId="4398" xr:uid="{CE261694-694B-4AAB-830F-FBC9EA71326F}"/>
    <cellStyle name="Normal 10 37 3 2 2" xfId="7635" xr:uid="{198B1B92-ECB7-4713-A81E-6AD207E7D80A}"/>
    <cellStyle name="Normal 10 37 3 2 2 2" xfId="15058" xr:uid="{A068E7B1-0032-4FC6-B258-2E3959B9814B}"/>
    <cellStyle name="Normal 10 37 3 2 2 2 2" xfId="29896" xr:uid="{BA4F6CE5-3DA4-4731-B891-AA65103EFB2B}"/>
    <cellStyle name="Normal 10 37 3 2 2 2 3" xfId="44729" xr:uid="{28E9D90F-B687-4FBB-B3CD-CE07A5081C9F}"/>
    <cellStyle name="Normal 10 37 3 2 2 3" xfId="22476" xr:uid="{D6F25978-2BFE-42D9-860C-27F028CCEEFD}"/>
    <cellStyle name="Normal 10 37 3 2 2 4" xfId="37309" xr:uid="{430F66D8-63B9-4A81-8DB8-2872ACCF4855}"/>
    <cellStyle name="Normal 10 37 3 2 3" xfId="11820" xr:uid="{9742210E-A9A3-4E41-9383-9E5CDFB69F32}"/>
    <cellStyle name="Normal 10 37 3 2 3 2" xfId="26658" xr:uid="{2DD6B12E-FB17-46DF-BA94-99A8353A1AE9}"/>
    <cellStyle name="Normal 10 37 3 2 3 3" xfId="41491" xr:uid="{C9CEA2CD-BA01-49B0-9CFD-2EEFEE24212F}"/>
    <cellStyle name="Normal 10 37 3 2 4" xfId="19238" xr:uid="{515B83CD-9FF5-4049-A23E-C0FDC1293FCD}"/>
    <cellStyle name="Normal 10 37 3 2 5" xfId="34071" xr:uid="{E90419E6-148F-4169-AB17-A2FFBB8380D6}"/>
    <cellStyle name="Normal 10 37 3 3" xfId="6265" xr:uid="{6AF55179-33CC-4AF7-AFAD-D66DEA11FA33}"/>
    <cellStyle name="Normal 10 37 3 3 2" xfId="13688" xr:uid="{735975DC-F78F-4F4F-ABD1-794637C215B0}"/>
    <cellStyle name="Normal 10 37 3 3 2 2" xfId="28526" xr:uid="{B5EB5F14-1914-4F1C-BD62-911C3BA7DD08}"/>
    <cellStyle name="Normal 10 37 3 3 2 3" xfId="43359" xr:uid="{6E5F3229-B4BD-4ACB-BA09-E018710F27C4}"/>
    <cellStyle name="Normal 10 37 3 3 3" xfId="21106" xr:uid="{86707738-7D93-4369-8938-3396F9EED6DF}"/>
    <cellStyle name="Normal 10 37 3 3 4" xfId="35939" xr:uid="{0597244C-1C49-448D-A9B9-1D5CFB134B0F}"/>
    <cellStyle name="Normal 10 37 3 4" xfId="10446" xr:uid="{73A4A310-406B-40E0-AD49-2DF76C7C5900}"/>
    <cellStyle name="Normal 10 37 3 4 2" xfId="25284" xr:uid="{AD1D09D7-C0A5-4E80-9499-E07924EF8C7C}"/>
    <cellStyle name="Normal 10 37 3 4 3" xfId="40117" xr:uid="{2C44B62D-2293-4691-8330-956C6869D2DB}"/>
    <cellStyle name="Normal 10 37 3 5" xfId="17864" xr:uid="{9F93C8D6-88DD-4DA9-9219-56AD18DC20C6}"/>
    <cellStyle name="Normal 10 37 3 6" xfId="32697" xr:uid="{24841B21-A726-41B7-A512-C4215E8338B5}"/>
    <cellStyle name="Normal 10 37 4" xfId="4399" xr:uid="{5EC098AB-C2E7-4FD7-8FFB-CF16ED97B232}"/>
    <cellStyle name="Normal 10 37 4 2" xfId="7636" xr:uid="{1930CE54-5AC0-4D38-A202-B4EB614ED7F7}"/>
    <cellStyle name="Normal 10 37 4 2 2" xfId="15059" xr:uid="{EB384CB1-D25C-453B-8F72-809793E8E9C5}"/>
    <cellStyle name="Normal 10 37 4 2 2 2" xfId="29897" xr:uid="{FE5BEF6D-3B2B-4F46-882C-3449748342F7}"/>
    <cellStyle name="Normal 10 37 4 2 2 3" xfId="44730" xr:uid="{B61437B7-2ECE-47BB-9B79-70329413D1B0}"/>
    <cellStyle name="Normal 10 37 4 2 3" xfId="22477" xr:uid="{89D0D634-1499-4452-83CA-732B9AAB0C32}"/>
    <cellStyle name="Normal 10 37 4 2 4" xfId="37310" xr:uid="{69AA26B8-44F1-47D0-B4F0-7CFFC146FF09}"/>
    <cellStyle name="Normal 10 37 4 3" xfId="11821" xr:uid="{45FE1849-1B72-4A61-A530-73EEAAF5BF76}"/>
    <cellStyle name="Normal 10 37 4 3 2" xfId="26659" xr:uid="{DA18DE7D-F55C-4466-BFC5-10F60B938089}"/>
    <cellStyle name="Normal 10 37 4 3 3" xfId="41492" xr:uid="{41746448-001F-49AB-9B7B-3C6ED4DCAD56}"/>
    <cellStyle name="Normal 10 37 4 4" xfId="19239" xr:uid="{1E36435B-21A3-4F31-8C9B-284B06BB4E82}"/>
    <cellStyle name="Normal 10 37 4 5" xfId="34072" xr:uid="{289EA5C0-4C57-4B04-81B6-9FF19988F283}"/>
    <cellStyle name="Normal 10 37 5" xfId="5728" xr:uid="{610A125C-B716-46B6-BBA8-A696D3857CFB}"/>
    <cellStyle name="Normal 10 37 5 2" xfId="8968" xr:uid="{B26F9A0C-4D37-4A90-BEA9-49234A71D8B3}"/>
    <cellStyle name="Normal 10 37 5 2 2" xfId="16391" xr:uid="{999E744F-4C44-40EB-9F80-C9F11DC48886}"/>
    <cellStyle name="Normal 10 37 5 2 2 2" xfId="31229" xr:uid="{42E79354-F02C-4617-8968-856736A60D09}"/>
    <cellStyle name="Normal 10 37 5 2 2 3" xfId="46062" xr:uid="{F628ABD1-ED5E-41C0-B9D0-1794E3778C8A}"/>
    <cellStyle name="Normal 10 37 5 2 3" xfId="23809" xr:uid="{FE21C1A4-BDCC-4BA5-8FF5-0B53A657C4CD}"/>
    <cellStyle name="Normal 10 37 5 2 4" xfId="38642" xr:uid="{B17C0CB5-4AB7-4C49-AD60-D0214CE4DB90}"/>
    <cellStyle name="Normal 10 37 5 3" xfId="13153" xr:uid="{4D8089CB-8650-4C8F-B4EF-8EC25741B1CE}"/>
    <cellStyle name="Normal 10 37 5 3 2" xfId="27991" xr:uid="{820FAB88-7E47-4A9B-9E6F-9D7BDD50B35E}"/>
    <cellStyle name="Normal 10 37 5 3 3" xfId="42824" xr:uid="{0B6359B3-BB95-409A-9D84-4312CF769C5C}"/>
    <cellStyle name="Normal 10 37 5 4" xfId="20571" xr:uid="{952577E0-BDC7-4B1C-A911-21B38F14896C}"/>
    <cellStyle name="Normal 10 37 5 5" xfId="35404" xr:uid="{67CFAF38-912A-48E9-A65C-A4A938426D7E}"/>
    <cellStyle name="Normal 10 37 6" xfId="3033" xr:uid="{13B47700-4E1E-4E1C-B822-7BA560535756}"/>
    <cellStyle name="Normal 10 37 6 2" xfId="9374" xr:uid="{D3A24B08-0ADE-4C93-82A8-2C9372D9001F}"/>
    <cellStyle name="Normal 10 37 6 2 2" xfId="16797" xr:uid="{9014222A-DC43-4D81-A42E-8291069B25C4}"/>
    <cellStyle name="Normal 10 37 6 2 2 2" xfId="31635" xr:uid="{643B7A79-2FF8-4A60-A81D-DD06C4A47F4B}"/>
    <cellStyle name="Normal 10 37 6 2 2 3" xfId="46468" xr:uid="{EA486D23-EA97-412F-9E87-2665659C129A}"/>
    <cellStyle name="Normal 10 37 6 2 3" xfId="24215" xr:uid="{BA6EA79A-C8A2-4F90-ADFF-58686C478BE1}"/>
    <cellStyle name="Normal 10 37 6 2 4" xfId="39048" xr:uid="{81ED8426-D981-45F9-8217-DFBCAF9646D2}"/>
    <cellStyle name="Normal 10 37 6 3" xfId="10444" xr:uid="{A0757AF2-57CE-4B3A-A5E4-A1D89625AE2B}"/>
    <cellStyle name="Normal 10 37 6 3 2" xfId="25282" xr:uid="{F657AD8A-4095-4407-930C-60917C68F1A5}"/>
    <cellStyle name="Normal 10 37 6 3 3" xfId="40115" xr:uid="{27517E8C-8B9B-44EA-9760-F9F93B80F835}"/>
    <cellStyle name="Normal 10 37 6 4" xfId="17862" xr:uid="{4CF3B2A5-9E23-4A8D-B0A8-E08FB65D9461}"/>
    <cellStyle name="Normal 10 37 6 5" xfId="32695" xr:uid="{C23CBFA4-5E76-4F8E-8FDB-6C40A022E7E7}"/>
    <cellStyle name="Normal 10 37 7" xfId="6263" xr:uid="{D5BD2582-C428-483E-9E02-8D112941B575}"/>
    <cellStyle name="Normal 10 37 7 2" xfId="13686" xr:uid="{470F6ECE-96D4-409D-BFA1-69342F664FA7}"/>
    <cellStyle name="Normal 10 37 7 2 2" xfId="28524" xr:uid="{F489A024-E5FC-4F94-9358-E52982445AFD}"/>
    <cellStyle name="Normal 10 37 7 2 3" xfId="43357" xr:uid="{2F8C921B-E427-4BDB-A05D-27254C54748B}"/>
    <cellStyle name="Normal 10 37 7 3" xfId="21104" xr:uid="{98C124D7-4916-4829-80D6-5FAD7CEB5C60}"/>
    <cellStyle name="Normal 10 37 7 4" xfId="35937" xr:uid="{D671C5C1-71A8-4C93-8A3C-1B699FF04CF5}"/>
    <cellStyle name="Normal 10 37 8" xfId="10168" xr:uid="{11B9EBD1-E7A3-4F1A-8F9E-80B9F2FB486D}"/>
    <cellStyle name="Normal 10 37 8 2" xfId="25006" xr:uid="{6DFCF008-E700-45B2-99C2-5DAD0A03EE6D}"/>
    <cellStyle name="Normal 10 37 8 3" xfId="39839" xr:uid="{527D90C7-7A25-4B40-8FDE-5C1AE4330135}"/>
    <cellStyle name="Normal 10 37 9" xfId="17586" xr:uid="{A28ED47E-1884-4C36-8551-E80335501F6F}"/>
    <cellStyle name="Normal 10 38" xfId="2760" xr:uid="{D980991C-C10B-4AF7-8562-14FEA2BA4EF2}"/>
    <cellStyle name="Normal 10 38 10" xfId="32431" xr:uid="{C49870D5-A8F3-4D16-A500-A702529387BC}"/>
    <cellStyle name="Normal 10 38 2" xfId="3037" xr:uid="{F47F3CF1-44B5-4244-9847-A890C44C1A54}"/>
    <cellStyle name="Normal 10 38 2 2" xfId="4400" xr:uid="{FAE89F53-3354-4872-8882-01232F02AAC7}"/>
    <cellStyle name="Normal 10 38 2 2 2" xfId="7637" xr:uid="{3771A704-A8B5-4571-9BFA-16FC7BEBBE5C}"/>
    <cellStyle name="Normal 10 38 2 2 2 2" xfId="15060" xr:uid="{BA49790F-674D-4AA7-842A-ACE113F25F52}"/>
    <cellStyle name="Normal 10 38 2 2 2 2 2" xfId="29898" xr:uid="{E99D752D-05CF-47F0-8FF4-7B2F39E72E5C}"/>
    <cellStyle name="Normal 10 38 2 2 2 2 3" xfId="44731" xr:uid="{AD6E427B-A12B-4515-B3C6-9944E0ADFA97}"/>
    <cellStyle name="Normal 10 38 2 2 2 3" xfId="22478" xr:uid="{6BA1810D-6505-4BA0-B28F-3D268122F2CB}"/>
    <cellStyle name="Normal 10 38 2 2 2 4" xfId="37311" xr:uid="{76AEB741-6001-478B-BC97-F852A5F552B5}"/>
    <cellStyle name="Normal 10 38 2 2 3" xfId="11822" xr:uid="{15B275D7-42BE-48EA-B582-0FDF6C1E0319}"/>
    <cellStyle name="Normal 10 38 2 2 3 2" xfId="26660" xr:uid="{61C0E68F-E47C-46B0-AD15-3175B8719BF5}"/>
    <cellStyle name="Normal 10 38 2 2 3 3" xfId="41493" xr:uid="{581E22F3-ABEF-4C2A-A0B4-ECD10665C205}"/>
    <cellStyle name="Normal 10 38 2 2 4" xfId="19240" xr:uid="{33DA59D8-A33F-482F-9918-02588F797E97}"/>
    <cellStyle name="Normal 10 38 2 2 5" xfId="34073" xr:uid="{0EDD7C35-95F4-407A-A008-1E29828692C3}"/>
    <cellStyle name="Normal 10 38 2 3" xfId="6267" xr:uid="{70440202-D9F6-42EA-A926-64DFEC8DFAE4}"/>
    <cellStyle name="Normal 10 38 2 3 2" xfId="13690" xr:uid="{2DDF30ED-44DD-4F12-BB32-856ADD81AAF9}"/>
    <cellStyle name="Normal 10 38 2 3 2 2" xfId="28528" xr:uid="{15BAF10D-88E4-40CD-B86C-6429A393CFF1}"/>
    <cellStyle name="Normal 10 38 2 3 2 3" xfId="43361" xr:uid="{E9AF7661-5840-4EFB-805B-86EE18694611}"/>
    <cellStyle name="Normal 10 38 2 3 3" xfId="21108" xr:uid="{E084DE36-2020-45DC-92F4-969A255BCD91}"/>
    <cellStyle name="Normal 10 38 2 3 4" xfId="35941" xr:uid="{271375C5-452E-4005-B290-72E2C7349446}"/>
    <cellStyle name="Normal 10 38 2 4" xfId="10448" xr:uid="{9F480218-9427-4ECC-B841-BC61DF276AB6}"/>
    <cellStyle name="Normal 10 38 2 4 2" xfId="25286" xr:uid="{B6B273E5-DD51-42EB-9F91-AB8D651C9FDB}"/>
    <cellStyle name="Normal 10 38 2 4 3" xfId="40119" xr:uid="{01B62949-6F26-4916-866D-685C729160B9}"/>
    <cellStyle name="Normal 10 38 2 5" xfId="17866" xr:uid="{C25EA3A3-0C24-4ACF-A6A0-A3335F18CBEF}"/>
    <cellStyle name="Normal 10 38 2 6" xfId="32699" xr:uid="{E4812C57-C6BA-4BE3-9E1B-8CCBF20EA024}"/>
    <cellStyle name="Normal 10 38 3" xfId="3038" xr:uid="{01442492-CF36-4963-A55C-07BFBE52DD13}"/>
    <cellStyle name="Normal 10 38 3 2" xfId="4401" xr:uid="{B6F44F57-01F2-48BE-B414-17B342C7C9DE}"/>
    <cellStyle name="Normal 10 38 3 2 2" xfId="7638" xr:uid="{63AF5769-C250-4562-9EB3-E8427285BB58}"/>
    <cellStyle name="Normal 10 38 3 2 2 2" xfId="15061" xr:uid="{F93F6D5D-078F-463D-8856-19E44A23A874}"/>
    <cellStyle name="Normal 10 38 3 2 2 2 2" xfId="29899" xr:uid="{87609E6A-BAEA-4F5C-A76B-D2A6B45FDA4A}"/>
    <cellStyle name="Normal 10 38 3 2 2 2 3" xfId="44732" xr:uid="{F66862B4-DAAB-43C8-899C-A22A934D1DC3}"/>
    <cellStyle name="Normal 10 38 3 2 2 3" xfId="22479" xr:uid="{40243415-D7B4-4555-8B58-8271F6532ABD}"/>
    <cellStyle name="Normal 10 38 3 2 2 4" xfId="37312" xr:uid="{CC807852-26C0-46BE-A6B6-451141A69713}"/>
    <cellStyle name="Normal 10 38 3 2 3" xfId="11823" xr:uid="{1EE5B1E5-A6B4-4F72-8CE5-2DCBAD030C73}"/>
    <cellStyle name="Normal 10 38 3 2 3 2" xfId="26661" xr:uid="{39DFE963-D00A-4624-979E-AD9BC7FC2903}"/>
    <cellStyle name="Normal 10 38 3 2 3 3" xfId="41494" xr:uid="{292EDEBB-25DC-4E62-B119-4B13F869339B}"/>
    <cellStyle name="Normal 10 38 3 2 4" xfId="19241" xr:uid="{AF0EA398-8B83-440B-9B71-C87FE188F86E}"/>
    <cellStyle name="Normal 10 38 3 2 5" xfId="34074" xr:uid="{1007DF9E-9A5A-4878-BB34-9FE23DA79B2A}"/>
    <cellStyle name="Normal 10 38 3 3" xfId="6268" xr:uid="{C667B9FC-279A-4D6E-801A-864D945E3DA9}"/>
    <cellStyle name="Normal 10 38 3 3 2" xfId="13691" xr:uid="{7DA53C6A-3B1B-415E-9A22-3E2F23C1E192}"/>
    <cellStyle name="Normal 10 38 3 3 2 2" xfId="28529" xr:uid="{A0204D23-31E1-45DB-936C-F285F4BFEC16}"/>
    <cellStyle name="Normal 10 38 3 3 2 3" xfId="43362" xr:uid="{F5285CF2-5C93-4C18-B679-B8998A09510B}"/>
    <cellStyle name="Normal 10 38 3 3 3" xfId="21109" xr:uid="{9B2B7E74-F112-43C4-8D0D-F7F264B45FA1}"/>
    <cellStyle name="Normal 10 38 3 3 4" xfId="35942" xr:uid="{BA48FE11-ED7B-46BD-A3F0-8CEC83DC3EB7}"/>
    <cellStyle name="Normal 10 38 3 4" xfId="10449" xr:uid="{FF09592E-6F6E-45E6-A1AE-DE40FAD479BF}"/>
    <cellStyle name="Normal 10 38 3 4 2" xfId="25287" xr:uid="{E3CCA280-5D55-4B1D-9EF2-3F66C8F6E768}"/>
    <cellStyle name="Normal 10 38 3 4 3" xfId="40120" xr:uid="{58D30675-0E58-4B93-846A-842253ED4415}"/>
    <cellStyle name="Normal 10 38 3 5" xfId="17867" xr:uid="{5DB5729C-7996-4B33-B9D3-526C970BA5EB}"/>
    <cellStyle name="Normal 10 38 3 6" xfId="32700" xr:uid="{3B8E899B-6F8A-4025-83D1-81C1C5E53F71}"/>
    <cellStyle name="Normal 10 38 4" xfId="4402" xr:uid="{C2E802A7-8048-408D-B8F7-8779ACECFA44}"/>
    <cellStyle name="Normal 10 38 4 2" xfId="7639" xr:uid="{CF9D9D1E-8080-408F-9B2A-854A131BB536}"/>
    <cellStyle name="Normal 10 38 4 2 2" xfId="15062" xr:uid="{1FE3551E-0716-4A30-8AA7-FF84787F5F83}"/>
    <cellStyle name="Normal 10 38 4 2 2 2" xfId="29900" xr:uid="{8B081330-DFEC-4580-B5A8-14C9A6D2A48F}"/>
    <cellStyle name="Normal 10 38 4 2 2 3" xfId="44733" xr:uid="{1D6A0471-D523-4C6D-A463-EBB7CC171B01}"/>
    <cellStyle name="Normal 10 38 4 2 3" xfId="22480" xr:uid="{A28825F1-BC19-4105-A5E7-C16754EF7EC4}"/>
    <cellStyle name="Normal 10 38 4 2 4" xfId="37313" xr:uid="{A0BF9C7D-2DF6-463B-B860-97BF2F0C3F19}"/>
    <cellStyle name="Normal 10 38 4 3" xfId="11824" xr:uid="{574279CA-39D9-427A-A23C-BC593B50DD53}"/>
    <cellStyle name="Normal 10 38 4 3 2" xfId="26662" xr:uid="{9800EFD2-9FB5-4D47-A1CA-4D7839522A27}"/>
    <cellStyle name="Normal 10 38 4 3 3" xfId="41495" xr:uid="{F2EAF4DB-63C0-4795-94BC-E522D935592A}"/>
    <cellStyle name="Normal 10 38 4 4" xfId="19242" xr:uid="{BC4FF4C4-D870-4072-97AD-54ABA8A0FE57}"/>
    <cellStyle name="Normal 10 38 4 5" xfId="34075" xr:uid="{2E4D864A-3C61-414C-9CD9-45DA288F3E30}"/>
    <cellStyle name="Normal 10 38 5" xfId="6014" xr:uid="{95C2C5B4-5DD3-4F71-B8B7-494A87AC2B57}"/>
    <cellStyle name="Normal 10 38 5 2" xfId="9252" xr:uid="{6924E1A8-0789-4826-9F13-9AC7C6C879BB}"/>
    <cellStyle name="Normal 10 38 5 2 2" xfId="16675" xr:uid="{60F610D6-572A-4FC0-BEC7-2CC8E9C174FD}"/>
    <cellStyle name="Normal 10 38 5 2 2 2" xfId="31513" xr:uid="{84A5788C-CF69-456E-B60F-0F5068154F27}"/>
    <cellStyle name="Normal 10 38 5 2 2 3" xfId="46346" xr:uid="{89983510-EC86-4A1D-8E55-11D32C7C974A}"/>
    <cellStyle name="Normal 10 38 5 2 3" xfId="24093" xr:uid="{A552FD01-62A8-4E11-8C78-D8AE587D1CF1}"/>
    <cellStyle name="Normal 10 38 5 2 4" xfId="38926" xr:uid="{34F7F375-F513-4D18-93AF-3FEC843309E5}"/>
    <cellStyle name="Normal 10 38 5 3" xfId="13437" xr:uid="{AD9ED82F-4117-4304-B755-40F0BB90CAD8}"/>
    <cellStyle name="Normal 10 38 5 3 2" xfId="28275" xr:uid="{1BF0D482-CE5D-4DBD-ADF7-C167A4792359}"/>
    <cellStyle name="Normal 10 38 5 3 3" xfId="43108" xr:uid="{2251E170-1F1E-46F1-8DAA-C31BC8176E36}"/>
    <cellStyle name="Normal 10 38 5 4" xfId="20855" xr:uid="{19256917-EFF5-40A2-B913-8F9CC0B1893C}"/>
    <cellStyle name="Normal 10 38 5 5" xfId="35688" xr:uid="{D2F4830F-29F2-46B5-9A95-93A3F9C9ED2D}"/>
    <cellStyle name="Normal 10 38 6" xfId="3036" xr:uid="{E8D9D571-6156-4B00-A628-25A0D5510372}"/>
    <cellStyle name="Normal 10 38 6 2" xfId="9375" xr:uid="{D18BD2F8-7E51-4E72-A80B-692B01F826D9}"/>
    <cellStyle name="Normal 10 38 6 2 2" xfId="16798" xr:uid="{0DE341C9-B970-4973-889E-E867E9281DBC}"/>
    <cellStyle name="Normal 10 38 6 2 2 2" xfId="31636" xr:uid="{F0F13183-19B5-45B1-89C0-2E045EEEA043}"/>
    <cellStyle name="Normal 10 38 6 2 2 3" xfId="46469" xr:uid="{A437E582-E8B8-4C5A-81A9-8F4C39636AA9}"/>
    <cellStyle name="Normal 10 38 6 2 3" xfId="24216" xr:uid="{E6E2B001-3CD3-4FBF-8C9F-4F13165E893F}"/>
    <cellStyle name="Normal 10 38 6 2 4" xfId="39049" xr:uid="{48BAAAC7-6C39-477F-87C3-67442F108559}"/>
    <cellStyle name="Normal 10 38 6 3" xfId="10447" xr:uid="{99719272-7F9E-4E78-AAFE-2B03674F466B}"/>
    <cellStyle name="Normal 10 38 6 3 2" xfId="25285" xr:uid="{B9CC370E-A4BA-49EC-A90B-7930245339E1}"/>
    <cellStyle name="Normal 10 38 6 3 3" xfId="40118" xr:uid="{4140C077-D08E-42FE-8AC3-6074EBED6309}"/>
    <cellStyle name="Normal 10 38 6 4" xfId="17865" xr:uid="{07643772-992C-4BE4-AB90-55B9D04C7175}"/>
    <cellStyle name="Normal 10 38 6 5" xfId="32698" xr:uid="{092F2ABC-BE08-4253-A33F-C10A37A95B13}"/>
    <cellStyle name="Normal 10 38 7" xfId="6266" xr:uid="{C090812D-9243-44B5-A3A4-0151A07D3073}"/>
    <cellStyle name="Normal 10 38 7 2" xfId="13689" xr:uid="{4E10F13B-C3DA-4282-9980-9F9CFD100198}"/>
    <cellStyle name="Normal 10 38 7 2 2" xfId="28527" xr:uid="{5D4A87D4-F2DA-4007-A952-562FC6F65494}"/>
    <cellStyle name="Normal 10 38 7 2 3" xfId="43360" xr:uid="{7B5062B2-5A9E-4B4C-B73D-3BB954448B48}"/>
    <cellStyle name="Normal 10 38 7 3" xfId="21107" xr:uid="{7330C172-FFA7-4827-8756-BA94EDF896B3}"/>
    <cellStyle name="Normal 10 38 7 4" xfId="35940" xr:uid="{861331D7-EA8E-4720-9F56-C959CCAC9F17}"/>
    <cellStyle name="Normal 10 38 8" xfId="10180" xr:uid="{FA51A10F-BDE0-4027-8C01-323AE5CF1A2F}"/>
    <cellStyle name="Normal 10 38 8 2" xfId="25018" xr:uid="{1B664EC3-7535-4712-B593-F88441902060}"/>
    <cellStyle name="Normal 10 38 8 3" xfId="39851" xr:uid="{C3592752-2074-4F42-A139-40E1E5813455}"/>
    <cellStyle name="Normal 10 38 9" xfId="17598" xr:uid="{0980C0CC-53B7-464E-A027-ABCF10A48668}"/>
    <cellStyle name="Normal 10 39" xfId="2755" xr:uid="{01B12B02-1121-43D1-942B-28BA0B1D0EFA}"/>
    <cellStyle name="Normal 10 39 10" xfId="32428" xr:uid="{1EA9AC1F-897C-4DB8-A2C4-8C0A908D713A}"/>
    <cellStyle name="Normal 10 39 2" xfId="3040" xr:uid="{F6BD0085-4BD9-466C-9699-F17AAD378707}"/>
    <cellStyle name="Normal 10 39 2 2" xfId="4403" xr:uid="{E4D3697D-39FF-42B3-915F-743B661EF4F5}"/>
    <cellStyle name="Normal 10 39 2 2 2" xfId="7640" xr:uid="{C75D1202-DA01-494B-9ED1-D3F410A8CC42}"/>
    <cellStyle name="Normal 10 39 2 2 2 2" xfId="15063" xr:uid="{7778D318-6030-4D7C-AAE6-C1D6AB0E7484}"/>
    <cellStyle name="Normal 10 39 2 2 2 2 2" xfId="29901" xr:uid="{964046AC-3EC3-447A-A124-7423A367902B}"/>
    <cellStyle name="Normal 10 39 2 2 2 2 3" xfId="44734" xr:uid="{875F437E-E5AD-4CF1-AE4F-E7072DE8AFBF}"/>
    <cellStyle name="Normal 10 39 2 2 2 3" xfId="22481" xr:uid="{2EB71257-9C70-4C29-BC05-8949B1A6EBB9}"/>
    <cellStyle name="Normal 10 39 2 2 2 4" xfId="37314" xr:uid="{12B7AF83-658E-4A9D-8E4D-5147AD78F6C4}"/>
    <cellStyle name="Normal 10 39 2 2 3" xfId="11825" xr:uid="{022860D9-67DD-47A5-BBAB-0763B848241F}"/>
    <cellStyle name="Normal 10 39 2 2 3 2" xfId="26663" xr:uid="{26C92B10-925F-465C-A58D-EA72E645C8CF}"/>
    <cellStyle name="Normal 10 39 2 2 3 3" xfId="41496" xr:uid="{2BD990D4-85DB-4FDB-B8F1-B8B5ADFA5161}"/>
    <cellStyle name="Normal 10 39 2 2 4" xfId="19243" xr:uid="{6A046A5F-9462-41A9-AA3E-D8C288657F42}"/>
    <cellStyle name="Normal 10 39 2 2 5" xfId="34076" xr:uid="{9C48FEDF-989B-4FF3-B7D0-4422EC5E2619}"/>
    <cellStyle name="Normal 10 39 2 3" xfId="6270" xr:uid="{F23634B8-1E0E-433E-9819-D689B392E32E}"/>
    <cellStyle name="Normal 10 39 2 3 2" xfId="13693" xr:uid="{BCCEF4E8-BD32-4231-8223-D33369AB2CF4}"/>
    <cellStyle name="Normal 10 39 2 3 2 2" xfId="28531" xr:uid="{F3BB00A6-25EF-41F7-87BE-562D908AF6F4}"/>
    <cellStyle name="Normal 10 39 2 3 2 3" xfId="43364" xr:uid="{6FCFF9D5-1011-499B-9C29-B7F82D051487}"/>
    <cellStyle name="Normal 10 39 2 3 3" xfId="21111" xr:uid="{776A686C-7ECE-4670-A008-CEF1EFF623E7}"/>
    <cellStyle name="Normal 10 39 2 3 4" xfId="35944" xr:uid="{199ADEFF-1334-4DCC-A575-00635E401C81}"/>
    <cellStyle name="Normal 10 39 2 4" xfId="10451" xr:uid="{E5A02792-8C9D-41B5-848D-7D60DD6CF7D6}"/>
    <cellStyle name="Normal 10 39 2 4 2" xfId="25289" xr:uid="{3A7B7ED4-1F1A-475E-8B04-B21A97FA7808}"/>
    <cellStyle name="Normal 10 39 2 4 3" xfId="40122" xr:uid="{C2EF6966-D7DD-4D21-A584-B1765378C755}"/>
    <cellStyle name="Normal 10 39 2 5" xfId="17869" xr:uid="{EA3C9923-F2E4-4396-B03F-69AE2FAFB79E}"/>
    <cellStyle name="Normal 10 39 2 6" xfId="32702" xr:uid="{6DA8015E-9D1D-4EA5-9D89-9D74B7A58CE8}"/>
    <cellStyle name="Normal 10 39 3" xfId="3041" xr:uid="{13A0F9AF-8209-4E1D-9096-D9C40612675B}"/>
    <cellStyle name="Normal 10 39 3 2" xfId="4404" xr:uid="{F50C4E5E-E616-4F8D-90E5-E2EC5E6D56FB}"/>
    <cellStyle name="Normal 10 39 3 2 2" xfId="7641" xr:uid="{CA437DC2-D3B6-4357-8732-AFCC927EB573}"/>
    <cellStyle name="Normal 10 39 3 2 2 2" xfId="15064" xr:uid="{229BEB1E-46DE-40D5-B83F-AA4207EEB6EA}"/>
    <cellStyle name="Normal 10 39 3 2 2 2 2" xfId="29902" xr:uid="{FA2017FA-E1C8-406D-834D-78F76B0846C0}"/>
    <cellStyle name="Normal 10 39 3 2 2 2 3" xfId="44735" xr:uid="{B4489EF6-26E7-4C34-B3B6-5075468ED24A}"/>
    <cellStyle name="Normal 10 39 3 2 2 3" xfId="22482" xr:uid="{A3219CBF-F02A-4B27-A610-00B2E93E1514}"/>
    <cellStyle name="Normal 10 39 3 2 2 4" xfId="37315" xr:uid="{B3A8F06F-1724-424D-ABD2-348135157CF9}"/>
    <cellStyle name="Normal 10 39 3 2 3" xfId="11826" xr:uid="{589FA128-E844-493D-8CE0-0275B4D7A437}"/>
    <cellStyle name="Normal 10 39 3 2 3 2" xfId="26664" xr:uid="{BE77F723-A0EF-4922-87FE-7C9EB9E03465}"/>
    <cellStyle name="Normal 10 39 3 2 3 3" xfId="41497" xr:uid="{59993D39-CD1D-40D8-9B58-AE19A818992F}"/>
    <cellStyle name="Normal 10 39 3 2 4" xfId="19244" xr:uid="{60ABEE84-11EC-4B4B-8133-AA91921928F2}"/>
    <cellStyle name="Normal 10 39 3 2 5" xfId="34077" xr:uid="{A1283265-0A29-4E7B-9493-F166AA2D09B8}"/>
    <cellStyle name="Normal 10 39 3 3" xfId="6271" xr:uid="{24F98D40-3173-4415-BA0F-4C6D8AB80971}"/>
    <cellStyle name="Normal 10 39 3 3 2" xfId="13694" xr:uid="{1F212BF2-2B11-442F-A5A4-F1D7E6438748}"/>
    <cellStyle name="Normal 10 39 3 3 2 2" xfId="28532" xr:uid="{D7738518-0F49-4724-9DC9-9F6AEE9B640E}"/>
    <cellStyle name="Normal 10 39 3 3 2 3" xfId="43365" xr:uid="{0C7AF2EE-43CA-4AF7-8607-D5FFAF9C3F10}"/>
    <cellStyle name="Normal 10 39 3 3 3" xfId="21112" xr:uid="{D223E02B-E0A9-4B02-9C69-292E66D7EF15}"/>
    <cellStyle name="Normal 10 39 3 3 4" xfId="35945" xr:uid="{71C094D0-48EF-42F4-B6A3-73FC2BEBDB6D}"/>
    <cellStyle name="Normal 10 39 3 4" xfId="10452" xr:uid="{5496CF21-DCDF-4F81-82D5-CB97B93A3D38}"/>
    <cellStyle name="Normal 10 39 3 4 2" xfId="25290" xr:uid="{8C5DA673-5638-48DB-8EA9-801F8DCD2875}"/>
    <cellStyle name="Normal 10 39 3 4 3" xfId="40123" xr:uid="{7C4043F1-54A5-4C4F-A8A7-7CE781E2A358}"/>
    <cellStyle name="Normal 10 39 3 5" xfId="17870" xr:uid="{FD3B2504-9EEB-4DDD-9E90-29772677A1B4}"/>
    <cellStyle name="Normal 10 39 3 6" xfId="32703" xr:uid="{1B58AD4F-0552-43D7-996E-22FFA4C71E79}"/>
    <cellStyle name="Normal 10 39 4" xfId="4405" xr:uid="{9EDEF6AD-FA30-4DA0-B8A6-6C9148300283}"/>
    <cellStyle name="Normal 10 39 4 2" xfId="7642" xr:uid="{510E0640-2A52-427F-A642-0F7C444B2E9A}"/>
    <cellStyle name="Normal 10 39 4 2 2" xfId="15065" xr:uid="{9EF9A964-838F-4795-8BF6-5C445BF72399}"/>
    <cellStyle name="Normal 10 39 4 2 2 2" xfId="29903" xr:uid="{44964080-D891-44C7-A80D-039E7BB91D10}"/>
    <cellStyle name="Normal 10 39 4 2 2 3" xfId="44736" xr:uid="{1DF8A867-5B44-498F-8D75-485EC4AA42F9}"/>
    <cellStyle name="Normal 10 39 4 2 3" xfId="22483" xr:uid="{2947ED29-CF0D-416C-8DA3-FE2A6CB98F91}"/>
    <cellStyle name="Normal 10 39 4 2 4" xfId="37316" xr:uid="{8649BB7B-F43A-41AC-BCB6-C3ED1A86C2A9}"/>
    <cellStyle name="Normal 10 39 4 3" xfId="11827" xr:uid="{85E3AEDE-B209-48BC-BC96-C31CEC111ADF}"/>
    <cellStyle name="Normal 10 39 4 3 2" xfId="26665" xr:uid="{2C234B80-D2CC-4B87-A5ED-C2B26B1674AC}"/>
    <cellStyle name="Normal 10 39 4 3 3" xfId="41498" xr:uid="{4263CF26-F8B1-4073-9821-2E8535EA87FB}"/>
    <cellStyle name="Normal 10 39 4 4" xfId="19245" xr:uid="{3F99B0FB-1A22-4A80-8FD6-442AE470E1D8}"/>
    <cellStyle name="Normal 10 39 4 5" xfId="34078" xr:uid="{B7214795-B8C6-4E19-942C-D6D510540F30}"/>
    <cellStyle name="Normal 10 39 5" xfId="5816" xr:uid="{490B5EDA-18DA-4580-8F18-CA1760555C3E}"/>
    <cellStyle name="Normal 10 39 5 2" xfId="9055" xr:uid="{529D27D0-3AA7-4F87-BCDC-37C5B96987EE}"/>
    <cellStyle name="Normal 10 39 5 2 2" xfId="16478" xr:uid="{7AA30733-F15B-4A4D-8035-98F8D7AEAEF2}"/>
    <cellStyle name="Normal 10 39 5 2 2 2" xfId="31316" xr:uid="{383A3BD8-9C0D-483B-AEC9-4F8094D4782D}"/>
    <cellStyle name="Normal 10 39 5 2 2 3" xfId="46149" xr:uid="{1C3541B2-035C-4FE1-A718-AF62D2FF801E}"/>
    <cellStyle name="Normal 10 39 5 2 3" xfId="23896" xr:uid="{57FAAB61-CD7A-4E84-B925-3D1F0601F35A}"/>
    <cellStyle name="Normal 10 39 5 2 4" xfId="38729" xr:uid="{203DF394-E153-404F-AC96-418831A7BA1F}"/>
    <cellStyle name="Normal 10 39 5 3" xfId="13240" xr:uid="{AC2BE214-2E68-4A0B-8FCA-D24E656DFC8C}"/>
    <cellStyle name="Normal 10 39 5 3 2" xfId="28078" xr:uid="{85CA9655-60FA-4E4B-92F4-C9F25ECDE396}"/>
    <cellStyle name="Normal 10 39 5 3 3" xfId="42911" xr:uid="{6ACBDFEE-D31D-4B28-94A3-80D5956B2897}"/>
    <cellStyle name="Normal 10 39 5 4" xfId="20658" xr:uid="{447A2E00-58E3-4203-A72D-90A6250E9182}"/>
    <cellStyle name="Normal 10 39 5 5" xfId="35491" xr:uid="{62E95B70-F779-4598-B7A9-D8CA09874238}"/>
    <cellStyle name="Normal 10 39 6" xfId="3039" xr:uid="{99456559-DDDB-46B6-A457-E4E5AB4FFCAB}"/>
    <cellStyle name="Normal 10 39 6 2" xfId="9376" xr:uid="{7C69E2D1-A0FF-41C1-BDB5-9369C8432833}"/>
    <cellStyle name="Normal 10 39 6 2 2" xfId="16799" xr:uid="{66D1EF69-3F30-49BF-BE5F-D628CE11601D}"/>
    <cellStyle name="Normal 10 39 6 2 2 2" xfId="31637" xr:uid="{AF246573-4132-4FCD-B827-4B8841FF8BFF}"/>
    <cellStyle name="Normal 10 39 6 2 2 3" xfId="46470" xr:uid="{88C21682-1C56-4960-A9BF-DB8907446058}"/>
    <cellStyle name="Normal 10 39 6 2 3" xfId="24217" xr:uid="{CDA93DB6-D73A-4DF1-BBD9-9A2D26601656}"/>
    <cellStyle name="Normal 10 39 6 2 4" xfId="39050" xr:uid="{94EE39D0-BC78-4E03-B588-D6E8C28D6F02}"/>
    <cellStyle name="Normal 10 39 6 3" xfId="10450" xr:uid="{C274732F-A039-4A7B-B850-ED7ABDDB6626}"/>
    <cellStyle name="Normal 10 39 6 3 2" xfId="25288" xr:uid="{59642BAD-C1AB-4AD9-98BA-3526DCEA5265}"/>
    <cellStyle name="Normal 10 39 6 3 3" xfId="40121" xr:uid="{53F06481-363F-411C-9E48-7F38EF8DEE7A}"/>
    <cellStyle name="Normal 10 39 6 4" xfId="17868" xr:uid="{2B23EFAA-E94B-4C9F-85C1-67700CCA83D9}"/>
    <cellStyle name="Normal 10 39 6 5" xfId="32701" xr:uid="{4213D9DC-0F7E-4E71-AA4C-32D76EA42378}"/>
    <cellStyle name="Normal 10 39 7" xfId="6269" xr:uid="{88CC9DBC-B458-4D26-A1A1-80A26A9E07B6}"/>
    <cellStyle name="Normal 10 39 7 2" xfId="13692" xr:uid="{A74715D0-4A83-4BC9-9855-6939C792877A}"/>
    <cellStyle name="Normal 10 39 7 2 2" xfId="28530" xr:uid="{86A2F08A-7ABD-4D8F-8AFB-9CC061ECA97D}"/>
    <cellStyle name="Normal 10 39 7 2 3" xfId="43363" xr:uid="{A01E3D8B-70F9-4CC8-B8E3-6CA0FF4F8E6F}"/>
    <cellStyle name="Normal 10 39 7 3" xfId="21110" xr:uid="{432F077F-219C-4A5C-858E-0570295CD040}"/>
    <cellStyle name="Normal 10 39 7 4" xfId="35943" xr:uid="{357C36B4-72A2-4A16-91DB-004CAA490AD0}"/>
    <cellStyle name="Normal 10 39 8" xfId="10177" xr:uid="{9B25C21C-C0E5-4602-AA35-4CC01E34E100}"/>
    <cellStyle name="Normal 10 39 8 2" xfId="25015" xr:uid="{71B0A342-193B-4901-A844-A6C2B75F4BBA}"/>
    <cellStyle name="Normal 10 39 8 3" xfId="39848" xr:uid="{5B2B3E65-E5AF-4BCA-BC31-4D4729904ED2}"/>
    <cellStyle name="Normal 10 39 9" xfId="17595" xr:uid="{87DB4886-E1FE-4556-98DB-C7853F49931F}"/>
    <cellStyle name="Normal 10 4" xfId="1192" xr:uid="{F9BBD2C9-3A76-4745-8FAE-2CC8A72A8147}"/>
    <cellStyle name="Normal 10 4 10" xfId="3042" xr:uid="{6E7E075C-C17D-4731-9C65-F48B34DF2E85}"/>
    <cellStyle name="Normal 10 4 10 2" xfId="9377" xr:uid="{148AEBAA-8FE4-4D06-8D0D-566C9B59F663}"/>
    <cellStyle name="Normal 10 4 10 2 2" xfId="16800" xr:uid="{9F23439C-7A80-4E22-BAE6-11103CE3985A}"/>
    <cellStyle name="Normal 10 4 10 2 2 2" xfId="31638" xr:uid="{9735D427-38D6-47FF-AFE3-147EBE94BEA1}"/>
    <cellStyle name="Normal 10 4 10 2 2 3" xfId="46471" xr:uid="{F6AC51B0-980C-4FC8-903B-59E5D49C77D2}"/>
    <cellStyle name="Normal 10 4 10 2 3" xfId="24218" xr:uid="{4FE01CED-AA8F-4996-9009-CD168418A3B4}"/>
    <cellStyle name="Normal 10 4 10 2 4" xfId="39051" xr:uid="{844601BA-44A2-4469-8139-1673F94E4BA2}"/>
    <cellStyle name="Normal 10 4 10 3" xfId="10453" xr:uid="{36812187-770C-4BAF-A50A-A63D97F42404}"/>
    <cellStyle name="Normal 10 4 10 3 2" xfId="25291" xr:uid="{724C42BE-60A7-48FF-A58D-6332E6101304}"/>
    <cellStyle name="Normal 10 4 10 3 3" xfId="40124" xr:uid="{E9DA6340-43FD-483D-9E81-57CB0555298F}"/>
    <cellStyle name="Normal 10 4 10 4" xfId="17871" xr:uid="{50EC2D36-D9EE-471A-BBE9-AB7974ADCC67}"/>
    <cellStyle name="Normal 10 4 10 5" xfId="32704" xr:uid="{4FE6C638-6F7E-46CE-B507-960A5A2FFAF2}"/>
    <cellStyle name="Normal 10 4 11" xfId="6272" xr:uid="{7CE9927C-2C72-4B53-8763-77307A263408}"/>
    <cellStyle name="Normal 10 4 11 2" xfId="13695" xr:uid="{D63A4181-B858-4B50-BB24-2144C26E33BA}"/>
    <cellStyle name="Normal 10 4 11 2 2" xfId="28533" xr:uid="{BCCC5F2A-23B4-4423-AE3A-76C9E39D57AD}"/>
    <cellStyle name="Normal 10 4 11 2 3" xfId="43366" xr:uid="{3EA44307-23CE-4933-9956-BB3D60A2577F}"/>
    <cellStyle name="Normal 10 4 11 3" xfId="21113" xr:uid="{4BB95B09-FE28-4F7C-AF27-69689B8AEF11}"/>
    <cellStyle name="Normal 10 4 11 4" xfId="35946" xr:uid="{77E00A8C-1E1D-49C4-A2ED-1569D3136566}"/>
    <cellStyle name="Normal 10 4 12" xfId="9855" xr:uid="{0B40E997-A826-4FE4-9C53-4665648C5406}"/>
    <cellStyle name="Normal 10 4 12 2" xfId="24693" xr:uid="{01752D69-5256-4717-BAE0-11EB1A881D12}"/>
    <cellStyle name="Normal 10 4 12 3" xfId="39526" xr:uid="{8A19CBE9-F8D8-45F4-A412-AE9C73C4DC0E}"/>
    <cellStyle name="Normal 10 4 13" xfId="17273" xr:uid="{24134285-F47B-4880-BB1A-71CF2FCBA2F1}"/>
    <cellStyle name="Normal 10 4 14" xfId="32106" xr:uid="{CA22F177-E86F-4798-942B-9A055179F0D3}"/>
    <cellStyle name="Normal 10 4 2" xfId="2387" xr:uid="{D2A13867-4340-417B-8F06-69B087C1CC66}"/>
    <cellStyle name="Normal 10 4 2 10" xfId="32212" xr:uid="{BD7DF469-50C3-4CBD-A4EC-0B4C9DA44515}"/>
    <cellStyle name="Normal 10 4 2 2" xfId="3044" xr:uid="{A6E894A3-249A-4700-BA94-4D9CCF56C5EA}"/>
    <cellStyle name="Normal 10 4 2 2 2" xfId="4406" xr:uid="{9F8BA917-349A-4910-B7DA-EBC55E1F4D00}"/>
    <cellStyle name="Normal 10 4 2 2 2 2" xfId="7643" xr:uid="{3666993B-DB17-4DB6-951D-BF314CAB4D9C}"/>
    <cellStyle name="Normal 10 4 2 2 2 2 2" xfId="15066" xr:uid="{BC9F85AB-B182-4A3D-AFF9-6A89E5D91ED8}"/>
    <cellStyle name="Normal 10 4 2 2 2 2 2 2" xfId="29904" xr:uid="{BC57F7A7-6863-4AAF-A0F6-426273C708B4}"/>
    <cellStyle name="Normal 10 4 2 2 2 2 2 3" xfId="44737" xr:uid="{3539F036-E24A-4D6E-952A-999F79BF45FC}"/>
    <cellStyle name="Normal 10 4 2 2 2 2 3" xfId="22484" xr:uid="{0EDD41D6-9F56-4DAA-B3C5-BD94327C93FA}"/>
    <cellStyle name="Normal 10 4 2 2 2 2 4" xfId="37317" xr:uid="{A8C42CE8-9DB3-4778-95DA-ECD1EF744DDA}"/>
    <cellStyle name="Normal 10 4 2 2 2 3" xfId="11828" xr:uid="{75391DB0-19CF-47BF-A2B9-20EFEB048059}"/>
    <cellStyle name="Normal 10 4 2 2 2 3 2" xfId="26666" xr:uid="{239130E6-1D7D-42C5-9B30-EF27CBFF787B}"/>
    <cellStyle name="Normal 10 4 2 2 2 3 3" xfId="41499" xr:uid="{2E287EBB-2AA7-4CB7-BB34-0661A6288E8A}"/>
    <cellStyle name="Normal 10 4 2 2 2 4" xfId="19246" xr:uid="{04EE7869-4D37-4182-AD56-D202BB5C5565}"/>
    <cellStyle name="Normal 10 4 2 2 2 5" xfId="34079" xr:uid="{8E2D0268-5884-4070-96D6-7B32180FBF6C}"/>
    <cellStyle name="Normal 10 4 2 2 3" xfId="6274" xr:uid="{33827F23-2150-413F-931E-C7068073F6D4}"/>
    <cellStyle name="Normal 10 4 2 2 3 2" xfId="13697" xr:uid="{3869059D-3519-4CA5-AA34-777C6ABED4C7}"/>
    <cellStyle name="Normal 10 4 2 2 3 2 2" xfId="28535" xr:uid="{073A149F-AD85-4199-9726-B08F0807BB9F}"/>
    <cellStyle name="Normal 10 4 2 2 3 2 3" xfId="43368" xr:uid="{48F927E4-687D-4E78-987D-C7F6E545A238}"/>
    <cellStyle name="Normal 10 4 2 2 3 3" xfId="21115" xr:uid="{4FD0703F-8A85-41D1-9C3B-DCEA9723E0AC}"/>
    <cellStyle name="Normal 10 4 2 2 3 4" xfId="35948" xr:uid="{F5D6BFFB-0EED-46BB-8124-0455BC280426}"/>
    <cellStyle name="Normal 10 4 2 2 4" xfId="10455" xr:uid="{A44ED8AA-1CBA-4F1C-ABE6-193666D691E6}"/>
    <cellStyle name="Normal 10 4 2 2 4 2" xfId="25293" xr:uid="{72C89BC5-E394-48A6-8D78-3A449EBC1087}"/>
    <cellStyle name="Normal 10 4 2 2 4 3" xfId="40126" xr:uid="{B9E3DE9F-88EF-4087-A1D5-DF7DB618114A}"/>
    <cellStyle name="Normal 10 4 2 2 5" xfId="17873" xr:uid="{351E87BD-44B9-401D-8CD7-8D010173FA4D}"/>
    <cellStyle name="Normal 10 4 2 2 6" xfId="32706" xr:uid="{7DE7A6F5-C2F0-4159-A6B8-5DF22AC13ED1}"/>
    <cellStyle name="Normal 10 4 2 3" xfId="3045" xr:uid="{D8BD6B34-ABA7-426E-9AE0-913E02324A9D}"/>
    <cellStyle name="Normal 10 4 2 3 2" xfId="4407" xr:uid="{C2F7717A-81E7-47C3-A66F-8DD74066F82D}"/>
    <cellStyle name="Normal 10 4 2 3 2 2" xfId="7644" xr:uid="{F38D1573-C9CD-4097-BDEB-942A32243B83}"/>
    <cellStyle name="Normal 10 4 2 3 2 2 2" xfId="15067" xr:uid="{A8B21442-4012-42AF-B0F3-98C1A3F3FF06}"/>
    <cellStyle name="Normal 10 4 2 3 2 2 2 2" xfId="29905" xr:uid="{09B814F5-51F9-4347-AA7E-25FE4B8EC537}"/>
    <cellStyle name="Normal 10 4 2 3 2 2 2 3" xfId="44738" xr:uid="{E0946D54-3FA0-4DE3-940E-EBD791419454}"/>
    <cellStyle name="Normal 10 4 2 3 2 2 3" xfId="22485" xr:uid="{E6FCA3B2-9287-43D1-A717-1146B64D571D}"/>
    <cellStyle name="Normal 10 4 2 3 2 2 4" xfId="37318" xr:uid="{D0D90373-22EC-4A45-83F1-9C9857A36810}"/>
    <cellStyle name="Normal 10 4 2 3 2 3" xfId="11829" xr:uid="{95355658-E948-4A87-9650-6B1885BC2AD1}"/>
    <cellStyle name="Normal 10 4 2 3 2 3 2" xfId="26667" xr:uid="{CF396226-0ADC-4A59-BF8E-4176E5B104D5}"/>
    <cellStyle name="Normal 10 4 2 3 2 3 3" xfId="41500" xr:uid="{70809294-4CA6-4104-B3D4-89F5F044D80F}"/>
    <cellStyle name="Normal 10 4 2 3 2 4" xfId="19247" xr:uid="{069BC675-15D3-478A-9974-267241514837}"/>
    <cellStyle name="Normal 10 4 2 3 2 5" xfId="34080" xr:uid="{9ADEC01D-93DC-47E4-A474-D5BB2DC701B5}"/>
    <cellStyle name="Normal 10 4 2 3 3" xfId="6275" xr:uid="{D1D5FC33-AE50-4F34-95AE-7D85F04DBD13}"/>
    <cellStyle name="Normal 10 4 2 3 3 2" xfId="13698" xr:uid="{6F7543CB-2229-483A-AA2D-234DB7CF8239}"/>
    <cellStyle name="Normal 10 4 2 3 3 2 2" xfId="28536" xr:uid="{35A187BF-3E05-46EC-AF81-8A0C9001E9A7}"/>
    <cellStyle name="Normal 10 4 2 3 3 2 3" xfId="43369" xr:uid="{C91E5BFD-2C18-4311-A52D-5F001C17A31D}"/>
    <cellStyle name="Normal 10 4 2 3 3 3" xfId="21116" xr:uid="{843FD380-7EA7-454A-BAD9-B23F01582117}"/>
    <cellStyle name="Normal 10 4 2 3 3 4" xfId="35949" xr:uid="{5AED28CF-51ED-473B-BB9E-B33D637C90DA}"/>
    <cellStyle name="Normal 10 4 2 3 4" xfId="10456" xr:uid="{DEEDF3FB-ECB5-44D0-9F7F-FDA6D477DBEB}"/>
    <cellStyle name="Normal 10 4 2 3 4 2" xfId="25294" xr:uid="{F4D8DA52-81C9-4175-AE80-CD0CA2C3B746}"/>
    <cellStyle name="Normal 10 4 2 3 4 3" xfId="40127" xr:uid="{7098E01F-B889-4A49-A646-23D6C37D7911}"/>
    <cellStyle name="Normal 10 4 2 3 5" xfId="17874" xr:uid="{A0379172-826E-4BCD-B4CA-7028B9B37B36}"/>
    <cellStyle name="Normal 10 4 2 3 6" xfId="32707" xr:uid="{235FE0A1-E9A6-4B22-B793-92B767AA1CB8}"/>
    <cellStyle name="Normal 10 4 2 4" xfId="4408" xr:uid="{97659D95-6F76-4254-9792-6C8D0CAD2C00}"/>
    <cellStyle name="Normal 10 4 2 4 2" xfId="7645" xr:uid="{225FF398-CCBD-4275-884E-3FE802433EE1}"/>
    <cellStyle name="Normal 10 4 2 4 2 2" xfId="15068" xr:uid="{50321A8D-81FB-44ED-9A39-B5F3E90E5123}"/>
    <cellStyle name="Normal 10 4 2 4 2 2 2" xfId="29906" xr:uid="{CA4C9800-47DD-496E-834D-67DF860C4C9B}"/>
    <cellStyle name="Normal 10 4 2 4 2 2 3" xfId="44739" xr:uid="{A43610D7-7E7B-4C3A-A6AB-6747F24B1F1A}"/>
    <cellStyle name="Normal 10 4 2 4 2 3" xfId="22486" xr:uid="{C9E6CBF5-6DF1-4C00-88B3-DE3996ED476E}"/>
    <cellStyle name="Normal 10 4 2 4 2 4" xfId="37319" xr:uid="{23F5ED43-D36F-44AD-9A56-235FB6195172}"/>
    <cellStyle name="Normal 10 4 2 4 3" xfId="11830" xr:uid="{C06F283D-9835-4A06-AF13-543C19B34F44}"/>
    <cellStyle name="Normal 10 4 2 4 3 2" xfId="26668" xr:uid="{1F927190-31C9-4041-B33B-98A064C0CFDD}"/>
    <cellStyle name="Normal 10 4 2 4 3 3" xfId="41501" xr:uid="{34C5864B-3BF4-4A42-B361-19B959489A64}"/>
    <cellStyle name="Normal 10 4 2 4 4" xfId="19248" xr:uid="{D990E4E0-C68C-4FE2-A13D-49382DCC373C}"/>
    <cellStyle name="Normal 10 4 2 4 5" xfId="34081" xr:uid="{D3FFD889-E2BA-4A74-9DDA-026CB4C7E971}"/>
    <cellStyle name="Normal 10 4 2 5" xfId="5955" xr:uid="{21DB1192-B2C3-4005-BAF2-B5094C601764}"/>
    <cellStyle name="Normal 10 4 2 5 2" xfId="9193" xr:uid="{3595FC93-BC1D-4899-94F2-F6C5187BC4BF}"/>
    <cellStyle name="Normal 10 4 2 5 2 2" xfId="16616" xr:uid="{A401C996-AD40-4F6E-AF41-F2EB345B81C5}"/>
    <cellStyle name="Normal 10 4 2 5 2 2 2" xfId="31454" xr:uid="{71179166-3930-4684-A44E-B5EA10020008}"/>
    <cellStyle name="Normal 10 4 2 5 2 2 3" xfId="46287" xr:uid="{EFE05A16-B56C-4279-845F-F56A3462A9BF}"/>
    <cellStyle name="Normal 10 4 2 5 2 3" xfId="24034" xr:uid="{171A12E6-FDEA-40D4-AEE2-9124159DB76A}"/>
    <cellStyle name="Normal 10 4 2 5 2 4" xfId="38867" xr:uid="{284F5450-0DC5-490E-BE36-1A4910B4878A}"/>
    <cellStyle name="Normal 10 4 2 5 3" xfId="13378" xr:uid="{6D86A950-01CA-49E8-8D54-EC697E91B676}"/>
    <cellStyle name="Normal 10 4 2 5 3 2" xfId="28216" xr:uid="{06B1F686-8391-4B4D-8D24-81AC4186163A}"/>
    <cellStyle name="Normal 10 4 2 5 3 3" xfId="43049" xr:uid="{84C38BB6-AE04-4859-89EC-F8677DB2EA00}"/>
    <cellStyle name="Normal 10 4 2 5 4" xfId="20796" xr:uid="{190F119E-F202-4B13-AFD6-CFAB564CEEF7}"/>
    <cellStyle name="Normal 10 4 2 5 5" xfId="35629" xr:uid="{222DEF59-3E28-40EE-AC4B-08E25DA81EF5}"/>
    <cellStyle name="Normal 10 4 2 6" xfId="3043" xr:uid="{D4775557-E3F8-4FD1-B7EF-46D6F41F0F02}"/>
    <cellStyle name="Normal 10 4 2 6 2" xfId="9378" xr:uid="{CC84AC59-87B5-4580-B4F8-5A40B71D704A}"/>
    <cellStyle name="Normal 10 4 2 6 2 2" xfId="16801" xr:uid="{651A8688-7936-459E-878F-463ED0402868}"/>
    <cellStyle name="Normal 10 4 2 6 2 2 2" xfId="31639" xr:uid="{69FB6CFF-9479-4DCA-90EA-E56EEECA8752}"/>
    <cellStyle name="Normal 10 4 2 6 2 2 3" xfId="46472" xr:uid="{C5E94A7A-56C6-46CC-8D6D-AFE827C2F77E}"/>
    <cellStyle name="Normal 10 4 2 6 2 3" xfId="24219" xr:uid="{CAFCBAEB-939A-4D93-87CC-DB3DEBF984E3}"/>
    <cellStyle name="Normal 10 4 2 6 2 4" xfId="39052" xr:uid="{9D440653-9157-44BD-8DD8-1B03CF24526B}"/>
    <cellStyle name="Normal 10 4 2 6 3" xfId="10454" xr:uid="{70A6A9F4-1D08-4684-BB2E-70783B2BBD6E}"/>
    <cellStyle name="Normal 10 4 2 6 3 2" xfId="25292" xr:uid="{5D18F959-11F5-428A-8822-2C2F1049979F}"/>
    <cellStyle name="Normal 10 4 2 6 3 3" xfId="40125" xr:uid="{574FD302-7B82-47C6-98A4-05BD0C814E0C}"/>
    <cellStyle name="Normal 10 4 2 6 4" xfId="17872" xr:uid="{EC3434FC-0A4C-44AA-9A18-D053E7FC5B00}"/>
    <cellStyle name="Normal 10 4 2 6 5" xfId="32705" xr:uid="{3AC97AD9-1E22-4EEC-A106-BCC11857147F}"/>
    <cellStyle name="Normal 10 4 2 7" xfId="6273" xr:uid="{DD1FBE0A-F897-4C0F-9886-3FF50D51DBC8}"/>
    <cellStyle name="Normal 10 4 2 7 2" xfId="13696" xr:uid="{AD6D3161-8AF6-4088-B89D-AE807A1018DD}"/>
    <cellStyle name="Normal 10 4 2 7 2 2" xfId="28534" xr:uid="{0B2BA86F-C54E-4332-AF61-3FD81ED44A5C}"/>
    <cellStyle name="Normal 10 4 2 7 2 3" xfId="43367" xr:uid="{F30CE44F-50E9-4833-B891-C43BFC3B3030}"/>
    <cellStyle name="Normal 10 4 2 7 3" xfId="21114" xr:uid="{1B648F6B-6E1B-4B32-9996-86A070D202B7}"/>
    <cellStyle name="Normal 10 4 2 7 4" xfId="35947" xr:uid="{DE08F2D5-3919-4F55-BEB8-DF58952C11C1}"/>
    <cellStyle name="Normal 10 4 2 8" xfId="9961" xr:uid="{630D62BB-7BD9-489F-A977-26C593C513EF}"/>
    <cellStyle name="Normal 10 4 2 8 2" xfId="24799" xr:uid="{3CC1C2FD-D7FC-4162-A26F-23DE29360BB3}"/>
    <cellStyle name="Normal 10 4 2 8 3" xfId="39632" xr:uid="{239CE6C0-B7ED-49E4-96B6-6136487E5552}"/>
    <cellStyle name="Normal 10 4 2 9" xfId="17379" xr:uid="{AD57BAAF-4793-48E0-98E7-9B71FA459B3B}"/>
    <cellStyle name="Normal 10 4 3" xfId="2502" xr:uid="{24197202-BCE5-4FD6-BB41-B367E10F7E42}"/>
    <cellStyle name="Normal 10 4 3 10" xfId="32288" xr:uid="{E5F20D9B-3348-4CCA-9B67-E5270B35B580}"/>
    <cellStyle name="Normal 10 4 3 2" xfId="3047" xr:uid="{F600B29B-99D4-4EEA-B11E-BB24B70E1557}"/>
    <cellStyle name="Normal 10 4 3 2 2" xfId="4409" xr:uid="{FA53A0F7-6A6A-40F5-B44C-6357414C1BD4}"/>
    <cellStyle name="Normal 10 4 3 2 2 2" xfId="7646" xr:uid="{2EA7AB79-A108-45AB-A49F-F6FC605F2982}"/>
    <cellStyle name="Normal 10 4 3 2 2 2 2" xfId="15069" xr:uid="{2FC138FD-6F2B-4167-A9EA-EF5A09C0EE4C}"/>
    <cellStyle name="Normal 10 4 3 2 2 2 2 2" xfId="29907" xr:uid="{580290F9-C49F-4285-ABF4-5C2E75763B13}"/>
    <cellStyle name="Normal 10 4 3 2 2 2 2 3" xfId="44740" xr:uid="{76BD94F7-EF43-47BD-BC8C-773E848BEC93}"/>
    <cellStyle name="Normal 10 4 3 2 2 2 3" xfId="22487" xr:uid="{CA98C606-9EC2-40D2-8DFB-103CAC5665BC}"/>
    <cellStyle name="Normal 10 4 3 2 2 2 4" xfId="37320" xr:uid="{34A92730-756E-40D2-8DA0-BE20ABDE5F86}"/>
    <cellStyle name="Normal 10 4 3 2 2 3" xfId="11831" xr:uid="{1062FB12-A6DD-4199-8069-2031527AB578}"/>
    <cellStyle name="Normal 10 4 3 2 2 3 2" xfId="26669" xr:uid="{37B0E632-DC2C-4707-989A-9090CCDE8664}"/>
    <cellStyle name="Normal 10 4 3 2 2 3 3" xfId="41502" xr:uid="{3E43E658-7126-4ECE-9E6B-37E72459D525}"/>
    <cellStyle name="Normal 10 4 3 2 2 4" xfId="19249" xr:uid="{1F99142F-DCEA-4129-9AC8-EE6196B22FE0}"/>
    <cellStyle name="Normal 10 4 3 2 2 5" xfId="34082" xr:uid="{361E23D8-4111-41BB-8D17-A1530DD3F218}"/>
    <cellStyle name="Normal 10 4 3 2 3" xfId="6277" xr:uid="{2E6A4CCB-434F-4E95-8E16-9032545022B5}"/>
    <cellStyle name="Normal 10 4 3 2 3 2" xfId="13700" xr:uid="{8D7D43B9-CFEE-4152-A1E3-989727B931AC}"/>
    <cellStyle name="Normal 10 4 3 2 3 2 2" xfId="28538" xr:uid="{CE84E69A-F21A-47FF-9812-C7B8371604B2}"/>
    <cellStyle name="Normal 10 4 3 2 3 2 3" xfId="43371" xr:uid="{30817DA0-99BA-4C4D-B4C3-2ED1FD391E08}"/>
    <cellStyle name="Normal 10 4 3 2 3 3" xfId="21118" xr:uid="{C6452725-CB79-4DC5-9D8B-D259AC47A2CD}"/>
    <cellStyle name="Normal 10 4 3 2 3 4" xfId="35951" xr:uid="{47E11899-3534-4B06-8DCD-B774354ED858}"/>
    <cellStyle name="Normal 10 4 3 2 4" xfId="10458" xr:uid="{159F67EB-0844-42ED-8C3A-8CC3599184A8}"/>
    <cellStyle name="Normal 10 4 3 2 4 2" xfId="25296" xr:uid="{00302034-9262-4B99-ACF0-88F990081DA8}"/>
    <cellStyle name="Normal 10 4 3 2 4 3" xfId="40129" xr:uid="{413921EA-8F30-4AA4-A594-F6780CAEE953}"/>
    <cellStyle name="Normal 10 4 3 2 5" xfId="17876" xr:uid="{ECEFB385-5C65-4BF4-A4A0-A118084A5072}"/>
    <cellStyle name="Normal 10 4 3 2 6" xfId="32709" xr:uid="{BC72D92C-5C7C-454A-B91B-62A5AE81AC24}"/>
    <cellStyle name="Normal 10 4 3 3" xfId="3048" xr:uid="{215B3F56-AD89-43C8-828A-0703A07080C5}"/>
    <cellStyle name="Normal 10 4 3 3 2" xfId="4410" xr:uid="{D9D718DF-787F-4665-9E07-7347CCD4E4B2}"/>
    <cellStyle name="Normal 10 4 3 3 2 2" xfId="7647" xr:uid="{2EE78193-AFCB-41C6-95EA-95DC5DCEE69A}"/>
    <cellStyle name="Normal 10 4 3 3 2 2 2" xfId="15070" xr:uid="{FD7A94BF-9448-4AAE-957D-C0ABA08EEDAC}"/>
    <cellStyle name="Normal 10 4 3 3 2 2 2 2" xfId="29908" xr:uid="{875587EF-C1E5-40B8-8823-203987258118}"/>
    <cellStyle name="Normal 10 4 3 3 2 2 2 3" xfId="44741" xr:uid="{425B8E89-29C5-483D-AB9C-4203FBF16A17}"/>
    <cellStyle name="Normal 10 4 3 3 2 2 3" xfId="22488" xr:uid="{F60D1248-930C-41A6-B7E6-20DCAA88C74E}"/>
    <cellStyle name="Normal 10 4 3 3 2 2 4" xfId="37321" xr:uid="{9666D088-96AC-4B4D-84E1-19C235142352}"/>
    <cellStyle name="Normal 10 4 3 3 2 3" xfId="11832" xr:uid="{B3766307-3202-4BF4-864E-8726A46A5FCF}"/>
    <cellStyle name="Normal 10 4 3 3 2 3 2" xfId="26670" xr:uid="{587F293F-C6E9-428A-B8A3-40A243893CB8}"/>
    <cellStyle name="Normal 10 4 3 3 2 3 3" xfId="41503" xr:uid="{5251AD15-BC5D-49A4-AD56-67DA29CDDE78}"/>
    <cellStyle name="Normal 10 4 3 3 2 4" xfId="19250" xr:uid="{EF4A9F7C-E88A-4978-A5E6-849C3199781B}"/>
    <cellStyle name="Normal 10 4 3 3 2 5" xfId="34083" xr:uid="{A72153EC-533B-476F-8D96-66016251D309}"/>
    <cellStyle name="Normal 10 4 3 3 3" xfId="6278" xr:uid="{771938F0-64B4-4AC1-9E42-95B0B7C1A670}"/>
    <cellStyle name="Normal 10 4 3 3 3 2" xfId="13701" xr:uid="{29B85782-24BA-48E4-B7B7-510F120FF3D3}"/>
    <cellStyle name="Normal 10 4 3 3 3 2 2" xfId="28539" xr:uid="{92016A08-D137-4027-8037-ADF1D55FBB80}"/>
    <cellStyle name="Normal 10 4 3 3 3 2 3" xfId="43372" xr:uid="{0457CAEF-1BEE-4DA5-8360-4B5FCF5F9190}"/>
    <cellStyle name="Normal 10 4 3 3 3 3" xfId="21119" xr:uid="{E5D8419F-391B-4F2E-86C4-9955F70A6B26}"/>
    <cellStyle name="Normal 10 4 3 3 3 4" xfId="35952" xr:uid="{01038562-F15A-4B36-8F1F-645A1F8226CB}"/>
    <cellStyle name="Normal 10 4 3 3 4" xfId="10459" xr:uid="{3B7A9982-71B0-4A45-B51C-3EFF4B8BA5C6}"/>
    <cellStyle name="Normal 10 4 3 3 4 2" xfId="25297" xr:uid="{FB619EC7-18ED-4A40-9774-982CCE99A5C9}"/>
    <cellStyle name="Normal 10 4 3 3 4 3" xfId="40130" xr:uid="{8058BE0F-7268-400F-9466-209C8C79FC3A}"/>
    <cellStyle name="Normal 10 4 3 3 5" xfId="17877" xr:uid="{67919E7A-349E-4F8E-92FA-219864913D9E}"/>
    <cellStyle name="Normal 10 4 3 3 6" xfId="32710" xr:uid="{079775B8-FB5A-4799-8B0C-0A7CEA71D5DD}"/>
    <cellStyle name="Normal 10 4 3 4" xfId="4411" xr:uid="{809817D2-C738-4D4F-BEF8-C1468784991F}"/>
    <cellStyle name="Normal 10 4 3 4 2" xfId="7648" xr:uid="{1247DC97-34CE-4352-8D30-92788B3B64F7}"/>
    <cellStyle name="Normal 10 4 3 4 2 2" xfId="15071" xr:uid="{B0D2EC52-F5EA-4621-B7D1-DE7529429B95}"/>
    <cellStyle name="Normal 10 4 3 4 2 2 2" xfId="29909" xr:uid="{80968AB2-FDA9-4163-9CB5-041F58D2DC9E}"/>
    <cellStyle name="Normal 10 4 3 4 2 2 3" xfId="44742" xr:uid="{775A5308-D403-4B81-8063-A3B12B424454}"/>
    <cellStyle name="Normal 10 4 3 4 2 3" xfId="22489" xr:uid="{08EA55FE-C011-44A8-80E8-1E7CD42D207F}"/>
    <cellStyle name="Normal 10 4 3 4 2 4" xfId="37322" xr:uid="{E67B7F79-27AD-48CC-82F4-3D106DD625F9}"/>
    <cellStyle name="Normal 10 4 3 4 3" xfId="11833" xr:uid="{4424BF96-BE8B-4DE8-8BDB-8EE1E4749B87}"/>
    <cellStyle name="Normal 10 4 3 4 3 2" xfId="26671" xr:uid="{C54C2686-0FD4-410B-9DED-A07EE9971633}"/>
    <cellStyle name="Normal 10 4 3 4 3 3" xfId="41504" xr:uid="{1A03C867-C445-44FC-A680-A3C7BC50CF83}"/>
    <cellStyle name="Normal 10 4 3 4 4" xfId="19251" xr:uid="{5E3D679D-6655-482B-8FD2-187F7F167D4E}"/>
    <cellStyle name="Normal 10 4 3 4 5" xfId="34084" xr:uid="{FFF8452F-711E-4D77-8BF6-D84B13CCA9D2}"/>
    <cellStyle name="Normal 10 4 3 5" xfId="5957" xr:uid="{31949E4F-E971-4E32-A45F-100A975C1B8D}"/>
    <cellStyle name="Normal 10 4 3 5 2" xfId="9195" xr:uid="{4AF06D6B-A3DA-4175-9C78-17FC02356A14}"/>
    <cellStyle name="Normal 10 4 3 5 2 2" xfId="16618" xr:uid="{7A302439-0530-408E-82F5-8D3F595FF6D7}"/>
    <cellStyle name="Normal 10 4 3 5 2 2 2" xfId="31456" xr:uid="{400563A2-98DE-4C6C-9DB2-52CC6CFFE132}"/>
    <cellStyle name="Normal 10 4 3 5 2 2 3" xfId="46289" xr:uid="{D42B4AA3-739D-48F0-ABB2-73EB13B898A1}"/>
    <cellStyle name="Normal 10 4 3 5 2 3" xfId="24036" xr:uid="{8A13E814-FAF6-4237-8908-ECA5C6C0E653}"/>
    <cellStyle name="Normal 10 4 3 5 2 4" xfId="38869" xr:uid="{B8E4B212-7394-45D6-BEA3-414039FA1C77}"/>
    <cellStyle name="Normal 10 4 3 5 3" xfId="13380" xr:uid="{87DD86D7-7DB2-4778-A381-DC638ACB87F7}"/>
    <cellStyle name="Normal 10 4 3 5 3 2" xfId="28218" xr:uid="{89E5B215-BD81-4763-B118-4BAA8ABC1788}"/>
    <cellStyle name="Normal 10 4 3 5 3 3" xfId="43051" xr:uid="{9B7BA8FE-0049-4302-BFA0-96134712991A}"/>
    <cellStyle name="Normal 10 4 3 5 4" xfId="20798" xr:uid="{AD3843F4-8049-424E-81C4-3D389346279C}"/>
    <cellStyle name="Normal 10 4 3 5 5" xfId="35631" xr:uid="{66B3FBBC-7B33-4D6A-B540-7302D577CCDB}"/>
    <cellStyle name="Normal 10 4 3 6" xfId="3046" xr:uid="{93047D21-9905-40CA-97E6-94394AF6C602}"/>
    <cellStyle name="Normal 10 4 3 6 2" xfId="9379" xr:uid="{018E08D7-45AC-401B-B30A-A87BC2D96AF6}"/>
    <cellStyle name="Normal 10 4 3 6 2 2" xfId="16802" xr:uid="{60D1CC13-8A13-4431-980D-11600E2BAD27}"/>
    <cellStyle name="Normal 10 4 3 6 2 2 2" xfId="31640" xr:uid="{B3A5077B-4C00-47BC-8622-C31C0D31F1D0}"/>
    <cellStyle name="Normal 10 4 3 6 2 2 3" xfId="46473" xr:uid="{7566F889-308F-4BF4-83FF-747D58F2D6FB}"/>
    <cellStyle name="Normal 10 4 3 6 2 3" xfId="24220" xr:uid="{074FC03C-FBC3-4CC4-BFFD-E5D0469D3508}"/>
    <cellStyle name="Normal 10 4 3 6 2 4" xfId="39053" xr:uid="{247822A3-3EF6-4E7F-8111-4789623015A2}"/>
    <cellStyle name="Normal 10 4 3 6 3" xfId="10457" xr:uid="{EF6CF23B-0542-47FB-ADF5-1ED1B9A5B54B}"/>
    <cellStyle name="Normal 10 4 3 6 3 2" xfId="25295" xr:uid="{94D64FFF-9C20-482B-B79F-36C60A40C075}"/>
    <cellStyle name="Normal 10 4 3 6 3 3" xfId="40128" xr:uid="{D120D9E8-C109-4EAB-B0D1-68C8E5BF0498}"/>
    <cellStyle name="Normal 10 4 3 6 4" xfId="17875" xr:uid="{7C1E0796-98E0-4155-93B5-10E34F2E0E04}"/>
    <cellStyle name="Normal 10 4 3 6 5" xfId="32708" xr:uid="{6855AB72-D4E8-4E22-A953-F7EC05A53028}"/>
    <cellStyle name="Normal 10 4 3 7" xfId="6276" xr:uid="{9A902C4F-C1B0-4F37-957A-039C1E8812A5}"/>
    <cellStyle name="Normal 10 4 3 7 2" xfId="13699" xr:uid="{C3B1D582-7C1F-4367-B437-7098D0483C24}"/>
    <cellStyle name="Normal 10 4 3 7 2 2" xfId="28537" xr:uid="{58364427-34C7-4C4E-8C07-F51A4E9FC77D}"/>
    <cellStyle name="Normal 10 4 3 7 2 3" xfId="43370" xr:uid="{CE511A65-BE5D-4CF4-BB8B-B67E0B505303}"/>
    <cellStyle name="Normal 10 4 3 7 3" xfId="21117" xr:uid="{DFA68026-0179-4B08-9BF2-5956D378DFB3}"/>
    <cellStyle name="Normal 10 4 3 7 4" xfId="35950" xr:uid="{4672535B-08E4-4355-9FA1-DE0113CD00B2}"/>
    <cellStyle name="Normal 10 4 3 8" xfId="10037" xr:uid="{AE871F5B-57C4-473E-8EE8-40A73342A4AF}"/>
    <cellStyle name="Normal 10 4 3 8 2" xfId="24875" xr:uid="{73129786-48B2-4343-B357-13D3A0595B7F}"/>
    <cellStyle name="Normal 10 4 3 8 3" xfId="39708" xr:uid="{CEC41870-D9E0-4B2B-891A-6855327C61AF}"/>
    <cellStyle name="Normal 10 4 3 9" xfId="17455" xr:uid="{7C94CE97-F548-47CA-AAC4-17EA9BBD25C0}"/>
    <cellStyle name="Normal 10 4 4" xfId="2366" xr:uid="{D1658439-8D89-4AD3-9556-8AEE518C1F8C}"/>
    <cellStyle name="Normal 10 4 4 10" xfId="32189" xr:uid="{0AA9C8B4-2D6B-4D02-B035-C20B5AC7AF78}"/>
    <cellStyle name="Normal 10 4 4 2" xfId="3050" xr:uid="{7383F9B0-8BF3-47D9-826E-4AB368BF156B}"/>
    <cellStyle name="Normal 10 4 4 2 2" xfId="4412" xr:uid="{AB12CEAF-0022-43AC-A98C-A4D7C2E9E983}"/>
    <cellStyle name="Normal 10 4 4 2 2 2" xfId="7649" xr:uid="{F1EE1419-8F8A-417D-9E66-56252F09A7E8}"/>
    <cellStyle name="Normal 10 4 4 2 2 2 2" xfId="15072" xr:uid="{D569694C-6B0F-4172-A794-C33CD506F96F}"/>
    <cellStyle name="Normal 10 4 4 2 2 2 2 2" xfId="29910" xr:uid="{1D826321-71DB-4284-8608-C574FF8469FC}"/>
    <cellStyle name="Normal 10 4 4 2 2 2 2 3" xfId="44743" xr:uid="{2C88B631-FA1F-4521-8F41-9CEC77D7A607}"/>
    <cellStyle name="Normal 10 4 4 2 2 2 3" xfId="22490" xr:uid="{A1800D93-A255-4C6B-BF5B-B266FDC89AE0}"/>
    <cellStyle name="Normal 10 4 4 2 2 2 4" xfId="37323" xr:uid="{D37C6A1F-34FF-4E6C-86A7-831F348E4E0B}"/>
    <cellStyle name="Normal 10 4 4 2 2 3" xfId="11834" xr:uid="{C748D580-4DFC-49BE-99DC-3945CEEF45D6}"/>
    <cellStyle name="Normal 10 4 4 2 2 3 2" xfId="26672" xr:uid="{E2CC24BD-5A2D-4B3B-9427-E9622AF14749}"/>
    <cellStyle name="Normal 10 4 4 2 2 3 3" xfId="41505" xr:uid="{6DE75E61-CCBC-41D0-8821-AAF34A278811}"/>
    <cellStyle name="Normal 10 4 4 2 2 4" xfId="19252" xr:uid="{B5EA6545-6F97-4FB4-90C4-EDDFF1E99CEA}"/>
    <cellStyle name="Normal 10 4 4 2 2 5" xfId="34085" xr:uid="{A079E39D-E6AD-4076-A8A8-BDD1BA068F31}"/>
    <cellStyle name="Normal 10 4 4 2 3" xfId="6280" xr:uid="{45A7B36C-FF3C-4B66-BF15-2C50A7E1212C}"/>
    <cellStyle name="Normal 10 4 4 2 3 2" xfId="13703" xr:uid="{027ACA47-6FBF-41B1-A9E0-ADE4D57640AA}"/>
    <cellStyle name="Normal 10 4 4 2 3 2 2" xfId="28541" xr:uid="{93A6147C-31C4-4352-9BEA-26D1864F7E5C}"/>
    <cellStyle name="Normal 10 4 4 2 3 2 3" xfId="43374" xr:uid="{BFD24A5F-986C-410D-9521-83A5DD9C9D5E}"/>
    <cellStyle name="Normal 10 4 4 2 3 3" xfId="21121" xr:uid="{FB144B60-0E85-487B-A149-6B14BE236A5D}"/>
    <cellStyle name="Normal 10 4 4 2 3 4" xfId="35954" xr:uid="{71429FFD-188C-4185-92DD-ACED8279A9DD}"/>
    <cellStyle name="Normal 10 4 4 2 4" xfId="10461" xr:uid="{2FC03DAD-A523-4049-B6F0-6926D740450A}"/>
    <cellStyle name="Normal 10 4 4 2 4 2" xfId="25299" xr:uid="{25C00D2D-2BD2-48C6-A1C1-DE809582D6EC}"/>
    <cellStyle name="Normal 10 4 4 2 4 3" xfId="40132" xr:uid="{F3CF7029-F684-4A1D-A3FB-0BBD86B4AB60}"/>
    <cellStyle name="Normal 10 4 4 2 5" xfId="17879" xr:uid="{AC4DEF24-1340-465A-AC21-7F2BB4724E44}"/>
    <cellStyle name="Normal 10 4 4 2 6" xfId="32712" xr:uid="{BB2AF900-B847-4B6A-8448-816546CC61FA}"/>
    <cellStyle name="Normal 10 4 4 3" xfId="3051" xr:uid="{A3598C1C-72A1-499D-BC8F-5475BCE638EE}"/>
    <cellStyle name="Normal 10 4 4 3 2" xfId="4413" xr:uid="{41A42751-1F14-4DC1-B94B-525C9144EEF0}"/>
    <cellStyle name="Normal 10 4 4 3 2 2" xfId="7650" xr:uid="{1E805E44-4A9D-4C6C-A1F2-C37CFF80B9C7}"/>
    <cellStyle name="Normal 10 4 4 3 2 2 2" xfId="15073" xr:uid="{E53C9AF5-FD84-4DD8-9A1F-3EEDCAC6FD9B}"/>
    <cellStyle name="Normal 10 4 4 3 2 2 2 2" xfId="29911" xr:uid="{7BD6E066-9347-4C1D-B1BC-1A445509967C}"/>
    <cellStyle name="Normal 10 4 4 3 2 2 2 3" xfId="44744" xr:uid="{588B401E-69AF-4883-AB37-C6A92A20AACA}"/>
    <cellStyle name="Normal 10 4 4 3 2 2 3" xfId="22491" xr:uid="{6035888C-05DE-450C-A0DE-BA5D152628D1}"/>
    <cellStyle name="Normal 10 4 4 3 2 2 4" xfId="37324" xr:uid="{1F7FE787-0080-49D3-B6FD-3AA310DE60AE}"/>
    <cellStyle name="Normal 10 4 4 3 2 3" xfId="11835" xr:uid="{6D4E79CC-52AA-4317-B046-D6C3690FE3AE}"/>
    <cellStyle name="Normal 10 4 4 3 2 3 2" xfId="26673" xr:uid="{184268DA-ED41-41A3-BD1D-14D9A0B1C37C}"/>
    <cellStyle name="Normal 10 4 4 3 2 3 3" xfId="41506" xr:uid="{572E47E7-9DD3-4147-B5B3-51FABE4B209C}"/>
    <cellStyle name="Normal 10 4 4 3 2 4" xfId="19253" xr:uid="{0A81E735-B299-4496-B33B-440C620CEEBC}"/>
    <cellStyle name="Normal 10 4 4 3 2 5" xfId="34086" xr:uid="{D6C8DC27-E923-4821-A0BB-2A6E1E572C7D}"/>
    <cellStyle name="Normal 10 4 4 3 3" xfId="6281" xr:uid="{6DB91290-41B2-404C-AAE1-89766C5390EE}"/>
    <cellStyle name="Normal 10 4 4 3 3 2" xfId="13704" xr:uid="{A653188E-1AD4-4C9D-92F8-4BD6A94EC12E}"/>
    <cellStyle name="Normal 10 4 4 3 3 2 2" xfId="28542" xr:uid="{2939A632-808A-4B85-930E-DC87D33913FA}"/>
    <cellStyle name="Normal 10 4 4 3 3 2 3" xfId="43375" xr:uid="{2AA6F08A-1F44-4E1B-A0AB-EC0BD2BB874D}"/>
    <cellStyle name="Normal 10 4 4 3 3 3" xfId="21122" xr:uid="{A98D5C0B-77B4-4527-B7AB-8E17A3E93968}"/>
    <cellStyle name="Normal 10 4 4 3 3 4" xfId="35955" xr:uid="{17884230-58A0-412F-8906-1C4EC8DFE48B}"/>
    <cellStyle name="Normal 10 4 4 3 4" xfId="10462" xr:uid="{B0D12EED-DDCB-4419-8623-621D5DB36410}"/>
    <cellStyle name="Normal 10 4 4 3 4 2" xfId="25300" xr:uid="{3B31860A-7506-408D-B311-A6C8A0AA3DD3}"/>
    <cellStyle name="Normal 10 4 4 3 4 3" xfId="40133" xr:uid="{E3292A6E-ED36-4CF2-8C21-7B9351452114}"/>
    <cellStyle name="Normal 10 4 4 3 5" xfId="17880" xr:uid="{E8D80D39-654C-4449-8844-6DB65E7DDEFD}"/>
    <cellStyle name="Normal 10 4 4 3 6" xfId="32713" xr:uid="{0E6085A3-1486-4361-BD4D-A4155CA69A20}"/>
    <cellStyle name="Normal 10 4 4 4" xfId="4414" xr:uid="{131CB0C5-6F41-42E9-B426-CA154C18BDC7}"/>
    <cellStyle name="Normal 10 4 4 4 2" xfId="7651" xr:uid="{C36591CB-3E1D-4148-8A19-20552CD8657D}"/>
    <cellStyle name="Normal 10 4 4 4 2 2" xfId="15074" xr:uid="{68B09314-BDE0-4ABA-9DBA-D6316AA8B22E}"/>
    <cellStyle name="Normal 10 4 4 4 2 2 2" xfId="29912" xr:uid="{4DA5D4EF-2657-452A-9869-18D887463E4C}"/>
    <cellStyle name="Normal 10 4 4 4 2 2 3" xfId="44745" xr:uid="{CC02EB31-D4D9-4B5D-9FDF-5E65DFAFD528}"/>
    <cellStyle name="Normal 10 4 4 4 2 3" xfId="22492" xr:uid="{E1899DAC-D9A7-4B0D-A9D5-C4817FF52BAE}"/>
    <cellStyle name="Normal 10 4 4 4 2 4" xfId="37325" xr:uid="{F8F5580F-95C9-446D-B79D-7D103F1AFFA7}"/>
    <cellStyle name="Normal 10 4 4 4 3" xfId="11836" xr:uid="{CAD72569-BB06-4576-B15E-84C3460BAA1C}"/>
    <cellStyle name="Normal 10 4 4 4 3 2" xfId="26674" xr:uid="{3D668C62-093E-407D-90B8-5CBA3CB1E79D}"/>
    <cellStyle name="Normal 10 4 4 4 3 3" xfId="41507" xr:uid="{7324B700-99E0-4EAE-8151-D438A72B9BE3}"/>
    <cellStyle name="Normal 10 4 4 4 4" xfId="19254" xr:uid="{E8AF066B-F88D-4101-AF3B-79BA1B75DB5B}"/>
    <cellStyle name="Normal 10 4 4 4 5" xfId="34087" xr:uid="{E22AF7E0-82AB-44EF-83B4-D5332BE1D9FB}"/>
    <cellStyle name="Normal 10 4 4 5" xfId="5933" xr:uid="{0DA20487-9007-463B-BD3E-CD271ADC7EEB}"/>
    <cellStyle name="Normal 10 4 4 5 2" xfId="9171" xr:uid="{3EB8CBFC-16BF-4255-A3B6-F2DBF662C4F8}"/>
    <cellStyle name="Normal 10 4 4 5 2 2" xfId="16594" xr:uid="{2FC8EC12-F6C6-490E-99A7-4177D55AE10E}"/>
    <cellStyle name="Normal 10 4 4 5 2 2 2" xfId="31432" xr:uid="{BDBB1403-D5F6-4764-A035-E7056C279D2D}"/>
    <cellStyle name="Normal 10 4 4 5 2 2 3" xfId="46265" xr:uid="{37F1EB2A-2391-41E9-B19D-B7D6EB786062}"/>
    <cellStyle name="Normal 10 4 4 5 2 3" xfId="24012" xr:uid="{F9A4FCBF-AD24-4A54-B070-A087FAE70871}"/>
    <cellStyle name="Normal 10 4 4 5 2 4" xfId="38845" xr:uid="{20910B96-E854-4B5C-B6AD-87C18B19CA33}"/>
    <cellStyle name="Normal 10 4 4 5 3" xfId="13356" xr:uid="{C7DF483D-E8D4-4564-8F54-7D82DDB209AA}"/>
    <cellStyle name="Normal 10 4 4 5 3 2" xfId="28194" xr:uid="{274A1A48-88CC-4DCD-8F33-893ABD6F8958}"/>
    <cellStyle name="Normal 10 4 4 5 3 3" xfId="43027" xr:uid="{D553B65F-8526-4EEE-B222-B63EC28EDB87}"/>
    <cellStyle name="Normal 10 4 4 5 4" xfId="20774" xr:uid="{79EBFE38-2CC7-4332-89CD-30DE28256DE8}"/>
    <cellStyle name="Normal 10 4 4 5 5" xfId="35607" xr:uid="{56F2F09C-4DD8-4DEE-9E28-74463CCBBA02}"/>
    <cellStyle name="Normal 10 4 4 6" xfId="3049" xr:uid="{74CA406E-787B-4CAB-B2F5-9E14D6FF9483}"/>
    <cellStyle name="Normal 10 4 4 6 2" xfId="9380" xr:uid="{94796A99-CC72-45E2-98A3-C1CBFD9B7C57}"/>
    <cellStyle name="Normal 10 4 4 6 2 2" xfId="16803" xr:uid="{12125E69-663A-49C0-BFB5-0BD8D065DEC5}"/>
    <cellStyle name="Normal 10 4 4 6 2 2 2" xfId="31641" xr:uid="{E1CEA969-62F0-4EBA-A836-F219155F1AAB}"/>
    <cellStyle name="Normal 10 4 4 6 2 2 3" xfId="46474" xr:uid="{596A31C8-2096-4B6F-B2B2-B64BFAD43A7D}"/>
    <cellStyle name="Normal 10 4 4 6 2 3" xfId="24221" xr:uid="{B6BFF374-C685-4826-A1CA-4FED2F5E1C30}"/>
    <cellStyle name="Normal 10 4 4 6 2 4" xfId="39054" xr:uid="{0907914E-D1A1-47E5-9455-72409158ADAE}"/>
    <cellStyle name="Normal 10 4 4 6 3" xfId="10460" xr:uid="{F92302A9-C340-4A09-B0EB-152846EC7D36}"/>
    <cellStyle name="Normal 10 4 4 6 3 2" xfId="25298" xr:uid="{65F24AF6-D80D-4983-97F8-AB9DD30A2D98}"/>
    <cellStyle name="Normal 10 4 4 6 3 3" xfId="40131" xr:uid="{BC1E98D0-5735-43F4-AD4D-E04C7D4C3934}"/>
    <cellStyle name="Normal 10 4 4 6 4" xfId="17878" xr:uid="{1722CCB2-69D9-4E42-9E69-5EBC2C547585}"/>
    <cellStyle name="Normal 10 4 4 6 5" xfId="32711" xr:uid="{29343938-4FFE-47E1-84D9-A3B583A30D9A}"/>
    <cellStyle name="Normal 10 4 4 7" xfId="6279" xr:uid="{FDADF610-6A1F-4897-AC1F-7EAF4E091141}"/>
    <cellStyle name="Normal 10 4 4 7 2" xfId="13702" xr:uid="{50BA8347-318E-4BD7-9F43-CF0789E3E2D5}"/>
    <cellStyle name="Normal 10 4 4 7 2 2" xfId="28540" xr:uid="{E4D9757D-DD11-4849-8762-F3618D86A322}"/>
    <cellStyle name="Normal 10 4 4 7 2 3" xfId="43373" xr:uid="{B3181568-1EAF-40C3-A10F-575E79D8638D}"/>
    <cellStyle name="Normal 10 4 4 7 3" xfId="21120" xr:uid="{B18D7EEB-B659-4003-A0CB-A991D76717A2}"/>
    <cellStyle name="Normal 10 4 4 7 4" xfId="35953" xr:uid="{C548D8E5-A6DF-4C8B-8949-476014B17DC0}"/>
    <cellStyle name="Normal 10 4 4 8" xfId="9938" xr:uid="{7124746F-181C-4B53-A0D4-024C4D142449}"/>
    <cellStyle name="Normal 10 4 4 8 2" xfId="24776" xr:uid="{6208749A-A8C2-4161-B8A8-EA7A219FE98D}"/>
    <cellStyle name="Normal 10 4 4 8 3" xfId="39609" xr:uid="{E9290380-B9D6-4717-8ADB-07BFAF1F7B23}"/>
    <cellStyle name="Normal 10 4 4 9" xfId="17356" xr:uid="{FDF93D3D-7FEC-4F99-B716-1E0422C75D3A}"/>
    <cellStyle name="Normal 10 4 5" xfId="2522" xr:uid="{B8A29C7A-FD5C-4375-9E9E-AC665087919D}"/>
    <cellStyle name="Normal 10 4 5 10" xfId="32306" xr:uid="{ADE7BF3F-52D6-41BE-B9B5-BEAFCCF7F019}"/>
    <cellStyle name="Normal 10 4 5 2" xfId="3053" xr:uid="{75FADD37-9124-4C50-86E6-10BCAD36C563}"/>
    <cellStyle name="Normal 10 4 5 2 2" xfId="4415" xr:uid="{CFBB92DF-D2B6-465C-9876-4478A0F45D80}"/>
    <cellStyle name="Normal 10 4 5 2 2 2" xfId="7652" xr:uid="{A8C2ABB1-8084-4668-A7A4-D0A2B4B09FB2}"/>
    <cellStyle name="Normal 10 4 5 2 2 2 2" xfId="15075" xr:uid="{0E6DE08A-16F4-4114-96A7-AA64336FE8A1}"/>
    <cellStyle name="Normal 10 4 5 2 2 2 2 2" xfId="29913" xr:uid="{BAEDECB6-46FB-4EA8-97C9-A0D14861D103}"/>
    <cellStyle name="Normal 10 4 5 2 2 2 2 3" xfId="44746" xr:uid="{12A12D16-DB97-411B-A4DE-BE9034AB536F}"/>
    <cellStyle name="Normal 10 4 5 2 2 2 3" xfId="22493" xr:uid="{80B22522-98DC-4954-80D6-FF401AC24D33}"/>
    <cellStyle name="Normal 10 4 5 2 2 2 4" xfId="37326" xr:uid="{EEFDB6CB-989F-4C57-9BA9-4B88F337C99B}"/>
    <cellStyle name="Normal 10 4 5 2 2 3" xfId="11837" xr:uid="{8B0FE5A4-6ABE-4A7C-8A5F-B9CEEBEE4577}"/>
    <cellStyle name="Normal 10 4 5 2 2 3 2" xfId="26675" xr:uid="{149A5864-8688-42DA-90F5-1FEA36E1518D}"/>
    <cellStyle name="Normal 10 4 5 2 2 3 3" xfId="41508" xr:uid="{4B802A02-DE46-403E-869B-9E9053FCD68A}"/>
    <cellStyle name="Normal 10 4 5 2 2 4" xfId="19255" xr:uid="{D95BC689-505B-46AB-852E-F0D932E0793D}"/>
    <cellStyle name="Normal 10 4 5 2 2 5" xfId="34088" xr:uid="{AB84DDAB-CE1F-40B4-BE9C-BF3E47F60862}"/>
    <cellStyle name="Normal 10 4 5 2 3" xfId="6283" xr:uid="{7C673E53-5DA9-4922-9750-213A788CC9D2}"/>
    <cellStyle name="Normal 10 4 5 2 3 2" xfId="13706" xr:uid="{DD1A1AE1-A412-4780-BFF5-B9F9D532BF84}"/>
    <cellStyle name="Normal 10 4 5 2 3 2 2" xfId="28544" xr:uid="{57992F73-3E7C-486F-A58C-C5689D014462}"/>
    <cellStyle name="Normal 10 4 5 2 3 2 3" xfId="43377" xr:uid="{8B255360-25C7-4332-8C55-7AB8754E8D95}"/>
    <cellStyle name="Normal 10 4 5 2 3 3" xfId="21124" xr:uid="{BBB75CDA-FE9E-4318-8FA3-C7392BCF6337}"/>
    <cellStyle name="Normal 10 4 5 2 3 4" xfId="35957" xr:uid="{1331A731-2DD0-42DA-AEF7-F1925CDFF56C}"/>
    <cellStyle name="Normal 10 4 5 2 4" xfId="10464" xr:uid="{1F0059B4-56B9-496B-8532-439C373FC16C}"/>
    <cellStyle name="Normal 10 4 5 2 4 2" xfId="25302" xr:uid="{C0D97E92-250B-45E0-B53E-7016348F1531}"/>
    <cellStyle name="Normal 10 4 5 2 4 3" xfId="40135" xr:uid="{792E4265-0F9E-4CAF-A92B-8A0D03B6A618}"/>
    <cellStyle name="Normal 10 4 5 2 5" xfId="17882" xr:uid="{E0CB99DE-2933-48EC-AB82-9D87856166AA}"/>
    <cellStyle name="Normal 10 4 5 2 6" xfId="32715" xr:uid="{83503505-D82D-42E5-BDBF-45B947176749}"/>
    <cellStyle name="Normal 10 4 5 3" xfId="3054" xr:uid="{6C4E8924-33CD-43DE-BE7F-A99B131E1A8E}"/>
    <cellStyle name="Normal 10 4 5 3 2" xfId="4416" xr:uid="{5F0DB693-353D-44AA-8BC5-6D44F156DBED}"/>
    <cellStyle name="Normal 10 4 5 3 2 2" xfId="7653" xr:uid="{ECDE6EB0-DBDD-4C70-8077-DF8A5D54D3F5}"/>
    <cellStyle name="Normal 10 4 5 3 2 2 2" xfId="15076" xr:uid="{34A8A2C8-FBCC-43C9-9DB9-5950106A8511}"/>
    <cellStyle name="Normal 10 4 5 3 2 2 2 2" xfId="29914" xr:uid="{BBA2BA7D-600B-4684-948E-18F6F1BC659F}"/>
    <cellStyle name="Normal 10 4 5 3 2 2 2 3" xfId="44747" xr:uid="{C6A8C8D7-7734-4956-84E2-391A99760517}"/>
    <cellStyle name="Normal 10 4 5 3 2 2 3" xfId="22494" xr:uid="{CEAC3769-278B-4204-914A-8E11A13DFF1F}"/>
    <cellStyle name="Normal 10 4 5 3 2 2 4" xfId="37327" xr:uid="{DE5DAEAF-9B6F-4368-B8F6-3023695EC89B}"/>
    <cellStyle name="Normal 10 4 5 3 2 3" xfId="11838" xr:uid="{25C700A7-4760-467F-AA55-C774C603735A}"/>
    <cellStyle name="Normal 10 4 5 3 2 3 2" xfId="26676" xr:uid="{EA29979A-A433-40B8-B5BB-946EB50FCA5F}"/>
    <cellStyle name="Normal 10 4 5 3 2 3 3" xfId="41509" xr:uid="{3A233435-0E55-4DA6-9A7A-28BD2E6D8042}"/>
    <cellStyle name="Normal 10 4 5 3 2 4" xfId="19256" xr:uid="{5919F8DF-6A03-40AD-98E2-98DCFFC4E75E}"/>
    <cellStyle name="Normal 10 4 5 3 2 5" xfId="34089" xr:uid="{C1DB34EA-6BE0-4D84-B2C2-03F15D111AD1}"/>
    <cellStyle name="Normal 10 4 5 3 3" xfId="6284" xr:uid="{371CEE61-00A7-4BE8-AA18-5747EA416C50}"/>
    <cellStyle name="Normal 10 4 5 3 3 2" xfId="13707" xr:uid="{4B66149D-3F68-487D-9E18-67DE23713FBC}"/>
    <cellStyle name="Normal 10 4 5 3 3 2 2" xfId="28545" xr:uid="{8BB422D2-FEA8-450F-B863-27B7B1C8DD52}"/>
    <cellStyle name="Normal 10 4 5 3 3 2 3" xfId="43378" xr:uid="{E5215022-45A0-499E-B354-074F74885DEF}"/>
    <cellStyle name="Normal 10 4 5 3 3 3" xfId="21125" xr:uid="{B07D21D8-FD49-48CB-844B-99CEA84381B2}"/>
    <cellStyle name="Normal 10 4 5 3 3 4" xfId="35958" xr:uid="{49D9873F-3324-4AFD-822D-A2DFEBBB4224}"/>
    <cellStyle name="Normal 10 4 5 3 4" xfId="10465" xr:uid="{6C59471D-5845-4A72-A196-38DDED6FE5F3}"/>
    <cellStyle name="Normal 10 4 5 3 4 2" xfId="25303" xr:uid="{8A070FB4-8668-457B-8B44-268ADC61E811}"/>
    <cellStyle name="Normal 10 4 5 3 4 3" xfId="40136" xr:uid="{BAF58F4C-1089-43E2-B2D3-0A937C4DC846}"/>
    <cellStyle name="Normal 10 4 5 3 5" xfId="17883" xr:uid="{354E295E-8F29-41D4-AFD1-A0CDE670F965}"/>
    <cellStyle name="Normal 10 4 5 3 6" xfId="32716" xr:uid="{79317FB7-D131-4FC0-8524-4A77A363EBAC}"/>
    <cellStyle name="Normal 10 4 5 4" xfId="4417" xr:uid="{4744A066-F38B-45D5-B55C-D23A48421E76}"/>
    <cellStyle name="Normal 10 4 5 4 2" xfId="7654" xr:uid="{29EA5355-8DAD-459B-9A1B-F41DA3B8CA0B}"/>
    <cellStyle name="Normal 10 4 5 4 2 2" xfId="15077" xr:uid="{4424DDF6-93F5-495C-8F20-CAB676C8697A}"/>
    <cellStyle name="Normal 10 4 5 4 2 2 2" xfId="29915" xr:uid="{7E10D321-3D4E-418B-8757-EBA78C920DCA}"/>
    <cellStyle name="Normal 10 4 5 4 2 2 3" xfId="44748" xr:uid="{0FBC1D24-2289-40B7-88C6-97547B852CCB}"/>
    <cellStyle name="Normal 10 4 5 4 2 3" xfId="22495" xr:uid="{41654846-1F55-484E-8C4B-266380E86001}"/>
    <cellStyle name="Normal 10 4 5 4 2 4" xfId="37328" xr:uid="{6DEE10AF-B4EC-4328-96C5-37B00DBDF681}"/>
    <cellStyle name="Normal 10 4 5 4 3" xfId="11839" xr:uid="{4F579E4C-B602-4A49-890C-682FE475CF1F}"/>
    <cellStyle name="Normal 10 4 5 4 3 2" xfId="26677" xr:uid="{8D1FB55D-49A3-4DDD-8828-F2DD21377E42}"/>
    <cellStyle name="Normal 10 4 5 4 3 3" xfId="41510" xr:uid="{CBB5A8B7-0431-4CA1-8DCD-45A35A66B3AF}"/>
    <cellStyle name="Normal 10 4 5 4 4" xfId="19257" xr:uid="{8DF858DF-803E-4923-82C4-AD1CB1201C05}"/>
    <cellStyle name="Normal 10 4 5 4 5" xfId="34090" xr:uid="{32348B6F-9980-4F60-9004-823327B92C23}"/>
    <cellStyle name="Normal 10 4 5 5" xfId="5879" xr:uid="{7E21069E-0DCB-4E18-B42F-8B0A37DC4A6B}"/>
    <cellStyle name="Normal 10 4 5 5 2" xfId="9118" xr:uid="{C4A1D0FB-8298-4000-8DF9-B01D4D103C24}"/>
    <cellStyle name="Normal 10 4 5 5 2 2" xfId="16541" xr:uid="{585132AD-EB46-4AD9-B95D-902311C4F9C0}"/>
    <cellStyle name="Normal 10 4 5 5 2 2 2" xfId="31379" xr:uid="{E19340E7-D178-4333-A037-175782D952FC}"/>
    <cellStyle name="Normal 10 4 5 5 2 2 3" xfId="46212" xr:uid="{E87766AC-0FF2-483B-9385-E83A8F9CA20A}"/>
    <cellStyle name="Normal 10 4 5 5 2 3" xfId="23959" xr:uid="{18974D1C-9B34-4687-B780-97A754F84FDD}"/>
    <cellStyle name="Normal 10 4 5 5 2 4" xfId="38792" xr:uid="{8C5E3E69-2A65-4C67-96D6-747CA369705E}"/>
    <cellStyle name="Normal 10 4 5 5 3" xfId="13303" xr:uid="{905FF185-215A-4674-8687-48DF0E9A1A31}"/>
    <cellStyle name="Normal 10 4 5 5 3 2" xfId="28141" xr:uid="{92AB61F5-5420-4242-B0C0-AA14AA0B3EAF}"/>
    <cellStyle name="Normal 10 4 5 5 3 3" xfId="42974" xr:uid="{0229B562-F638-40AF-AA74-1E5ECD2C4F61}"/>
    <cellStyle name="Normal 10 4 5 5 4" xfId="20721" xr:uid="{708E438E-33B9-4132-97D6-560D11493F8F}"/>
    <cellStyle name="Normal 10 4 5 5 5" xfId="35554" xr:uid="{DC206E5F-F091-42DC-A693-DFE391C87EEF}"/>
    <cellStyle name="Normal 10 4 5 6" xfId="3052" xr:uid="{D4A471FF-D6B8-4ECB-B407-D90411032F3A}"/>
    <cellStyle name="Normal 10 4 5 6 2" xfId="9381" xr:uid="{CF74E230-5887-4D2A-AB36-5407A47C8510}"/>
    <cellStyle name="Normal 10 4 5 6 2 2" xfId="16804" xr:uid="{FB391D95-0299-4B05-87DF-9337149F6696}"/>
    <cellStyle name="Normal 10 4 5 6 2 2 2" xfId="31642" xr:uid="{F109C2E0-5BE5-4377-BC71-29048DF045E0}"/>
    <cellStyle name="Normal 10 4 5 6 2 2 3" xfId="46475" xr:uid="{2F8587B3-DBD6-491B-A458-B1804147CBC8}"/>
    <cellStyle name="Normal 10 4 5 6 2 3" xfId="24222" xr:uid="{AFCCD945-1335-462F-8A95-CB46ABE9FA94}"/>
    <cellStyle name="Normal 10 4 5 6 2 4" xfId="39055" xr:uid="{8B632B29-2D0A-49FB-A2B4-E21C8F8B1876}"/>
    <cellStyle name="Normal 10 4 5 6 3" xfId="10463" xr:uid="{7FD9CE1C-1ECC-4187-9F84-ADA7E1DCA572}"/>
    <cellStyle name="Normal 10 4 5 6 3 2" xfId="25301" xr:uid="{7EB84848-C67B-4BA3-9F06-F7CB12A8C8D4}"/>
    <cellStyle name="Normal 10 4 5 6 3 3" xfId="40134" xr:uid="{02E1770A-8234-476B-9658-CFB80BE32443}"/>
    <cellStyle name="Normal 10 4 5 6 4" xfId="17881" xr:uid="{C64BE65A-151C-43FB-BBE8-9D08684B1DC4}"/>
    <cellStyle name="Normal 10 4 5 6 5" xfId="32714" xr:uid="{CC1EFE46-546E-470F-BF74-2E89DC787A54}"/>
    <cellStyle name="Normal 10 4 5 7" xfId="6282" xr:uid="{A0676B4B-F378-4343-A27C-9454A6D7572D}"/>
    <cellStyle name="Normal 10 4 5 7 2" xfId="13705" xr:uid="{B95D9D4D-6364-43A9-9DF4-148A82CE2F86}"/>
    <cellStyle name="Normal 10 4 5 7 2 2" xfId="28543" xr:uid="{8F986ED9-A4B4-4E24-A73E-7242702E48F2}"/>
    <cellStyle name="Normal 10 4 5 7 2 3" xfId="43376" xr:uid="{D1A6C458-2A54-498D-AE95-28CE416BD231}"/>
    <cellStyle name="Normal 10 4 5 7 3" xfId="21123" xr:uid="{82E1C39A-B6D1-46E4-92A7-16606A9941AA}"/>
    <cellStyle name="Normal 10 4 5 7 4" xfId="35956" xr:uid="{E0A6C419-7C91-4027-A41C-516F197225DD}"/>
    <cellStyle name="Normal 10 4 5 8" xfId="10055" xr:uid="{EEDF9376-CB0E-4D55-A1AD-69E0E17A7E28}"/>
    <cellStyle name="Normal 10 4 5 8 2" xfId="24893" xr:uid="{5F106082-B1CF-4050-9ACB-B616912D59A6}"/>
    <cellStyle name="Normal 10 4 5 8 3" xfId="39726" xr:uid="{61E654BF-11AE-4C39-9251-981F52FB36CF}"/>
    <cellStyle name="Normal 10 4 5 9" xfId="17473" xr:uid="{DDD05CB4-312A-42BA-8161-8A59B7B1928B}"/>
    <cellStyle name="Normal 10 4 6" xfId="3055" xr:uid="{005EC64A-C390-41C0-A0C7-0508D5A5C079}"/>
    <cellStyle name="Normal 10 4 6 2" xfId="4418" xr:uid="{7CD582FF-8511-4C47-8897-82FB9F93DD43}"/>
    <cellStyle name="Normal 10 4 6 2 2" xfId="7655" xr:uid="{A8324E4F-A6F8-481D-809C-3376911C8064}"/>
    <cellStyle name="Normal 10 4 6 2 2 2" xfId="15078" xr:uid="{97005560-F74F-4827-BAD2-CC6DB4E8E35E}"/>
    <cellStyle name="Normal 10 4 6 2 2 2 2" xfId="29916" xr:uid="{9DAC1A70-C378-4A1E-A6C0-873F728BD13E}"/>
    <cellStyle name="Normal 10 4 6 2 2 2 3" xfId="44749" xr:uid="{A6C1CA21-94AA-4F40-BBDA-6366534F994E}"/>
    <cellStyle name="Normal 10 4 6 2 2 3" xfId="22496" xr:uid="{99FE8D44-EF61-4502-BE35-0C46ECD8D662}"/>
    <cellStyle name="Normal 10 4 6 2 2 4" xfId="37329" xr:uid="{B2578A90-A962-4465-8778-44495B661F93}"/>
    <cellStyle name="Normal 10 4 6 2 3" xfId="11840" xr:uid="{DF8F60A4-B8A8-475A-BDB3-DB8E359B3EC5}"/>
    <cellStyle name="Normal 10 4 6 2 3 2" xfId="26678" xr:uid="{F667D3E9-BF49-437E-ACEC-0C8B16B20D40}"/>
    <cellStyle name="Normal 10 4 6 2 3 3" xfId="41511" xr:uid="{5C1F5FAE-81EA-499B-BA9C-08B3585FB688}"/>
    <cellStyle name="Normal 10 4 6 2 4" xfId="19258" xr:uid="{AF7CA002-9210-425C-B651-5DF324FA3399}"/>
    <cellStyle name="Normal 10 4 6 2 5" xfId="34091" xr:uid="{0824DCBB-0338-4F63-9D78-4E038A835DBC}"/>
    <cellStyle name="Normal 10 4 6 3" xfId="6285" xr:uid="{3974A910-65FF-4E45-8136-0AB5C4066BE8}"/>
    <cellStyle name="Normal 10 4 6 3 2" xfId="13708" xr:uid="{82B83E13-116E-4536-A37E-905D061F6E06}"/>
    <cellStyle name="Normal 10 4 6 3 2 2" xfId="28546" xr:uid="{5EDAB35C-9580-46B2-B37A-1A1CC1953ACE}"/>
    <cellStyle name="Normal 10 4 6 3 2 3" xfId="43379" xr:uid="{F41040D3-88C2-42A2-AFF3-6D6A2BE2EDA2}"/>
    <cellStyle name="Normal 10 4 6 3 3" xfId="21126" xr:uid="{0DFC0D06-B748-4292-B7B8-23ACB20F8594}"/>
    <cellStyle name="Normal 10 4 6 3 4" xfId="35959" xr:uid="{DE99BFA5-0985-41D6-87B6-45C5C56E29DC}"/>
    <cellStyle name="Normal 10 4 6 4" xfId="10466" xr:uid="{FAD00A7E-D001-4204-8316-0FA7ADE5F61A}"/>
    <cellStyle name="Normal 10 4 6 4 2" xfId="25304" xr:uid="{90A7F450-C258-4894-A90F-BC357E84E27D}"/>
    <cellStyle name="Normal 10 4 6 4 3" xfId="40137" xr:uid="{CA2C1394-9DA9-406E-BECA-148D32B3825E}"/>
    <cellStyle name="Normal 10 4 6 5" xfId="17884" xr:uid="{7871EDCC-61AF-4140-B457-30D32AE9858F}"/>
    <cellStyle name="Normal 10 4 6 6" xfId="32717" xr:uid="{1548BC23-87C8-4574-8BB3-EA563412B73F}"/>
    <cellStyle name="Normal 10 4 7" xfId="3056" xr:uid="{649AD1F4-9C55-4D45-AE3B-BE264044AA8E}"/>
    <cellStyle name="Normal 10 4 7 2" xfId="4419" xr:uid="{3ED80362-1D5F-4300-A2DC-A6BED3CEAE52}"/>
    <cellStyle name="Normal 10 4 7 2 2" xfId="7656" xr:uid="{F20B316A-6BED-42AF-A85F-5B5FB3511D16}"/>
    <cellStyle name="Normal 10 4 7 2 2 2" xfId="15079" xr:uid="{18C72D22-8C75-4A24-9ACE-8FE1FD273305}"/>
    <cellStyle name="Normal 10 4 7 2 2 2 2" xfId="29917" xr:uid="{119D8C96-A32F-40A3-939A-9D909F1E4B3B}"/>
    <cellStyle name="Normal 10 4 7 2 2 2 3" xfId="44750" xr:uid="{09DCF5CE-3171-40FC-BBB0-CEF06645F778}"/>
    <cellStyle name="Normal 10 4 7 2 2 3" xfId="22497" xr:uid="{996C8BC2-F2A8-42EF-BA6A-725DAB34F1F2}"/>
    <cellStyle name="Normal 10 4 7 2 2 4" xfId="37330" xr:uid="{A88FDFDA-7B67-47B3-BC15-F22E9221857E}"/>
    <cellStyle name="Normal 10 4 7 2 3" xfId="11841" xr:uid="{0AEFCCFD-F069-4684-B6CE-F0691AD4A3D5}"/>
    <cellStyle name="Normal 10 4 7 2 3 2" xfId="26679" xr:uid="{3E38EBCC-09BE-4904-A5F9-C4B1FB10157F}"/>
    <cellStyle name="Normal 10 4 7 2 3 3" xfId="41512" xr:uid="{3D420A54-9708-4668-8D79-ED7C251AA25E}"/>
    <cellStyle name="Normal 10 4 7 2 4" xfId="19259" xr:uid="{9E74C102-672B-4C0D-8B2C-57BD24F5FCFB}"/>
    <cellStyle name="Normal 10 4 7 2 5" xfId="34092" xr:uid="{8CABBD02-7F5B-45C9-A8C7-B6DE52A88BB8}"/>
    <cellStyle name="Normal 10 4 7 3" xfId="6286" xr:uid="{0BC87176-74A1-45F7-A4A2-209B068D3D8C}"/>
    <cellStyle name="Normal 10 4 7 3 2" xfId="13709" xr:uid="{DA0C7026-2FD2-4C60-A528-BCC3069FB811}"/>
    <cellStyle name="Normal 10 4 7 3 2 2" xfId="28547" xr:uid="{BA75AE59-3F2B-4352-94DC-5D4F66644438}"/>
    <cellStyle name="Normal 10 4 7 3 2 3" xfId="43380" xr:uid="{C7F1ACFB-BA71-413D-BAAB-F2F83E0E6D76}"/>
    <cellStyle name="Normal 10 4 7 3 3" xfId="21127" xr:uid="{0DDB9B82-1FCD-4CCB-AFEC-63F188B12CBE}"/>
    <cellStyle name="Normal 10 4 7 3 4" xfId="35960" xr:uid="{11BA3B9A-E1C3-44E5-8975-1B3C64FB44BC}"/>
    <cellStyle name="Normal 10 4 7 4" xfId="10467" xr:uid="{6F5ADDBC-97A4-444E-9A9B-B5823B94E784}"/>
    <cellStyle name="Normal 10 4 7 4 2" xfId="25305" xr:uid="{01C8DE3D-F8C5-43A4-AE00-C8073E349423}"/>
    <cellStyle name="Normal 10 4 7 4 3" xfId="40138" xr:uid="{F4C617D6-D4C3-4D3D-8684-03B0D7CD570F}"/>
    <cellStyle name="Normal 10 4 7 5" xfId="17885" xr:uid="{14B634D4-7087-400B-9FAF-384891CF2963}"/>
    <cellStyle name="Normal 10 4 7 6" xfId="32718" xr:uid="{3F569AE5-7C11-4726-A581-8A2847292CA7}"/>
    <cellStyle name="Normal 10 4 8" xfId="4420" xr:uid="{B1167D34-86A6-424F-A6D4-ED7B73B1CA0A}"/>
    <cellStyle name="Normal 10 4 8 2" xfId="7657" xr:uid="{98ECE6D2-6891-4FE4-8070-BD89E43BB2D5}"/>
    <cellStyle name="Normal 10 4 8 2 2" xfId="15080" xr:uid="{85EC6534-9E12-4F83-88A1-0BE758D7CCF7}"/>
    <cellStyle name="Normal 10 4 8 2 2 2" xfId="29918" xr:uid="{ABA8A762-261C-472B-9ACB-9A58DF60E0B8}"/>
    <cellStyle name="Normal 10 4 8 2 2 3" xfId="44751" xr:uid="{38E715EA-2FC0-4F3E-B2AA-578DD4BA3470}"/>
    <cellStyle name="Normal 10 4 8 2 3" xfId="22498" xr:uid="{DDEB0767-AD2A-4209-ACEE-9C93759EFFD3}"/>
    <cellStyle name="Normal 10 4 8 2 4" xfId="37331" xr:uid="{1C48F474-44C4-4FC0-9C76-CDC5C87040A4}"/>
    <cellStyle name="Normal 10 4 8 3" xfId="11842" xr:uid="{BDB91767-45DE-4121-A3A7-656B2212891E}"/>
    <cellStyle name="Normal 10 4 8 3 2" xfId="26680" xr:uid="{175E4DD2-967C-47B8-81A2-272748011FE6}"/>
    <cellStyle name="Normal 10 4 8 3 3" xfId="41513" xr:uid="{9DDF71F2-4F0A-4879-AC4C-B5B0971E274A}"/>
    <cellStyle name="Normal 10 4 8 4" xfId="19260" xr:uid="{F10944A7-7F06-4949-97EE-75E419724BC4}"/>
    <cellStyle name="Normal 10 4 8 5" xfId="34093" xr:uid="{F3942B5F-1D47-410E-8E79-E7DAE7052C4D}"/>
    <cellStyle name="Normal 10 4 9" xfId="5880" xr:uid="{CF79C26B-5C3D-40A5-B77E-D3373D478111}"/>
    <cellStyle name="Normal 10 4 9 2" xfId="9119" xr:uid="{B99211B5-1A86-436E-921B-063D8A233B60}"/>
    <cellStyle name="Normal 10 4 9 2 2" xfId="16542" xr:uid="{ECA40BF3-CC3C-4511-9AA8-240049DEF3C4}"/>
    <cellStyle name="Normal 10 4 9 2 2 2" xfId="31380" xr:uid="{D8FA9B09-ABEA-473A-95E0-6E074FBDC638}"/>
    <cellStyle name="Normal 10 4 9 2 2 3" xfId="46213" xr:uid="{E9081DF6-8878-47BB-BADC-55B91C96517B}"/>
    <cellStyle name="Normal 10 4 9 2 3" xfId="23960" xr:uid="{37DB9E97-7205-46F1-823D-49D15E1C0A39}"/>
    <cellStyle name="Normal 10 4 9 2 4" xfId="38793" xr:uid="{A698FFB1-A941-464F-97C9-27B79B2981D9}"/>
    <cellStyle name="Normal 10 4 9 3" xfId="13304" xr:uid="{9DBDA7F9-08F5-49F5-958F-6B0091056963}"/>
    <cellStyle name="Normal 10 4 9 3 2" xfId="28142" xr:uid="{29D4730F-25B1-41CF-AD05-833B19FA44DD}"/>
    <cellStyle name="Normal 10 4 9 3 3" xfId="42975" xr:uid="{B7440024-C5D5-4078-9E28-C27984CECE10}"/>
    <cellStyle name="Normal 10 4 9 4" xfId="20722" xr:uid="{999783D0-CAE5-4A1C-9919-148C44C6BD12}"/>
    <cellStyle name="Normal 10 4 9 5" xfId="35555" xr:uid="{D19026EF-6A9D-4C6D-B355-FB8DD9D23CF5}"/>
    <cellStyle name="Normal 10 40" xfId="2784" xr:uid="{F29010D6-F6FE-4F7E-802F-D252A92B81BD}"/>
    <cellStyle name="Normal 10 40 10" xfId="32444" xr:uid="{76FB74FC-32E8-47A5-A489-E7110780DEA4}"/>
    <cellStyle name="Normal 10 40 2" xfId="3058" xr:uid="{3B9A6519-B71A-4960-8474-9A3312F22773}"/>
    <cellStyle name="Normal 10 40 2 2" xfId="4421" xr:uid="{7805DCE1-D104-4925-8710-F4C7B93A8E6F}"/>
    <cellStyle name="Normal 10 40 2 2 2" xfId="7658" xr:uid="{AF5807C9-C242-4E97-903F-C9DEB4228187}"/>
    <cellStyle name="Normal 10 40 2 2 2 2" xfId="15081" xr:uid="{5EA7CE2D-23A1-4F73-A579-E2FD2F3AD665}"/>
    <cellStyle name="Normal 10 40 2 2 2 2 2" xfId="29919" xr:uid="{CE2025AF-84A6-4914-823F-5CEF593831B6}"/>
    <cellStyle name="Normal 10 40 2 2 2 2 3" xfId="44752" xr:uid="{0A0FC837-4B8E-4094-86C8-9ACB85BFF4CF}"/>
    <cellStyle name="Normal 10 40 2 2 2 3" xfId="22499" xr:uid="{94901883-E751-4403-B972-30484A81A50C}"/>
    <cellStyle name="Normal 10 40 2 2 2 4" xfId="37332" xr:uid="{17A8409E-B142-4916-B529-1EAD1350008F}"/>
    <cellStyle name="Normal 10 40 2 2 3" xfId="11843" xr:uid="{FDE09827-CD36-4B8A-933A-F9D4D6F7CD3A}"/>
    <cellStyle name="Normal 10 40 2 2 3 2" xfId="26681" xr:uid="{B95C6E63-FFD0-4BE9-910B-295D6D898C65}"/>
    <cellStyle name="Normal 10 40 2 2 3 3" xfId="41514" xr:uid="{D34D4EEB-BB65-4C82-BE64-34F134B74611}"/>
    <cellStyle name="Normal 10 40 2 2 4" xfId="19261" xr:uid="{43FE4721-A4C9-4C3B-A868-72C2EBAD67D7}"/>
    <cellStyle name="Normal 10 40 2 2 5" xfId="34094" xr:uid="{0CCAA971-4F07-49DE-9346-F94DB969F102}"/>
    <cellStyle name="Normal 10 40 2 3" xfId="6288" xr:uid="{30457DA4-ED5C-49E4-96E9-A0D8123DD28B}"/>
    <cellStyle name="Normal 10 40 2 3 2" xfId="13711" xr:uid="{40C3CDB2-EA74-4C46-964D-A5F9FACE27D0}"/>
    <cellStyle name="Normal 10 40 2 3 2 2" xfId="28549" xr:uid="{4C07A375-5814-4B8F-9A9B-FBF34985AE1B}"/>
    <cellStyle name="Normal 10 40 2 3 2 3" xfId="43382" xr:uid="{9687492A-4A9C-435A-BFD5-3CFD23D375ED}"/>
    <cellStyle name="Normal 10 40 2 3 3" xfId="21129" xr:uid="{15C6FCA6-7240-4368-9991-0172EA9A876A}"/>
    <cellStyle name="Normal 10 40 2 3 4" xfId="35962" xr:uid="{6C606325-9ABD-4C62-9134-83E6B88AB997}"/>
    <cellStyle name="Normal 10 40 2 4" xfId="10469" xr:uid="{0767BDEE-5D09-472F-BF7A-47498C5F7A0F}"/>
    <cellStyle name="Normal 10 40 2 4 2" xfId="25307" xr:uid="{5BDF484B-3C5A-4253-B6FF-86D2E06A299B}"/>
    <cellStyle name="Normal 10 40 2 4 3" xfId="40140" xr:uid="{4E3BF345-EFA0-4979-B0D8-4347DF3243EE}"/>
    <cellStyle name="Normal 10 40 2 5" xfId="17887" xr:uid="{7550F4B4-7654-4408-BFA2-5C6D15B6317F}"/>
    <cellStyle name="Normal 10 40 2 6" xfId="32720" xr:uid="{A57FD186-E21D-4FD2-877F-76D0780A706D}"/>
    <cellStyle name="Normal 10 40 3" xfId="3059" xr:uid="{C6960CC6-8EFB-4367-9C0E-31664ACB055F}"/>
    <cellStyle name="Normal 10 40 3 2" xfId="4422" xr:uid="{C1458B13-623E-4087-BEEE-6FD3F4BAA38E}"/>
    <cellStyle name="Normal 10 40 3 2 2" xfId="7659" xr:uid="{F1C8ABA0-FCD7-4DC2-9E73-6BFA101A46FC}"/>
    <cellStyle name="Normal 10 40 3 2 2 2" xfId="15082" xr:uid="{D42CE6C4-AF9A-4CDE-9060-0E4861D89021}"/>
    <cellStyle name="Normal 10 40 3 2 2 2 2" xfId="29920" xr:uid="{D4CDEE4A-5C82-4047-ADC1-44D8866B7B54}"/>
    <cellStyle name="Normal 10 40 3 2 2 2 3" xfId="44753" xr:uid="{37B2995D-013B-4D06-82FA-3A2696D97F40}"/>
    <cellStyle name="Normal 10 40 3 2 2 3" xfId="22500" xr:uid="{055E8DB6-9BCA-4478-9847-F4733E2A3ECC}"/>
    <cellStyle name="Normal 10 40 3 2 2 4" xfId="37333" xr:uid="{B01AD152-49D0-4035-8B94-186C15B3DA9A}"/>
    <cellStyle name="Normal 10 40 3 2 3" xfId="11844" xr:uid="{A09D13D5-5191-48CD-B348-8DA6175280EB}"/>
    <cellStyle name="Normal 10 40 3 2 3 2" xfId="26682" xr:uid="{854D554D-1C65-42AD-844E-9DB7A6AE8C19}"/>
    <cellStyle name="Normal 10 40 3 2 3 3" xfId="41515" xr:uid="{6EF89E55-8628-4DFC-A174-DA0A09C67014}"/>
    <cellStyle name="Normal 10 40 3 2 4" xfId="19262" xr:uid="{35F4EBF4-9E03-48B1-BE58-58735A963EA6}"/>
    <cellStyle name="Normal 10 40 3 2 5" xfId="34095" xr:uid="{A7DE6CA2-BCF8-41CA-A8E8-AA89A95AC1C2}"/>
    <cellStyle name="Normal 10 40 3 3" xfId="6289" xr:uid="{58585636-52B0-42A1-8A6E-113213832184}"/>
    <cellStyle name="Normal 10 40 3 3 2" xfId="13712" xr:uid="{FA24EF7E-026C-4804-80D1-F3D91B9EAF68}"/>
    <cellStyle name="Normal 10 40 3 3 2 2" xfId="28550" xr:uid="{07711D78-60DD-4F90-B45F-28BA110FA4A7}"/>
    <cellStyle name="Normal 10 40 3 3 2 3" xfId="43383" xr:uid="{BDAF71FA-FDCE-4D7B-8A6E-48F1CA26FC46}"/>
    <cellStyle name="Normal 10 40 3 3 3" xfId="21130" xr:uid="{7CE2F3C5-F20C-479C-AC59-7EC9401A4937}"/>
    <cellStyle name="Normal 10 40 3 3 4" xfId="35963" xr:uid="{3946BC84-4112-4A1F-BDBF-554E86EC18C8}"/>
    <cellStyle name="Normal 10 40 3 4" xfId="10470" xr:uid="{CCDB6FC6-6B9F-41CC-83CF-723AED05F6BB}"/>
    <cellStyle name="Normal 10 40 3 4 2" xfId="25308" xr:uid="{FD5B4191-9E25-4AF1-B88E-DBCA2A0E78BC}"/>
    <cellStyle name="Normal 10 40 3 4 3" xfId="40141" xr:uid="{18E418ED-F873-4257-9481-A16E6A904FC6}"/>
    <cellStyle name="Normal 10 40 3 5" xfId="17888" xr:uid="{7E6E6E1B-17E1-47CF-AFD1-330A48DCA768}"/>
    <cellStyle name="Normal 10 40 3 6" xfId="32721" xr:uid="{DEEF2150-0D6A-4C12-93F5-115D36E69215}"/>
    <cellStyle name="Normal 10 40 4" xfId="4423" xr:uid="{9AD3B852-8266-4BE2-9FD9-B55F9CDA5EDD}"/>
    <cellStyle name="Normal 10 40 4 2" xfId="7660" xr:uid="{76372260-71D2-4CF6-8FAD-11C871EE2C4C}"/>
    <cellStyle name="Normal 10 40 4 2 2" xfId="15083" xr:uid="{A7E11CA2-89CE-4142-A738-7BD9BA2000CC}"/>
    <cellStyle name="Normal 10 40 4 2 2 2" xfId="29921" xr:uid="{30D51CFD-45D8-4A53-9A99-8B2336EDF71B}"/>
    <cellStyle name="Normal 10 40 4 2 2 3" xfId="44754" xr:uid="{DE9D050B-9E16-49B2-9500-FB4BAB1BFDA6}"/>
    <cellStyle name="Normal 10 40 4 2 3" xfId="22501" xr:uid="{A35BC2BB-2F8C-4D85-BE4C-855A092E948C}"/>
    <cellStyle name="Normal 10 40 4 2 4" xfId="37334" xr:uid="{E8C4FFF1-3947-44AC-A944-D373C86421EA}"/>
    <cellStyle name="Normal 10 40 4 3" xfId="11845" xr:uid="{3DE0ED5F-EAC5-4F4B-AE73-B143BB55C367}"/>
    <cellStyle name="Normal 10 40 4 3 2" xfId="26683" xr:uid="{BCBEC763-6940-4BB2-BC91-92AA46FDFEF5}"/>
    <cellStyle name="Normal 10 40 4 3 3" xfId="41516" xr:uid="{270262EF-F82D-48C3-A935-046971EFB6DD}"/>
    <cellStyle name="Normal 10 40 4 4" xfId="19263" xr:uid="{36928CC2-1F52-4E24-8B55-D4C2D955A4C8}"/>
    <cellStyle name="Normal 10 40 4 5" xfId="34096" xr:uid="{BC43CD7B-911C-4DA8-9341-13C44288C14B}"/>
    <cellStyle name="Normal 10 40 5" xfId="5745" xr:uid="{CAFA02EE-C8E5-4F15-9808-4F9CA1ADF63E}"/>
    <cellStyle name="Normal 10 40 5 2" xfId="8985" xr:uid="{A665A533-A8E6-4505-BAE2-FB5563EDB59E}"/>
    <cellStyle name="Normal 10 40 5 2 2" xfId="16408" xr:uid="{DD45C6BD-AB0C-4F8B-B5A6-78E489433FD7}"/>
    <cellStyle name="Normal 10 40 5 2 2 2" xfId="31246" xr:uid="{CFD38562-7B00-49B3-AB64-4238F869E37B}"/>
    <cellStyle name="Normal 10 40 5 2 2 3" xfId="46079" xr:uid="{A99BEFB4-A274-46E6-966B-EB9B48B38E2F}"/>
    <cellStyle name="Normal 10 40 5 2 3" xfId="23826" xr:uid="{CAE87B0A-5C52-4E61-A255-74926C433108}"/>
    <cellStyle name="Normal 10 40 5 2 4" xfId="38659" xr:uid="{A1EF552B-DD90-4E9E-A7A2-9AAC4B2A3655}"/>
    <cellStyle name="Normal 10 40 5 3" xfId="13170" xr:uid="{F3AF051B-0B06-4F7D-BFBA-F128AF93CDE6}"/>
    <cellStyle name="Normal 10 40 5 3 2" xfId="28008" xr:uid="{C5F92FBC-2A6A-46E5-9CDF-5B45A67468C0}"/>
    <cellStyle name="Normal 10 40 5 3 3" xfId="42841" xr:uid="{CE706EC1-1B3D-4D2D-9DAF-452998C199AC}"/>
    <cellStyle name="Normal 10 40 5 4" xfId="20588" xr:uid="{05CB617C-C241-4F7C-B0DC-5D57EE5294B0}"/>
    <cellStyle name="Normal 10 40 5 5" xfId="35421" xr:uid="{5BCCE365-261F-4EEC-9493-DE31129CBBF8}"/>
    <cellStyle name="Normal 10 40 6" xfId="3057" xr:uid="{08E536C1-A0D3-4B34-A958-FC2E9523D1D6}"/>
    <cellStyle name="Normal 10 40 6 2" xfId="9382" xr:uid="{40A0F2D6-F62C-4555-8F2F-1DE8EAB37E32}"/>
    <cellStyle name="Normal 10 40 6 2 2" xfId="16805" xr:uid="{CB18EF3C-A163-4F72-92BA-D0EB748CEDBF}"/>
    <cellStyle name="Normal 10 40 6 2 2 2" xfId="31643" xr:uid="{39A595AD-0045-434F-BCE1-D4CB94E46F3B}"/>
    <cellStyle name="Normal 10 40 6 2 2 3" xfId="46476" xr:uid="{508870F8-3229-427B-A3B7-9EB9FECE5C10}"/>
    <cellStyle name="Normal 10 40 6 2 3" xfId="24223" xr:uid="{977865CC-F554-485F-896A-66284BACD9D2}"/>
    <cellStyle name="Normal 10 40 6 2 4" xfId="39056" xr:uid="{C93A247F-087C-4941-B06C-E48FF9D20684}"/>
    <cellStyle name="Normal 10 40 6 3" xfId="10468" xr:uid="{C87B36DB-F27E-4B03-8821-8279C33601FF}"/>
    <cellStyle name="Normal 10 40 6 3 2" xfId="25306" xr:uid="{23C4C00D-549F-4C05-A633-C8F79AA071AC}"/>
    <cellStyle name="Normal 10 40 6 3 3" xfId="40139" xr:uid="{97C0ABB8-B11A-4C85-BFD3-2FB1834D965C}"/>
    <cellStyle name="Normal 10 40 6 4" xfId="17886" xr:uid="{413B2A94-B187-42D9-BF48-1562DFFB2E02}"/>
    <cellStyle name="Normal 10 40 6 5" xfId="32719" xr:uid="{1F8F239F-9BCB-4127-B5C5-7059DB4CAA8C}"/>
    <cellStyle name="Normal 10 40 7" xfId="6287" xr:uid="{AC74BB05-A4FC-4552-86C1-56204028B7A7}"/>
    <cellStyle name="Normal 10 40 7 2" xfId="13710" xr:uid="{E0477B92-877E-4044-851A-74B15873E341}"/>
    <cellStyle name="Normal 10 40 7 2 2" xfId="28548" xr:uid="{2EBC6224-CE9C-4E1E-BD65-397267286412}"/>
    <cellStyle name="Normal 10 40 7 2 3" xfId="43381" xr:uid="{8BE32BDA-2EAE-4B18-91A9-8BF7B8B104FA}"/>
    <cellStyle name="Normal 10 40 7 3" xfId="21128" xr:uid="{6BFBD4FD-DB60-4FD7-B96A-34D62DD27527}"/>
    <cellStyle name="Normal 10 40 7 4" xfId="35961" xr:uid="{BBF7CACE-E6F2-4472-A5EC-1C6C796049E3}"/>
    <cellStyle name="Normal 10 40 8" xfId="10193" xr:uid="{C0BC1C12-FBE5-4D93-8266-1C23D07BFF21}"/>
    <cellStyle name="Normal 10 40 8 2" xfId="25031" xr:uid="{03B1DA5E-2A19-43FD-B33E-7FCFE90938B3}"/>
    <cellStyle name="Normal 10 40 8 3" xfId="39864" xr:uid="{0174E2F9-C8AE-4159-B0F6-3AC59E1F6918}"/>
    <cellStyle name="Normal 10 40 9" xfId="17611" xr:uid="{0DE39792-9661-4D96-AF88-E07C05336A2B}"/>
    <cellStyle name="Normal 10 41" xfId="2786" xr:uid="{41F58910-A2AD-4FA1-9539-040F1A1F8D68}"/>
    <cellStyle name="Normal 10 41 10" xfId="32445" xr:uid="{62CCD304-5385-493B-B46A-86D5EEB7EB2E}"/>
    <cellStyle name="Normal 10 41 2" xfId="3061" xr:uid="{9531E7EE-2CDB-4165-9571-65D417615898}"/>
    <cellStyle name="Normal 10 41 2 2" xfId="4424" xr:uid="{654CA7BB-61C4-465A-B5C7-AE736D8FFAE8}"/>
    <cellStyle name="Normal 10 41 2 2 2" xfId="7661" xr:uid="{92088724-394D-4F6A-8993-2CFFF32D119B}"/>
    <cellStyle name="Normal 10 41 2 2 2 2" xfId="15084" xr:uid="{14620BF3-442D-4081-BB05-09A42AECCF5A}"/>
    <cellStyle name="Normal 10 41 2 2 2 2 2" xfId="29922" xr:uid="{6DC87C22-8366-4DAF-AEAB-AA9374F93DD7}"/>
    <cellStyle name="Normal 10 41 2 2 2 2 3" xfId="44755" xr:uid="{37EB3561-DB70-4C13-B02A-AF3BD1871B0A}"/>
    <cellStyle name="Normal 10 41 2 2 2 3" xfId="22502" xr:uid="{7FBAFD8D-6EEA-4484-B9FF-0AB1960C165C}"/>
    <cellStyle name="Normal 10 41 2 2 2 4" xfId="37335" xr:uid="{462D1199-259C-4907-9EF0-3BA8AF340E33}"/>
    <cellStyle name="Normal 10 41 2 2 3" xfId="11846" xr:uid="{760F200D-9D18-4E60-AFF3-D5B126F4C124}"/>
    <cellStyle name="Normal 10 41 2 2 3 2" xfId="26684" xr:uid="{5E4C262D-66A4-4D70-B773-9AE0266A4D96}"/>
    <cellStyle name="Normal 10 41 2 2 3 3" xfId="41517" xr:uid="{26D3EFE3-5542-484C-B382-E8C8EC0CDD59}"/>
    <cellStyle name="Normal 10 41 2 2 4" xfId="19264" xr:uid="{DB103222-2F59-4198-B025-FEBA197A2658}"/>
    <cellStyle name="Normal 10 41 2 2 5" xfId="34097" xr:uid="{DDD08B81-D17A-4A25-8E7B-1DF255DE3C84}"/>
    <cellStyle name="Normal 10 41 2 3" xfId="6291" xr:uid="{39042641-F513-4B26-9C32-256585C64A6C}"/>
    <cellStyle name="Normal 10 41 2 3 2" xfId="13714" xr:uid="{D71BAA7E-1CBC-4B20-AD97-AAA31C72ADEA}"/>
    <cellStyle name="Normal 10 41 2 3 2 2" xfId="28552" xr:uid="{9C539C80-6784-48E6-8FE8-F3C2F774B820}"/>
    <cellStyle name="Normal 10 41 2 3 2 3" xfId="43385" xr:uid="{14F06FD1-941C-4016-BF98-9876B7698EDD}"/>
    <cellStyle name="Normal 10 41 2 3 3" xfId="21132" xr:uid="{6BDE1FBE-E532-4F85-B3B9-C8FAF6EDBF7F}"/>
    <cellStyle name="Normal 10 41 2 3 4" xfId="35965" xr:uid="{E485F5A2-31B8-488F-8B55-616E52011787}"/>
    <cellStyle name="Normal 10 41 2 4" xfId="10472" xr:uid="{0BE932D0-F163-41D7-85B4-21F99596D6FD}"/>
    <cellStyle name="Normal 10 41 2 4 2" xfId="25310" xr:uid="{6A606804-AB8A-47FB-ADE8-69BFF0AEC06E}"/>
    <cellStyle name="Normal 10 41 2 4 3" xfId="40143" xr:uid="{7147F5A8-A69D-4A7D-905F-DC4807F57640}"/>
    <cellStyle name="Normal 10 41 2 5" xfId="17890" xr:uid="{4CC18583-39C8-45C0-BF87-B6CD36A541FC}"/>
    <cellStyle name="Normal 10 41 2 6" xfId="32723" xr:uid="{58B01ECB-CFBD-49C7-91F4-F14099615ECE}"/>
    <cellStyle name="Normal 10 41 3" xfId="3062" xr:uid="{8A3C88D4-DCB8-4506-AF16-A8CD0B4CD942}"/>
    <cellStyle name="Normal 10 41 3 2" xfId="4425" xr:uid="{FAB2519F-1C62-4C4A-AC39-970DB440F899}"/>
    <cellStyle name="Normal 10 41 3 2 2" xfId="7662" xr:uid="{64E86D0B-4D3D-4D5D-9C9D-EE6CA3C595EB}"/>
    <cellStyle name="Normal 10 41 3 2 2 2" xfId="15085" xr:uid="{6FF076BC-929A-49BF-8C07-94197ABBB16F}"/>
    <cellStyle name="Normal 10 41 3 2 2 2 2" xfId="29923" xr:uid="{BDC0A2B8-1E0B-4DE5-B346-FAC7A3CEA937}"/>
    <cellStyle name="Normal 10 41 3 2 2 2 3" xfId="44756" xr:uid="{6B55F12D-3C42-42F9-AB97-AA297BD469D2}"/>
    <cellStyle name="Normal 10 41 3 2 2 3" xfId="22503" xr:uid="{A24AC261-75AA-46E7-9BD9-519537DDCB0C}"/>
    <cellStyle name="Normal 10 41 3 2 2 4" xfId="37336" xr:uid="{44ED2E09-63CF-4AFE-A8ED-F6572908F2E8}"/>
    <cellStyle name="Normal 10 41 3 2 3" xfId="11847" xr:uid="{A93E58C3-C131-4D1A-8026-BFB44EB3D686}"/>
    <cellStyle name="Normal 10 41 3 2 3 2" xfId="26685" xr:uid="{627ACCFB-593E-4D84-9FC0-4A20107EA5A9}"/>
    <cellStyle name="Normal 10 41 3 2 3 3" xfId="41518" xr:uid="{399A3C96-2FB5-425B-B5B9-1F615F686DC8}"/>
    <cellStyle name="Normal 10 41 3 2 4" xfId="19265" xr:uid="{C40B4B11-8F90-4B06-B570-E115DC5DEE8A}"/>
    <cellStyle name="Normal 10 41 3 2 5" xfId="34098" xr:uid="{2354CCE2-2118-41B0-BC0A-3EB6C8D3F794}"/>
    <cellStyle name="Normal 10 41 3 3" xfId="6292" xr:uid="{B378CA4B-B3C3-46B6-A16B-E79596578F62}"/>
    <cellStyle name="Normal 10 41 3 3 2" xfId="13715" xr:uid="{71DA16C4-86B3-46B1-BA15-7C9E6F1AE47B}"/>
    <cellStyle name="Normal 10 41 3 3 2 2" xfId="28553" xr:uid="{88F80829-2862-497E-A4E8-1AE3DDAC0527}"/>
    <cellStyle name="Normal 10 41 3 3 2 3" xfId="43386" xr:uid="{931233BC-357A-4894-A3B7-F7554017C452}"/>
    <cellStyle name="Normal 10 41 3 3 3" xfId="21133" xr:uid="{A2332D1C-ABE0-4CC0-AF00-D39061D0D68B}"/>
    <cellStyle name="Normal 10 41 3 3 4" xfId="35966" xr:uid="{39BC5039-1838-4F66-ADF5-E4E46FFD6898}"/>
    <cellStyle name="Normal 10 41 3 4" xfId="10473" xr:uid="{97D3B6E2-DC5B-477A-A99C-440C4B3C4B57}"/>
    <cellStyle name="Normal 10 41 3 4 2" xfId="25311" xr:uid="{73CA6169-B5B7-47E5-94BF-8D276A6A0DEE}"/>
    <cellStyle name="Normal 10 41 3 4 3" xfId="40144" xr:uid="{AC193CBE-BCFF-42BE-872A-2A40606624FB}"/>
    <cellStyle name="Normal 10 41 3 5" xfId="17891" xr:uid="{5385F131-2917-4AB2-BCCE-262CED86E21B}"/>
    <cellStyle name="Normal 10 41 3 6" xfId="32724" xr:uid="{20D2B596-3BE7-4483-976E-700C11FCA59F}"/>
    <cellStyle name="Normal 10 41 4" xfId="4426" xr:uid="{4B9FD871-98C6-4589-9F1F-58960562BAA2}"/>
    <cellStyle name="Normal 10 41 4 2" xfId="7663" xr:uid="{81035538-A688-43F7-B767-005668407032}"/>
    <cellStyle name="Normal 10 41 4 2 2" xfId="15086" xr:uid="{A7CEACFD-46B6-4CA0-BE1B-C78D848DE4F6}"/>
    <cellStyle name="Normal 10 41 4 2 2 2" xfId="29924" xr:uid="{92AC2431-7BCD-476F-9F3A-6DC2BEAD53F5}"/>
    <cellStyle name="Normal 10 41 4 2 2 3" xfId="44757" xr:uid="{F2D1B6C7-5B37-4C99-9DAA-5B211364A48D}"/>
    <cellStyle name="Normal 10 41 4 2 3" xfId="22504" xr:uid="{08E097DD-2713-4C1F-8725-A9C642C3408E}"/>
    <cellStyle name="Normal 10 41 4 2 4" xfId="37337" xr:uid="{8843C9C7-B55D-46D5-AF5B-777307D595B0}"/>
    <cellStyle name="Normal 10 41 4 3" xfId="11848" xr:uid="{30CBE287-7562-4EAE-A1E0-3E8235879B98}"/>
    <cellStyle name="Normal 10 41 4 3 2" xfId="26686" xr:uid="{2DDBB9CC-55E9-4582-9EF8-D28ADF272060}"/>
    <cellStyle name="Normal 10 41 4 3 3" xfId="41519" xr:uid="{5A4F2A73-5F2C-47EE-AD6C-E88060FF45FF}"/>
    <cellStyle name="Normal 10 41 4 4" xfId="19266" xr:uid="{B4DD1F25-0408-4DA5-AE3E-174A742C5143}"/>
    <cellStyle name="Normal 10 41 4 5" xfId="34099" xr:uid="{FBCDEDFF-470F-485D-A6E2-F2BC4C28F875}"/>
    <cellStyle name="Normal 10 41 5" xfId="6028" xr:uid="{1E2D0D74-95A9-48AD-97D3-1DEC90441DA6}"/>
    <cellStyle name="Normal 10 41 5 2" xfId="9266" xr:uid="{E14540E6-EEFF-488C-9F92-FF655DD81A3A}"/>
    <cellStyle name="Normal 10 41 5 2 2" xfId="16689" xr:uid="{D86BDDFF-E870-4BA8-ACB2-4995EBB4B3D0}"/>
    <cellStyle name="Normal 10 41 5 2 2 2" xfId="31527" xr:uid="{01DE769E-17C9-49E5-B858-723013F49BE6}"/>
    <cellStyle name="Normal 10 41 5 2 2 3" xfId="46360" xr:uid="{4CA4BB0B-ED1D-4B4E-B18A-8C77FCDA37D1}"/>
    <cellStyle name="Normal 10 41 5 2 3" xfId="24107" xr:uid="{04933914-73EE-4E52-97CA-6BE9AE8B5F90}"/>
    <cellStyle name="Normal 10 41 5 2 4" xfId="38940" xr:uid="{92BFD177-CB6A-445F-8716-5BFF127BE8BE}"/>
    <cellStyle name="Normal 10 41 5 3" xfId="13451" xr:uid="{3CB4C8CB-2E01-4A24-912B-5FD91A70661E}"/>
    <cellStyle name="Normal 10 41 5 3 2" xfId="28289" xr:uid="{4125E802-1CE5-426E-82D1-21A15FBBA1CB}"/>
    <cellStyle name="Normal 10 41 5 3 3" xfId="43122" xr:uid="{ADB6BD38-661E-4F54-949B-D7E26B38A163}"/>
    <cellStyle name="Normal 10 41 5 4" xfId="20869" xr:uid="{BF279CE7-A1B2-4F88-8C98-54DFFB6A7B5F}"/>
    <cellStyle name="Normal 10 41 5 5" xfId="35702" xr:uid="{7B8D1B0B-B4ED-4230-9A26-5F17CF43D088}"/>
    <cellStyle name="Normal 10 41 6" xfId="3060" xr:uid="{FE3DD95B-D327-48AE-A6CE-38878D81EE03}"/>
    <cellStyle name="Normal 10 41 6 2" xfId="9383" xr:uid="{0178AD07-D70E-4B3F-98A8-E60B33FA21C6}"/>
    <cellStyle name="Normal 10 41 6 2 2" xfId="16806" xr:uid="{C56E712F-6386-4332-B27A-4E0F56A8FE96}"/>
    <cellStyle name="Normal 10 41 6 2 2 2" xfId="31644" xr:uid="{B8E76158-4804-44ED-939F-1E9352EDAEE3}"/>
    <cellStyle name="Normal 10 41 6 2 2 3" xfId="46477" xr:uid="{FF975AE7-4755-4385-B5BD-6CF9BAD7455A}"/>
    <cellStyle name="Normal 10 41 6 2 3" xfId="24224" xr:uid="{7C3F39C4-46AF-4A62-A321-09A8D996B5D1}"/>
    <cellStyle name="Normal 10 41 6 2 4" xfId="39057" xr:uid="{EB2CEC5A-1622-4433-904E-7EDBDAB3F70C}"/>
    <cellStyle name="Normal 10 41 6 3" xfId="10471" xr:uid="{9E897C51-A819-4C12-90C6-A9CE98EED02B}"/>
    <cellStyle name="Normal 10 41 6 3 2" xfId="25309" xr:uid="{F65445B3-F1D7-45CE-A1E7-E35E5C3F5B92}"/>
    <cellStyle name="Normal 10 41 6 3 3" xfId="40142" xr:uid="{7AA6E417-6D50-4066-8CAD-2DB1123D3D42}"/>
    <cellStyle name="Normal 10 41 6 4" xfId="17889" xr:uid="{775DF74F-4382-4AA8-9C7B-A0697D02D5EA}"/>
    <cellStyle name="Normal 10 41 6 5" xfId="32722" xr:uid="{BBCD2737-EBE3-44CA-89B8-D4D168FF00DE}"/>
    <cellStyle name="Normal 10 41 7" xfId="6290" xr:uid="{FED3EED5-32E8-4225-8C7C-B9FE489E0EBB}"/>
    <cellStyle name="Normal 10 41 7 2" xfId="13713" xr:uid="{70D53B44-7E30-4EFF-9233-867C2BC6B268}"/>
    <cellStyle name="Normal 10 41 7 2 2" xfId="28551" xr:uid="{5A89BA62-5CC7-4772-B188-2B18E0F36F24}"/>
    <cellStyle name="Normal 10 41 7 2 3" xfId="43384" xr:uid="{F0064D73-D19F-4FA1-8153-A10C2114D27A}"/>
    <cellStyle name="Normal 10 41 7 3" xfId="21131" xr:uid="{FB2BB400-962E-4A63-B139-106F81BD1507}"/>
    <cellStyle name="Normal 10 41 7 4" xfId="35964" xr:uid="{E3645434-4365-42E8-B712-244E0FFF1087}"/>
    <cellStyle name="Normal 10 41 8" xfId="10194" xr:uid="{0871FC8A-147F-45B2-A6AF-3FD5B267E9EF}"/>
    <cellStyle name="Normal 10 41 8 2" xfId="25032" xr:uid="{1C1BDA9C-327A-48FC-8BA5-F75414ABB73D}"/>
    <cellStyle name="Normal 10 41 8 3" xfId="39865" xr:uid="{ADEC7C11-5CB9-4C6B-B5CC-357B4BDD32D5}"/>
    <cellStyle name="Normal 10 41 9" xfId="17612" xr:uid="{E91339D5-C89A-4B7D-827D-675DE117FC22}"/>
    <cellStyle name="Normal 10 42" xfId="2788" xr:uid="{FDFC515B-EDDD-4A5D-B40C-675128727B1A}"/>
    <cellStyle name="Normal 10 42 10" xfId="32447" xr:uid="{9ABD3C9F-413E-4238-A5B6-5E73A10346F7}"/>
    <cellStyle name="Normal 10 42 2" xfId="3064" xr:uid="{A8E1AD65-F52D-4685-B29C-38DFB94E8052}"/>
    <cellStyle name="Normal 10 42 2 2" xfId="4427" xr:uid="{1CD54E71-4C9F-4E2F-BB28-9CF05352FE38}"/>
    <cellStyle name="Normal 10 42 2 2 2" xfId="7664" xr:uid="{AC9E2501-3D78-4122-B78D-F9355AED05F8}"/>
    <cellStyle name="Normal 10 42 2 2 2 2" xfId="15087" xr:uid="{305A8236-9F0A-4F2E-8CD2-932C1A15931E}"/>
    <cellStyle name="Normal 10 42 2 2 2 2 2" xfId="29925" xr:uid="{784B2E20-B429-441A-8428-33A0A785970A}"/>
    <cellStyle name="Normal 10 42 2 2 2 2 3" xfId="44758" xr:uid="{8BB71BA2-1FFB-4957-96A4-3D9783984391}"/>
    <cellStyle name="Normal 10 42 2 2 2 3" xfId="22505" xr:uid="{3A0AE5E4-D028-47A1-9EB7-6A71999B7723}"/>
    <cellStyle name="Normal 10 42 2 2 2 4" xfId="37338" xr:uid="{1C706572-77E2-4FFB-86A1-45CCA90FBC29}"/>
    <cellStyle name="Normal 10 42 2 2 3" xfId="11849" xr:uid="{C7683793-E28C-4AE4-8D1B-9D904F4F905A}"/>
    <cellStyle name="Normal 10 42 2 2 3 2" xfId="26687" xr:uid="{22E05C32-C5DE-43CC-B9B8-AF83FAAE16EB}"/>
    <cellStyle name="Normal 10 42 2 2 3 3" xfId="41520" xr:uid="{88BDB02B-7F9A-4111-8B1A-9F9E9512FF43}"/>
    <cellStyle name="Normal 10 42 2 2 4" xfId="19267" xr:uid="{1577519F-8872-4996-8F32-A07361CEE57E}"/>
    <cellStyle name="Normal 10 42 2 2 5" xfId="34100" xr:uid="{0CE7943C-05F4-4EF2-8D58-B4A711A3061B}"/>
    <cellStyle name="Normal 10 42 2 3" xfId="6294" xr:uid="{3C823025-5B36-4283-A234-12D6E6C0BAE1}"/>
    <cellStyle name="Normal 10 42 2 3 2" xfId="13717" xr:uid="{1F201021-E3F6-449F-92C1-D9F93D6ABFD9}"/>
    <cellStyle name="Normal 10 42 2 3 2 2" xfId="28555" xr:uid="{BE0970D7-E59E-4FF0-B2AF-2E2E7A7EBB0E}"/>
    <cellStyle name="Normal 10 42 2 3 2 3" xfId="43388" xr:uid="{A28D18FB-4E88-4459-B2DB-E7F450B85A37}"/>
    <cellStyle name="Normal 10 42 2 3 3" xfId="21135" xr:uid="{B29A96D5-5DBF-4C7C-A7D6-3BF193038B04}"/>
    <cellStyle name="Normal 10 42 2 3 4" xfId="35968" xr:uid="{AB0560BC-8448-4248-8835-B0A2BE6279E2}"/>
    <cellStyle name="Normal 10 42 2 4" xfId="10475" xr:uid="{57F8ECB3-8061-4202-8FC8-49C10ECC3662}"/>
    <cellStyle name="Normal 10 42 2 4 2" xfId="25313" xr:uid="{11D4DFEF-848E-40A0-B40D-014693EA3F8E}"/>
    <cellStyle name="Normal 10 42 2 4 3" xfId="40146" xr:uid="{D6C396AD-3219-4111-B429-591ADFCC4941}"/>
    <cellStyle name="Normal 10 42 2 5" xfId="17893" xr:uid="{FE79C5FB-3021-43BD-9FD0-BD8E4E6A3983}"/>
    <cellStyle name="Normal 10 42 2 6" xfId="32726" xr:uid="{441E9A74-5548-4F42-AB0B-793FA9B9AF54}"/>
    <cellStyle name="Normal 10 42 3" xfId="3065" xr:uid="{5F37226D-96E1-4271-8BED-2FB53CDDFBEB}"/>
    <cellStyle name="Normal 10 42 3 2" xfId="4428" xr:uid="{9272D4E2-8DF1-4399-A0E8-5A5D7BC478C9}"/>
    <cellStyle name="Normal 10 42 3 2 2" xfId="7665" xr:uid="{935262E7-B86C-49FD-A5D1-6555004EF8B1}"/>
    <cellStyle name="Normal 10 42 3 2 2 2" xfId="15088" xr:uid="{2077FA22-5812-4031-AEC8-D9A7B886B120}"/>
    <cellStyle name="Normal 10 42 3 2 2 2 2" xfId="29926" xr:uid="{4C9BD084-7E0B-47F8-8673-8EC2AFA8487D}"/>
    <cellStyle name="Normal 10 42 3 2 2 2 3" xfId="44759" xr:uid="{293EDC34-65A7-4D7C-8E04-B79D0C472317}"/>
    <cellStyle name="Normal 10 42 3 2 2 3" xfId="22506" xr:uid="{44F923F7-6015-4967-B246-2D969B4A4932}"/>
    <cellStyle name="Normal 10 42 3 2 2 4" xfId="37339" xr:uid="{D3B25C2E-9FC5-4852-8142-CF0621A13F4C}"/>
    <cellStyle name="Normal 10 42 3 2 3" xfId="11850" xr:uid="{6CE06B6C-3B02-4EC8-B684-8DBCAAB210F3}"/>
    <cellStyle name="Normal 10 42 3 2 3 2" xfId="26688" xr:uid="{C1F83748-3BE5-488F-88F3-302AEED0F1E9}"/>
    <cellStyle name="Normal 10 42 3 2 3 3" xfId="41521" xr:uid="{11C6DCE7-8B7B-4988-8F6D-EE83293B138C}"/>
    <cellStyle name="Normal 10 42 3 2 4" xfId="19268" xr:uid="{E813DDDC-0637-433D-A106-6E6008ED10D5}"/>
    <cellStyle name="Normal 10 42 3 2 5" xfId="34101" xr:uid="{8C7465A6-9378-4793-983D-0455DE196294}"/>
    <cellStyle name="Normal 10 42 3 3" xfId="6295" xr:uid="{F2C0003D-B5BA-4FA1-BBF4-B094B8B17430}"/>
    <cellStyle name="Normal 10 42 3 3 2" xfId="13718" xr:uid="{1FCCECAE-D181-4DB7-85AD-5510ACECD022}"/>
    <cellStyle name="Normal 10 42 3 3 2 2" xfId="28556" xr:uid="{CAAF50FB-1D13-4D3C-9721-169B4FA42105}"/>
    <cellStyle name="Normal 10 42 3 3 2 3" xfId="43389" xr:uid="{ECC09924-B8F2-40C6-BC1D-A3818FDFF76E}"/>
    <cellStyle name="Normal 10 42 3 3 3" xfId="21136" xr:uid="{5DE05DED-6071-4D7B-AEB8-20F8E0EFA5A8}"/>
    <cellStyle name="Normal 10 42 3 3 4" xfId="35969" xr:uid="{39C28D2F-F11E-4DA4-A134-5268EB1B8208}"/>
    <cellStyle name="Normal 10 42 3 4" xfId="10476" xr:uid="{F9976748-B4BA-4741-8A40-F2C1589EA8D9}"/>
    <cellStyle name="Normal 10 42 3 4 2" xfId="25314" xr:uid="{281A2D78-354B-4351-953D-88406804D5ED}"/>
    <cellStyle name="Normal 10 42 3 4 3" xfId="40147" xr:uid="{5E537EB4-FEA9-4089-A2A3-5445C8ECDF18}"/>
    <cellStyle name="Normal 10 42 3 5" xfId="17894" xr:uid="{73A007C0-27DF-476D-895A-F045B5C11ADF}"/>
    <cellStyle name="Normal 10 42 3 6" xfId="32727" xr:uid="{6F93DDB0-223B-4157-855D-FF70858FB7C7}"/>
    <cellStyle name="Normal 10 42 4" xfId="4429" xr:uid="{A4CFEBC1-7E76-4E90-80CA-12698EE63C50}"/>
    <cellStyle name="Normal 10 42 4 2" xfId="7666" xr:uid="{E37AC037-E338-4171-B3A6-19DFB476DAD3}"/>
    <cellStyle name="Normal 10 42 4 2 2" xfId="15089" xr:uid="{2D6BDBDE-36BF-429E-90D8-26D845A7E98D}"/>
    <cellStyle name="Normal 10 42 4 2 2 2" xfId="29927" xr:uid="{C1148AAA-709F-44E4-9B5B-D75A1929EDE1}"/>
    <cellStyle name="Normal 10 42 4 2 2 3" xfId="44760" xr:uid="{DDFED078-CF43-4BFD-88E1-55DE78425E00}"/>
    <cellStyle name="Normal 10 42 4 2 3" xfId="22507" xr:uid="{1E1860EE-D408-4110-8AA6-6A7CC3D8E195}"/>
    <cellStyle name="Normal 10 42 4 2 4" xfId="37340" xr:uid="{3C713427-1AF1-43AE-832F-BCE8CADE77BB}"/>
    <cellStyle name="Normal 10 42 4 3" xfId="11851" xr:uid="{1D5DA1ED-1521-47B5-BDB5-6AFA0978550E}"/>
    <cellStyle name="Normal 10 42 4 3 2" xfId="26689" xr:uid="{2186ABFB-95A5-4725-A338-B8557FF30431}"/>
    <cellStyle name="Normal 10 42 4 3 3" xfId="41522" xr:uid="{B903AA21-EC45-4541-A155-5195B079A706}"/>
    <cellStyle name="Normal 10 42 4 4" xfId="19269" xr:uid="{61729F47-A983-4330-BD3D-81805DFE3A49}"/>
    <cellStyle name="Normal 10 42 4 5" xfId="34102" xr:uid="{E002B9B3-D890-4831-B2D6-C892BC109EF7}"/>
    <cellStyle name="Normal 10 42 5" xfId="5734" xr:uid="{0339E867-AC38-434C-95AD-0CD139A12F79}"/>
    <cellStyle name="Normal 10 42 5 2" xfId="8974" xr:uid="{F560D5AB-7443-4C92-B87E-70BFDF1F534A}"/>
    <cellStyle name="Normal 10 42 5 2 2" xfId="16397" xr:uid="{1ED84F81-C456-44C7-827F-06DAFCA07BD7}"/>
    <cellStyle name="Normal 10 42 5 2 2 2" xfId="31235" xr:uid="{363E4BFF-319A-4AA4-803C-6C452F3DB194}"/>
    <cellStyle name="Normal 10 42 5 2 2 3" xfId="46068" xr:uid="{63C02780-6EEE-4AEB-98F8-0324ECE2DF61}"/>
    <cellStyle name="Normal 10 42 5 2 3" xfId="23815" xr:uid="{698B53B3-8CA7-4BA5-80B4-0F93E35529A4}"/>
    <cellStyle name="Normal 10 42 5 2 4" xfId="38648" xr:uid="{CE4D8B44-4717-4426-940B-E064F2A52171}"/>
    <cellStyle name="Normal 10 42 5 3" xfId="13159" xr:uid="{4948897C-8804-42F5-9C13-0F4210FBFCE4}"/>
    <cellStyle name="Normal 10 42 5 3 2" xfId="27997" xr:uid="{4F12FC63-C5AD-495C-9C92-BBD0AD5995DA}"/>
    <cellStyle name="Normal 10 42 5 3 3" xfId="42830" xr:uid="{7AB77676-5224-40B6-A013-B38927B6C1DA}"/>
    <cellStyle name="Normal 10 42 5 4" xfId="20577" xr:uid="{1EF6EBC4-641B-4BF9-922C-34AC26171DB2}"/>
    <cellStyle name="Normal 10 42 5 5" xfId="35410" xr:uid="{C2AC80C2-84BD-4EB8-BE8E-7DDE47959FCA}"/>
    <cellStyle name="Normal 10 42 6" xfId="3063" xr:uid="{CEEE5048-8275-4573-83AE-6F2D1930074B}"/>
    <cellStyle name="Normal 10 42 6 2" xfId="9384" xr:uid="{A0DFE979-311A-4594-8272-5E5A86C01435}"/>
    <cellStyle name="Normal 10 42 6 2 2" xfId="16807" xr:uid="{D0671188-F3A6-478A-9747-50504A6E69DB}"/>
    <cellStyle name="Normal 10 42 6 2 2 2" xfId="31645" xr:uid="{4D74A259-61FE-4AD5-B060-4636A8D21AAA}"/>
    <cellStyle name="Normal 10 42 6 2 2 3" xfId="46478" xr:uid="{2CA87E46-5DE7-4367-8FCE-D1A14532CDAC}"/>
    <cellStyle name="Normal 10 42 6 2 3" xfId="24225" xr:uid="{C6024097-9D17-4A80-BFC2-97FAC7FD5918}"/>
    <cellStyle name="Normal 10 42 6 2 4" xfId="39058" xr:uid="{4672575C-2CBA-4D12-9303-98CA9B2B440B}"/>
    <cellStyle name="Normal 10 42 6 3" xfId="10474" xr:uid="{C7F27EF8-FD7F-4E76-90E0-3F072DC1B017}"/>
    <cellStyle name="Normal 10 42 6 3 2" xfId="25312" xr:uid="{DC919B56-B536-4486-BC40-EDA48D242AB9}"/>
    <cellStyle name="Normal 10 42 6 3 3" xfId="40145" xr:uid="{49C08877-827A-4EE6-B9B4-38AC83B742A4}"/>
    <cellStyle name="Normal 10 42 6 4" xfId="17892" xr:uid="{EB45EAA1-BEFF-4C5D-A9C7-3277D2F8998C}"/>
    <cellStyle name="Normal 10 42 6 5" xfId="32725" xr:uid="{5A7F1045-78A4-4863-883C-5957B4B2BC12}"/>
    <cellStyle name="Normal 10 42 7" xfId="6293" xr:uid="{5B26F81A-874D-4BB1-A453-6A7CED6FEC7A}"/>
    <cellStyle name="Normal 10 42 7 2" xfId="13716" xr:uid="{8E50D6DC-EF83-4D7D-88AB-49DB6EA306F8}"/>
    <cellStyle name="Normal 10 42 7 2 2" xfId="28554" xr:uid="{73DE92BE-0774-4266-9FB6-1CC74CD937F4}"/>
    <cellStyle name="Normal 10 42 7 2 3" xfId="43387" xr:uid="{381967CD-C4BC-45E9-91AD-06542D635398}"/>
    <cellStyle name="Normal 10 42 7 3" xfId="21134" xr:uid="{0C93CC84-A79B-4400-A4A8-CF0738907022}"/>
    <cellStyle name="Normal 10 42 7 4" xfId="35967" xr:uid="{64678987-A757-497A-9BF1-FD714D9717E6}"/>
    <cellStyle name="Normal 10 42 8" xfId="10196" xr:uid="{72309F29-9CF9-478D-B820-EF4B01333993}"/>
    <cellStyle name="Normal 10 42 8 2" xfId="25034" xr:uid="{2FFA60E3-3B71-48F3-AC5D-751103AB7D18}"/>
    <cellStyle name="Normal 10 42 8 3" xfId="39867" xr:uid="{A453A61E-DC99-4E29-81DD-867C38757E32}"/>
    <cellStyle name="Normal 10 42 9" xfId="17614" xr:uid="{1BAB44DA-50EB-4341-81A4-4ACEF5A4D70C}"/>
    <cellStyle name="Normal 10 43" xfId="2796" xr:uid="{E00D6983-B1F6-4922-8EF2-5800E8123292}"/>
    <cellStyle name="Normal 10 43 10" xfId="32454" xr:uid="{88AADBE5-D85F-47C6-8AD9-4626CBEDB542}"/>
    <cellStyle name="Normal 10 43 2" xfId="3067" xr:uid="{81CD3EC4-4BEC-4B15-B1CE-D20BCD4D4ABC}"/>
    <cellStyle name="Normal 10 43 2 2" xfId="4430" xr:uid="{24A9CBB8-B890-4F74-9ADC-89C472D96F83}"/>
    <cellStyle name="Normal 10 43 2 2 2" xfId="7667" xr:uid="{40FDE490-1AC0-4865-AD55-69392EF40990}"/>
    <cellStyle name="Normal 10 43 2 2 2 2" xfId="15090" xr:uid="{D46DF132-73B3-4A14-A8C7-B063A30AC83E}"/>
    <cellStyle name="Normal 10 43 2 2 2 2 2" xfId="29928" xr:uid="{EB265B68-9BF1-4FA8-9F60-56C7B98A3333}"/>
    <cellStyle name="Normal 10 43 2 2 2 2 3" xfId="44761" xr:uid="{9F12BAFA-FEA5-41DF-87EC-B4FBE007CB97}"/>
    <cellStyle name="Normal 10 43 2 2 2 3" xfId="22508" xr:uid="{6FD9150C-786F-4D35-8FEC-A4A8479FD411}"/>
    <cellStyle name="Normal 10 43 2 2 2 4" xfId="37341" xr:uid="{C111D6DC-92EC-4A2B-93CC-B79DDFE0385E}"/>
    <cellStyle name="Normal 10 43 2 2 3" xfId="11852" xr:uid="{5A219394-FEC2-4488-930D-3579C77C7A7F}"/>
    <cellStyle name="Normal 10 43 2 2 3 2" xfId="26690" xr:uid="{A9E71F7C-7018-4A2F-AD72-4599A649E27C}"/>
    <cellStyle name="Normal 10 43 2 2 3 3" xfId="41523" xr:uid="{7D3831A5-E82E-4705-9414-780FC1B255CC}"/>
    <cellStyle name="Normal 10 43 2 2 4" xfId="19270" xr:uid="{1811BC61-18F0-4469-B8E5-9045631C357A}"/>
    <cellStyle name="Normal 10 43 2 2 5" xfId="34103" xr:uid="{CF0AB341-0FC0-4C66-ADC7-F913B4EB6CBE}"/>
    <cellStyle name="Normal 10 43 2 3" xfId="6297" xr:uid="{5EF457FD-C2E1-4C0D-B8E0-C23FA3ABC525}"/>
    <cellStyle name="Normal 10 43 2 3 2" xfId="13720" xr:uid="{C91F7AAC-A088-4B0A-A175-F90D2FC2F332}"/>
    <cellStyle name="Normal 10 43 2 3 2 2" xfId="28558" xr:uid="{270B7E16-B5EA-4A7A-9154-81F587B7B944}"/>
    <cellStyle name="Normal 10 43 2 3 2 3" xfId="43391" xr:uid="{6E8DB6F9-C802-4DE0-8541-5005D7E1AB5F}"/>
    <cellStyle name="Normal 10 43 2 3 3" xfId="21138" xr:uid="{856D4E69-316C-4D5A-B9FD-F85CBEFB9CEE}"/>
    <cellStyle name="Normal 10 43 2 3 4" xfId="35971" xr:uid="{3696AF12-60D0-45FF-9C1F-E74B2E5C73CF}"/>
    <cellStyle name="Normal 10 43 2 4" xfId="10478" xr:uid="{B3CFBD37-117A-41EE-ABB8-7802B7B79580}"/>
    <cellStyle name="Normal 10 43 2 4 2" xfId="25316" xr:uid="{212D0923-3266-48A1-B149-D42485DD1B1B}"/>
    <cellStyle name="Normal 10 43 2 4 3" xfId="40149" xr:uid="{41E00D63-3538-4249-9ACD-611E61458133}"/>
    <cellStyle name="Normal 10 43 2 5" xfId="17896" xr:uid="{CB2D287F-B7AE-4143-A039-6235D6672164}"/>
    <cellStyle name="Normal 10 43 2 6" xfId="32729" xr:uid="{0080B33E-9AB0-45B8-B619-49DD1B491927}"/>
    <cellStyle name="Normal 10 43 3" xfId="3068" xr:uid="{01ECD2D6-4CAF-4C8E-B83F-85469D6359D5}"/>
    <cellStyle name="Normal 10 43 3 2" xfId="4431" xr:uid="{CA8BFBAE-E30F-4C63-A370-EFE761CE175F}"/>
    <cellStyle name="Normal 10 43 3 2 2" xfId="7668" xr:uid="{46C845D0-196F-4DD3-840C-C90CFCBC5D29}"/>
    <cellStyle name="Normal 10 43 3 2 2 2" xfId="15091" xr:uid="{0FADB2EB-BD12-4763-938D-2710E24CDA6D}"/>
    <cellStyle name="Normal 10 43 3 2 2 2 2" xfId="29929" xr:uid="{12850EFC-7ED1-426D-91EB-14C3010133F1}"/>
    <cellStyle name="Normal 10 43 3 2 2 2 3" xfId="44762" xr:uid="{713B4E81-8DDD-46DF-A062-2EFA6AA531B1}"/>
    <cellStyle name="Normal 10 43 3 2 2 3" xfId="22509" xr:uid="{63604953-38CD-48D9-9059-32A0F2063E55}"/>
    <cellStyle name="Normal 10 43 3 2 2 4" xfId="37342" xr:uid="{D948E3C9-F36B-4A2F-9AC6-6FDC91C57112}"/>
    <cellStyle name="Normal 10 43 3 2 3" xfId="11853" xr:uid="{0658A67F-ACEA-4150-880B-47D23DEB7E88}"/>
    <cellStyle name="Normal 10 43 3 2 3 2" xfId="26691" xr:uid="{7CE08679-E113-4241-AF9A-14BC1348B7F6}"/>
    <cellStyle name="Normal 10 43 3 2 3 3" xfId="41524" xr:uid="{F1E0066F-7E05-40E9-BCE0-7E859933D31D}"/>
    <cellStyle name="Normal 10 43 3 2 4" xfId="19271" xr:uid="{17993711-F249-4F5A-92D5-0C087C860B83}"/>
    <cellStyle name="Normal 10 43 3 2 5" xfId="34104" xr:uid="{86789339-2293-4388-9F77-60FEFC89EF28}"/>
    <cellStyle name="Normal 10 43 3 3" xfId="6298" xr:uid="{EACAFAA4-0C18-415B-B428-68D8BA58C07B}"/>
    <cellStyle name="Normal 10 43 3 3 2" xfId="13721" xr:uid="{D427529F-ABD3-4947-8C4F-189E2B4D765A}"/>
    <cellStyle name="Normal 10 43 3 3 2 2" xfId="28559" xr:uid="{263CBACF-9AF5-4293-8CE4-CFA90661281A}"/>
    <cellStyle name="Normal 10 43 3 3 2 3" xfId="43392" xr:uid="{9EFC7521-68A4-4C0A-867B-ABC58E919A76}"/>
    <cellStyle name="Normal 10 43 3 3 3" xfId="21139" xr:uid="{BECB361F-6049-4CD0-9ACA-67F9E6F92A2C}"/>
    <cellStyle name="Normal 10 43 3 3 4" xfId="35972" xr:uid="{8180FEC4-42E4-4ECA-8BB3-4907511921BB}"/>
    <cellStyle name="Normal 10 43 3 4" xfId="10479" xr:uid="{10ECFB5C-DB8B-46AC-9AD9-3F039A539FF0}"/>
    <cellStyle name="Normal 10 43 3 4 2" xfId="25317" xr:uid="{CE266B57-B329-49D2-9328-01A8C47A610A}"/>
    <cellStyle name="Normal 10 43 3 4 3" xfId="40150" xr:uid="{A251EC3A-DBAB-450F-8D88-CB9FF13133BF}"/>
    <cellStyle name="Normal 10 43 3 5" xfId="17897" xr:uid="{BDFE09E1-EADB-4784-9C07-79F11A0C863B}"/>
    <cellStyle name="Normal 10 43 3 6" xfId="32730" xr:uid="{47752202-071D-41D5-8B74-EE53E0D972F0}"/>
    <cellStyle name="Normal 10 43 4" xfId="4432" xr:uid="{1E40EDEE-4F55-416A-A11F-003C512114A8}"/>
    <cellStyle name="Normal 10 43 4 2" xfId="7669" xr:uid="{DCB2A3B9-5F7C-495B-B5AA-F33FB3557F7B}"/>
    <cellStyle name="Normal 10 43 4 2 2" xfId="15092" xr:uid="{B3749ADE-2A51-4E34-8210-1E5A20E95C19}"/>
    <cellStyle name="Normal 10 43 4 2 2 2" xfId="29930" xr:uid="{9DFDEA3B-AD51-47EA-8FB8-32477F25206E}"/>
    <cellStyle name="Normal 10 43 4 2 2 3" xfId="44763" xr:uid="{F472731C-EE82-4B24-A812-190AA8D47875}"/>
    <cellStyle name="Normal 10 43 4 2 3" xfId="22510" xr:uid="{2399C4DE-3339-478E-96D6-9026D84C7A9E}"/>
    <cellStyle name="Normal 10 43 4 2 4" xfId="37343" xr:uid="{7E75F24E-C612-4E78-8825-F661903B262A}"/>
    <cellStyle name="Normal 10 43 4 3" xfId="11854" xr:uid="{C4A69402-73AC-4568-BD27-887D45672AFF}"/>
    <cellStyle name="Normal 10 43 4 3 2" xfId="26692" xr:uid="{7DECB0E9-F51B-4321-93BB-C7AE32D63093}"/>
    <cellStyle name="Normal 10 43 4 3 3" xfId="41525" xr:uid="{32A84A55-F882-46EE-B25D-3E188EC6549B}"/>
    <cellStyle name="Normal 10 43 4 4" xfId="19272" xr:uid="{85E2AFA0-2DFE-4F9D-91AE-69A650B8BF01}"/>
    <cellStyle name="Normal 10 43 4 5" xfId="34105" xr:uid="{BC021F4D-C944-49C1-A8A8-19C5C4FC882C}"/>
    <cellStyle name="Normal 10 43 5" xfId="5726" xr:uid="{0882B872-0741-4EB4-9BAE-9D20CA116567}"/>
    <cellStyle name="Normal 10 43 5 2" xfId="8966" xr:uid="{6C239984-0316-4084-B3A5-DBE4D1AA4CB8}"/>
    <cellStyle name="Normal 10 43 5 2 2" xfId="16389" xr:uid="{C674C7D8-5405-4BE5-A8D4-A6280DACD205}"/>
    <cellStyle name="Normal 10 43 5 2 2 2" xfId="31227" xr:uid="{AF168B9E-38A8-4BC5-B2AE-79A154C269E9}"/>
    <cellStyle name="Normal 10 43 5 2 2 3" xfId="46060" xr:uid="{9D0744AB-B4BE-411F-8B7B-438CF0231F44}"/>
    <cellStyle name="Normal 10 43 5 2 3" xfId="23807" xr:uid="{CEEA063C-6517-4863-BF74-10C434FFCD09}"/>
    <cellStyle name="Normal 10 43 5 2 4" xfId="38640" xr:uid="{FEA59B57-6777-4C7D-8BD5-7B71CB9A3442}"/>
    <cellStyle name="Normal 10 43 5 3" xfId="13151" xr:uid="{12ED02E3-939F-44FC-8598-990D2DA82A1D}"/>
    <cellStyle name="Normal 10 43 5 3 2" xfId="27989" xr:uid="{C26C5D6B-31AE-4015-8311-DE5CB9BC6475}"/>
    <cellStyle name="Normal 10 43 5 3 3" xfId="42822" xr:uid="{93AD7D6D-C8E3-435C-8812-D4587883C032}"/>
    <cellStyle name="Normal 10 43 5 4" xfId="20569" xr:uid="{05BABE99-89BF-4EE5-8E90-73DBE4830E7F}"/>
    <cellStyle name="Normal 10 43 5 5" xfId="35402" xr:uid="{7F5CF252-0789-43F8-AAE5-244A34BA7775}"/>
    <cellStyle name="Normal 10 43 6" xfId="3066" xr:uid="{7E88BC01-EFA7-45C2-992C-78C95241A2A9}"/>
    <cellStyle name="Normal 10 43 6 2" xfId="9385" xr:uid="{EBA93F62-AB34-4099-84DF-844C80A7B0EA}"/>
    <cellStyle name="Normal 10 43 6 2 2" xfId="16808" xr:uid="{FA4164CD-13AA-4FC5-A6ED-57DA0FCDD0A3}"/>
    <cellStyle name="Normal 10 43 6 2 2 2" xfId="31646" xr:uid="{C9D7CD86-66D2-4403-8DD0-5439CA87436B}"/>
    <cellStyle name="Normal 10 43 6 2 2 3" xfId="46479" xr:uid="{CE6FD709-2AB6-4A0C-919F-7E81EC574AAC}"/>
    <cellStyle name="Normal 10 43 6 2 3" xfId="24226" xr:uid="{5AEDC873-8951-426A-B239-F5BC2A54CCF6}"/>
    <cellStyle name="Normal 10 43 6 2 4" xfId="39059" xr:uid="{1F1F225E-1B5F-4F9F-A96B-D5FB4683E62D}"/>
    <cellStyle name="Normal 10 43 6 3" xfId="10477" xr:uid="{7BE6B29D-61EF-4842-B420-7F7F0D3A6274}"/>
    <cellStyle name="Normal 10 43 6 3 2" xfId="25315" xr:uid="{E2A18725-C014-4DB0-8206-624F8D73149D}"/>
    <cellStyle name="Normal 10 43 6 3 3" xfId="40148" xr:uid="{04EBB02B-9A79-4B7A-B0F0-A8C374CC0E8A}"/>
    <cellStyle name="Normal 10 43 6 4" xfId="17895" xr:uid="{EE2E2A33-009F-4473-A224-B26E5192A27A}"/>
    <cellStyle name="Normal 10 43 6 5" xfId="32728" xr:uid="{445A59CD-F0FB-4F43-B641-F0C08EDDA00C}"/>
    <cellStyle name="Normal 10 43 7" xfId="6296" xr:uid="{726D3CB4-E98C-41EA-AF28-ACFED6E3DA5E}"/>
    <cellStyle name="Normal 10 43 7 2" xfId="13719" xr:uid="{CCF156E2-0939-4E6E-B2A9-B7A39C452EAD}"/>
    <cellStyle name="Normal 10 43 7 2 2" xfId="28557" xr:uid="{A78AB4A3-D97B-4C6E-AFEC-B2B05FB3CC44}"/>
    <cellStyle name="Normal 10 43 7 2 3" xfId="43390" xr:uid="{35DD99C3-C3D8-4040-A737-6809F0BF9687}"/>
    <cellStyle name="Normal 10 43 7 3" xfId="21137" xr:uid="{7070E233-FB7A-4261-B96D-4228528841D4}"/>
    <cellStyle name="Normal 10 43 7 4" xfId="35970" xr:uid="{87F6C18A-1A7A-4EB5-91F1-2971EA575B5B}"/>
    <cellStyle name="Normal 10 43 8" xfId="10203" xr:uid="{2EAA1008-2774-421D-99AD-683A27402BA1}"/>
    <cellStyle name="Normal 10 43 8 2" xfId="25041" xr:uid="{7EE092E9-9AB4-45FA-8CAB-0C0DB8C4308B}"/>
    <cellStyle name="Normal 10 43 8 3" xfId="39874" xr:uid="{657A49C1-7B33-4AAD-BE39-0CDB57086902}"/>
    <cellStyle name="Normal 10 43 9" xfId="17621" xr:uid="{7F36DFB2-FA2D-43FD-8CF7-A281CBD029D5}"/>
    <cellStyle name="Normal 10 44" xfId="2809" xr:uid="{4BE56D9D-5B87-40BC-8160-F27640C60400}"/>
    <cellStyle name="Normal 10 44 10" xfId="32465" xr:uid="{640C82FB-7B5F-4E60-A440-0CB16A6BF095}"/>
    <cellStyle name="Normal 10 44 2" xfId="3070" xr:uid="{FF2C331B-2C26-4922-B20C-1B86CA1CFB5C}"/>
    <cellStyle name="Normal 10 44 2 2" xfId="4433" xr:uid="{E3D84352-75A9-4CD4-8A87-0803FE49B2F6}"/>
    <cellStyle name="Normal 10 44 2 2 2" xfId="7670" xr:uid="{28AEC382-9F9F-47BE-B19F-B60DF6180655}"/>
    <cellStyle name="Normal 10 44 2 2 2 2" xfId="15093" xr:uid="{B0DF0D69-5D67-4BCA-9433-8C75C46E6E7D}"/>
    <cellStyle name="Normal 10 44 2 2 2 2 2" xfId="29931" xr:uid="{E5A267D3-7BF2-405A-BF9D-735CFD4278DD}"/>
    <cellStyle name="Normal 10 44 2 2 2 2 3" xfId="44764" xr:uid="{1572F19F-1267-4D45-8228-46DDC6E6376F}"/>
    <cellStyle name="Normal 10 44 2 2 2 3" xfId="22511" xr:uid="{C8720A1E-35AB-4999-B579-7C9F0A46FCF3}"/>
    <cellStyle name="Normal 10 44 2 2 2 4" xfId="37344" xr:uid="{E344408A-C59B-49D0-B4DF-9F8F27D8B3DA}"/>
    <cellStyle name="Normal 10 44 2 2 3" xfId="11855" xr:uid="{C89B0364-3596-4C45-9EB6-76A881A2A59E}"/>
    <cellStyle name="Normal 10 44 2 2 3 2" xfId="26693" xr:uid="{B07A6042-2C5B-4A4E-8F71-48B256605373}"/>
    <cellStyle name="Normal 10 44 2 2 3 3" xfId="41526" xr:uid="{4699F5AC-CC65-4755-BF62-D15B1FC9EDFF}"/>
    <cellStyle name="Normal 10 44 2 2 4" xfId="19273" xr:uid="{6D8792B8-4AB6-4BB4-AC3A-F17F58C4E8F3}"/>
    <cellStyle name="Normal 10 44 2 2 5" xfId="34106" xr:uid="{24B725DA-838B-4154-98B0-EDCDACC9EE49}"/>
    <cellStyle name="Normal 10 44 2 3" xfId="6300" xr:uid="{E07CD9FA-7521-49A2-BE78-D7ABFC27CD8B}"/>
    <cellStyle name="Normal 10 44 2 3 2" xfId="13723" xr:uid="{7698617D-478F-4275-A300-FFE7EF3684DB}"/>
    <cellStyle name="Normal 10 44 2 3 2 2" xfId="28561" xr:uid="{6AE89981-020F-4405-BE56-E499D2B16647}"/>
    <cellStyle name="Normal 10 44 2 3 2 3" xfId="43394" xr:uid="{FA77D4DD-582F-4CD1-9FA9-05DA9AF5C600}"/>
    <cellStyle name="Normal 10 44 2 3 3" xfId="21141" xr:uid="{99F4A68E-1F76-4607-9444-AE3DE63C525E}"/>
    <cellStyle name="Normal 10 44 2 3 4" xfId="35974" xr:uid="{E09750D2-2767-46E9-A87F-DBDB98498377}"/>
    <cellStyle name="Normal 10 44 2 4" xfId="10481" xr:uid="{61D295C5-7C15-4A38-BDB8-B179943C9BE0}"/>
    <cellStyle name="Normal 10 44 2 4 2" xfId="25319" xr:uid="{E920EE74-CAC5-4A60-940D-A5BD11A57E5B}"/>
    <cellStyle name="Normal 10 44 2 4 3" xfId="40152" xr:uid="{BAA371FB-66BB-4E5A-9A28-CE0E36607866}"/>
    <cellStyle name="Normal 10 44 2 5" xfId="17899" xr:uid="{71DF5E80-978F-42E7-893E-AFBB5A5A83DC}"/>
    <cellStyle name="Normal 10 44 2 6" xfId="32732" xr:uid="{66D2680B-FF25-463A-BE5A-18FA4DD3CA75}"/>
    <cellStyle name="Normal 10 44 3" xfId="3071" xr:uid="{3D37D2D4-CA51-473C-8657-15B0C150C154}"/>
    <cellStyle name="Normal 10 44 3 2" xfId="4434" xr:uid="{262E93F3-4C83-4610-9370-76328449E5F5}"/>
    <cellStyle name="Normal 10 44 3 2 2" xfId="7671" xr:uid="{7D566DCD-BA5F-4072-BB9D-ECF910641C87}"/>
    <cellStyle name="Normal 10 44 3 2 2 2" xfId="15094" xr:uid="{88E623C2-D9AE-4D9E-8C3E-407580AA79EE}"/>
    <cellStyle name="Normal 10 44 3 2 2 2 2" xfId="29932" xr:uid="{BC0EC4F8-ADBF-4BD4-8E27-480B93184C8C}"/>
    <cellStyle name="Normal 10 44 3 2 2 2 3" xfId="44765" xr:uid="{EF18FAC8-2E58-4D45-B0C2-680DDE5C962E}"/>
    <cellStyle name="Normal 10 44 3 2 2 3" xfId="22512" xr:uid="{E1610B00-06F2-48B3-8EE5-4FC3AE8A691B}"/>
    <cellStyle name="Normal 10 44 3 2 2 4" xfId="37345" xr:uid="{81905E59-C7F7-42D5-AE4F-D6127D696239}"/>
    <cellStyle name="Normal 10 44 3 2 3" xfId="11856" xr:uid="{A37F35CE-0193-4E6D-9B33-54E2096C6D79}"/>
    <cellStyle name="Normal 10 44 3 2 3 2" xfId="26694" xr:uid="{8E5FBFE1-BA82-43FF-9E10-2D23E43D8D51}"/>
    <cellStyle name="Normal 10 44 3 2 3 3" xfId="41527" xr:uid="{D18931E6-9259-4CA5-8C0B-0C16050362F9}"/>
    <cellStyle name="Normal 10 44 3 2 4" xfId="19274" xr:uid="{47AB22D1-1224-44AB-851F-FEA67DE78248}"/>
    <cellStyle name="Normal 10 44 3 2 5" xfId="34107" xr:uid="{3E00E9BD-79F7-40B4-96E9-77656F76210B}"/>
    <cellStyle name="Normal 10 44 3 3" xfId="6301" xr:uid="{1983D901-87F3-4CCF-9AA5-2818D3705163}"/>
    <cellStyle name="Normal 10 44 3 3 2" xfId="13724" xr:uid="{D7F4E192-F433-4C3F-B391-CC830E3978C6}"/>
    <cellStyle name="Normal 10 44 3 3 2 2" xfId="28562" xr:uid="{0F84B880-37B3-4489-B487-842A3B0801A7}"/>
    <cellStyle name="Normal 10 44 3 3 2 3" xfId="43395" xr:uid="{97E37AD9-C14C-4618-AA8A-9705BF34B4FC}"/>
    <cellStyle name="Normal 10 44 3 3 3" xfId="21142" xr:uid="{0F47C1D2-A5BD-44DC-9D27-2FD4F745BED9}"/>
    <cellStyle name="Normal 10 44 3 3 4" xfId="35975" xr:uid="{0437756B-914B-4CBE-BF8F-C3FA4DF30A6E}"/>
    <cellStyle name="Normal 10 44 3 4" xfId="10482" xr:uid="{97B6256C-DF54-47F8-9DE2-06AC792C37ED}"/>
    <cellStyle name="Normal 10 44 3 4 2" xfId="25320" xr:uid="{9CBA4040-AE90-4104-89ED-3C6569B6EAAD}"/>
    <cellStyle name="Normal 10 44 3 4 3" xfId="40153" xr:uid="{99E067A2-9D68-41C3-A569-201A62FEE974}"/>
    <cellStyle name="Normal 10 44 3 5" xfId="17900" xr:uid="{578A173E-EA18-4BA2-9A7A-7431F2E756CA}"/>
    <cellStyle name="Normal 10 44 3 6" xfId="32733" xr:uid="{DF1D45D4-38E8-48D1-A131-F6DC9FC7479F}"/>
    <cellStyle name="Normal 10 44 4" xfId="4435" xr:uid="{36EAF5B1-8BFA-49D2-96E1-B4072883FC47}"/>
    <cellStyle name="Normal 10 44 4 2" xfId="7672" xr:uid="{D151FF18-AF37-49DB-A549-0F7360F9533C}"/>
    <cellStyle name="Normal 10 44 4 2 2" xfId="15095" xr:uid="{781CD11F-B236-4B8C-A30A-016C06BC0F97}"/>
    <cellStyle name="Normal 10 44 4 2 2 2" xfId="29933" xr:uid="{BCF01D6A-7AA4-41D8-80F9-D180EC492883}"/>
    <cellStyle name="Normal 10 44 4 2 2 3" xfId="44766" xr:uid="{C8071B42-A2F0-40E4-8CE3-5C0ACF09EAA4}"/>
    <cellStyle name="Normal 10 44 4 2 3" xfId="22513" xr:uid="{EEC80D59-8E11-4894-A140-5C470C481D21}"/>
    <cellStyle name="Normal 10 44 4 2 4" xfId="37346" xr:uid="{8D34B67F-B17A-4C51-AB41-3AE5292F8CD1}"/>
    <cellStyle name="Normal 10 44 4 3" xfId="11857" xr:uid="{E734FB33-B515-4EE3-B6C6-8E5B21DCA809}"/>
    <cellStyle name="Normal 10 44 4 3 2" xfId="26695" xr:uid="{3593B9E1-EB82-4C15-8AEC-D3508D68F45C}"/>
    <cellStyle name="Normal 10 44 4 3 3" xfId="41528" xr:uid="{1E1F1A57-F31F-41F4-BF79-0C148BB77783}"/>
    <cellStyle name="Normal 10 44 4 4" xfId="19275" xr:uid="{9CFF5C8D-2BC8-4F15-91FF-55EEF8710C4B}"/>
    <cellStyle name="Normal 10 44 4 5" xfId="34108" xr:uid="{89C36130-A15F-49F9-857B-79C5703C562E}"/>
    <cellStyle name="Normal 10 44 5" xfId="5860" xr:uid="{17A73D57-0C91-4B8B-81EA-6678423DD034}"/>
    <cellStyle name="Normal 10 44 5 2" xfId="9099" xr:uid="{E62B0698-26DB-430E-AF07-95788192CA55}"/>
    <cellStyle name="Normal 10 44 5 2 2" xfId="16522" xr:uid="{792C34B8-0DD1-4AEA-8241-D1CA97574F14}"/>
    <cellStyle name="Normal 10 44 5 2 2 2" xfId="31360" xr:uid="{244DBB75-8816-4187-AEEB-45796EF4EDD2}"/>
    <cellStyle name="Normal 10 44 5 2 2 3" xfId="46193" xr:uid="{48F983B9-C039-43FE-80C3-625D99A6D80E}"/>
    <cellStyle name="Normal 10 44 5 2 3" xfId="23940" xr:uid="{36CBECC3-98ED-4129-A810-025AD3489527}"/>
    <cellStyle name="Normal 10 44 5 2 4" xfId="38773" xr:uid="{B201BFBC-EAC3-4CD1-85E9-FB09E5F2E940}"/>
    <cellStyle name="Normal 10 44 5 3" xfId="13284" xr:uid="{EEECEF04-4E92-4337-8C59-40CA1AB431C2}"/>
    <cellStyle name="Normal 10 44 5 3 2" xfId="28122" xr:uid="{68FAB6EC-FF77-4E66-8A4D-B2D35C006670}"/>
    <cellStyle name="Normal 10 44 5 3 3" xfId="42955" xr:uid="{B54A8A9E-2896-45BF-A86B-3F5299F2596E}"/>
    <cellStyle name="Normal 10 44 5 4" xfId="20702" xr:uid="{CBE5B34A-C80F-4846-A509-D55A565CF544}"/>
    <cellStyle name="Normal 10 44 5 5" xfId="35535" xr:uid="{980BEAD8-9651-45DF-AEEB-3CA4A86E870C}"/>
    <cellStyle name="Normal 10 44 6" xfId="3069" xr:uid="{0B017E4F-8DC9-42C2-BB6F-C68498838258}"/>
    <cellStyle name="Normal 10 44 6 2" xfId="9386" xr:uid="{765D2A7A-8A34-489E-8EF5-F6135068F3F1}"/>
    <cellStyle name="Normal 10 44 6 2 2" xfId="16809" xr:uid="{4B6DC34E-8E6D-4FC2-8620-15E151AE7702}"/>
    <cellStyle name="Normal 10 44 6 2 2 2" xfId="31647" xr:uid="{7FB1BA79-F949-4550-9C19-B590B71AC251}"/>
    <cellStyle name="Normal 10 44 6 2 2 3" xfId="46480" xr:uid="{32F970A2-A4E4-40D9-82E8-6A240E83D7FC}"/>
    <cellStyle name="Normal 10 44 6 2 3" xfId="24227" xr:uid="{A8BE2D97-75BA-46F3-93AD-51180BB4E8A9}"/>
    <cellStyle name="Normal 10 44 6 2 4" xfId="39060" xr:uid="{FFF9006F-C183-47A5-87E2-1BEB6FDF44D5}"/>
    <cellStyle name="Normal 10 44 6 3" xfId="10480" xr:uid="{47D81B03-CD7F-4A7C-9AD1-A1EA1AF1F718}"/>
    <cellStyle name="Normal 10 44 6 3 2" xfId="25318" xr:uid="{6AB38A29-F137-48F0-BA22-805AF165C74C}"/>
    <cellStyle name="Normal 10 44 6 3 3" xfId="40151" xr:uid="{74D99E19-1FD0-48E5-822C-FD734E896409}"/>
    <cellStyle name="Normal 10 44 6 4" xfId="17898" xr:uid="{0FC3BCE8-8D6D-4F90-B6F9-1AB828836CC7}"/>
    <cellStyle name="Normal 10 44 6 5" xfId="32731" xr:uid="{A25022DD-8208-477D-AFE0-329C4FE5AD33}"/>
    <cellStyle name="Normal 10 44 7" xfId="6299" xr:uid="{4A537982-8BAE-46B8-B592-F7AD9559C935}"/>
    <cellStyle name="Normal 10 44 7 2" xfId="13722" xr:uid="{27A8ECA2-CA98-47B7-AECB-660245E2B10C}"/>
    <cellStyle name="Normal 10 44 7 2 2" xfId="28560" xr:uid="{EF62140A-6FFC-4CD4-80D2-1325150E4160}"/>
    <cellStyle name="Normal 10 44 7 2 3" xfId="43393" xr:uid="{7A7A598C-3484-43F9-9562-4E627CA0894A}"/>
    <cellStyle name="Normal 10 44 7 3" xfId="21140" xr:uid="{BFFD8F8C-7A4B-4F7E-B619-587ADB7306C7}"/>
    <cellStyle name="Normal 10 44 7 4" xfId="35973" xr:uid="{71093D5C-E29D-4E58-B973-71639054D540}"/>
    <cellStyle name="Normal 10 44 8" xfId="10214" xr:uid="{1C0BBF4D-2876-46D8-B8E5-5F61B61A5599}"/>
    <cellStyle name="Normal 10 44 8 2" xfId="25052" xr:uid="{48CA60F6-0D9A-4D9D-8647-BCB8334F0B7D}"/>
    <cellStyle name="Normal 10 44 8 3" xfId="39885" xr:uid="{19B2EFC2-BCE0-4F8D-A929-96FD3E5A33F5}"/>
    <cellStyle name="Normal 10 44 9" xfId="17632" xr:uid="{58BE4D78-5C13-443A-98F9-0336403C6A62}"/>
    <cellStyle name="Normal 10 45" xfId="2818" xr:uid="{3D8A91B9-09B5-402F-A43A-7395EF41C67C}"/>
    <cellStyle name="Normal 10 45 10" xfId="32476" xr:uid="{21FA0BAE-765C-4F75-B505-2B95DD10ADCE}"/>
    <cellStyle name="Normal 10 45 2" xfId="3073" xr:uid="{640DD362-857D-4F7E-8401-76E14905B9C5}"/>
    <cellStyle name="Normal 10 45 2 2" xfId="4436" xr:uid="{0219450D-B6DA-4DF2-A312-59C0C2065831}"/>
    <cellStyle name="Normal 10 45 2 2 2" xfId="7673" xr:uid="{4EA1F894-801C-4FC1-8CD0-D11610F0F807}"/>
    <cellStyle name="Normal 10 45 2 2 2 2" xfId="15096" xr:uid="{6D2EC7F1-3878-4066-885A-48A13F2F340D}"/>
    <cellStyle name="Normal 10 45 2 2 2 2 2" xfId="29934" xr:uid="{D2058FFD-4A33-4A8E-920F-86919347D355}"/>
    <cellStyle name="Normal 10 45 2 2 2 2 3" xfId="44767" xr:uid="{16962F3E-855D-44B0-905E-1B633FEC5247}"/>
    <cellStyle name="Normal 10 45 2 2 2 3" xfId="22514" xr:uid="{CA0277BF-4C26-4D91-BB34-0ED0683E1003}"/>
    <cellStyle name="Normal 10 45 2 2 2 4" xfId="37347" xr:uid="{D2C6DBF2-BCBF-4414-B69D-B14D02E9C7F3}"/>
    <cellStyle name="Normal 10 45 2 2 3" xfId="11858" xr:uid="{44B0A754-DDB5-41C7-A75C-0655820CB4E9}"/>
    <cellStyle name="Normal 10 45 2 2 3 2" xfId="26696" xr:uid="{4735301B-F9F1-4705-B5D2-14C243225B3B}"/>
    <cellStyle name="Normal 10 45 2 2 3 3" xfId="41529" xr:uid="{40B750CF-B961-4D53-B63C-4E2453F49AF0}"/>
    <cellStyle name="Normal 10 45 2 2 4" xfId="19276" xr:uid="{7A50D3C3-45F0-4062-9FA4-2056A35AD96F}"/>
    <cellStyle name="Normal 10 45 2 2 5" xfId="34109" xr:uid="{149C671F-77F7-4B66-9D57-444042F0F691}"/>
    <cellStyle name="Normal 10 45 2 3" xfId="6303" xr:uid="{260012B9-31E7-4C7A-8824-1691F9D1996F}"/>
    <cellStyle name="Normal 10 45 2 3 2" xfId="13726" xr:uid="{EDFAD8B3-9634-4E85-B74E-04C609181E42}"/>
    <cellStyle name="Normal 10 45 2 3 2 2" xfId="28564" xr:uid="{3D9DDEB8-1383-4E30-A488-57A0B98A1251}"/>
    <cellStyle name="Normal 10 45 2 3 2 3" xfId="43397" xr:uid="{C2BF27A6-9DA3-4D8E-BF2D-2000FCD033BF}"/>
    <cellStyle name="Normal 10 45 2 3 3" xfId="21144" xr:uid="{96C1551D-BA02-409E-BE72-A29B385CB28C}"/>
    <cellStyle name="Normal 10 45 2 3 4" xfId="35977" xr:uid="{9669D794-7762-406F-ADA0-4CDDE68795B4}"/>
    <cellStyle name="Normal 10 45 2 4" xfId="10484" xr:uid="{2BB4B549-B262-4E19-89DF-74E9530C4562}"/>
    <cellStyle name="Normal 10 45 2 4 2" xfId="25322" xr:uid="{1677E554-5D83-4E4B-AE8D-F67277C022CF}"/>
    <cellStyle name="Normal 10 45 2 4 3" xfId="40155" xr:uid="{8B998B65-1B3D-4D86-983D-FE31D40AD27A}"/>
    <cellStyle name="Normal 10 45 2 5" xfId="17902" xr:uid="{6884DF03-8399-4ECC-8CA6-1097E584E03C}"/>
    <cellStyle name="Normal 10 45 2 6" xfId="32735" xr:uid="{B48D9E09-9A42-4273-AD51-84D4D1609596}"/>
    <cellStyle name="Normal 10 45 3" xfId="3074" xr:uid="{988CF0D1-FB90-4FD2-8C23-E2D36AB60CA6}"/>
    <cellStyle name="Normal 10 45 3 2" xfId="4437" xr:uid="{6A00B06E-8E3E-44BF-BB3C-0169426FB654}"/>
    <cellStyle name="Normal 10 45 3 2 2" xfId="7674" xr:uid="{993B4694-5AD2-41D3-BDB7-4DC1B72EBE68}"/>
    <cellStyle name="Normal 10 45 3 2 2 2" xfId="15097" xr:uid="{297E8413-4857-4226-8743-34CCF6AA99F3}"/>
    <cellStyle name="Normal 10 45 3 2 2 2 2" xfId="29935" xr:uid="{55D43DFB-45AF-445B-B31B-46B9F43098D5}"/>
    <cellStyle name="Normal 10 45 3 2 2 2 3" xfId="44768" xr:uid="{FC049943-F7EC-414C-9B42-0D37F70B09F1}"/>
    <cellStyle name="Normal 10 45 3 2 2 3" xfId="22515" xr:uid="{2A9709D7-1678-4362-86C1-84401955FC42}"/>
    <cellStyle name="Normal 10 45 3 2 2 4" xfId="37348" xr:uid="{58D0AFA0-887D-494B-8DEC-1F9569A30710}"/>
    <cellStyle name="Normal 10 45 3 2 3" xfId="11859" xr:uid="{26870998-224E-4DC6-9B9B-EEC740A145D7}"/>
    <cellStyle name="Normal 10 45 3 2 3 2" xfId="26697" xr:uid="{E4EF0675-9B37-4E43-A972-CE117F1ED1F2}"/>
    <cellStyle name="Normal 10 45 3 2 3 3" xfId="41530" xr:uid="{05B6BBB4-E1F8-4ABB-8282-EB40DA384A26}"/>
    <cellStyle name="Normal 10 45 3 2 4" xfId="19277" xr:uid="{A269FA0C-E38F-4879-8ACD-C25CA7BA6CCE}"/>
    <cellStyle name="Normal 10 45 3 2 5" xfId="34110" xr:uid="{15FD7C46-3649-4995-85BF-E640F5E1ED0D}"/>
    <cellStyle name="Normal 10 45 3 3" xfId="6304" xr:uid="{C774165B-7DC8-4FD9-8B42-1B99E483C8B5}"/>
    <cellStyle name="Normal 10 45 3 3 2" xfId="13727" xr:uid="{A0FBBB03-905D-41EB-9DEC-5FA62D8B9869}"/>
    <cellStyle name="Normal 10 45 3 3 2 2" xfId="28565" xr:uid="{E96002BC-8D1B-4801-81E1-7FB727DB5813}"/>
    <cellStyle name="Normal 10 45 3 3 2 3" xfId="43398" xr:uid="{E6DC86C9-4366-4DE0-BC90-0F03DBB0FA8A}"/>
    <cellStyle name="Normal 10 45 3 3 3" xfId="21145" xr:uid="{79647841-8D21-4D2B-9329-C34E595FAE57}"/>
    <cellStyle name="Normal 10 45 3 3 4" xfId="35978" xr:uid="{0D97F5A3-5A3D-449E-AC0F-CF32681B0022}"/>
    <cellStyle name="Normal 10 45 3 4" xfId="10485" xr:uid="{5CD8712D-7106-4C3F-AC5F-DAC6BA192500}"/>
    <cellStyle name="Normal 10 45 3 4 2" xfId="25323" xr:uid="{B7568AD8-23DF-44C2-84F4-6B717FE47718}"/>
    <cellStyle name="Normal 10 45 3 4 3" xfId="40156" xr:uid="{971B88BD-56C6-471D-8964-5A8AF3F60BB7}"/>
    <cellStyle name="Normal 10 45 3 5" xfId="17903" xr:uid="{02476948-AB55-4FBD-9A4A-0CC2717AD6CB}"/>
    <cellStyle name="Normal 10 45 3 6" xfId="32736" xr:uid="{A1D0BAF0-31BB-4202-9E77-6F20B8660165}"/>
    <cellStyle name="Normal 10 45 4" xfId="4438" xr:uid="{0A649A99-F7F1-466D-939F-04F442B35709}"/>
    <cellStyle name="Normal 10 45 4 2" xfId="7675" xr:uid="{90031972-F629-4765-A852-7E7F270D26CE}"/>
    <cellStyle name="Normal 10 45 4 2 2" xfId="15098" xr:uid="{38009945-1847-4435-820B-19A7C529C5C1}"/>
    <cellStyle name="Normal 10 45 4 2 2 2" xfId="29936" xr:uid="{04BFD3B8-63DB-4FF0-A94C-11320675DD65}"/>
    <cellStyle name="Normal 10 45 4 2 2 3" xfId="44769" xr:uid="{00B53CB1-7708-4AC8-AB1B-CFF9965CB723}"/>
    <cellStyle name="Normal 10 45 4 2 3" xfId="22516" xr:uid="{BFD9AE67-A151-41D6-8EC6-F3FEEA17C9AF}"/>
    <cellStyle name="Normal 10 45 4 2 4" xfId="37349" xr:uid="{B5D8C014-9E27-41F7-8AAC-630756590584}"/>
    <cellStyle name="Normal 10 45 4 3" xfId="11860" xr:uid="{2F70CC5F-AA53-4B7F-998C-5F01720A64D0}"/>
    <cellStyle name="Normal 10 45 4 3 2" xfId="26698" xr:uid="{E0E4B0CA-7E2C-424E-A76A-55EC242E9454}"/>
    <cellStyle name="Normal 10 45 4 3 3" xfId="41531" xr:uid="{E37E9A6A-E82D-4BFC-8B3E-4E483A739F59}"/>
    <cellStyle name="Normal 10 45 4 4" xfId="19278" xr:uid="{EA91A2D5-9F05-48EB-9E63-120554CC586D}"/>
    <cellStyle name="Normal 10 45 4 5" xfId="34111" xr:uid="{D08304BE-674C-4E97-B264-C6EF8BC435E2}"/>
    <cellStyle name="Normal 10 45 5" xfId="5825" xr:uid="{E882C852-9696-45D4-BDB8-30260A1100F0}"/>
    <cellStyle name="Normal 10 45 5 2" xfId="9064" xr:uid="{90D85878-2D62-4982-96F9-2092C6D16A27}"/>
    <cellStyle name="Normal 10 45 5 2 2" xfId="16487" xr:uid="{CF64C7FE-2956-44F2-94D5-9C51D6592C76}"/>
    <cellStyle name="Normal 10 45 5 2 2 2" xfId="31325" xr:uid="{02F5DD47-AC3E-4CBE-AB05-9EB640AD7254}"/>
    <cellStyle name="Normal 10 45 5 2 2 3" xfId="46158" xr:uid="{A7254991-CFAB-4147-9429-DF2DDBA4471B}"/>
    <cellStyle name="Normal 10 45 5 2 3" xfId="23905" xr:uid="{B58F4444-0365-4A02-A469-E2E5167E7BE6}"/>
    <cellStyle name="Normal 10 45 5 2 4" xfId="38738" xr:uid="{7FB0B5C9-D198-4165-97CE-FAF9C950C4BF}"/>
    <cellStyle name="Normal 10 45 5 3" xfId="13249" xr:uid="{A4D3CE9F-2592-4D07-9874-84FD133E79F9}"/>
    <cellStyle name="Normal 10 45 5 3 2" xfId="28087" xr:uid="{13B10FD8-1B77-4C60-B939-8A8BB340671F}"/>
    <cellStyle name="Normal 10 45 5 3 3" xfId="42920" xr:uid="{47208D00-E60F-4110-8330-AC8F59896876}"/>
    <cellStyle name="Normal 10 45 5 4" xfId="20667" xr:uid="{9D6379E1-5EC7-402E-AF83-2D619AEDDBD8}"/>
    <cellStyle name="Normal 10 45 5 5" xfId="35500" xr:uid="{6C7E92B8-5898-4F8F-B2AA-2DA902C40329}"/>
    <cellStyle name="Normal 10 45 6" xfId="3072" xr:uid="{3135B260-A54C-4A38-8DC1-43175680A6CA}"/>
    <cellStyle name="Normal 10 45 6 2" xfId="9387" xr:uid="{B7C6BE48-409C-4AC7-A029-9C9F9A9D53D0}"/>
    <cellStyle name="Normal 10 45 6 2 2" xfId="16810" xr:uid="{F7495A7C-9E99-445C-9B2A-64EF758BB40C}"/>
    <cellStyle name="Normal 10 45 6 2 2 2" xfId="31648" xr:uid="{FB0089D3-C603-4CA1-B7F0-81DB41695CA8}"/>
    <cellStyle name="Normal 10 45 6 2 2 3" xfId="46481" xr:uid="{93DB6019-6F94-45F3-ACAD-AD5A063D7AE7}"/>
    <cellStyle name="Normal 10 45 6 2 3" xfId="24228" xr:uid="{52FFAEB3-C9DC-4C39-A72E-C2FC27B60881}"/>
    <cellStyle name="Normal 10 45 6 2 4" xfId="39061" xr:uid="{D63897C6-7DC4-40E1-A001-069612B802D4}"/>
    <cellStyle name="Normal 10 45 6 3" xfId="10483" xr:uid="{D2AF3F77-E29D-48DB-8C8B-8EC0E9423FCB}"/>
    <cellStyle name="Normal 10 45 6 3 2" xfId="25321" xr:uid="{DCE12C10-EB3E-46A1-ADAC-6D033108D44F}"/>
    <cellStyle name="Normal 10 45 6 3 3" xfId="40154" xr:uid="{11E07A40-ACA1-4805-896F-5E49322F6703}"/>
    <cellStyle name="Normal 10 45 6 4" xfId="17901" xr:uid="{AAE5CC52-7AED-454A-92B0-F84A3EC0E361}"/>
    <cellStyle name="Normal 10 45 6 5" xfId="32734" xr:uid="{59DFA98A-83B2-4A68-87F0-A4A9C3FD428A}"/>
    <cellStyle name="Normal 10 45 7" xfId="6302" xr:uid="{8F51BA7D-B215-494C-97DB-1E770A60700B}"/>
    <cellStyle name="Normal 10 45 7 2" xfId="13725" xr:uid="{829CCF7B-0A96-4727-A573-DC074DD7283C}"/>
    <cellStyle name="Normal 10 45 7 2 2" xfId="28563" xr:uid="{D1F7920E-A10F-4A3A-A5D2-9AA20B1F5F31}"/>
    <cellStyle name="Normal 10 45 7 2 3" xfId="43396" xr:uid="{7BF7D98F-D01E-4165-BB7C-BD25C2FB071F}"/>
    <cellStyle name="Normal 10 45 7 3" xfId="21143" xr:uid="{EB812518-566E-4385-84EA-B2721A82F461}"/>
    <cellStyle name="Normal 10 45 7 4" xfId="35976" xr:uid="{E0977AD5-67D3-4277-9C66-6DB3F6A43BA7}"/>
    <cellStyle name="Normal 10 45 8" xfId="10225" xr:uid="{BAC59EFE-9765-4DB5-AD89-7F76AE4C7805}"/>
    <cellStyle name="Normal 10 45 8 2" xfId="25063" xr:uid="{1029EB7D-453B-4F43-83D3-3F2470AD113F}"/>
    <cellStyle name="Normal 10 45 8 3" xfId="39896" xr:uid="{31A31810-1EEB-45C7-B18A-8C9C86D5335C}"/>
    <cellStyle name="Normal 10 45 9" xfId="17643" xr:uid="{4A3392B9-9BFE-4AB8-98FC-13BE8862CAB1}"/>
    <cellStyle name="Normal 10 46" xfId="2827" xr:uid="{A609B747-1EB2-44F8-AF1F-EE5E47D9AA25}"/>
    <cellStyle name="Normal 10 46 10" xfId="32487" xr:uid="{9848D26F-9417-4A28-9581-846C77AFB9FC}"/>
    <cellStyle name="Normal 10 46 2" xfId="3076" xr:uid="{A2C59CF9-3D41-412A-BEA8-C8F94659D848}"/>
    <cellStyle name="Normal 10 46 2 2" xfId="4439" xr:uid="{17AA616D-A20F-4216-9096-92E8C4B83932}"/>
    <cellStyle name="Normal 10 46 2 2 2" xfId="7676" xr:uid="{3CFC112F-5DE3-44CF-88D7-65F66539E011}"/>
    <cellStyle name="Normal 10 46 2 2 2 2" xfId="15099" xr:uid="{F153A201-B051-4211-ACBB-DD81E9A617A7}"/>
    <cellStyle name="Normal 10 46 2 2 2 2 2" xfId="29937" xr:uid="{B774E31A-599B-4055-937B-9929A984022B}"/>
    <cellStyle name="Normal 10 46 2 2 2 2 3" xfId="44770" xr:uid="{31EC1324-D031-42CE-8845-AFE0EB35C368}"/>
    <cellStyle name="Normal 10 46 2 2 2 3" xfId="22517" xr:uid="{7C0E99D6-84EF-4907-93D4-E143D8D0C32A}"/>
    <cellStyle name="Normal 10 46 2 2 2 4" xfId="37350" xr:uid="{4CF1F34D-300F-402B-BB1C-F066083027CB}"/>
    <cellStyle name="Normal 10 46 2 2 3" xfId="11861" xr:uid="{CA857B19-C34C-4B65-A8FA-0589CF43564C}"/>
    <cellStyle name="Normal 10 46 2 2 3 2" xfId="26699" xr:uid="{9A13AD0B-A017-4822-9FB9-973CDFBAD60D}"/>
    <cellStyle name="Normal 10 46 2 2 3 3" xfId="41532" xr:uid="{88EFF0F5-42B8-4FB4-88E2-0AE2F175CDE6}"/>
    <cellStyle name="Normal 10 46 2 2 4" xfId="19279" xr:uid="{BA1345C7-DBF7-404D-830C-77299F93A234}"/>
    <cellStyle name="Normal 10 46 2 2 5" xfId="34112" xr:uid="{6E7EF549-A6A8-4B9F-9CE3-030BEF64E502}"/>
    <cellStyle name="Normal 10 46 2 3" xfId="6306" xr:uid="{3E5B9FF1-DDDF-4A09-9AC7-EC911C88A408}"/>
    <cellStyle name="Normal 10 46 2 3 2" xfId="13729" xr:uid="{232F83B9-02D9-4C25-9BDF-DA15CF6623BB}"/>
    <cellStyle name="Normal 10 46 2 3 2 2" xfId="28567" xr:uid="{DD30BE31-4FCB-4980-8030-7F1E07A916B3}"/>
    <cellStyle name="Normal 10 46 2 3 2 3" xfId="43400" xr:uid="{69AB091B-4691-4806-B168-E5270108483C}"/>
    <cellStyle name="Normal 10 46 2 3 3" xfId="21147" xr:uid="{EBC67937-A88D-4869-BB56-2E7D33E9B192}"/>
    <cellStyle name="Normal 10 46 2 3 4" xfId="35980" xr:uid="{7222D69A-A307-47E8-A789-6D85CD968A61}"/>
    <cellStyle name="Normal 10 46 2 4" xfId="10487" xr:uid="{0A682CC3-56AA-45E5-992A-6B50FB30A884}"/>
    <cellStyle name="Normal 10 46 2 4 2" xfId="25325" xr:uid="{A04E35B8-9ED2-4C36-8174-A32C1DCFBAB3}"/>
    <cellStyle name="Normal 10 46 2 4 3" xfId="40158" xr:uid="{722EDC85-E9A9-4D56-82EA-5C20FDEDC4D8}"/>
    <cellStyle name="Normal 10 46 2 5" xfId="17905" xr:uid="{6DF2D0C9-1A2F-4291-987D-A8CF5EF5629E}"/>
    <cellStyle name="Normal 10 46 2 6" xfId="32738" xr:uid="{2A426C9D-9A4C-48B0-A78D-142E57A9C8DC}"/>
    <cellStyle name="Normal 10 46 3" xfId="3077" xr:uid="{A5871956-34EC-422E-8DEB-0552EFC53F0F}"/>
    <cellStyle name="Normal 10 46 3 2" xfId="4440" xr:uid="{2D316750-8EC3-44DA-9A97-54C115920B15}"/>
    <cellStyle name="Normal 10 46 3 2 2" xfId="7677" xr:uid="{2D92AB91-92BE-4D79-879D-01550D513EBB}"/>
    <cellStyle name="Normal 10 46 3 2 2 2" xfId="15100" xr:uid="{3799615A-C3B5-4CD1-B05F-8059656AA4ED}"/>
    <cellStyle name="Normal 10 46 3 2 2 2 2" xfId="29938" xr:uid="{68591DE7-E02D-4639-80E9-92560391C79C}"/>
    <cellStyle name="Normal 10 46 3 2 2 2 3" xfId="44771" xr:uid="{DFD83374-F495-49E8-99C8-1E169D7A0D31}"/>
    <cellStyle name="Normal 10 46 3 2 2 3" xfId="22518" xr:uid="{C2E59075-7B13-4347-9776-1D2D52748ABA}"/>
    <cellStyle name="Normal 10 46 3 2 2 4" xfId="37351" xr:uid="{F96FE7BF-92B6-4E2F-94D8-DCDBD2525FA7}"/>
    <cellStyle name="Normal 10 46 3 2 3" xfId="11862" xr:uid="{97D45DC3-115D-4F81-8035-D687A318F418}"/>
    <cellStyle name="Normal 10 46 3 2 3 2" xfId="26700" xr:uid="{13464AFB-8F69-45B6-BC34-F4C6DAEC20C4}"/>
    <cellStyle name="Normal 10 46 3 2 3 3" xfId="41533" xr:uid="{58BFFAFD-9A3B-4C98-B582-69B93E6E9F6C}"/>
    <cellStyle name="Normal 10 46 3 2 4" xfId="19280" xr:uid="{4F8B13B6-6616-47F7-BA29-67F29511468D}"/>
    <cellStyle name="Normal 10 46 3 2 5" xfId="34113" xr:uid="{69AAF029-C21D-4A27-B3DA-83C977C44184}"/>
    <cellStyle name="Normal 10 46 3 3" xfId="6307" xr:uid="{9A8F5DC2-8546-4594-BBC8-C1F51DD55792}"/>
    <cellStyle name="Normal 10 46 3 3 2" xfId="13730" xr:uid="{1729DE8E-8F0D-4471-AAFE-141EF80B521B}"/>
    <cellStyle name="Normal 10 46 3 3 2 2" xfId="28568" xr:uid="{69EABC9B-08FB-4550-8AA8-8AEE813C329D}"/>
    <cellStyle name="Normal 10 46 3 3 2 3" xfId="43401" xr:uid="{03E7F3B9-8FB3-4F35-AAFD-EECB0DC1F2B4}"/>
    <cellStyle name="Normal 10 46 3 3 3" xfId="21148" xr:uid="{7E1D14D1-50F3-4AA7-8806-6304B00A54E9}"/>
    <cellStyle name="Normal 10 46 3 3 4" xfId="35981" xr:uid="{EBC61C1E-BD74-4C49-AFA7-FC30A202F956}"/>
    <cellStyle name="Normal 10 46 3 4" xfId="10488" xr:uid="{F778E98A-C18D-44F2-9F98-6584669836AA}"/>
    <cellStyle name="Normal 10 46 3 4 2" xfId="25326" xr:uid="{871AF2AC-DF83-4EF7-AA36-EEF930C75F56}"/>
    <cellStyle name="Normal 10 46 3 4 3" xfId="40159" xr:uid="{C8DA730E-75CC-42F2-9C9F-2AA6A515EF92}"/>
    <cellStyle name="Normal 10 46 3 5" xfId="17906" xr:uid="{4F55B918-1335-4325-B565-800454C066F0}"/>
    <cellStyle name="Normal 10 46 3 6" xfId="32739" xr:uid="{B0B72B1D-2DF4-47B8-8833-B641713CD6A5}"/>
    <cellStyle name="Normal 10 46 4" xfId="4441" xr:uid="{CDBC4655-0E76-41DD-B442-0C43BE7E1421}"/>
    <cellStyle name="Normal 10 46 4 2" xfId="7678" xr:uid="{6CCDF5E6-9586-41E7-B730-162B3DFA8D41}"/>
    <cellStyle name="Normal 10 46 4 2 2" xfId="15101" xr:uid="{A201B375-FC95-40B5-A0B5-1113E1E3F54A}"/>
    <cellStyle name="Normal 10 46 4 2 2 2" xfId="29939" xr:uid="{481F256E-6EEB-4F79-A5EF-E8CCD6F0A373}"/>
    <cellStyle name="Normal 10 46 4 2 2 3" xfId="44772" xr:uid="{D52222AF-AE31-4E7C-9833-474F4D136CFF}"/>
    <cellStyle name="Normal 10 46 4 2 3" xfId="22519" xr:uid="{D1C3DBA8-FF5E-48C1-AEE7-FA33681F4CFE}"/>
    <cellStyle name="Normal 10 46 4 2 4" xfId="37352" xr:uid="{B3EC2169-B4D5-4352-83E0-BE4136F43EBF}"/>
    <cellStyle name="Normal 10 46 4 3" xfId="11863" xr:uid="{D9E9AC8F-9DE7-4AA8-BDE5-40F36B39B4D0}"/>
    <cellStyle name="Normal 10 46 4 3 2" xfId="26701" xr:uid="{9E203494-BAED-4A17-8267-DAE071449245}"/>
    <cellStyle name="Normal 10 46 4 3 3" xfId="41534" xr:uid="{29D731EA-7ADE-4F8E-9380-B3A2116A8EC5}"/>
    <cellStyle name="Normal 10 46 4 4" xfId="19281" xr:uid="{945EADB5-8CE2-42C8-821F-89D1313923BD}"/>
    <cellStyle name="Normal 10 46 4 5" xfId="34114" xr:uid="{E46D376A-5EC8-4133-B182-84EF55E8156A}"/>
    <cellStyle name="Normal 10 46 5" xfId="6046" xr:uid="{A29D1938-67CB-4BFB-B348-76989088F638}"/>
    <cellStyle name="Normal 10 46 5 2" xfId="9284" xr:uid="{8B5317E5-1A2C-4B29-A007-C3974A3690A5}"/>
    <cellStyle name="Normal 10 46 5 2 2" xfId="16707" xr:uid="{2D4A12D6-1053-4C9B-93FD-882E120ED949}"/>
    <cellStyle name="Normal 10 46 5 2 2 2" xfId="31545" xr:uid="{28B5550D-A2A5-44B9-A779-9A77BC168FDE}"/>
    <cellStyle name="Normal 10 46 5 2 2 3" xfId="46378" xr:uid="{3451AC92-EEB0-4E2F-A393-827D3524AA1D}"/>
    <cellStyle name="Normal 10 46 5 2 3" xfId="24125" xr:uid="{87938E23-36D6-4CC9-8810-C5B02C1F69D6}"/>
    <cellStyle name="Normal 10 46 5 2 4" xfId="38958" xr:uid="{ED62494A-F1B9-4389-BC02-D265DF01221E}"/>
    <cellStyle name="Normal 10 46 5 3" xfId="13469" xr:uid="{D8E7C29E-AA63-4150-A504-5594D5ADD97D}"/>
    <cellStyle name="Normal 10 46 5 3 2" xfId="28307" xr:uid="{3D7685BD-C119-4570-B47B-F8F9AC7E086E}"/>
    <cellStyle name="Normal 10 46 5 3 3" xfId="43140" xr:uid="{2C5D54A9-482C-4F96-AD00-25663D1C7E33}"/>
    <cellStyle name="Normal 10 46 5 4" xfId="20887" xr:uid="{2C4173B1-668C-4E8A-BECD-EE6332BC3BAF}"/>
    <cellStyle name="Normal 10 46 5 5" xfId="35720" xr:uid="{201965EF-D38E-4CBD-B763-32364B706938}"/>
    <cellStyle name="Normal 10 46 6" xfId="3075" xr:uid="{DD617FF9-91CA-4CD1-89A0-150A4436750F}"/>
    <cellStyle name="Normal 10 46 6 2" xfId="9388" xr:uid="{0E79532E-46F1-4ADA-98B6-543EED68807A}"/>
    <cellStyle name="Normal 10 46 6 2 2" xfId="16811" xr:uid="{2637A40F-8022-466D-8D27-747A88A4D7A7}"/>
    <cellStyle name="Normal 10 46 6 2 2 2" xfId="31649" xr:uid="{D55DE849-B427-4A57-9DF1-D892262001CA}"/>
    <cellStyle name="Normal 10 46 6 2 2 3" xfId="46482" xr:uid="{D427740F-B2C1-4489-823C-F5C9AD014914}"/>
    <cellStyle name="Normal 10 46 6 2 3" xfId="24229" xr:uid="{234E5D3B-8DD0-4949-8926-ED4298ECA9D2}"/>
    <cellStyle name="Normal 10 46 6 2 4" xfId="39062" xr:uid="{9D760939-6B21-45B9-8DFF-2D3EB918FB38}"/>
    <cellStyle name="Normal 10 46 6 3" xfId="10486" xr:uid="{3798E8CC-2655-4051-846B-5F71E0C9893F}"/>
    <cellStyle name="Normal 10 46 6 3 2" xfId="25324" xr:uid="{EB53E0C7-D912-4ADD-904A-2C10C0587CAA}"/>
    <cellStyle name="Normal 10 46 6 3 3" xfId="40157" xr:uid="{BDE25898-DB4A-46E0-8736-D7EFEC610B46}"/>
    <cellStyle name="Normal 10 46 6 4" xfId="17904" xr:uid="{E6046807-0F82-4A95-B761-698FD1F370B9}"/>
    <cellStyle name="Normal 10 46 6 5" xfId="32737" xr:uid="{37A6583D-ECB8-4511-B203-0878103E843F}"/>
    <cellStyle name="Normal 10 46 7" xfId="6305" xr:uid="{122DD143-E7C9-4D55-9AA3-3DAE2B692190}"/>
    <cellStyle name="Normal 10 46 7 2" xfId="13728" xr:uid="{A9205DCB-54F4-4F0F-8FF5-C098F83013D4}"/>
    <cellStyle name="Normal 10 46 7 2 2" xfId="28566" xr:uid="{9FE9151D-2538-4868-A873-871D72A594DF}"/>
    <cellStyle name="Normal 10 46 7 2 3" xfId="43399" xr:uid="{D6FA2012-B29E-4EF1-B0FE-E60EB2F73EAA}"/>
    <cellStyle name="Normal 10 46 7 3" xfId="21146" xr:uid="{E1E15CC4-48C6-4DEC-919F-AA9F74A5F938}"/>
    <cellStyle name="Normal 10 46 7 4" xfId="35979" xr:uid="{222342F6-6F50-486E-B33F-C9E80E072DF5}"/>
    <cellStyle name="Normal 10 46 8" xfId="10236" xr:uid="{7DF3BB42-DCD4-4823-B9B4-DFCAFFB4A3CE}"/>
    <cellStyle name="Normal 10 46 8 2" xfId="25074" xr:uid="{C930D553-DD14-4AEF-9490-30EBA38141F2}"/>
    <cellStyle name="Normal 10 46 8 3" xfId="39907" xr:uid="{55BBE802-2827-43CF-A3DE-718217D1185D}"/>
    <cellStyle name="Normal 10 46 9" xfId="17654" xr:uid="{3CE37B6B-D92B-4AFF-B0F8-17A3215BE7EA}"/>
    <cellStyle name="Normal 10 47" xfId="2836" xr:uid="{0AEB4636-AA04-47F2-A061-369D385A9FA5}"/>
    <cellStyle name="Normal 10 47 10" xfId="32498" xr:uid="{802210E2-720D-4883-946F-A76D162E9CA9}"/>
    <cellStyle name="Normal 10 47 2" xfId="3079" xr:uid="{A1C651F6-99CE-4783-94B0-6891B60296B3}"/>
    <cellStyle name="Normal 10 47 2 2" xfId="4442" xr:uid="{47C1C5A2-B674-4776-B002-9DEBA9F5D6A4}"/>
    <cellStyle name="Normal 10 47 2 2 2" xfId="7679" xr:uid="{A11D2107-180F-47BB-A4F5-27BC45B4AE80}"/>
    <cellStyle name="Normal 10 47 2 2 2 2" xfId="15102" xr:uid="{DB90B0BF-03D6-46F0-80AD-C498B7B7F79F}"/>
    <cellStyle name="Normal 10 47 2 2 2 2 2" xfId="29940" xr:uid="{6B3A759E-C26B-416D-A3D1-27A0180791F7}"/>
    <cellStyle name="Normal 10 47 2 2 2 2 3" xfId="44773" xr:uid="{14AA6AE9-C7BC-4128-B327-EB49B2CE9680}"/>
    <cellStyle name="Normal 10 47 2 2 2 3" xfId="22520" xr:uid="{C5CA5ACE-1D9C-4E02-BBBE-195D67298D4B}"/>
    <cellStyle name="Normal 10 47 2 2 2 4" xfId="37353" xr:uid="{CDC125D4-C865-4242-935D-4E83F4761F07}"/>
    <cellStyle name="Normal 10 47 2 2 3" xfId="11864" xr:uid="{1B48AA56-56AE-4D9D-9FE0-8DF78551E063}"/>
    <cellStyle name="Normal 10 47 2 2 3 2" xfId="26702" xr:uid="{FE35A139-7999-4E43-B25D-38DB71561D5A}"/>
    <cellStyle name="Normal 10 47 2 2 3 3" xfId="41535" xr:uid="{62607597-B2DF-4386-885E-003720120574}"/>
    <cellStyle name="Normal 10 47 2 2 4" xfId="19282" xr:uid="{0183EE72-4111-481A-A84F-85AC853CC3A8}"/>
    <cellStyle name="Normal 10 47 2 2 5" xfId="34115" xr:uid="{8680F210-2A62-4E6E-B662-36BC1933DC33}"/>
    <cellStyle name="Normal 10 47 2 3" xfId="6309" xr:uid="{CC7D2D5B-9566-4941-BB5E-8BA489BDA7D0}"/>
    <cellStyle name="Normal 10 47 2 3 2" xfId="13732" xr:uid="{2B3B3C6A-F390-4B32-81BC-E71D10F8397D}"/>
    <cellStyle name="Normal 10 47 2 3 2 2" xfId="28570" xr:uid="{45ED11F5-D64F-4D12-9C72-7D20282AF14E}"/>
    <cellStyle name="Normal 10 47 2 3 2 3" xfId="43403" xr:uid="{6A1FEB8B-B7C3-45F5-B64B-96142822B45F}"/>
    <cellStyle name="Normal 10 47 2 3 3" xfId="21150" xr:uid="{603A9468-F5FA-4B2C-A496-660C5F5D17DD}"/>
    <cellStyle name="Normal 10 47 2 3 4" xfId="35983" xr:uid="{E32FE4EF-DDB5-44BF-9BFA-B70EED0F5900}"/>
    <cellStyle name="Normal 10 47 2 4" xfId="10490" xr:uid="{C15CE2F8-AED1-491F-9BD5-9EE7EB6BFFB9}"/>
    <cellStyle name="Normal 10 47 2 4 2" xfId="25328" xr:uid="{C83D29B4-BB9B-44AA-A0F2-0B18C19E76C8}"/>
    <cellStyle name="Normal 10 47 2 4 3" xfId="40161" xr:uid="{E4792488-097B-48D5-9F1E-9607CD2506DC}"/>
    <cellStyle name="Normal 10 47 2 5" xfId="17908" xr:uid="{AA88C5AD-AF20-4DAB-8429-A513C908C21D}"/>
    <cellStyle name="Normal 10 47 2 6" xfId="32741" xr:uid="{5B44B73C-BCE2-409D-832E-D228ADCE3181}"/>
    <cellStyle name="Normal 10 47 3" xfId="3080" xr:uid="{4EF6ED26-793F-4801-AB0C-6DF67205E267}"/>
    <cellStyle name="Normal 10 47 3 2" xfId="4443" xr:uid="{F80E276B-909A-4625-9908-17AA00DDBB12}"/>
    <cellStyle name="Normal 10 47 3 2 2" xfId="7680" xr:uid="{5B946BD6-5BAB-476D-92A2-6541F9529532}"/>
    <cellStyle name="Normal 10 47 3 2 2 2" xfId="15103" xr:uid="{6F3F933C-935B-4C76-8FF5-92BD40DF0BD7}"/>
    <cellStyle name="Normal 10 47 3 2 2 2 2" xfId="29941" xr:uid="{44FCA901-260E-42BF-BD0E-90DAB8B531DE}"/>
    <cellStyle name="Normal 10 47 3 2 2 2 3" xfId="44774" xr:uid="{EA917089-2CA7-462C-AAD4-A902A4178F48}"/>
    <cellStyle name="Normal 10 47 3 2 2 3" xfId="22521" xr:uid="{A416DF1D-A236-4484-B58E-CBEF9A269C05}"/>
    <cellStyle name="Normal 10 47 3 2 2 4" xfId="37354" xr:uid="{43E0975D-5544-48F3-96D7-683390B09512}"/>
    <cellStyle name="Normal 10 47 3 2 3" xfId="11865" xr:uid="{11666CDB-AA2A-46B5-9441-6A557756DEEE}"/>
    <cellStyle name="Normal 10 47 3 2 3 2" xfId="26703" xr:uid="{C1ED6C5E-F169-42EB-A45D-7FC1EAFD28EF}"/>
    <cellStyle name="Normal 10 47 3 2 3 3" xfId="41536" xr:uid="{D3FE8021-210F-484D-A7BD-3867EAA0CF1E}"/>
    <cellStyle name="Normal 10 47 3 2 4" xfId="19283" xr:uid="{0F2FE05A-9176-4AF7-93A8-7DC4BF4F98A2}"/>
    <cellStyle name="Normal 10 47 3 2 5" xfId="34116" xr:uid="{130B7E5F-3A7E-4D18-A9DB-A5CAF7147FB7}"/>
    <cellStyle name="Normal 10 47 3 3" xfId="6310" xr:uid="{648D88BC-94F4-4585-9661-787BE574E728}"/>
    <cellStyle name="Normal 10 47 3 3 2" xfId="13733" xr:uid="{BEE04D9E-93CB-4A47-BCD6-2DD0455EBA20}"/>
    <cellStyle name="Normal 10 47 3 3 2 2" xfId="28571" xr:uid="{3C63EB3A-AEB8-4FCA-84DA-35481559D705}"/>
    <cellStyle name="Normal 10 47 3 3 2 3" xfId="43404" xr:uid="{25AEBBCA-D2F5-48C3-B77E-B0FE1D626B77}"/>
    <cellStyle name="Normal 10 47 3 3 3" xfId="21151" xr:uid="{0E99216C-1087-48F9-87BB-B2F1E102A08B}"/>
    <cellStyle name="Normal 10 47 3 3 4" xfId="35984" xr:uid="{397A67D7-5CDC-486C-AC6C-CBCAB2EC04C2}"/>
    <cellStyle name="Normal 10 47 3 4" xfId="10491" xr:uid="{5C737E42-F184-415E-97E3-E4BC3D4C445B}"/>
    <cellStyle name="Normal 10 47 3 4 2" xfId="25329" xr:uid="{7E9D52E0-A2F3-477A-9AF5-AB58A9AF128C}"/>
    <cellStyle name="Normal 10 47 3 4 3" xfId="40162" xr:uid="{B3318848-AB8F-4552-A4ED-7189ECB16F3E}"/>
    <cellStyle name="Normal 10 47 3 5" xfId="17909" xr:uid="{9C50BF87-5C48-4CE2-A145-301D376F44C1}"/>
    <cellStyle name="Normal 10 47 3 6" xfId="32742" xr:uid="{AE203F83-478A-4520-B3DD-C24F61D46732}"/>
    <cellStyle name="Normal 10 47 4" xfId="4444" xr:uid="{CB978652-84F4-4DD4-ADCC-EA74C54634AE}"/>
    <cellStyle name="Normal 10 47 4 2" xfId="7681" xr:uid="{41CE013F-A4C8-4C82-9949-72FCBB152F57}"/>
    <cellStyle name="Normal 10 47 4 2 2" xfId="15104" xr:uid="{6ADF6626-025A-4C2E-9771-3A3201B40315}"/>
    <cellStyle name="Normal 10 47 4 2 2 2" xfId="29942" xr:uid="{DFA08BDA-68F8-474A-9552-7D0A8E14EF3A}"/>
    <cellStyle name="Normal 10 47 4 2 2 3" xfId="44775" xr:uid="{1B58627B-CE40-4ADA-B772-013DF498B982}"/>
    <cellStyle name="Normal 10 47 4 2 3" xfId="22522" xr:uid="{521B5339-8000-4F11-9DDF-5D680790CEF7}"/>
    <cellStyle name="Normal 10 47 4 2 4" xfId="37355" xr:uid="{31BFD77A-CBDF-4299-9EE9-9C3D29D25661}"/>
    <cellStyle name="Normal 10 47 4 3" xfId="11866" xr:uid="{6B110B84-D586-485A-8B6A-508C9BD23945}"/>
    <cellStyle name="Normal 10 47 4 3 2" xfId="26704" xr:uid="{782BD6D9-BA41-4CD8-80B6-AD6ACECC82D6}"/>
    <cellStyle name="Normal 10 47 4 3 3" xfId="41537" xr:uid="{8BADBF65-E344-460A-8535-4D7ED139C6FE}"/>
    <cellStyle name="Normal 10 47 4 4" xfId="19284" xr:uid="{F3CD4578-22AC-42C2-92D7-77A8BDC6B8A2}"/>
    <cellStyle name="Normal 10 47 4 5" xfId="34117" xr:uid="{C7CFB17B-F392-4F83-A0F8-D68D12036F74}"/>
    <cellStyle name="Normal 10 47 5" xfId="5763" xr:uid="{ED6FA07F-50E8-455B-AEE2-B0DD1E814858}"/>
    <cellStyle name="Normal 10 47 5 2" xfId="9003" xr:uid="{74058319-3252-4F77-AA28-EBEAC12EB4D6}"/>
    <cellStyle name="Normal 10 47 5 2 2" xfId="16426" xr:uid="{63071AFD-DCA8-4ED6-AE4B-5CA85CE8115B}"/>
    <cellStyle name="Normal 10 47 5 2 2 2" xfId="31264" xr:uid="{336DBD43-51D1-474A-B183-9D5B2D43F330}"/>
    <cellStyle name="Normal 10 47 5 2 2 3" xfId="46097" xr:uid="{0BA7B9C3-389B-4C07-9FE9-C93A56D21C2D}"/>
    <cellStyle name="Normal 10 47 5 2 3" xfId="23844" xr:uid="{C0E9EF54-83D2-4BBE-9C6F-02C901BC6C2B}"/>
    <cellStyle name="Normal 10 47 5 2 4" xfId="38677" xr:uid="{7452E646-C1D3-4E56-8BBD-D96EBDDDF0EC}"/>
    <cellStyle name="Normal 10 47 5 3" xfId="13188" xr:uid="{6155E264-EE7D-402B-9982-987402E78B17}"/>
    <cellStyle name="Normal 10 47 5 3 2" xfId="28026" xr:uid="{7FFDC216-2ADA-4E7B-829F-00F8CBC0A67A}"/>
    <cellStyle name="Normal 10 47 5 3 3" xfId="42859" xr:uid="{A778D4CE-2230-4477-91F0-E768CB7B778E}"/>
    <cellStyle name="Normal 10 47 5 4" xfId="20606" xr:uid="{F883EFEF-141E-4655-A701-45279D85377D}"/>
    <cellStyle name="Normal 10 47 5 5" xfId="35439" xr:uid="{10723729-BA70-4CA9-852C-53E4CF7B06B0}"/>
    <cellStyle name="Normal 10 47 6" xfId="3078" xr:uid="{2984D855-6204-4C64-8498-7E819D942693}"/>
    <cellStyle name="Normal 10 47 6 2" xfId="9389" xr:uid="{F2C9FCD2-0D07-4184-B3AD-776A3DAFD42E}"/>
    <cellStyle name="Normal 10 47 6 2 2" xfId="16812" xr:uid="{742E78C3-62E9-4B72-A643-25C4593B046A}"/>
    <cellStyle name="Normal 10 47 6 2 2 2" xfId="31650" xr:uid="{1340F3A8-7938-4CB0-8663-3D51830C9A01}"/>
    <cellStyle name="Normal 10 47 6 2 2 3" xfId="46483" xr:uid="{9B2446BC-ECD3-4DF0-8917-36FB61447F3C}"/>
    <cellStyle name="Normal 10 47 6 2 3" xfId="24230" xr:uid="{D2C7C041-FC05-4C2D-A807-3B688E0D921C}"/>
    <cellStyle name="Normal 10 47 6 2 4" xfId="39063" xr:uid="{845996A8-2C42-4E1A-B190-67EEFBF4B6CF}"/>
    <cellStyle name="Normal 10 47 6 3" xfId="10489" xr:uid="{AC96EED5-2335-4D93-AEBE-472B238C31B4}"/>
    <cellStyle name="Normal 10 47 6 3 2" xfId="25327" xr:uid="{107C3E63-D263-44B4-9F0B-9BDD69404210}"/>
    <cellStyle name="Normal 10 47 6 3 3" xfId="40160" xr:uid="{8AF14A08-D86F-450C-B60F-47223F18A222}"/>
    <cellStyle name="Normal 10 47 6 4" xfId="17907" xr:uid="{C9B6930B-B15B-4334-9A75-35F46413A1F0}"/>
    <cellStyle name="Normal 10 47 6 5" xfId="32740" xr:uid="{D64BEA84-67D9-41A1-A4D8-8F1E0D0BD908}"/>
    <cellStyle name="Normal 10 47 7" xfId="6308" xr:uid="{C9425877-52A2-44EE-98C9-B13FC9976819}"/>
    <cellStyle name="Normal 10 47 7 2" xfId="13731" xr:uid="{C679E39A-3CBC-4ECC-AABB-6A0F98DF9CC0}"/>
    <cellStyle name="Normal 10 47 7 2 2" xfId="28569" xr:uid="{485C5831-E29E-499C-ADA3-5FFE5CBEFB28}"/>
    <cellStyle name="Normal 10 47 7 2 3" xfId="43402" xr:uid="{8C3A7455-81DF-4165-AC97-2250DF5AF571}"/>
    <cellStyle name="Normal 10 47 7 3" xfId="21149" xr:uid="{57C2FCC1-62DA-4C7C-A2F8-DC3C49783102}"/>
    <cellStyle name="Normal 10 47 7 4" xfId="35982" xr:uid="{C8FE03FD-D6FD-4545-A38F-365D2FF2C83F}"/>
    <cellStyle name="Normal 10 47 8" xfId="10247" xr:uid="{B9B2D25E-4D07-49AE-9DE5-7E535F278A99}"/>
    <cellStyle name="Normal 10 47 8 2" xfId="25085" xr:uid="{49DC324A-60AF-44B3-9179-B45385A3E601}"/>
    <cellStyle name="Normal 10 47 8 3" xfId="39918" xr:uid="{B1B5A77D-73BF-444F-A0C5-3437234F462B}"/>
    <cellStyle name="Normal 10 47 9" xfId="17665" xr:uid="{76CC0D00-0D3D-4766-A9DA-1CDB70EB9409}"/>
    <cellStyle name="Normal 10 48" xfId="2845" xr:uid="{E0A59414-0A0E-422C-A069-731743E47EFD}"/>
    <cellStyle name="Normal 10 48 10" xfId="32509" xr:uid="{C78C2326-F48B-4953-A249-9E7D239AB4AE}"/>
    <cellStyle name="Normal 10 48 2" xfId="3082" xr:uid="{00E94ED8-2B57-46A4-881B-570AEC857F66}"/>
    <cellStyle name="Normal 10 48 2 2" xfId="4445" xr:uid="{B46D5E73-FB53-488A-9C63-3ED2863BA343}"/>
    <cellStyle name="Normal 10 48 2 2 2" xfId="7682" xr:uid="{7D036D27-9EC9-4005-B60D-B62CAEAD4157}"/>
    <cellStyle name="Normal 10 48 2 2 2 2" xfId="15105" xr:uid="{ABBD71A4-DE08-4FD0-AE2E-705B485E0193}"/>
    <cellStyle name="Normal 10 48 2 2 2 2 2" xfId="29943" xr:uid="{2532B0C6-DFC5-4098-B5E9-E011D5DD9A55}"/>
    <cellStyle name="Normal 10 48 2 2 2 2 3" xfId="44776" xr:uid="{87B82706-EFEF-4667-A4A1-05774C082099}"/>
    <cellStyle name="Normal 10 48 2 2 2 3" xfId="22523" xr:uid="{EBCF7FD9-16E9-47F8-B14A-DF54BC795680}"/>
    <cellStyle name="Normal 10 48 2 2 2 4" xfId="37356" xr:uid="{7C48D7BD-9CCA-4003-8408-B4FA34460C07}"/>
    <cellStyle name="Normal 10 48 2 2 3" xfId="11867" xr:uid="{49C431E5-6A74-4960-9D96-A670EFA7CFEA}"/>
    <cellStyle name="Normal 10 48 2 2 3 2" xfId="26705" xr:uid="{00583E25-C450-4633-ABDB-7A65A3347498}"/>
    <cellStyle name="Normal 10 48 2 2 3 3" xfId="41538" xr:uid="{55768E7B-10F1-4B2A-9DD6-E5492E89AD05}"/>
    <cellStyle name="Normal 10 48 2 2 4" xfId="19285" xr:uid="{260398FB-961C-4EF5-A75D-3FC873181599}"/>
    <cellStyle name="Normal 10 48 2 2 5" xfId="34118" xr:uid="{6008FA09-9716-49F8-8CFE-769FAA131A8D}"/>
    <cellStyle name="Normal 10 48 2 3" xfId="6312" xr:uid="{2D90C6C4-FBCB-45DE-808C-B03DB415C7B2}"/>
    <cellStyle name="Normal 10 48 2 3 2" xfId="13735" xr:uid="{2A3A59A0-63D9-4E53-8C8C-BE6BBE2240B6}"/>
    <cellStyle name="Normal 10 48 2 3 2 2" xfId="28573" xr:uid="{87C429C4-71AD-4A3B-A30E-30DA843CB5F7}"/>
    <cellStyle name="Normal 10 48 2 3 2 3" xfId="43406" xr:uid="{5AFF5FFB-A787-49CF-AF1D-5FFB526E4CED}"/>
    <cellStyle name="Normal 10 48 2 3 3" xfId="21153" xr:uid="{93C338E0-D1A6-4466-8D34-277230D4D40C}"/>
    <cellStyle name="Normal 10 48 2 3 4" xfId="35986" xr:uid="{9F96D498-EF79-45F7-8A63-CC2BB4E81369}"/>
    <cellStyle name="Normal 10 48 2 4" xfId="10493" xr:uid="{F07044F7-E134-4A66-A392-03CFE7659B88}"/>
    <cellStyle name="Normal 10 48 2 4 2" xfId="25331" xr:uid="{8094330C-5F2E-4D02-8E7E-4A33F9E6D597}"/>
    <cellStyle name="Normal 10 48 2 4 3" xfId="40164" xr:uid="{D2B218B4-3683-4144-A4BF-21980BD88B5A}"/>
    <cellStyle name="Normal 10 48 2 5" xfId="17911" xr:uid="{EA58E223-DFE2-48AF-890B-EE55D34E4870}"/>
    <cellStyle name="Normal 10 48 2 6" xfId="32744" xr:uid="{49926673-8A3C-47DA-AFEB-24736EFCDB18}"/>
    <cellStyle name="Normal 10 48 3" xfId="3083" xr:uid="{A742E0EB-1D6E-4713-9D34-6262DB68DE18}"/>
    <cellStyle name="Normal 10 48 3 2" xfId="4446" xr:uid="{2D5675B5-7996-4226-BBC0-7C4A2CB8FB36}"/>
    <cellStyle name="Normal 10 48 3 2 2" xfId="7683" xr:uid="{B565E654-47E6-4BEC-B5B0-B530582362C5}"/>
    <cellStyle name="Normal 10 48 3 2 2 2" xfId="15106" xr:uid="{04CB37A1-3E39-45B6-A029-161203E108DB}"/>
    <cellStyle name="Normal 10 48 3 2 2 2 2" xfId="29944" xr:uid="{6F05AEFF-A870-4407-AAA7-E10C557A6A84}"/>
    <cellStyle name="Normal 10 48 3 2 2 2 3" xfId="44777" xr:uid="{C0B49EFD-4130-4F24-A696-3A454C9F60CE}"/>
    <cellStyle name="Normal 10 48 3 2 2 3" xfId="22524" xr:uid="{34CD6190-44F3-46F0-B7D3-65CB2249443D}"/>
    <cellStyle name="Normal 10 48 3 2 2 4" xfId="37357" xr:uid="{9B66570B-749B-44C3-9047-F5A793A44D7A}"/>
    <cellStyle name="Normal 10 48 3 2 3" xfId="11868" xr:uid="{150F44AC-E577-402D-B752-FFF619B9C5B1}"/>
    <cellStyle name="Normal 10 48 3 2 3 2" xfId="26706" xr:uid="{CFF3AE69-968F-4F72-90D4-4AA24B426899}"/>
    <cellStyle name="Normal 10 48 3 2 3 3" xfId="41539" xr:uid="{13276542-C803-44CE-8404-7918B6E50F0D}"/>
    <cellStyle name="Normal 10 48 3 2 4" xfId="19286" xr:uid="{74B4D745-D7DE-4DB4-9229-E602BDA89453}"/>
    <cellStyle name="Normal 10 48 3 2 5" xfId="34119" xr:uid="{2A84409F-0E49-475D-B41C-E1F3DEECEB1E}"/>
    <cellStyle name="Normal 10 48 3 3" xfId="6313" xr:uid="{0E6BCF0E-FEA9-45A7-BB0C-736ED6469742}"/>
    <cellStyle name="Normal 10 48 3 3 2" xfId="13736" xr:uid="{58F3A161-58B6-4E81-A868-24009FF6BAE7}"/>
    <cellStyle name="Normal 10 48 3 3 2 2" xfId="28574" xr:uid="{42D59A87-F0D1-47F5-BD0F-8C47EDA3D7A9}"/>
    <cellStyle name="Normal 10 48 3 3 2 3" xfId="43407" xr:uid="{9374B93A-351C-46F3-BA17-251114A4F209}"/>
    <cellStyle name="Normal 10 48 3 3 3" xfId="21154" xr:uid="{52D182D2-F34B-4AE8-B714-C602DADCD553}"/>
    <cellStyle name="Normal 10 48 3 3 4" xfId="35987" xr:uid="{77FD15B3-834F-4DB1-99B1-EF8ABCB61BC0}"/>
    <cellStyle name="Normal 10 48 3 4" xfId="10494" xr:uid="{C0F12162-D5DB-4DA3-8443-2A2F69783DC3}"/>
    <cellStyle name="Normal 10 48 3 4 2" xfId="25332" xr:uid="{811C7D4A-446C-47DD-94F0-F54161DD731D}"/>
    <cellStyle name="Normal 10 48 3 4 3" xfId="40165" xr:uid="{2A294D04-E1BD-42B9-B8D7-BA2D4CE6766A}"/>
    <cellStyle name="Normal 10 48 3 5" xfId="17912" xr:uid="{AFFC62B3-39DB-4D0A-8165-92B38FA48CC1}"/>
    <cellStyle name="Normal 10 48 3 6" xfId="32745" xr:uid="{A0A8BF8A-8CF4-433F-AD7A-476617FA8E21}"/>
    <cellStyle name="Normal 10 48 4" xfId="4447" xr:uid="{81475EE2-F50D-4E48-B1D4-0ED8CF61F41E}"/>
    <cellStyle name="Normal 10 48 4 2" xfId="7684" xr:uid="{9C5A2FE0-4538-42C3-9AB1-832F31689D9D}"/>
    <cellStyle name="Normal 10 48 4 2 2" xfId="15107" xr:uid="{21A913EB-AE5E-4653-8D02-51C556E1D49E}"/>
    <cellStyle name="Normal 10 48 4 2 2 2" xfId="29945" xr:uid="{43C0AE8A-A2B5-4D38-A872-89ED9B04A9AD}"/>
    <cellStyle name="Normal 10 48 4 2 2 3" xfId="44778" xr:uid="{448CEB84-0230-4F72-AB73-ED196050D348}"/>
    <cellStyle name="Normal 10 48 4 2 3" xfId="22525" xr:uid="{2E8F6136-4A93-481F-ACDE-2855545DE83A}"/>
    <cellStyle name="Normal 10 48 4 2 4" xfId="37358" xr:uid="{A26F8401-94DF-4047-A076-7DAA050E68E9}"/>
    <cellStyle name="Normal 10 48 4 3" xfId="11869" xr:uid="{508D80C4-270E-4B7D-8DBA-D8CD37B5C220}"/>
    <cellStyle name="Normal 10 48 4 3 2" xfId="26707" xr:uid="{2226A6F8-F9B2-4E6F-8B17-843C1EC65F20}"/>
    <cellStyle name="Normal 10 48 4 3 3" xfId="41540" xr:uid="{D4ECEB9D-C017-4D7F-AEF8-90F46EC465CA}"/>
    <cellStyle name="Normal 10 48 4 4" xfId="19287" xr:uid="{EE298A6B-B64A-41DE-895D-0A65635AE0EF}"/>
    <cellStyle name="Normal 10 48 4 5" xfId="34120" xr:uid="{7BA35021-6213-4D9B-868C-47C316CF6F99}"/>
    <cellStyle name="Normal 10 48 5" xfId="6027" xr:uid="{70C95164-9515-4EE5-AFED-1E6C788DE694}"/>
    <cellStyle name="Normal 10 48 5 2" xfId="9265" xr:uid="{3C0080BC-6DC4-41A0-8A11-89E5C3BEC17B}"/>
    <cellStyle name="Normal 10 48 5 2 2" xfId="16688" xr:uid="{425EDDDA-FBFD-48F1-9F5E-0041DF20D600}"/>
    <cellStyle name="Normal 10 48 5 2 2 2" xfId="31526" xr:uid="{EA3D9C30-7E81-48DE-86FE-5ED775033C6F}"/>
    <cellStyle name="Normal 10 48 5 2 2 3" xfId="46359" xr:uid="{5FD94E41-C76A-4824-9740-9D3CB2767BFB}"/>
    <cellStyle name="Normal 10 48 5 2 3" xfId="24106" xr:uid="{6DAFE3CA-6559-4B09-8EA8-7BD3B9707C7F}"/>
    <cellStyle name="Normal 10 48 5 2 4" xfId="38939" xr:uid="{F0140FE3-38F3-4E79-8A34-B6AEC5CAC6C3}"/>
    <cellStyle name="Normal 10 48 5 3" xfId="13450" xr:uid="{9E9633E5-F718-4BA5-AE13-A644A8381D9A}"/>
    <cellStyle name="Normal 10 48 5 3 2" xfId="28288" xr:uid="{FC497571-A25D-4CF0-B303-EA34740C523B}"/>
    <cellStyle name="Normal 10 48 5 3 3" xfId="43121" xr:uid="{09086109-44FC-4BCD-B326-329B5FB35F89}"/>
    <cellStyle name="Normal 10 48 5 4" xfId="20868" xr:uid="{345D1AEB-1426-44FD-9E77-626C5E0776F0}"/>
    <cellStyle name="Normal 10 48 5 5" xfId="35701" xr:uid="{FDF5F43D-FCA8-416F-AA01-67D3268C7B1A}"/>
    <cellStyle name="Normal 10 48 6" xfId="3081" xr:uid="{E9E90CEB-B61C-4D70-B61A-CF94FD0CD94A}"/>
    <cellStyle name="Normal 10 48 6 2" xfId="9390" xr:uid="{F67A603C-91BE-4507-B378-E4169F2926F5}"/>
    <cellStyle name="Normal 10 48 6 2 2" xfId="16813" xr:uid="{89CD1A12-2488-4A85-A911-76F906F3E619}"/>
    <cellStyle name="Normal 10 48 6 2 2 2" xfId="31651" xr:uid="{307F7195-6277-4899-B807-68C4F1408C87}"/>
    <cellStyle name="Normal 10 48 6 2 2 3" xfId="46484" xr:uid="{7A1B487A-1DC1-4438-A45C-DE6E6ED26529}"/>
    <cellStyle name="Normal 10 48 6 2 3" xfId="24231" xr:uid="{25088F48-FFC2-4D72-87DB-8B940F0D32F6}"/>
    <cellStyle name="Normal 10 48 6 2 4" xfId="39064" xr:uid="{DAD597E7-62F4-45DA-8DA0-B34F46E96F65}"/>
    <cellStyle name="Normal 10 48 6 3" xfId="10492" xr:uid="{3F937BAB-0D9A-4F7F-B9FD-A66052B76697}"/>
    <cellStyle name="Normal 10 48 6 3 2" xfId="25330" xr:uid="{8792B9A1-3DDD-4623-8208-AD5F9E635E4F}"/>
    <cellStyle name="Normal 10 48 6 3 3" xfId="40163" xr:uid="{C0FA3BEE-1F81-4A23-A1BB-48DC0D7AB003}"/>
    <cellStyle name="Normal 10 48 6 4" xfId="17910" xr:uid="{F11F2B61-D575-4E56-B103-0BAEE77F7080}"/>
    <cellStyle name="Normal 10 48 6 5" xfId="32743" xr:uid="{B4F6A6FF-2C9D-4082-B1ED-779DCDE98646}"/>
    <cellStyle name="Normal 10 48 7" xfId="6311" xr:uid="{48A986C4-6D6D-4293-B1B8-2BC76DE92DC1}"/>
    <cellStyle name="Normal 10 48 7 2" xfId="13734" xr:uid="{786B13DA-0134-47BF-AD05-69001B5898F5}"/>
    <cellStyle name="Normal 10 48 7 2 2" xfId="28572" xr:uid="{B7C0B49C-440A-41A0-B0C4-55FE8750497D}"/>
    <cellStyle name="Normal 10 48 7 2 3" xfId="43405" xr:uid="{56E46408-2E0B-4FF6-9B13-D167EB462A73}"/>
    <cellStyle name="Normal 10 48 7 3" xfId="21152" xr:uid="{5B4BFB3A-C2BF-4FBE-B5B2-8FA568CC3C27}"/>
    <cellStyle name="Normal 10 48 7 4" xfId="35985" xr:uid="{93C41A4E-6A1D-4649-8D90-6A049BFDA1B4}"/>
    <cellStyle name="Normal 10 48 8" xfId="10258" xr:uid="{C8A975E0-67C7-4F72-AD95-6D3E8AF89695}"/>
    <cellStyle name="Normal 10 48 8 2" xfId="25096" xr:uid="{E09B3281-B592-40F6-9C03-165122F23BA5}"/>
    <cellStyle name="Normal 10 48 8 3" xfId="39929" xr:uid="{6B6BDEAA-5858-470A-9AD5-5A9CC2229FE2}"/>
    <cellStyle name="Normal 10 48 9" xfId="17676" xr:uid="{3FE3C254-482A-4FDB-B530-07F377AB18F6}"/>
    <cellStyle name="Normal 10 49" xfId="2858" xr:uid="{228DDA8E-C779-4819-9E2D-DC760D97B264}"/>
    <cellStyle name="Normal 10 49 10" xfId="32520" xr:uid="{702EA66A-97D4-4C1C-95F9-61E10C1E13FA}"/>
    <cellStyle name="Normal 10 49 2" xfId="3085" xr:uid="{4E654777-B9A0-4E31-AB44-C67F70E9C9A5}"/>
    <cellStyle name="Normal 10 49 2 2" xfId="4448" xr:uid="{FDDBDAB7-06BA-4A90-8502-ADC1CF1C0363}"/>
    <cellStyle name="Normal 10 49 2 2 2" xfId="7685" xr:uid="{B411DCEA-31C5-442D-8FB2-B6ADEE23EB3E}"/>
    <cellStyle name="Normal 10 49 2 2 2 2" xfId="15108" xr:uid="{4F55B482-9C82-4325-8032-A541F421B2AF}"/>
    <cellStyle name="Normal 10 49 2 2 2 2 2" xfId="29946" xr:uid="{D7C99650-0077-4E15-9368-A72037586D86}"/>
    <cellStyle name="Normal 10 49 2 2 2 2 3" xfId="44779" xr:uid="{BDA34364-49A2-4F1A-9DBB-F40C8430B8D0}"/>
    <cellStyle name="Normal 10 49 2 2 2 3" xfId="22526" xr:uid="{BC9BA5C4-7651-4FA3-8349-BA77C5061D9F}"/>
    <cellStyle name="Normal 10 49 2 2 2 4" xfId="37359" xr:uid="{6D4234CE-84A5-48FB-B576-0D55E45054B8}"/>
    <cellStyle name="Normal 10 49 2 2 3" xfId="11870" xr:uid="{DABFCE63-6D5D-4014-BA14-97A1D14E4303}"/>
    <cellStyle name="Normal 10 49 2 2 3 2" xfId="26708" xr:uid="{4F28D9F2-3A88-4F54-969C-77965954A088}"/>
    <cellStyle name="Normal 10 49 2 2 3 3" xfId="41541" xr:uid="{4CB1E85B-CCBC-4F85-BFEF-28F24CC59EC3}"/>
    <cellStyle name="Normal 10 49 2 2 4" xfId="19288" xr:uid="{984A47AC-21E2-47FE-8090-ECAF09A5D4E0}"/>
    <cellStyle name="Normal 10 49 2 2 5" xfId="34121" xr:uid="{203BC9FD-7626-44BF-9482-5E5387C82ECE}"/>
    <cellStyle name="Normal 10 49 2 3" xfId="6315" xr:uid="{88217C6C-38A0-460B-B8DE-24CDD0BBC97A}"/>
    <cellStyle name="Normal 10 49 2 3 2" xfId="13738" xr:uid="{2FFBCF4F-6ABA-4A73-A802-8ED96361F8DE}"/>
    <cellStyle name="Normal 10 49 2 3 2 2" xfId="28576" xr:uid="{E9B6C001-94CE-4547-AF53-A6DD8CCF4ABE}"/>
    <cellStyle name="Normal 10 49 2 3 2 3" xfId="43409" xr:uid="{529BD297-71AB-4B27-9801-0E9532C459DB}"/>
    <cellStyle name="Normal 10 49 2 3 3" xfId="21156" xr:uid="{D1D0CC61-A171-4156-B8BA-3754C0767993}"/>
    <cellStyle name="Normal 10 49 2 3 4" xfId="35989" xr:uid="{3E99CEEF-6D5E-4619-8876-782C6BA1AC8D}"/>
    <cellStyle name="Normal 10 49 2 4" xfId="10496" xr:uid="{34047708-C818-49A6-92A9-E7F70EA22528}"/>
    <cellStyle name="Normal 10 49 2 4 2" xfId="25334" xr:uid="{B4C0A4E6-4EB2-4833-9A6A-F6F7C4F710DD}"/>
    <cellStyle name="Normal 10 49 2 4 3" xfId="40167" xr:uid="{CD86BDD3-1EDC-45A5-AEA9-E8A810556EB5}"/>
    <cellStyle name="Normal 10 49 2 5" xfId="17914" xr:uid="{A617597A-413F-4F07-8AFF-B86D87E0D81D}"/>
    <cellStyle name="Normal 10 49 2 6" xfId="32747" xr:uid="{50F32034-4246-4624-9AA4-8744E10D512F}"/>
    <cellStyle name="Normal 10 49 3" xfId="3086" xr:uid="{FC1317E5-AEEB-4F13-80A4-E40C40C6C429}"/>
    <cellStyle name="Normal 10 49 3 2" xfId="4449" xr:uid="{72818EE4-0609-4C03-99E1-9A3C3EB7F016}"/>
    <cellStyle name="Normal 10 49 3 2 2" xfId="7686" xr:uid="{5A8B9C52-38AF-446C-96C5-C3E28933C9BC}"/>
    <cellStyle name="Normal 10 49 3 2 2 2" xfId="15109" xr:uid="{8FD14A52-4645-4358-B7CB-249193496904}"/>
    <cellStyle name="Normal 10 49 3 2 2 2 2" xfId="29947" xr:uid="{12A6F900-C95B-4601-9008-28180747416B}"/>
    <cellStyle name="Normal 10 49 3 2 2 2 3" xfId="44780" xr:uid="{145980EE-2ABD-4EC6-8490-FD0491AFFB80}"/>
    <cellStyle name="Normal 10 49 3 2 2 3" xfId="22527" xr:uid="{D74F8218-28EC-48B7-A1CB-C881DB784462}"/>
    <cellStyle name="Normal 10 49 3 2 2 4" xfId="37360" xr:uid="{75173BBA-1D1D-4FF5-8CFC-E3415EB3E9CB}"/>
    <cellStyle name="Normal 10 49 3 2 3" xfId="11871" xr:uid="{3A6561EA-66B6-4DDA-A9A5-798A51F8AC3C}"/>
    <cellStyle name="Normal 10 49 3 2 3 2" xfId="26709" xr:uid="{BE193399-4CEF-4E81-924A-B625013A1E47}"/>
    <cellStyle name="Normal 10 49 3 2 3 3" xfId="41542" xr:uid="{2C719488-5895-4A3E-A8CE-566B612D4E5D}"/>
    <cellStyle name="Normal 10 49 3 2 4" xfId="19289" xr:uid="{1CDCFFDB-9D91-4CA1-9CF1-62BCC274B091}"/>
    <cellStyle name="Normal 10 49 3 2 5" xfId="34122" xr:uid="{209AC5E1-4FA3-4C8F-A95E-47249C8D384D}"/>
    <cellStyle name="Normal 10 49 3 3" xfId="6316" xr:uid="{5FB65CB3-53ED-4737-A7AA-2ABEB133A9B5}"/>
    <cellStyle name="Normal 10 49 3 3 2" xfId="13739" xr:uid="{1A5D64D4-9CC4-430A-BA3E-C3913CD14B50}"/>
    <cellStyle name="Normal 10 49 3 3 2 2" xfId="28577" xr:uid="{95416D8E-43E0-4843-95A7-B9174D42D729}"/>
    <cellStyle name="Normal 10 49 3 3 2 3" xfId="43410" xr:uid="{ADFA30F7-0B0A-4496-9EBF-FE33291F1F77}"/>
    <cellStyle name="Normal 10 49 3 3 3" xfId="21157" xr:uid="{3851BFE2-2CA9-4204-8930-E096E8A91744}"/>
    <cellStyle name="Normal 10 49 3 3 4" xfId="35990" xr:uid="{502E2DAC-6E39-4661-8B37-2707B4DE4CED}"/>
    <cellStyle name="Normal 10 49 3 4" xfId="10497" xr:uid="{B175FCA3-A0FB-4270-BEF8-45520BE70E02}"/>
    <cellStyle name="Normal 10 49 3 4 2" xfId="25335" xr:uid="{8C49F1AC-9CF1-4F28-8ED7-0F38622E1F22}"/>
    <cellStyle name="Normal 10 49 3 4 3" xfId="40168" xr:uid="{17AA71F4-4863-497C-82CC-47AD822CEAB3}"/>
    <cellStyle name="Normal 10 49 3 5" xfId="17915" xr:uid="{D08D464F-27E4-46C9-96C0-E8699EC09A92}"/>
    <cellStyle name="Normal 10 49 3 6" xfId="32748" xr:uid="{95C4C402-4706-4273-8DEB-2A1AED0E223F}"/>
    <cellStyle name="Normal 10 49 4" xfId="4450" xr:uid="{CF8042CE-B6D3-4751-9B64-D9047B8D5272}"/>
    <cellStyle name="Normal 10 49 4 2" xfId="7687" xr:uid="{9915E47F-ADA3-4FB5-B1C3-74C9ED3F1815}"/>
    <cellStyle name="Normal 10 49 4 2 2" xfId="15110" xr:uid="{C505612B-E31C-4D24-9EEA-6E25028A4297}"/>
    <cellStyle name="Normal 10 49 4 2 2 2" xfId="29948" xr:uid="{6D7312E1-C636-4628-A14F-B6C406875739}"/>
    <cellStyle name="Normal 10 49 4 2 2 3" xfId="44781" xr:uid="{FFE17BEE-FFA6-4CD2-8E8C-6547353F0786}"/>
    <cellStyle name="Normal 10 49 4 2 3" xfId="22528" xr:uid="{AF33248C-D376-4156-8B81-3B603A011562}"/>
    <cellStyle name="Normal 10 49 4 2 4" xfId="37361" xr:uid="{FEA5D673-E78E-4151-BDC7-461A2734734A}"/>
    <cellStyle name="Normal 10 49 4 3" xfId="11872" xr:uid="{2F715DF1-18ED-4836-9D55-6756CCC3E926}"/>
    <cellStyle name="Normal 10 49 4 3 2" xfId="26710" xr:uid="{CB1FBF6D-E471-44E5-8223-F2869646BE23}"/>
    <cellStyle name="Normal 10 49 4 3 3" xfId="41543" xr:uid="{7DE8B877-6DAB-48E9-A1E1-3820C24A7260}"/>
    <cellStyle name="Normal 10 49 4 4" xfId="19290" xr:uid="{DBBE48F3-EE39-4372-8141-28F4BE6EFEF6}"/>
    <cellStyle name="Normal 10 49 4 5" xfId="34123" xr:uid="{34A07EA8-4FDC-4563-A994-3F1FC1E85E55}"/>
    <cellStyle name="Normal 10 49 5" xfId="5853" xr:uid="{EC1726FD-0E1C-410E-84D4-E46D5FC5E07C}"/>
    <cellStyle name="Normal 10 49 5 2" xfId="9092" xr:uid="{87FE12A0-673F-4EFD-B4A8-C531C4891228}"/>
    <cellStyle name="Normal 10 49 5 2 2" xfId="16515" xr:uid="{A8F3CF6D-2BAE-40F1-A090-EE2A93709021}"/>
    <cellStyle name="Normal 10 49 5 2 2 2" xfId="31353" xr:uid="{FE673B79-9287-4FB0-A063-2747948FCDD8}"/>
    <cellStyle name="Normal 10 49 5 2 2 3" xfId="46186" xr:uid="{106ECBFE-6EF3-48EC-91AB-3C991279F5D1}"/>
    <cellStyle name="Normal 10 49 5 2 3" xfId="23933" xr:uid="{5F4322FE-071B-4A80-99E2-8F94B5756117}"/>
    <cellStyle name="Normal 10 49 5 2 4" xfId="38766" xr:uid="{F9C4550B-0C66-48BD-A635-28ADC1242EDB}"/>
    <cellStyle name="Normal 10 49 5 3" xfId="13277" xr:uid="{5C66FDFA-D3EB-41E6-9110-B71FF784738E}"/>
    <cellStyle name="Normal 10 49 5 3 2" xfId="28115" xr:uid="{549BE251-854A-4296-86D1-801C53C80B58}"/>
    <cellStyle name="Normal 10 49 5 3 3" xfId="42948" xr:uid="{ABEC47A3-648A-49E3-9412-71C9A2E20DCB}"/>
    <cellStyle name="Normal 10 49 5 4" xfId="20695" xr:uid="{82A6C299-9739-4E2C-AA42-5D33E1F26B8C}"/>
    <cellStyle name="Normal 10 49 5 5" xfId="35528" xr:uid="{E8DE421B-0615-4324-9A52-EEA784C07B15}"/>
    <cellStyle name="Normal 10 49 6" xfId="3084" xr:uid="{FE6C12E9-3DE1-41E2-98FB-9A5ADA55E83D}"/>
    <cellStyle name="Normal 10 49 6 2" xfId="9391" xr:uid="{F41410BD-6413-46B4-A2CC-005ACDDB7F19}"/>
    <cellStyle name="Normal 10 49 6 2 2" xfId="16814" xr:uid="{42425C81-D009-48D6-B85F-460DDD4A7151}"/>
    <cellStyle name="Normal 10 49 6 2 2 2" xfId="31652" xr:uid="{04C705AB-E458-4D9E-B172-955E2670D4B0}"/>
    <cellStyle name="Normal 10 49 6 2 2 3" xfId="46485" xr:uid="{FFE62B8F-3F87-40BC-8AAA-0ABBFE1F354B}"/>
    <cellStyle name="Normal 10 49 6 2 3" xfId="24232" xr:uid="{14BED03D-A7CA-43C8-B78D-0EE1F17F3374}"/>
    <cellStyle name="Normal 10 49 6 2 4" xfId="39065" xr:uid="{DD8C1479-E6FE-4F1D-9671-A20A96DE2AB8}"/>
    <cellStyle name="Normal 10 49 6 3" xfId="10495" xr:uid="{989C6ADE-EABB-4446-9205-07A2C78CA2B4}"/>
    <cellStyle name="Normal 10 49 6 3 2" xfId="25333" xr:uid="{388B5010-362C-49FB-A2E7-D50AFAF5EED5}"/>
    <cellStyle name="Normal 10 49 6 3 3" xfId="40166" xr:uid="{978208C8-6216-4EA7-8940-8549DFB4F7C0}"/>
    <cellStyle name="Normal 10 49 6 4" xfId="17913" xr:uid="{B991E39A-0BBA-4742-B9C1-3A5C0DCECA03}"/>
    <cellStyle name="Normal 10 49 6 5" xfId="32746" xr:uid="{D53E7B4D-CAEC-41D0-884F-12EC3D0C8B45}"/>
    <cellStyle name="Normal 10 49 7" xfId="6314" xr:uid="{AE0E84CB-2022-4E27-8E51-D5331D0C33DE}"/>
    <cellStyle name="Normal 10 49 7 2" xfId="13737" xr:uid="{20928B16-E084-4277-88A6-748C33E33714}"/>
    <cellStyle name="Normal 10 49 7 2 2" xfId="28575" xr:uid="{BA852740-E341-4173-A2A3-5EE944EBCA33}"/>
    <cellStyle name="Normal 10 49 7 2 3" xfId="43408" xr:uid="{6BC01BAD-F246-409C-8712-B9E1DF1503E3}"/>
    <cellStyle name="Normal 10 49 7 3" xfId="21155" xr:uid="{A383A20E-E0C2-430C-8C51-79C5AE1593EB}"/>
    <cellStyle name="Normal 10 49 7 4" xfId="35988" xr:uid="{C4F94F7A-630A-4215-A313-D6658D8E6AAA}"/>
    <cellStyle name="Normal 10 49 8" xfId="10269" xr:uid="{3C3BFCF1-44DB-432B-B58A-B06714FB9D9F}"/>
    <cellStyle name="Normal 10 49 8 2" xfId="25107" xr:uid="{5B6D5683-2B07-4D00-9C16-853DE8D5C17B}"/>
    <cellStyle name="Normal 10 49 8 3" xfId="39940" xr:uid="{9D42BA64-B55A-4340-80CA-7F2F2FAD522D}"/>
    <cellStyle name="Normal 10 49 9" xfId="17687" xr:uid="{0B5D73E6-B932-46A8-853D-9AEE1EE52D53}"/>
    <cellStyle name="Normal 10 5" xfId="318" xr:uid="{BE92449B-8562-4C22-BC7C-7A42EA8C307F}"/>
    <cellStyle name="Normal 10 5 10" xfId="3088" xr:uid="{728B201F-7F0C-4632-9F46-95C924B9A386}"/>
    <cellStyle name="Normal 10 5 10 2" xfId="4451" xr:uid="{C8A3C06D-0BF3-4A5A-9DA1-607E7D32E669}"/>
    <cellStyle name="Normal 10 5 10 2 2" xfId="7688" xr:uid="{299EC929-76FD-4024-8BB8-9E8BE1152F3F}"/>
    <cellStyle name="Normal 10 5 10 2 2 2" xfId="15111" xr:uid="{4BA9C63E-444B-406A-9600-F36DE1CE4EDF}"/>
    <cellStyle name="Normal 10 5 10 2 2 2 2" xfId="29949" xr:uid="{DC16673C-56E4-41D9-AA27-86DD2E7641E9}"/>
    <cellStyle name="Normal 10 5 10 2 2 2 3" xfId="44782" xr:uid="{BBA621ED-5685-4995-AB04-D00EF4EB0B37}"/>
    <cellStyle name="Normal 10 5 10 2 2 3" xfId="22529" xr:uid="{6B742E6E-134F-4609-A586-3FD71DB77428}"/>
    <cellStyle name="Normal 10 5 10 2 2 4" xfId="37362" xr:uid="{11A122E8-06AD-4838-A0E0-BE47AF5080E5}"/>
    <cellStyle name="Normal 10 5 10 2 3" xfId="11873" xr:uid="{DDD5BF9B-4F00-4414-BF29-FC92CC3D1706}"/>
    <cellStyle name="Normal 10 5 10 2 3 2" xfId="26711" xr:uid="{1EB06CEC-028A-499F-A8B2-2ADB52AB019A}"/>
    <cellStyle name="Normal 10 5 10 2 3 3" xfId="41544" xr:uid="{1A35ACC2-571A-4AC2-9C55-9F4F24469394}"/>
    <cellStyle name="Normal 10 5 10 2 4" xfId="19291" xr:uid="{930E35D1-7237-41D1-8217-9159F6BB3DD9}"/>
    <cellStyle name="Normal 10 5 10 2 5" xfId="34124" xr:uid="{7A72B2EF-806E-422B-8A90-3D81380E8B10}"/>
    <cellStyle name="Normal 10 5 10 3" xfId="6318" xr:uid="{BC5899A9-F91A-415A-9AB8-EF7FEEBE42AA}"/>
    <cellStyle name="Normal 10 5 10 3 2" xfId="13741" xr:uid="{7BEEAA62-7D13-4066-A142-637EEF514278}"/>
    <cellStyle name="Normal 10 5 10 3 2 2" xfId="28579" xr:uid="{045117F6-40D9-4E0E-8DCA-60561437BDEF}"/>
    <cellStyle name="Normal 10 5 10 3 2 3" xfId="43412" xr:uid="{BCA43B69-6997-4EF1-8E4D-066CB016D171}"/>
    <cellStyle name="Normal 10 5 10 3 3" xfId="21159" xr:uid="{CC500EDD-C5B2-4F06-9E7E-26328F134E39}"/>
    <cellStyle name="Normal 10 5 10 3 4" xfId="35992" xr:uid="{8A04A13A-67EB-4153-8469-AA5094200678}"/>
    <cellStyle name="Normal 10 5 10 4" xfId="10499" xr:uid="{C2D819EC-4E19-4A41-87C9-EC77E64A1D00}"/>
    <cellStyle name="Normal 10 5 10 4 2" xfId="25337" xr:uid="{4057C91F-3BFD-42C7-9F94-CAD614FA5DD0}"/>
    <cellStyle name="Normal 10 5 10 4 3" xfId="40170" xr:uid="{C39F6B17-1D7A-46CD-AA2C-05789D15F1CE}"/>
    <cellStyle name="Normal 10 5 10 5" xfId="17917" xr:uid="{6240B4FE-A8F7-4B00-9556-85F524937127}"/>
    <cellStyle name="Normal 10 5 10 6" xfId="32750" xr:uid="{F6E3EE80-CD08-4D11-9529-A1D882BF0BA0}"/>
    <cellStyle name="Normal 10 5 11" xfId="4452" xr:uid="{0CEA3601-4FB0-4441-8562-02698CF31CC6}"/>
    <cellStyle name="Normal 10 5 11 2" xfId="7689" xr:uid="{6C3AF149-A5DF-41FE-8FFD-E5E5F3000F06}"/>
    <cellStyle name="Normal 10 5 11 2 2" xfId="15112" xr:uid="{4EFE5F1E-0D36-4F49-ABEE-41D0D47F861F}"/>
    <cellStyle name="Normal 10 5 11 2 2 2" xfId="29950" xr:uid="{0E93203E-2802-45DF-B8F6-1140B1EEF232}"/>
    <cellStyle name="Normal 10 5 11 2 2 3" xfId="44783" xr:uid="{52986DAB-70E3-4107-9A57-C41134F10AAB}"/>
    <cellStyle name="Normal 10 5 11 2 3" xfId="22530" xr:uid="{E345B7DD-C766-432E-B26A-2B8511A1F627}"/>
    <cellStyle name="Normal 10 5 11 2 4" xfId="37363" xr:uid="{10D21FC8-A02D-4B01-85F7-48047E0913EE}"/>
    <cellStyle name="Normal 10 5 11 3" xfId="11874" xr:uid="{85821232-15D2-410E-A0BF-712803D2952F}"/>
    <cellStyle name="Normal 10 5 11 3 2" xfId="26712" xr:uid="{CF14FD54-2120-4AF5-8DF8-48C9AABE0B54}"/>
    <cellStyle name="Normal 10 5 11 3 3" xfId="41545" xr:uid="{FBC0C4EF-55E6-4A5F-89AC-5E0C7DADDFDB}"/>
    <cellStyle name="Normal 10 5 11 4" xfId="19292" xr:uid="{494F2E36-5F48-4A14-B654-CAEFACE34E67}"/>
    <cellStyle name="Normal 10 5 11 5" xfId="34125" xr:uid="{34B05CC3-230B-4EFD-A1DB-864C14B8F4F9}"/>
    <cellStyle name="Normal 10 5 12" xfId="5622" xr:uid="{6CC36504-1EAD-4E63-9CFF-DBA152EAD231}"/>
    <cellStyle name="Normal 10 5 12 2" xfId="8862" xr:uid="{8046919D-4D25-40EB-9389-211A6235A393}"/>
    <cellStyle name="Normal 10 5 12 2 2" xfId="16285" xr:uid="{39569C85-AFD6-4185-A2C4-0C5207D3F065}"/>
    <cellStyle name="Normal 10 5 12 2 2 2" xfId="31123" xr:uid="{72FCF3B8-AE8B-48C6-865E-11C46D0686B8}"/>
    <cellStyle name="Normal 10 5 12 2 2 3" xfId="45956" xr:uid="{6719DF2A-15A0-4B31-9AF9-BD250E238A86}"/>
    <cellStyle name="Normal 10 5 12 2 3" xfId="23703" xr:uid="{A9D58D02-E360-4F9B-9BF8-D8A2B5337494}"/>
    <cellStyle name="Normal 10 5 12 2 4" xfId="38536" xr:uid="{A97DBD3E-1E87-4413-93EB-70ECF49766D3}"/>
    <cellStyle name="Normal 10 5 12 3" xfId="13047" xr:uid="{36DB50F2-CEBC-47D9-A305-8DDF72467A53}"/>
    <cellStyle name="Normal 10 5 12 3 2" xfId="27885" xr:uid="{7E40DE61-9139-474A-B043-C61B70ECE296}"/>
    <cellStyle name="Normal 10 5 12 3 3" xfId="42718" xr:uid="{CF8C8240-7744-4100-B1D0-BAA23F4D81A9}"/>
    <cellStyle name="Normal 10 5 12 4" xfId="20465" xr:uid="{4DD6C7F1-D966-4801-9411-9BD67F6D7B6D}"/>
    <cellStyle name="Normal 10 5 12 5" xfId="35298" xr:uid="{A4AE0225-ED62-41E0-8F61-F506C375679C}"/>
    <cellStyle name="Normal 10 5 13" xfId="3087" xr:uid="{B76108BD-29DF-43BF-99A7-5C7700C7AB42}"/>
    <cellStyle name="Normal 10 5 13 2" xfId="9392" xr:uid="{A8452870-42DE-448D-B3ED-4BF7C03E5CD5}"/>
    <cellStyle name="Normal 10 5 13 2 2" xfId="16815" xr:uid="{071A02BE-024F-477E-AC01-851960BE0978}"/>
    <cellStyle name="Normal 10 5 13 2 2 2" xfId="31653" xr:uid="{7327C560-6247-4577-913F-5C951F7B00D1}"/>
    <cellStyle name="Normal 10 5 13 2 2 3" xfId="46486" xr:uid="{FDCD90A1-B3F0-4A93-A25B-C92FA94D17A3}"/>
    <cellStyle name="Normal 10 5 13 2 3" xfId="24233" xr:uid="{82D12578-68A5-4D8B-8FEB-A8857948E33B}"/>
    <cellStyle name="Normal 10 5 13 2 4" xfId="39066" xr:uid="{188B27BE-47A4-431E-AC3B-40E59706B203}"/>
    <cellStyle name="Normal 10 5 13 3" xfId="10498" xr:uid="{84FC90F3-6FFC-4A9A-A5A4-730E9A401A5D}"/>
    <cellStyle name="Normal 10 5 13 3 2" xfId="25336" xr:uid="{3936052D-2356-4D06-BD38-32E8436C530E}"/>
    <cellStyle name="Normal 10 5 13 3 3" xfId="40169" xr:uid="{C3AD2F05-6D76-4441-B2FC-04047729E8A1}"/>
    <cellStyle name="Normal 10 5 13 4" xfId="17916" xr:uid="{CABAB671-24D0-4DE1-9576-07577D9B3784}"/>
    <cellStyle name="Normal 10 5 13 5" xfId="32749" xr:uid="{42280FFC-005E-4E07-9D70-FF3E299556F8}"/>
    <cellStyle name="Normal 10 5 14" xfId="6317" xr:uid="{AC6F8DD0-F4B0-49F0-9EB6-A023F2744D3D}"/>
    <cellStyle name="Normal 10 5 14 2" xfId="13740" xr:uid="{ACE89596-3216-4067-B3CE-7DBD224A79A5}"/>
    <cellStyle name="Normal 10 5 14 2 2" xfId="28578" xr:uid="{C5C552EB-F62D-46F9-9A66-13536BE47219}"/>
    <cellStyle name="Normal 10 5 14 2 3" xfId="43411" xr:uid="{947D0286-70D6-443F-B540-A688908EC1B8}"/>
    <cellStyle name="Normal 10 5 14 3" xfId="21158" xr:uid="{24EB1840-2611-4B7F-840B-F576CEBECCA4}"/>
    <cellStyle name="Normal 10 5 14 4" xfId="35991" xr:uid="{0A218C84-0FF9-4071-B374-9A61971B78FD}"/>
    <cellStyle name="Normal 10 5 15" xfId="9828" xr:uid="{C4966747-7714-4A83-940E-333C6905C13F}"/>
    <cellStyle name="Normal 10 5 15 2" xfId="24666" xr:uid="{384ADDC4-575D-4091-BD78-0B6D8CE073C7}"/>
    <cellStyle name="Normal 10 5 15 3" xfId="39499" xr:uid="{E2D962D2-71D9-4231-80BB-64E99DD47600}"/>
    <cellStyle name="Normal 10 5 16" xfId="17225" xr:uid="{0BAEBDB0-942A-4B77-9F33-AB9EB01FD470}"/>
    <cellStyle name="Normal 10 5 16 2" xfId="32063" xr:uid="{1FFDBF2C-8414-465E-80C5-B1F351350C6E}"/>
    <cellStyle name="Normal 10 5 17" xfId="17246" xr:uid="{2421294A-EB43-4D63-B123-B3232A01FB52}"/>
    <cellStyle name="Normal 10 5 18" xfId="32079" xr:uid="{0C525DD3-26E8-4F7C-A7A4-52031D1DAD3A}"/>
    <cellStyle name="Normal 10 5 2" xfId="2219" xr:uid="{DD614DA0-8160-4087-A022-A4CFCDE1A2B8}"/>
    <cellStyle name="Normal 10 5 2 10" xfId="17263" xr:uid="{453903EA-B8FB-4ADC-9268-AC174BA68378}"/>
    <cellStyle name="Normal 10 5 2 11" xfId="32096" xr:uid="{B13BF00D-0EA7-477E-A758-3A05445A47F7}"/>
    <cellStyle name="Normal 10 5 2 2" xfId="2311" xr:uid="{CFF3FA53-991A-4EEB-947E-2999ED24472E}"/>
    <cellStyle name="Normal 10 5 2 2 10" xfId="32134" xr:uid="{37645F49-DC94-4053-A51F-7F613C21DE5B}"/>
    <cellStyle name="Normal 10 5 2 2 2" xfId="3091" xr:uid="{36D0376D-A954-4823-852C-35F05B2B9D7F}"/>
    <cellStyle name="Normal 10 5 2 2 2 2" xfId="4453" xr:uid="{1D9FFDCC-D377-4E09-AE52-E16F86957111}"/>
    <cellStyle name="Normal 10 5 2 2 2 2 2" xfId="7690" xr:uid="{6970E7B1-FE60-404F-9886-A2EB8BB5339E}"/>
    <cellStyle name="Normal 10 5 2 2 2 2 2 2" xfId="15113" xr:uid="{5205407F-124E-47D8-9B2F-A1368F02DF1E}"/>
    <cellStyle name="Normal 10 5 2 2 2 2 2 2 2" xfId="29951" xr:uid="{94E95B95-CDCD-4B0F-98F8-B1513C85CF8F}"/>
    <cellStyle name="Normal 10 5 2 2 2 2 2 2 3" xfId="44784" xr:uid="{254E683E-A6D1-4935-BB76-82B1A6184D5B}"/>
    <cellStyle name="Normal 10 5 2 2 2 2 2 3" xfId="22531" xr:uid="{DBA5EC5C-B782-4A33-BBC5-87518BA3EB38}"/>
    <cellStyle name="Normal 10 5 2 2 2 2 2 4" xfId="37364" xr:uid="{C4CAF65E-60CE-40BA-91AC-204EB1A46A00}"/>
    <cellStyle name="Normal 10 5 2 2 2 2 3" xfId="11875" xr:uid="{3E5D3278-B8AF-4A26-B81C-35769F19E2A6}"/>
    <cellStyle name="Normal 10 5 2 2 2 2 3 2" xfId="26713" xr:uid="{A0E3D62C-49C6-4E20-BE55-9B26B2995122}"/>
    <cellStyle name="Normal 10 5 2 2 2 2 3 3" xfId="41546" xr:uid="{9FED854F-05D7-4D6B-889E-2274CD96C4DE}"/>
    <cellStyle name="Normal 10 5 2 2 2 2 4" xfId="19293" xr:uid="{8B73A8DD-13D0-4C13-9A3B-B7935DABBDCA}"/>
    <cellStyle name="Normal 10 5 2 2 2 2 5" xfId="34126" xr:uid="{C66178A0-EBF8-450D-A4B1-FF8B1B7635D7}"/>
    <cellStyle name="Normal 10 5 2 2 2 3" xfId="6321" xr:uid="{402ED377-94B8-42E2-BBAE-47671FE6D424}"/>
    <cellStyle name="Normal 10 5 2 2 2 3 2" xfId="13744" xr:uid="{BF4E04F1-BA19-43C5-8784-A908E7D48121}"/>
    <cellStyle name="Normal 10 5 2 2 2 3 2 2" xfId="28582" xr:uid="{A441B132-DCB9-4B68-9893-22A257EE135E}"/>
    <cellStyle name="Normal 10 5 2 2 2 3 2 3" xfId="43415" xr:uid="{ABF4B3A5-39A9-42FC-AFC1-3B68B5511729}"/>
    <cellStyle name="Normal 10 5 2 2 2 3 3" xfId="21162" xr:uid="{F3079556-95E2-4BD2-B0B4-9A0303E523F5}"/>
    <cellStyle name="Normal 10 5 2 2 2 3 4" xfId="35995" xr:uid="{8DE9A2A5-C211-4583-9FB2-B8F6899CF5BF}"/>
    <cellStyle name="Normal 10 5 2 2 2 4" xfId="10502" xr:uid="{7AC1EA16-B231-4B93-A366-F8ACD9096D97}"/>
    <cellStyle name="Normal 10 5 2 2 2 4 2" xfId="25340" xr:uid="{DCFB0853-D50B-4CB2-BBCD-FEB229DE6DC5}"/>
    <cellStyle name="Normal 10 5 2 2 2 4 3" xfId="40173" xr:uid="{74D1F5A5-EBE0-42AA-AC57-9A3202AE1927}"/>
    <cellStyle name="Normal 10 5 2 2 2 5" xfId="17920" xr:uid="{BB19083C-89C1-46A8-86C1-F54D93B6CD97}"/>
    <cellStyle name="Normal 10 5 2 2 2 6" xfId="32753" xr:uid="{2E4376BB-6E3C-46A2-B36E-C9918AE0ED26}"/>
    <cellStyle name="Normal 10 5 2 2 3" xfId="3092" xr:uid="{A0D648D7-E465-43B6-A481-96569B7E53A2}"/>
    <cellStyle name="Normal 10 5 2 2 3 2" xfId="4454" xr:uid="{AB1B8B9C-387B-4AF2-BF76-06B719AA32B3}"/>
    <cellStyle name="Normal 10 5 2 2 3 2 2" xfId="7691" xr:uid="{02A0F695-6D4E-4474-B4FF-EBE44A54BE39}"/>
    <cellStyle name="Normal 10 5 2 2 3 2 2 2" xfId="15114" xr:uid="{2840DA0D-DED0-4E5C-8468-DAEE51B6778D}"/>
    <cellStyle name="Normal 10 5 2 2 3 2 2 2 2" xfId="29952" xr:uid="{D3905F1A-F4D5-4639-87D9-F92FB44129AF}"/>
    <cellStyle name="Normal 10 5 2 2 3 2 2 2 3" xfId="44785" xr:uid="{7ABB58BE-5950-46EF-A2A5-CB3A468CAEA1}"/>
    <cellStyle name="Normal 10 5 2 2 3 2 2 3" xfId="22532" xr:uid="{63DE1AE2-CEDE-4900-AA58-1861E6DF8450}"/>
    <cellStyle name="Normal 10 5 2 2 3 2 2 4" xfId="37365" xr:uid="{7A0E0CD6-33C8-4783-BB16-82893ADADD90}"/>
    <cellStyle name="Normal 10 5 2 2 3 2 3" xfId="11876" xr:uid="{21C31ABC-D0ED-40CC-A3A7-84674B5CA6BB}"/>
    <cellStyle name="Normal 10 5 2 2 3 2 3 2" xfId="26714" xr:uid="{EE4DBAC0-3CAB-4FE8-B677-833BAA449B42}"/>
    <cellStyle name="Normal 10 5 2 2 3 2 3 3" xfId="41547" xr:uid="{99F2A63A-BDDE-4894-89B9-6CDEFCD43B8C}"/>
    <cellStyle name="Normal 10 5 2 2 3 2 4" xfId="19294" xr:uid="{6E533504-32F5-43A5-9471-C7AD38CEE0DF}"/>
    <cellStyle name="Normal 10 5 2 2 3 2 5" xfId="34127" xr:uid="{C364D39F-97FE-4191-BB2E-B2CFEB91B390}"/>
    <cellStyle name="Normal 10 5 2 2 3 3" xfId="6322" xr:uid="{51A8BA72-F258-447E-BA1B-E2B125028B24}"/>
    <cellStyle name="Normal 10 5 2 2 3 3 2" xfId="13745" xr:uid="{CB57ABF9-0FA6-4BC8-B740-B92875B40422}"/>
    <cellStyle name="Normal 10 5 2 2 3 3 2 2" xfId="28583" xr:uid="{A30493FA-30A9-49EF-8B56-48EC788A6846}"/>
    <cellStyle name="Normal 10 5 2 2 3 3 2 3" xfId="43416" xr:uid="{A8CF3608-33AD-479F-A780-AF9CA5321B7E}"/>
    <cellStyle name="Normal 10 5 2 2 3 3 3" xfId="21163" xr:uid="{6FBA086E-0BDD-458A-A1B7-1CBD7CB68A1E}"/>
    <cellStyle name="Normal 10 5 2 2 3 3 4" xfId="35996" xr:uid="{82BF379C-7FE3-4747-BDF6-A46EA82A2C4B}"/>
    <cellStyle name="Normal 10 5 2 2 3 4" xfId="10503" xr:uid="{CFDB7D60-0FA3-45E4-A6A8-157787A6ADBE}"/>
    <cellStyle name="Normal 10 5 2 2 3 4 2" xfId="25341" xr:uid="{C053E267-FD5E-4A5E-B0A6-4C8922A598A0}"/>
    <cellStyle name="Normal 10 5 2 2 3 4 3" xfId="40174" xr:uid="{6FB3B5B1-4445-4BE5-B2DB-2D36AD39A6BF}"/>
    <cellStyle name="Normal 10 5 2 2 3 5" xfId="17921" xr:uid="{EE4DADB2-6D26-4A1E-9DBB-38D0E94FF400}"/>
    <cellStyle name="Normal 10 5 2 2 3 6" xfId="32754" xr:uid="{A0127166-B748-4AB7-B2D5-E44EC460B7D4}"/>
    <cellStyle name="Normal 10 5 2 2 4" xfId="4455" xr:uid="{39851D72-C2ED-4D87-B9ED-11B35E868972}"/>
    <cellStyle name="Normal 10 5 2 2 4 2" xfId="7692" xr:uid="{54E77B42-6AF6-4184-895E-52F669B429DB}"/>
    <cellStyle name="Normal 10 5 2 2 4 2 2" xfId="15115" xr:uid="{7F272B53-E706-4D3F-94F8-41D2EAF54D3D}"/>
    <cellStyle name="Normal 10 5 2 2 4 2 2 2" xfId="29953" xr:uid="{D620B615-D255-436C-B1FB-B8AE6C854C17}"/>
    <cellStyle name="Normal 10 5 2 2 4 2 2 3" xfId="44786" xr:uid="{ABE36B1F-1818-4F50-A90F-0A79A996822A}"/>
    <cellStyle name="Normal 10 5 2 2 4 2 3" xfId="22533" xr:uid="{BDE14BB9-3A06-4FE4-814C-598E262762B4}"/>
    <cellStyle name="Normal 10 5 2 2 4 2 4" xfId="37366" xr:uid="{1B81A382-5E86-44F8-ACC9-A8773C910018}"/>
    <cellStyle name="Normal 10 5 2 2 4 3" xfId="11877" xr:uid="{91B4CE10-FC4F-49D0-BF87-4FF336C2FBA4}"/>
    <cellStyle name="Normal 10 5 2 2 4 3 2" xfId="26715" xr:uid="{5A01D22F-23CA-4CE3-BE40-0023CA855340}"/>
    <cellStyle name="Normal 10 5 2 2 4 3 3" xfId="41548" xr:uid="{B6A0C5CB-C79C-403B-B5D9-1DFEFB7874D8}"/>
    <cellStyle name="Normal 10 5 2 2 4 4" xfId="19295" xr:uid="{6E4DF882-A1AF-4C33-A088-E46DAB4EA48D}"/>
    <cellStyle name="Normal 10 5 2 2 4 5" xfId="34128" xr:uid="{B297D4AC-7651-490F-B189-CD043F343298}"/>
    <cellStyle name="Normal 10 5 2 2 5" xfId="5803" xr:uid="{8F874575-0CA9-4FF2-AF26-67FA5C323DFB}"/>
    <cellStyle name="Normal 10 5 2 2 5 2" xfId="9042" xr:uid="{97DE6D39-AC19-4F7E-9F61-D9FEC65FD91E}"/>
    <cellStyle name="Normal 10 5 2 2 5 2 2" xfId="16465" xr:uid="{7049A662-566F-4061-B74F-D18CBBCBA8DF}"/>
    <cellStyle name="Normal 10 5 2 2 5 2 2 2" xfId="31303" xr:uid="{2057D06B-9F4A-487C-8DBA-3C23047C96E8}"/>
    <cellStyle name="Normal 10 5 2 2 5 2 2 3" xfId="46136" xr:uid="{39153E73-5861-47DD-A0A6-FEA6A168893E}"/>
    <cellStyle name="Normal 10 5 2 2 5 2 3" xfId="23883" xr:uid="{16950232-5BD8-496E-A041-A8D150EC552D}"/>
    <cellStyle name="Normal 10 5 2 2 5 2 4" xfId="38716" xr:uid="{2CFB7C2D-2CC7-4D5C-B171-C57449C5B777}"/>
    <cellStyle name="Normal 10 5 2 2 5 3" xfId="13227" xr:uid="{AEEB6A3F-AEF2-4C1A-AFA7-CFDB4CD3C7D1}"/>
    <cellStyle name="Normal 10 5 2 2 5 3 2" xfId="28065" xr:uid="{0916072A-C381-41D2-BEEF-94ED2993F662}"/>
    <cellStyle name="Normal 10 5 2 2 5 3 3" xfId="42898" xr:uid="{AFEF803A-28B4-4E73-878B-D006318D9016}"/>
    <cellStyle name="Normal 10 5 2 2 5 4" xfId="20645" xr:uid="{8FE9F2D4-9135-4E83-A3C8-6442BDAD03C2}"/>
    <cellStyle name="Normal 10 5 2 2 5 5" xfId="35478" xr:uid="{79D0F448-C881-483D-AB26-35FFEDDB088D}"/>
    <cellStyle name="Normal 10 5 2 2 6" xfId="3090" xr:uid="{BEC5A882-64A0-4838-8951-C7D2DBEBE62C}"/>
    <cellStyle name="Normal 10 5 2 2 6 2" xfId="9394" xr:uid="{15315418-5FF1-4F00-B52B-64A1E339A082}"/>
    <cellStyle name="Normal 10 5 2 2 6 2 2" xfId="16817" xr:uid="{90684EF0-5D42-46F8-94B2-1BFA1DB8A5A2}"/>
    <cellStyle name="Normal 10 5 2 2 6 2 2 2" xfId="31655" xr:uid="{86B53BFD-F6D9-4980-B1BA-D3D0775465F1}"/>
    <cellStyle name="Normal 10 5 2 2 6 2 2 3" xfId="46488" xr:uid="{F3D14848-CF75-4A5B-B152-86F5A16E8AC7}"/>
    <cellStyle name="Normal 10 5 2 2 6 2 3" xfId="24235" xr:uid="{3D62D102-4A1C-4328-B6F2-0154E6380A01}"/>
    <cellStyle name="Normal 10 5 2 2 6 2 4" xfId="39068" xr:uid="{B5FCECAD-67AF-4029-8B8E-C48FD5954118}"/>
    <cellStyle name="Normal 10 5 2 2 6 3" xfId="10501" xr:uid="{DE40AF22-6E4D-496B-B7D8-27E0B084C5E8}"/>
    <cellStyle name="Normal 10 5 2 2 6 3 2" xfId="25339" xr:uid="{C640745D-5E88-4A32-B23B-10A76F7628F6}"/>
    <cellStyle name="Normal 10 5 2 2 6 3 3" xfId="40172" xr:uid="{CE2F5566-D4D7-496E-B69E-B01486CB3832}"/>
    <cellStyle name="Normal 10 5 2 2 6 4" xfId="17919" xr:uid="{A08ED1FE-404C-4D74-8690-F9892D563C64}"/>
    <cellStyle name="Normal 10 5 2 2 6 5" xfId="32752" xr:uid="{5F3B5F60-3F69-4D61-893C-68419C366BBA}"/>
    <cellStyle name="Normal 10 5 2 2 7" xfId="6320" xr:uid="{D9DC364B-1CBC-4846-805C-91F7F7B5B812}"/>
    <cellStyle name="Normal 10 5 2 2 7 2" xfId="13743" xr:uid="{32F6481B-8CB4-4C00-9D1C-F8F83D339615}"/>
    <cellStyle name="Normal 10 5 2 2 7 2 2" xfId="28581" xr:uid="{BCD0C25A-FC32-4D49-ADE5-8A82C3B31CB2}"/>
    <cellStyle name="Normal 10 5 2 2 7 2 3" xfId="43414" xr:uid="{226F48B7-F129-41DB-B67C-97296E915718}"/>
    <cellStyle name="Normal 10 5 2 2 7 3" xfId="21161" xr:uid="{D0BAA6DB-B5CF-4686-9DF1-6175B78F1229}"/>
    <cellStyle name="Normal 10 5 2 2 7 4" xfId="35994" xr:uid="{C53A44A6-8E22-449A-9479-EB387A848C93}"/>
    <cellStyle name="Normal 10 5 2 2 8" xfId="9883" xr:uid="{CC76FEDA-58E9-4DCF-BF89-3B5809319F30}"/>
    <cellStyle name="Normal 10 5 2 2 8 2" xfId="24721" xr:uid="{AE845D92-9C15-4FBE-9266-8590F928D338}"/>
    <cellStyle name="Normal 10 5 2 2 8 3" xfId="39554" xr:uid="{35283FF4-D763-4F30-B462-1E1D2C927EF7}"/>
    <cellStyle name="Normal 10 5 2 2 9" xfId="17301" xr:uid="{23F83FD8-7D18-4F13-B990-794221F1B74E}"/>
    <cellStyle name="Normal 10 5 2 3" xfId="3093" xr:uid="{B1C28FCF-E55C-4D6A-807F-6AA021C8FF88}"/>
    <cellStyle name="Normal 10 5 2 3 2" xfId="4456" xr:uid="{E5118417-9EA9-4945-B243-1D3F0B2C7FCA}"/>
    <cellStyle name="Normal 10 5 2 3 2 2" xfId="7693" xr:uid="{7C2E6DA4-85F6-43B1-8F5F-91A70AB2DB49}"/>
    <cellStyle name="Normal 10 5 2 3 2 2 2" xfId="15116" xr:uid="{E6239ED0-0B01-4041-B4DA-3C072112A199}"/>
    <cellStyle name="Normal 10 5 2 3 2 2 2 2" xfId="29954" xr:uid="{6FB2616D-1238-4BA8-B5EE-C34EFDB474F3}"/>
    <cellStyle name="Normal 10 5 2 3 2 2 2 3" xfId="44787" xr:uid="{6BCB5383-636B-4EBD-B702-9B23B4B1C426}"/>
    <cellStyle name="Normal 10 5 2 3 2 2 3" xfId="22534" xr:uid="{F1E96518-2469-4BFF-BA93-D8A22EF966D7}"/>
    <cellStyle name="Normal 10 5 2 3 2 2 4" xfId="37367" xr:uid="{9EA42900-D34F-4805-8FA2-0091A6867F71}"/>
    <cellStyle name="Normal 10 5 2 3 2 3" xfId="11878" xr:uid="{1069B6C7-3E44-4B31-B5CD-B317C3DB2C94}"/>
    <cellStyle name="Normal 10 5 2 3 2 3 2" xfId="26716" xr:uid="{69D701E1-3E4B-4385-972A-7E58E57AC738}"/>
    <cellStyle name="Normal 10 5 2 3 2 3 3" xfId="41549" xr:uid="{BFD52A4B-B673-4FD4-BB16-CC043558FA37}"/>
    <cellStyle name="Normal 10 5 2 3 2 4" xfId="19296" xr:uid="{E5CC6A39-B1C0-463E-B719-AE7D088BDBB5}"/>
    <cellStyle name="Normal 10 5 2 3 2 5" xfId="34129" xr:uid="{4FECD16A-35F7-4787-AAA5-A4A847AC8001}"/>
    <cellStyle name="Normal 10 5 2 3 3" xfId="6323" xr:uid="{E4E479EC-4A22-4385-A5F8-18A1E6267AC6}"/>
    <cellStyle name="Normal 10 5 2 3 3 2" xfId="13746" xr:uid="{2C8ADFAB-C5BD-4283-ADC6-B97AD80262C8}"/>
    <cellStyle name="Normal 10 5 2 3 3 2 2" xfId="28584" xr:uid="{92E3D56A-CFA5-46A4-85F1-373CA622CC09}"/>
    <cellStyle name="Normal 10 5 2 3 3 2 3" xfId="43417" xr:uid="{04A57487-8E4E-4A8C-8A6F-8828A58A6019}"/>
    <cellStyle name="Normal 10 5 2 3 3 3" xfId="21164" xr:uid="{218D05BF-F8D5-45E7-BA1E-5CDE841E3EF4}"/>
    <cellStyle name="Normal 10 5 2 3 3 4" xfId="35997" xr:uid="{3E618A11-5830-46ED-B64E-C8091B90CB75}"/>
    <cellStyle name="Normal 10 5 2 3 4" xfId="10504" xr:uid="{FA1C147B-A52E-4FFD-872E-23C2987F0081}"/>
    <cellStyle name="Normal 10 5 2 3 4 2" xfId="25342" xr:uid="{357FEF16-83C6-4C0C-AA67-A9D0B21F2C79}"/>
    <cellStyle name="Normal 10 5 2 3 4 3" xfId="40175" xr:uid="{24FDE0CA-724A-4ED8-9EF7-97D8AF71E98D}"/>
    <cellStyle name="Normal 10 5 2 3 5" xfId="17922" xr:uid="{CE612C39-A941-48B6-866E-0233DD17EF8E}"/>
    <cellStyle name="Normal 10 5 2 3 6" xfId="32755" xr:uid="{19B3697F-636D-4D36-87EC-033497C0C41C}"/>
    <cellStyle name="Normal 10 5 2 4" xfId="3094" xr:uid="{98E6F6E8-E462-4EDC-A0C6-6C4F4393CF80}"/>
    <cellStyle name="Normal 10 5 2 4 2" xfId="4457" xr:uid="{F362945A-5C8F-4847-87C2-64CF454B6AB6}"/>
    <cellStyle name="Normal 10 5 2 4 2 2" xfId="7694" xr:uid="{D2BB5738-DD48-4BF4-A579-9D67C53BB9CB}"/>
    <cellStyle name="Normal 10 5 2 4 2 2 2" xfId="15117" xr:uid="{74E16CB5-C3A4-4755-B08A-2708F6A210DA}"/>
    <cellStyle name="Normal 10 5 2 4 2 2 2 2" xfId="29955" xr:uid="{7E3DBA86-0F14-4C32-BDB5-65BF3C95A9E4}"/>
    <cellStyle name="Normal 10 5 2 4 2 2 2 3" xfId="44788" xr:uid="{30CB7DA8-947F-471E-819A-0A1ACA191BAC}"/>
    <cellStyle name="Normal 10 5 2 4 2 2 3" xfId="22535" xr:uid="{16073757-1712-41D4-90A7-B49536C390DE}"/>
    <cellStyle name="Normal 10 5 2 4 2 2 4" xfId="37368" xr:uid="{851C08CF-D571-4BD3-82B8-64454169EDED}"/>
    <cellStyle name="Normal 10 5 2 4 2 3" xfId="11879" xr:uid="{320A62A3-9213-4283-A597-9095650CF1D5}"/>
    <cellStyle name="Normal 10 5 2 4 2 3 2" xfId="26717" xr:uid="{616CA731-40FB-437E-A486-2C987AB62080}"/>
    <cellStyle name="Normal 10 5 2 4 2 3 3" xfId="41550" xr:uid="{B8E4523F-BA87-4E1A-9951-45752146890E}"/>
    <cellStyle name="Normal 10 5 2 4 2 4" xfId="19297" xr:uid="{4B8F8DEF-AA3A-4232-82C2-B30BF76A4EB9}"/>
    <cellStyle name="Normal 10 5 2 4 2 5" xfId="34130" xr:uid="{99B11C0C-E825-44B2-9948-42A7656DB009}"/>
    <cellStyle name="Normal 10 5 2 4 3" xfId="6324" xr:uid="{D25FEE18-F259-41D4-8671-16184EFA3050}"/>
    <cellStyle name="Normal 10 5 2 4 3 2" xfId="13747" xr:uid="{2A189F9B-35A1-454A-9E1B-9473D04F4F62}"/>
    <cellStyle name="Normal 10 5 2 4 3 2 2" xfId="28585" xr:uid="{577F86DF-96DF-4807-9232-9B654F63C341}"/>
    <cellStyle name="Normal 10 5 2 4 3 2 3" xfId="43418" xr:uid="{4D1CAACE-42E6-4AC0-AFF5-253DF2C9F2E6}"/>
    <cellStyle name="Normal 10 5 2 4 3 3" xfId="21165" xr:uid="{04A37468-293B-4987-9278-3883447FFE44}"/>
    <cellStyle name="Normal 10 5 2 4 3 4" xfId="35998" xr:uid="{AFF81011-8142-46C6-8155-651AE422E9E7}"/>
    <cellStyle name="Normal 10 5 2 4 4" xfId="10505" xr:uid="{0241CAE6-51B7-4E71-9857-5B439ACF78DD}"/>
    <cellStyle name="Normal 10 5 2 4 4 2" xfId="25343" xr:uid="{15A60984-86A7-4263-8D98-C7DDFEA91D07}"/>
    <cellStyle name="Normal 10 5 2 4 4 3" xfId="40176" xr:uid="{7BC921EC-E409-47CB-84C0-0BE2296A4391}"/>
    <cellStyle name="Normal 10 5 2 4 5" xfId="17923" xr:uid="{D7EECFEB-24AF-4294-8D93-B88C561D6F6F}"/>
    <cellStyle name="Normal 10 5 2 4 6" xfId="32756" xr:uid="{20BD29D2-BA31-4A85-95C7-3DAC6A91BAB9}"/>
    <cellStyle name="Normal 10 5 2 5" xfId="4458" xr:uid="{F59510F1-5BC2-4A15-A860-B3DCF884192B}"/>
    <cellStyle name="Normal 10 5 2 5 2" xfId="7695" xr:uid="{66592AD0-4A81-4939-AF0E-8691CE67B59A}"/>
    <cellStyle name="Normal 10 5 2 5 2 2" xfId="15118" xr:uid="{5722A5EF-12CF-45A4-99F7-507B4289F441}"/>
    <cellStyle name="Normal 10 5 2 5 2 2 2" xfId="29956" xr:uid="{72AC20DF-32D1-4592-88FA-9F70CC1F8534}"/>
    <cellStyle name="Normal 10 5 2 5 2 2 3" xfId="44789" xr:uid="{BFA04AA6-F8C4-4A5A-9510-B2D7D10313F1}"/>
    <cellStyle name="Normal 10 5 2 5 2 3" xfId="22536" xr:uid="{0902E653-3D85-4B07-8E7D-6AC5C77D6742}"/>
    <cellStyle name="Normal 10 5 2 5 2 4" xfId="37369" xr:uid="{800161E3-D821-4C09-B408-27A6967962E7}"/>
    <cellStyle name="Normal 10 5 2 5 3" xfId="11880" xr:uid="{C998B4DD-F83E-4B23-9E72-301E73ADBCE8}"/>
    <cellStyle name="Normal 10 5 2 5 3 2" xfId="26718" xr:uid="{09F97F53-0ED7-4637-A8DF-7CB82B2BE3D0}"/>
    <cellStyle name="Normal 10 5 2 5 3 3" xfId="41551" xr:uid="{63016EEA-2AAE-4B92-B6F5-6FD6D1F8FA69}"/>
    <cellStyle name="Normal 10 5 2 5 4" xfId="19298" xr:uid="{B362820A-FCD7-4C83-BE27-DFFE54FBBE34}"/>
    <cellStyle name="Normal 10 5 2 5 5" xfId="34131" xr:uid="{F5614DBD-C71B-442D-B114-F4C0217C3DB8}"/>
    <cellStyle name="Normal 10 5 2 6" xfId="5937" xr:uid="{7836F2A6-9598-4211-BFD7-4C384A86CCA2}"/>
    <cellStyle name="Normal 10 5 2 6 2" xfId="9175" xr:uid="{8E577529-A638-494A-A706-E85A7379EE07}"/>
    <cellStyle name="Normal 10 5 2 6 2 2" xfId="16598" xr:uid="{F5C059F0-5CA4-4742-84F4-DF932EFD0E52}"/>
    <cellStyle name="Normal 10 5 2 6 2 2 2" xfId="31436" xr:uid="{E51B5AF2-689B-4747-91EA-1E14B33C6E45}"/>
    <cellStyle name="Normal 10 5 2 6 2 2 3" xfId="46269" xr:uid="{82D602AF-4844-4D15-84AC-AB6318E1585E}"/>
    <cellStyle name="Normal 10 5 2 6 2 3" xfId="24016" xr:uid="{B6F6BC9D-F234-46FC-A1C1-14634B354BE3}"/>
    <cellStyle name="Normal 10 5 2 6 2 4" xfId="38849" xr:uid="{B0B1B56A-0CA1-488F-9AC8-4DE9EDB2BB1A}"/>
    <cellStyle name="Normal 10 5 2 6 3" xfId="13360" xr:uid="{CEFA2D43-8563-47F9-80BA-5B4CE773FA87}"/>
    <cellStyle name="Normal 10 5 2 6 3 2" xfId="28198" xr:uid="{589A6C3C-B4AE-4C67-8B0F-B505D3DECBEF}"/>
    <cellStyle name="Normal 10 5 2 6 3 3" xfId="43031" xr:uid="{F91ED751-C196-4643-BCE8-72A226B6F0DA}"/>
    <cellStyle name="Normal 10 5 2 6 4" xfId="20778" xr:uid="{FCBD0639-EEA2-4236-9430-EAF1C1029823}"/>
    <cellStyle name="Normal 10 5 2 6 5" xfId="35611" xr:uid="{B48BB13A-3F35-462F-9AF7-8A7313D08A9E}"/>
    <cellStyle name="Normal 10 5 2 7" xfId="3089" xr:uid="{59D35F95-F91C-4C4A-98DC-9AC88408C27D}"/>
    <cellStyle name="Normal 10 5 2 7 2" xfId="9393" xr:uid="{F31F2AD6-C5B1-4FF0-8E40-7C3AE4385254}"/>
    <cellStyle name="Normal 10 5 2 7 2 2" xfId="16816" xr:uid="{7D92C5C1-9DC5-4433-8AB6-95CB7E73E306}"/>
    <cellStyle name="Normal 10 5 2 7 2 2 2" xfId="31654" xr:uid="{7B6B3515-8744-499A-A196-66083E6FDEFB}"/>
    <cellStyle name="Normal 10 5 2 7 2 2 3" xfId="46487" xr:uid="{A46A1F50-F67B-49A7-A70E-807B87C43856}"/>
    <cellStyle name="Normal 10 5 2 7 2 3" xfId="24234" xr:uid="{C08398A5-6A9F-4E5A-BC86-F2EBE655FE97}"/>
    <cellStyle name="Normal 10 5 2 7 2 4" xfId="39067" xr:uid="{F26C07E5-B838-4807-83B4-854505D97701}"/>
    <cellStyle name="Normal 10 5 2 7 3" xfId="10500" xr:uid="{FF165916-6EAD-44D5-946F-81CD581FAA6E}"/>
    <cellStyle name="Normal 10 5 2 7 3 2" xfId="25338" xr:uid="{5FB23F9A-65EA-4D5A-B2CE-64CE44A2031C}"/>
    <cellStyle name="Normal 10 5 2 7 3 3" xfId="40171" xr:uid="{C982ED16-0C41-47D1-BF91-C8A5D1E99074}"/>
    <cellStyle name="Normal 10 5 2 7 4" xfId="17918" xr:uid="{DFBAC499-A5AE-4A44-9A8B-CF2AA70EEB5B}"/>
    <cellStyle name="Normal 10 5 2 7 5" xfId="32751" xr:uid="{42BF0E22-4C78-4A43-8C25-23B59DDA7A0C}"/>
    <cellStyle name="Normal 10 5 2 8" xfId="6319" xr:uid="{4411A8E4-ADA5-48A9-9AFA-81759A7F1636}"/>
    <cellStyle name="Normal 10 5 2 8 2" xfId="13742" xr:uid="{039E64C7-7231-4410-BCE5-EE7678322AD6}"/>
    <cellStyle name="Normal 10 5 2 8 2 2" xfId="28580" xr:uid="{100B1212-155F-4C26-9208-CF6095ABF4D7}"/>
    <cellStyle name="Normal 10 5 2 8 2 3" xfId="43413" xr:uid="{815EB83B-032E-4CAA-A68D-9D0D8EBEE089}"/>
    <cellStyle name="Normal 10 5 2 8 3" xfId="21160" xr:uid="{ADCAD57A-F11B-4120-876C-A762CE57AEE1}"/>
    <cellStyle name="Normal 10 5 2 8 4" xfId="35993" xr:uid="{BCCBD609-7CC5-4B92-ACE8-E7C4E7663F9E}"/>
    <cellStyle name="Normal 10 5 2 9" xfId="9845" xr:uid="{351508B1-CADF-4D65-B94A-47E2797598DF}"/>
    <cellStyle name="Normal 10 5 2 9 2" xfId="24683" xr:uid="{479EEB66-8144-4E15-AA05-D59A7B80D8C0}"/>
    <cellStyle name="Normal 10 5 2 9 3" xfId="39516" xr:uid="{A26E24FB-28A9-4965-A9BA-56A1502C4EA8}"/>
    <cellStyle name="Normal 10 5 3" xfId="2297" xr:uid="{101A5781-85DC-42AE-AECE-6187BD1B5A51}"/>
    <cellStyle name="Normal 10 5 3 10" xfId="32118" xr:uid="{148AF5A5-B3F1-4F80-8149-9F4C6FB49FE8}"/>
    <cellStyle name="Normal 10 5 3 2" xfId="3096" xr:uid="{EB6EC14B-0AAA-4FA1-A510-825C66D8C896}"/>
    <cellStyle name="Normal 10 5 3 2 2" xfId="4459" xr:uid="{460E1A4D-C2F1-42EE-837F-94B8F86211AE}"/>
    <cellStyle name="Normal 10 5 3 2 2 2" xfId="7696" xr:uid="{3D7087CF-0839-40A5-9560-6DCEA2D0632F}"/>
    <cellStyle name="Normal 10 5 3 2 2 2 2" xfId="15119" xr:uid="{13304E5C-B871-4D3F-8ECF-87E0EF4FDAA8}"/>
    <cellStyle name="Normal 10 5 3 2 2 2 2 2" xfId="29957" xr:uid="{8F356D14-6B45-49EA-A9B6-809208B3ED5A}"/>
    <cellStyle name="Normal 10 5 3 2 2 2 2 3" xfId="44790" xr:uid="{28D4F3F3-AE36-473B-A877-C416C057F988}"/>
    <cellStyle name="Normal 10 5 3 2 2 2 3" xfId="22537" xr:uid="{E21D3BB6-81BE-4BDA-B162-F6E83B248C81}"/>
    <cellStyle name="Normal 10 5 3 2 2 2 4" xfId="37370" xr:uid="{8D56538B-C9A8-4533-991C-1C55B638EE54}"/>
    <cellStyle name="Normal 10 5 3 2 2 3" xfId="11881" xr:uid="{56F927DB-B3EC-45B3-AB5B-6924CD579042}"/>
    <cellStyle name="Normal 10 5 3 2 2 3 2" xfId="26719" xr:uid="{D50B222A-A453-4F6A-B783-6C4244155A3D}"/>
    <cellStyle name="Normal 10 5 3 2 2 3 3" xfId="41552" xr:uid="{2B310FD1-D1E5-4AE6-83CF-F9B3BEBF5ECA}"/>
    <cellStyle name="Normal 10 5 3 2 2 4" xfId="19299" xr:uid="{8F6C491A-2B0B-4B9D-940C-613B6B1B35DD}"/>
    <cellStyle name="Normal 10 5 3 2 2 5" xfId="34132" xr:uid="{29A832FA-0332-4765-BA76-37F1549CEB4E}"/>
    <cellStyle name="Normal 10 5 3 2 3" xfId="6326" xr:uid="{00A1880F-1CEE-41A8-9E6C-084BB11B8B60}"/>
    <cellStyle name="Normal 10 5 3 2 3 2" xfId="13749" xr:uid="{30E574E9-2623-4237-9086-EF5E18EF5F7B}"/>
    <cellStyle name="Normal 10 5 3 2 3 2 2" xfId="28587" xr:uid="{03EF08A5-0264-4D09-9D5A-E9A6F3DE95E1}"/>
    <cellStyle name="Normal 10 5 3 2 3 2 3" xfId="43420" xr:uid="{3A66B7F4-31A6-4F51-9224-0DE38594BA38}"/>
    <cellStyle name="Normal 10 5 3 2 3 3" xfId="21167" xr:uid="{5D5102C5-4449-4270-AAB6-B3F9F1894306}"/>
    <cellStyle name="Normal 10 5 3 2 3 4" xfId="36000" xr:uid="{E298C216-DABF-4ADF-A02F-9471E0F98E2C}"/>
    <cellStyle name="Normal 10 5 3 2 4" xfId="10507" xr:uid="{09372059-3992-4B60-92B4-6DB134058C9A}"/>
    <cellStyle name="Normal 10 5 3 2 4 2" xfId="25345" xr:uid="{D4AA77FB-2BA4-43BE-B2CB-217630CC9728}"/>
    <cellStyle name="Normal 10 5 3 2 4 3" xfId="40178" xr:uid="{D36B917E-6F40-4E48-A1B9-4E8D3B4183C8}"/>
    <cellStyle name="Normal 10 5 3 2 5" xfId="17925" xr:uid="{E569E9B5-C716-4F15-9D05-9E4B633D9087}"/>
    <cellStyle name="Normal 10 5 3 2 6" xfId="32758" xr:uid="{6E91E0C4-2AB4-4D77-8F5C-39DAB223A78A}"/>
    <cellStyle name="Normal 10 5 3 3" xfId="3097" xr:uid="{B9C214C6-C054-4A22-84A3-034F9FAFCACD}"/>
    <cellStyle name="Normal 10 5 3 3 2" xfId="4460" xr:uid="{A66CC93D-0643-4613-AE81-1CFE2AF630E2}"/>
    <cellStyle name="Normal 10 5 3 3 2 2" xfId="7697" xr:uid="{31149541-A7FF-472E-AA2A-FB2350A6B812}"/>
    <cellStyle name="Normal 10 5 3 3 2 2 2" xfId="15120" xr:uid="{D1E4C4D7-FF3A-4E1E-87E5-EFCE3C5D989A}"/>
    <cellStyle name="Normal 10 5 3 3 2 2 2 2" xfId="29958" xr:uid="{28052B9A-41BF-400F-8336-CE1F9388E532}"/>
    <cellStyle name="Normal 10 5 3 3 2 2 2 3" xfId="44791" xr:uid="{91240824-17E0-4B44-A709-AB286DA9B70D}"/>
    <cellStyle name="Normal 10 5 3 3 2 2 3" xfId="22538" xr:uid="{91C28A1F-F80D-44B0-A227-D2DB85469D0A}"/>
    <cellStyle name="Normal 10 5 3 3 2 2 4" xfId="37371" xr:uid="{E193777C-B1C8-4AC7-804B-640C2CC6F30F}"/>
    <cellStyle name="Normal 10 5 3 3 2 3" xfId="11882" xr:uid="{B7822603-1D4B-494A-A0B9-C90B5B129C15}"/>
    <cellStyle name="Normal 10 5 3 3 2 3 2" xfId="26720" xr:uid="{1644BDF0-3C8D-4D66-A955-7101E2FFD290}"/>
    <cellStyle name="Normal 10 5 3 3 2 3 3" xfId="41553" xr:uid="{F49F25AA-59EE-412C-9968-608D9F7ED316}"/>
    <cellStyle name="Normal 10 5 3 3 2 4" xfId="19300" xr:uid="{E34661A7-ED70-4AEE-93CE-35FEDC740CB3}"/>
    <cellStyle name="Normal 10 5 3 3 2 5" xfId="34133" xr:uid="{2A43D397-D5D1-4E3A-AF9D-A3D7D1694DF3}"/>
    <cellStyle name="Normal 10 5 3 3 3" xfId="6327" xr:uid="{914D120B-63D1-4A9A-99FE-0896BB68F73F}"/>
    <cellStyle name="Normal 10 5 3 3 3 2" xfId="13750" xr:uid="{FC1ECF4D-88FD-4508-9559-650721FACC96}"/>
    <cellStyle name="Normal 10 5 3 3 3 2 2" xfId="28588" xr:uid="{2F128D56-A99D-474F-B0F8-565C047F40CC}"/>
    <cellStyle name="Normal 10 5 3 3 3 2 3" xfId="43421" xr:uid="{8E23851E-93B0-4549-A279-BCE491A905D5}"/>
    <cellStyle name="Normal 10 5 3 3 3 3" xfId="21168" xr:uid="{7FC315D2-11D1-44EB-A9FB-32B12F34EC13}"/>
    <cellStyle name="Normal 10 5 3 3 3 4" xfId="36001" xr:uid="{EBA81C6A-376F-4440-BCA2-74AF3B7BF1E1}"/>
    <cellStyle name="Normal 10 5 3 3 4" xfId="10508" xr:uid="{3A82A228-33F9-4328-8685-7E87474C0711}"/>
    <cellStyle name="Normal 10 5 3 3 4 2" xfId="25346" xr:uid="{AB674585-541B-453C-9A8C-9943679BFA7A}"/>
    <cellStyle name="Normal 10 5 3 3 4 3" xfId="40179" xr:uid="{037F92EE-D2F6-4C7D-9D7C-5563F9AA45D2}"/>
    <cellStyle name="Normal 10 5 3 3 5" xfId="17926" xr:uid="{65C74990-4EB6-40FA-9743-9CF8C5394121}"/>
    <cellStyle name="Normal 10 5 3 3 6" xfId="32759" xr:uid="{710D2DF3-A0AB-4049-B83A-454787DF41B0}"/>
    <cellStyle name="Normal 10 5 3 4" xfId="4461" xr:uid="{6D39130E-7152-4E4B-9A82-46A9559D1A42}"/>
    <cellStyle name="Normal 10 5 3 4 2" xfId="7698" xr:uid="{43126798-10F5-422E-AD8B-9099FE51FD05}"/>
    <cellStyle name="Normal 10 5 3 4 2 2" xfId="15121" xr:uid="{52776247-AA60-4416-AB9B-57775D92E33A}"/>
    <cellStyle name="Normal 10 5 3 4 2 2 2" xfId="29959" xr:uid="{6C9497B6-AE5F-47C8-99F7-CD47B9B9308E}"/>
    <cellStyle name="Normal 10 5 3 4 2 2 3" xfId="44792" xr:uid="{56EC4D28-D0B4-4198-AD56-C26BAA1D96B6}"/>
    <cellStyle name="Normal 10 5 3 4 2 3" xfId="22539" xr:uid="{3A46EEA0-3628-4684-96D3-A1F54EB4D538}"/>
    <cellStyle name="Normal 10 5 3 4 2 4" xfId="37372" xr:uid="{42ACD956-2116-41A1-A872-9A9AE170B2EE}"/>
    <cellStyle name="Normal 10 5 3 4 3" xfId="11883" xr:uid="{A44DDB4A-7971-4B61-81A4-641310F6C979}"/>
    <cellStyle name="Normal 10 5 3 4 3 2" xfId="26721" xr:uid="{382EA00B-5BA4-4DBF-A912-56A9F538DBF8}"/>
    <cellStyle name="Normal 10 5 3 4 3 3" xfId="41554" xr:uid="{530F2563-BD5A-4327-81D7-F98C099002B4}"/>
    <cellStyle name="Normal 10 5 3 4 4" xfId="19301" xr:uid="{9115152D-574E-498B-9B51-A54967B00607}"/>
    <cellStyle name="Normal 10 5 3 4 5" xfId="34134" xr:uid="{3631ED1B-5CE8-4436-A37B-207FC76F93FF}"/>
    <cellStyle name="Normal 10 5 3 5" xfId="5976" xr:uid="{87FEDC28-6837-4D00-B95B-B77CE0AB272C}"/>
    <cellStyle name="Normal 10 5 3 5 2" xfId="9214" xr:uid="{A7794017-F0FE-4C29-AA45-5A142BC54E9C}"/>
    <cellStyle name="Normal 10 5 3 5 2 2" xfId="16637" xr:uid="{1C39B19E-B206-464D-9DE2-6BF56B5466E8}"/>
    <cellStyle name="Normal 10 5 3 5 2 2 2" xfId="31475" xr:uid="{73241A81-661B-4B64-97E8-E7CA61938DA4}"/>
    <cellStyle name="Normal 10 5 3 5 2 2 3" xfId="46308" xr:uid="{320AA8F3-F42D-47C1-AD1E-B000653F849D}"/>
    <cellStyle name="Normal 10 5 3 5 2 3" xfId="24055" xr:uid="{E24FC819-9723-4E15-ACD8-D2BDF2C5DCDD}"/>
    <cellStyle name="Normal 10 5 3 5 2 4" xfId="38888" xr:uid="{F77E4B10-F5C9-4282-9FDB-5DB4C9246195}"/>
    <cellStyle name="Normal 10 5 3 5 3" xfId="13399" xr:uid="{99266BA2-8514-4A25-9D02-6F91E3732B0E}"/>
    <cellStyle name="Normal 10 5 3 5 3 2" xfId="28237" xr:uid="{CF436CB8-5EFB-4318-9780-B8B860C10298}"/>
    <cellStyle name="Normal 10 5 3 5 3 3" xfId="43070" xr:uid="{9EC605E5-8804-4CED-A83E-24AFD00F0C85}"/>
    <cellStyle name="Normal 10 5 3 5 4" xfId="20817" xr:uid="{249633E5-6AE3-46B7-AB34-E60D2B4ABEB0}"/>
    <cellStyle name="Normal 10 5 3 5 5" xfId="35650" xr:uid="{AD281DFF-DFF2-4124-8B66-7768359AB76B}"/>
    <cellStyle name="Normal 10 5 3 6" xfId="3095" xr:uid="{0BB61090-90BD-486D-A737-A1DFF1BE4E18}"/>
    <cellStyle name="Normal 10 5 3 6 2" xfId="9395" xr:uid="{0F9AEB93-59C6-40FD-BEB0-36FC41384B43}"/>
    <cellStyle name="Normal 10 5 3 6 2 2" xfId="16818" xr:uid="{D2F8568F-EEB4-43A8-89FD-979DF4142696}"/>
    <cellStyle name="Normal 10 5 3 6 2 2 2" xfId="31656" xr:uid="{D7FCF47B-2D9E-458F-A3B6-8211C47F55C1}"/>
    <cellStyle name="Normal 10 5 3 6 2 2 3" xfId="46489" xr:uid="{AE3B310A-E97C-443C-93CC-6BA1157623D7}"/>
    <cellStyle name="Normal 10 5 3 6 2 3" xfId="24236" xr:uid="{7623ACD0-D7AE-4575-A80E-7254A4EEB19F}"/>
    <cellStyle name="Normal 10 5 3 6 2 4" xfId="39069" xr:uid="{30C94C5F-5156-4494-9BB1-4EC351D40D34}"/>
    <cellStyle name="Normal 10 5 3 6 3" xfId="10506" xr:uid="{ED4599A9-ED19-4361-9BFD-A22F40C26363}"/>
    <cellStyle name="Normal 10 5 3 6 3 2" xfId="25344" xr:uid="{9CA523F0-6C4C-47B0-B6EE-4CE4AC0032DA}"/>
    <cellStyle name="Normal 10 5 3 6 3 3" xfId="40177" xr:uid="{938BEE92-AC96-4FA0-B23B-642AE37C175C}"/>
    <cellStyle name="Normal 10 5 3 6 4" xfId="17924" xr:uid="{8EB0D7B9-F702-4FBC-8334-65929875E32E}"/>
    <cellStyle name="Normal 10 5 3 6 5" xfId="32757" xr:uid="{B92D4E2B-0323-4C9D-BD0A-B468B9154F27}"/>
    <cellStyle name="Normal 10 5 3 7" xfId="6325" xr:uid="{4951E44C-9CAF-4E02-B80E-7E701B96CE97}"/>
    <cellStyle name="Normal 10 5 3 7 2" xfId="13748" xr:uid="{B46CD864-72CC-4D79-86F8-741910029A62}"/>
    <cellStyle name="Normal 10 5 3 7 2 2" xfId="28586" xr:uid="{7093AC8F-6AC0-48C6-891F-45960774C1F4}"/>
    <cellStyle name="Normal 10 5 3 7 2 3" xfId="43419" xr:uid="{9CCD23E6-D412-485A-AA24-7F3F8B98B8B4}"/>
    <cellStyle name="Normal 10 5 3 7 3" xfId="21166" xr:uid="{70C36BC3-995F-4627-8200-200C3F85D25A}"/>
    <cellStyle name="Normal 10 5 3 7 4" xfId="35999" xr:uid="{CBC758FE-CE58-4883-BAAD-9B57C5EED076}"/>
    <cellStyle name="Normal 10 5 3 8" xfId="9867" xr:uid="{7312EBAD-93C7-4027-8D0F-BCFF27697E59}"/>
    <cellStyle name="Normal 10 5 3 8 2" xfId="24705" xr:uid="{6A2AE6EB-45A4-432B-983F-057F272504B7}"/>
    <cellStyle name="Normal 10 5 3 8 3" xfId="39538" xr:uid="{490BF84F-9422-43C5-B0D5-6055BB94BDD0}"/>
    <cellStyle name="Normal 10 5 3 9" xfId="17285" xr:uid="{58E339F0-D65F-4ED4-B14E-895359CD0EB4}"/>
    <cellStyle name="Normal 10 5 4" xfId="2326" xr:uid="{AE477B4B-D691-4D60-9BDC-F2CA8CA0EA70}"/>
    <cellStyle name="Normal 10 5 4 10" xfId="32153" xr:uid="{48877BCF-2138-49B1-8326-24AAF84E7D28}"/>
    <cellStyle name="Normal 10 5 4 2" xfId="3099" xr:uid="{98524F80-6AAF-4A99-A110-7934369AC0A1}"/>
    <cellStyle name="Normal 10 5 4 2 2" xfId="4462" xr:uid="{39DA2885-3B47-4CFC-AE41-1384DC5A73AA}"/>
    <cellStyle name="Normal 10 5 4 2 2 2" xfId="7699" xr:uid="{E7933487-17F5-4143-B8BD-FA22616ACA4F}"/>
    <cellStyle name="Normal 10 5 4 2 2 2 2" xfId="15122" xr:uid="{C9C28E4B-138D-4D2A-8788-27D8C911C713}"/>
    <cellStyle name="Normal 10 5 4 2 2 2 2 2" xfId="29960" xr:uid="{17D50827-0239-414B-B246-38917F28441D}"/>
    <cellStyle name="Normal 10 5 4 2 2 2 2 3" xfId="44793" xr:uid="{BC4740CA-28F6-44A7-864A-90B2F854ECA8}"/>
    <cellStyle name="Normal 10 5 4 2 2 2 3" xfId="22540" xr:uid="{B4F5B2B2-81BF-4A77-85A2-E694D59AD740}"/>
    <cellStyle name="Normal 10 5 4 2 2 2 4" xfId="37373" xr:uid="{5FADA553-4B7C-4723-A41D-C17BA5086818}"/>
    <cellStyle name="Normal 10 5 4 2 2 3" xfId="11884" xr:uid="{40F3E409-6947-446B-82D4-276FA0241A63}"/>
    <cellStyle name="Normal 10 5 4 2 2 3 2" xfId="26722" xr:uid="{A0A47C8D-4AD3-423F-9E85-EAA4B564E9E8}"/>
    <cellStyle name="Normal 10 5 4 2 2 3 3" xfId="41555" xr:uid="{6D43489D-0ABF-4053-8A37-2A424E5F6041}"/>
    <cellStyle name="Normal 10 5 4 2 2 4" xfId="19302" xr:uid="{F041F63E-3EA2-47B3-A110-9D47DE5B8F52}"/>
    <cellStyle name="Normal 10 5 4 2 2 5" xfId="34135" xr:uid="{3D03CDD1-B940-4FAC-9C5C-4511EF42AFEC}"/>
    <cellStyle name="Normal 10 5 4 2 3" xfId="6329" xr:uid="{5D790C91-F684-427C-BFD7-8B8FBD3C8322}"/>
    <cellStyle name="Normal 10 5 4 2 3 2" xfId="13752" xr:uid="{99BAA2EA-94D7-4027-A4D3-2383365EFCAE}"/>
    <cellStyle name="Normal 10 5 4 2 3 2 2" xfId="28590" xr:uid="{57EEFF8E-BA14-4589-BC21-5B4D94F101C6}"/>
    <cellStyle name="Normal 10 5 4 2 3 2 3" xfId="43423" xr:uid="{1911C3DA-BE21-4177-8395-15A3359598B9}"/>
    <cellStyle name="Normal 10 5 4 2 3 3" xfId="21170" xr:uid="{A158CB60-A8BC-4E90-82AC-D739B8842F9A}"/>
    <cellStyle name="Normal 10 5 4 2 3 4" xfId="36003" xr:uid="{5B3F599D-1F7E-4D4C-97B9-5D39526BB730}"/>
    <cellStyle name="Normal 10 5 4 2 4" xfId="10510" xr:uid="{0C997D42-D099-4197-8612-F775FD3351F9}"/>
    <cellStyle name="Normal 10 5 4 2 4 2" xfId="25348" xr:uid="{B5EED207-93D0-4C74-8AF6-EA63B542EA6C}"/>
    <cellStyle name="Normal 10 5 4 2 4 3" xfId="40181" xr:uid="{896BF768-189B-4C93-8A66-0C7DB4EED292}"/>
    <cellStyle name="Normal 10 5 4 2 5" xfId="17928" xr:uid="{A6868947-026A-45B4-A6C4-0A4C7795C06D}"/>
    <cellStyle name="Normal 10 5 4 2 6" xfId="32761" xr:uid="{911E0687-288E-4574-AAD6-CB49261AACBE}"/>
    <cellStyle name="Normal 10 5 4 3" xfId="3100" xr:uid="{56ED6CB3-859D-4557-B874-F21F87C7BD8B}"/>
    <cellStyle name="Normal 10 5 4 3 2" xfId="4463" xr:uid="{67D966D6-359E-422F-879D-A326284364FF}"/>
    <cellStyle name="Normal 10 5 4 3 2 2" xfId="7700" xr:uid="{1C0FB5B4-ACFE-46C2-B8AC-E6B6A499892D}"/>
    <cellStyle name="Normal 10 5 4 3 2 2 2" xfId="15123" xr:uid="{1D251D81-E023-4622-B0A4-F293E9491E42}"/>
    <cellStyle name="Normal 10 5 4 3 2 2 2 2" xfId="29961" xr:uid="{17C8398B-35CA-4972-B7AB-A06B483D82AD}"/>
    <cellStyle name="Normal 10 5 4 3 2 2 2 3" xfId="44794" xr:uid="{D675B647-8A29-490E-B627-79BDDFEB01C6}"/>
    <cellStyle name="Normal 10 5 4 3 2 2 3" xfId="22541" xr:uid="{CC51BA45-D339-40FF-8DF3-6AF4E2D57796}"/>
    <cellStyle name="Normal 10 5 4 3 2 2 4" xfId="37374" xr:uid="{1DF0B317-375A-4C8F-9966-C669CD5DD105}"/>
    <cellStyle name="Normal 10 5 4 3 2 3" xfId="11885" xr:uid="{83D6650C-3309-477A-A363-E562660345E8}"/>
    <cellStyle name="Normal 10 5 4 3 2 3 2" xfId="26723" xr:uid="{1666212A-C980-4BF0-8E1A-8C2097418D4A}"/>
    <cellStyle name="Normal 10 5 4 3 2 3 3" xfId="41556" xr:uid="{361A4710-B398-4614-9D6C-B24992168706}"/>
    <cellStyle name="Normal 10 5 4 3 2 4" xfId="19303" xr:uid="{954BA13B-90D7-4D5E-BD4D-34229A14DC67}"/>
    <cellStyle name="Normal 10 5 4 3 2 5" xfId="34136" xr:uid="{F07724EF-114A-4F6B-8963-64C3BFE542E7}"/>
    <cellStyle name="Normal 10 5 4 3 3" xfId="6330" xr:uid="{C3D209B1-A784-4F1A-98CF-E9AEB63B7327}"/>
    <cellStyle name="Normal 10 5 4 3 3 2" xfId="13753" xr:uid="{433E0629-B830-47BD-A3B6-109B68F57946}"/>
    <cellStyle name="Normal 10 5 4 3 3 2 2" xfId="28591" xr:uid="{320C1244-EDFF-4D8C-A5BD-E30121E6DA2B}"/>
    <cellStyle name="Normal 10 5 4 3 3 2 3" xfId="43424" xr:uid="{96EF5873-99AD-48FC-A95B-163FE5277C96}"/>
    <cellStyle name="Normal 10 5 4 3 3 3" xfId="21171" xr:uid="{E76A0D41-75F3-4486-BE4A-D2641A0A8A7F}"/>
    <cellStyle name="Normal 10 5 4 3 3 4" xfId="36004" xr:uid="{212096CD-FC19-41FF-BD36-77015DB38E69}"/>
    <cellStyle name="Normal 10 5 4 3 4" xfId="10511" xr:uid="{45F7EE0E-53A6-4B9C-BCD1-009A04A193E2}"/>
    <cellStyle name="Normal 10 5 4 3 4 2" xfId="25349" xr:uid="{429D97BD-430A-4F50-87F0-DD750FC418D0}"/>
    <cellStyle name="Normal 10 5 4 3 4 3" xfId="40182" xr:uid="{8AD27819-6C6B-46B5-B9E4-989ED50EEAA0}"/>
    <cellStyle name="Normal 10 5 4 3 5" xfId="17929" xr:uid="{77C92D5B-75CC-4EE8-A953-CD524F2A9113}"/>
    <cellStyle name="Normal 10 5 4 3 6" xfId="32762" xr:uid="{D481BBA1-0258-462C-A151-3BB6F39D61A8}"/>
    <cellStyle name="Normal 10 5 4 4" xfId="4464" xr:uid="{66473F69-67EF-4C7C-8B48-561881C823CC}"/>
    <cellStyle name="Normal 10 5 4 4 2" xfId="7701" xr:uid="{C8033F3F-E48D-4B55-ACE2-A774EC312A45}"/>
    <cellStyle name="Normal 10 5 4 4 2 2" xfId="15124" xr:uid="{12F7A7B7-C17B-4EB8-872B-32E55241093B}"/>
    <cellStyle name="Normal 10 5 4 4 2 2 2" xfId="29962" xr:uid="{124F3294-E076-4618-B765-75337B47E433}"/>
    <cellStyle name="Normal 10 5 4 4 2 2 3" xfId="44795" xr:uid="{742F24B5-4831-4838-9487-1F29BD6057EB}"/>
    <cellStyle name="Normal 10 5 4 4 2 3" xfId="22542" xr:uid="{4663D4CF-A13F-4A22-BB9C-4C295E76FF85}"/>
    <cellStyle name="Normal 10 5 4 4 2 4" xfId="37375" xr:uid="{91D52CAB-D4CD-4C81-954D-56FD71B3DD89}"/>
    <cellStyle name="Normal 10 5 4 4 3" xfId="11886" xr:uid="{AD0198F6-D39D-42FC-9A7A-950FF52F8D9E}"/>
    <cellStyle name="Normal 10 5 4 4 3 2" xfId="26724" xr:uid="{B4C9B22A-2181-4052-B2AA-777F7B1448F6}"/>
    <cellStyle name="Normal 10 5 4 4 3 3" xfId="41557" xr:uid="{8730822F-7246-496E-99B0-6D03B54DAC99}"/>
    <cellStyle name="Normal 10 5 4 4 4" xfId="19304" xr:uid="{DE3F53BD-5282-4C4C-914A-95E9DE27FB24}"/>
    <cellStyle name="Normal 10 5 4 4 5" xfId="34137" xr:uid="{06994368-119D-44E2-B9E7-AA21087B96D7}"/>
    <cellStyle name="Normal 10 5 4 5" xfId="5809" xr:uid="{104224A9-39C8-45FB-AE2A-6FAE0BCB6EC5}"/>
    <cellStyle name="Normal 10 5 4 5 2" xfId="9048" xr:uid="{B79EED5C-C5E4-473E-8BD0-C2075A1F8BCC}"/>
    <cellStyle name="Normal 10 5 4 5 2 2" xfId="16471" xr:uid="{D72234B9-EE8A-43F8-B21E-710C643B6EA6}"/>
    <cellStyle name="Normal 10 5 4 5 2 2 2" xfId="31309" xr:uid="{6B994C31-FD02-47F7-8FA8-4C79F4E6EC83}"/>
    <cellStyle name="Normal 10 5 4 5 2 2 3" xfId="46142" xr:uid="{082D1A60-1347-46AB-B46D-DFB4A3C200D2}"/>
    <cellStyle name="Normal 10 5 4 5 2 3" xfId="23889" xr:uid="{31089151-7387-43F0-A936-D964674628E1}"/>
    <cellStyle name="Normal 10 5 4 5 2 4" xfId="38722" xr:uid="{42F43CC6-61D6-4BC6-B055-8E529DCEC91D}"/>
    <cellStyle name="Normal 10 5 4 5 3" xfId="13233" xr:uid="{0ADCCCDF-CDC6-45D5-9B14-A23F5BBF8AAC}"/>
    <cellStyle name="Normal 10 5 4 5 3 2" xfId="28071" xr:uid="{7D97AC23-7257-448A-AAEE-300406016BC1}"/>
    <cellStyle name="Normal 10 5 4 5 3 3" xfId="42904" xr:uid="{7E0EDE7B-5FE1-414C-A568-048B1194DDDE}"/>
    <cellStyle name="Normal 10 5 4 5 4" xfId="20651" xr:uid="{E8661BC7-1ACD-4A22-967E-7E22F961BAF3}"/>
    <cellStyle name="Normal 10 5 4 5 5" xfId="35484" xr:uid="{C5C45167-7A1F-4E88-8431-B68EB52A12DC}"/>
    <cellStyle name="Normal 10 5 4 6" xfId="3098" xr:uid="{270F4F25-3CBB-482C-BF6D-BA7EC59872AC}"/>
    <cellStyle name="Normal 10 5 4 6 2" xfId="9396" xr:uid="{3A3FBF7E-C637-40EA-9548-767C1E014105}"/>
    <cellStyle name="Normal 10 5 4 6 2 2" xfId="16819" xr:uid="{EC552795-91E1-493D-92B9-D3AC5DA999A6}"/>
    <cellStyle name="Normal 10 5 4 6 2 2 2" xfId="31657" xr:uid="{1F98CCFD-C756-415F-B984-664CDF8BB6B4}"/>
    <cellStyle name="Normal 10 5 4 6 2 2 3" xfId="46490" xr:uid="{197B9B39-DA05-4490-898E-08A73C11E291}"/>
    <cellStyle name="Normal 10 5 4 6 2 3" xfId="24237" xr:uid="{CBFFC6E8-3EA6-403C-81AC-36CA6B278440}"/>
    <cellStyle name="Normal 10 5 4 6 2 4" xfId="39070" xr:uid="{47F4EE26-FDEF-4597-AE91-DAFD2D456650}"/>
    <cellStyle name="Normal 10 5 4 6 3" xfId="10509" xr:uid="{FE975FCA-515A-48BA-B41B-0AEF786D9D58}"/>
    <cellStyle name="Normal 10 5 4 6 3 2" xfId="25347" xr:uid="{401620C7-09E8-4792-BC14-F0EEE9D1C981}"/>
    <cellStyle name="Normal 10 5 4 6 3 3" xfId="40180" xr:uid="{46255D93-5113-456F-BD3A-672BE49B709A}"/>
    <cellStyle name="Normal 10 5 4 6 4" xfId="17927" xr:uid="{1DD8CE43-0BE3-4402-A6A0-24C4585141BC}"/>
    <cellStyle name="Normal 10 5 4 6 5" xfId="32760" xr:uid="{4D656D37-2F39-4F40-BB46-C618D240CEE1}"/>
    <cellStyle name="Normal 10 5 4 7" xfId="6328" xr:uid="{9B0A3A3C-0B5C-478A-8406-A9DF62DD25B7}"/>
    <cellStyle name="Normal 10 5 4 7 2" xfId="13751" xr:uid="{859C4589-05F1-4B6A-B477-58D924227E11}"/>
    <cellStyle name="Normal 10 5 4 7 2 2" xfId="28589" xr:uid="{F53207D7-63F0-4B40-9021-7B26CB374EEB}"/>
    <cellStyle name="Normal 10 5 4 7 2 3" xfId="43422" xr:uid="{5222754D-94B4-4EF2-AEE1-BD56BC301F9A}"/>
    <cellStyle name="Normal 10 5 4 7 3" xfId="21169" xr:uid="{85B2742B-6A2B-4B70-A504-88294D475E1E}"/>
    <cellStyle name="Normal 10 5 4 7 4" xfId="36002" xr:uid="{F92E8CB8-84F4-4716-90F4-9FCAA5630849}"/>
    <cellStyle name="Normal 10 5 4 8" xfId="9902" xr:uid="{691BDB7A-B627-46CC-A6DB-51E4A349F540}"/>
    <cellStyle name="Normal 10 5 4 8 2" xfId="24740" xr:uid="{43CE6F0D-0043-46DD-98F4-02C7BE422114}"/>
    <cellStyle name="Normal 10 5 4 8 3" xfId="39573" xr:uid="{E627CF5D-832D-41A6-9BE0-D9706649D196}"/>
    <cellStyle name="Normal 10 5 4 9" xfId="17320" xr:uid="{40DFDAFC-3A32-415B-BE32-1C09C0679ECF}"/>
    <cellStyle name="Normal 10 5 5" xfId="2400" xr:uid="{1480A0E6-BBE1-489A-88BA-2EB723FCC629}"/>
    <cellStyle name="Normal 10 5 5 10" xfId="32221" xr:uid="{43ECF8A7-699C-4A87-8B02-2484585E6A94}"/>
    <cellStyle name="Normal 10 5 5 2" xfId="3102" xr:uid="{CCF05AA1-4F14-4A7E-8122-9A04A31631B8}"/>
    <cellStyle name="Normal 10 5 5 2 2" xfId="4465" xr:uid="{875439C7-B91B-4AD7-9E11-C9853B037782}"/>
    <cellStyle name="Normal 10 5 5 2 2 2" xfId="7702" xr:uid="{DDF65344-BCF8-48E3-BE28-71375A4E7008}"/>
    <cellStyle name="Normal 10 5 5 2 2 2 2" xfId="15125" xr:uid="{5216350A-C772-46EF-B8AF-77F75FC80F9C}"/>
    <cellStyle name="Normal 10 5 5 2 2 2 2 2" xfId="29963" xr:uid="{5C19AB0A-9F0A-4AAC-8F2F-B4DCF92B443F}"/>
    <cellStyle name="Normal 10 5 5 2 2 2 2 3" xfId="44796" xr:uid="{088177F4-854C-46F5-9FC6-D789E5A70FB3}"/>
    <cellStyle name="Normal 10 5 5 2 2 2 3" xfId="22543" xr:uid="{08D50514-3ACA-4400-B257-6E30D5CEC3C4}"/>
    <cellStyle name="Normal 10 5 5 2 2 2 4" xfId="37376" xr:uid="{39C1C436-48AF-4017-ADCE-2C8A081A657A}"/>
    <cellStyle name="Normal 10 5 5 2 2 3" xfId="11887" xr:uid="{294B2944-A838-4F28-B6A9-8DE45AF6D47C}"/>
    <cellStyle name="Normal 10 5 5 2 2 3 2" xfId="26725" xr:uid="{EB7E3299-89B3-46D4-BEA3-1BD40AA0C980}"/>
    <cellStyle name="Normal 10 5 5 2 2 3 3" xfId="41558" xr:uid="{31F77C7D-5892-4F4A-8BAB-0E807FC0872A}"/>
    <cellStyle name="Normal 10 5 5 2 2 4" xfId="19305" xr:uid="{65DEC43B-3478-4EEB-8C19-1DA1DF319131}"/>
    <cellStyle name="Normal 10 5 5 2 2 5" xfId="34138" xr:uid="{B8263502-6749-4258-8876-C3B54AE676C3}"/>
    <cellStyle name="Normal 10 5 5 2 3" xfId="6332" xr:uid="{22C308AF-24F5-4FB8-A350-12EB3EE2A204}"/>
    <cellStyle name="Normal 10 5 5 2 3 2" xfId="13755" xr:uid="{39FFB787-DA90-4759-8752-4CBDC4C49933}"/>
    <cellStyle name="Normal 10 5 5 2 3 2 2" xfId="28593" xr:uid="{B230C16C-25E8-45B5-B368-D14D1DC76FB2}"/>
    <cellStyle name="Normal 10 5 5 2 3 2 3" xfId="43426" xr:uid="{226F6140-665E-42CB-873F-7F86269F6B4B}"/>
    <cellStyle name="Normal 10 5 5 2 3 3" xfId="21173" xr:uid="{9A9B0938-8663-4D52-B0DA-05BA8052AEA4}"/>
    <cellStyle name="Normal 10 5 5 2 3 4" xfId="36006" xr:uid="{0CB7C30C-AE4E-4868-A0C4-08EB4C9084D0}"/>
    <cellStyle name="Normal 10 5 5 2 4" xfId="10513" xr:uid="{F9C3A73D-665B-49F6-B656-B916FD97C8B2}"/>
    <cellStyle name="Normal 10 5 5 2 4 2" xfId="25351" xr:uid="{B4F90A33-6D63-46DE-A341-9533D0A37F0F}"/>
    <cellStyle name="Normal 10 5 5 2 4 3" xfId="40184" xr:uid="{F7AD7DD9-B93E-4547-ADCE-F64C814618E6}"/>
    <cellStyle name="Normal 10 5 5 2 5" xfId="17931" xr:uid="{3B76BA50-C3D0-4D63-8D1F-18049B33127A}"/>
    <cellStyle name="Normal 10 5 5 2 6" xfId="32764" xr:uid="{53887832-D9A3-45B8-97EE-839BF386420D}"/>
    <cellStyle name="Normal 10 5 5 3" xfId="3103" xr:uid="{41A9F2FB-6634-44B2-BDE3-897B879423D3}"/>
    <cellStyle name="Normal 10 5 5 3 2" xfId="4466" xr:uid="{0B4500C6-0FD0-43B5-85B4-7BBF96989732}"/>
    <cellStyle name="Normal 10 5 5 3 2 2" xfId="7703" xr:uid="{E743480E-74E5-439C-819E-9D21B66EA832}"/>
    <cellStyle name="Normal 10 5 5 3 2 2 2" xfId="15126" xr:uid="{3857B3D3-3254-48CB-A697-17F5ECF9C5DE}"/>
    <cellStyle name="Normal 10 5 5 3 2 2 2 2" xfId="29964" xr:uid="{7555E765-C0FA-4C25-987E-23DCEFE405BF}"/>
    <cellStyle name="Normal 10 5 5 3 2 2 2 3" xfId="44797" xr:uid="{AAEA8C0D-0E6D-4118-BDAF-3D64978F1FF6}"/>
    <cellStyle name="Normal 10 5 5 3 2 2 3" xfId="22544" xr:uid="{BD550EDB-8591-47F4-B7F6-1CB7836D3D5A}"/>
    <cellStyle name="Normal 10 5 5 3 2 2 4" xfId="37377" xr:uid="{575D1EFE-FC6A-49AE-95A6-0804FDDD23FF}"/>
    <cellStyle name="Normal 10 5 5 3 2 3" xfId="11888" xr:uid="{4379D24A-0FAB-4717-92AA-8A80CDD666C3}"/>
    <cellStyle name="Normal 10 5 5 3 2 3 2" xfId="26726" xr:uid="{84C75CDE-E072-4BD4-A4DF-F631F1DF5DA1}"/>
    <cellStyle name="Normal 10 5 5 3 2 3 3" xfId="41559" xr:uid="{9AFCFDEF-68CA-44FD-867F-0F69BCABA644}"/>
    <cellStyle name="Normal 10 5 5 3 2 4" xfId="19306" xr:uid="{A5A79FFD-6FD9-4641-B128-51A5EE14C600}"/>
    <cellStyle name="Normal 10 5 5 3 2 5" xfId="34139" xr:uid="{3EA93B92-1125-4887-A5F0-05F8EBE93A9E}"/>
    <cellStyle name="Normal 10 5 5 3 3" xfId="6333" xr:uid="{C5818993-8068-40E3-BF74-98F059679393}"/>
    <cellStyle name="Normal 10 5 5 3 3 2" xfId="13756" xr:uid="{5104E909-8BE7-4BAC-B745-72452AE88C95}"/>
    <cellStyle name="Normal 10 5 5 3 3 2 2" xfId="28594" xr:uid="{9F240D8A-2C9C-41A8-B262-DAAECEAE761E}"/>
    <cellStyle name="Normal 10 5 5 3 3 2 3" xfId="43427" xr:uid="{1E3697FF-FA12-4D6F-96C0-80C861158385}"/>
    <cellStyle name="Normal 10 5 5 3 3 3" xfId="21174" xr:uid="{30413B03-1830-4187-9517-9B59EB5695D7}"/>
    <cellStyle name="Normal 10 5 5 3 3 4" xfId="36007" xr:uid="{FB49855B-06AA-4FEE-802A-F100F4304EDD}"/>
    <cellStyle name="Normal 10 5 5 3 4" xfId="10514" xr:uid="{BC83A611-E679-4D57-9F66-54EBFD67ED32}"/>
    <cellStyle name="Normal 10 5 5 3 4 2" xfId="25352" xr:uid="{CE57BF20-ACA6-49F7-B42A-CF2A42D1F566}"/>
    <cellStyle name="Normal 10 5 5 3 4 3" xfId="40185" xr:uid="{DC8C4815-B2A3-4B99-8B8E-2D2C71493F66}"/>
    <cellStyle name="Normal 10 5 5 3 5" xfId="17932" xr:uid="{A42E9003-9049-486B-841F-FCB41BB9D90F}"/>
    <cellStyle name="Normal 10 5 5 3 6" xfId="32765" xr:uid="{141A96A0-015F-4EB0-BFC0-0CBED4D3D0B1}"/>
    <cellStyle name="Normal 10 5 5 4" xfId="4467" xr:uid="{51E962C0-ED0E-4740-AEB8-FAB98451FA04}"/>
    <cellStyle name="Normal 10 5 5 4 2" xfId="7704" xr:uid="{47D9A8DD-7304-4B75-98D4-911DCA995FED}"/>
    <cellStyle name="Normal 10 5 5 4 2 2" xfId="15127" xr:uid="{E425BDDE-7302-470F-8A61-2E600E549F2A}"/>
    <cellStyle name="Normal 10 5 5 4 2 2 2" xfId="29965" xr:uid="{55B15EB9-7E23-418B-A4F6-CBC93BA3FA63}"/>
    <cellStyle name="Normal 10 5 5 4 2 2 3" xfId="44798" xr:uid="{B0FF69FB-08CE-46B7-A9E3-559B609DA644}"/>
    <cellStyle name="Normal 10 5 5 4 2 3" xfId="22545" xr:uid="{DAF59C27-E145-415A-B7D2-99BB3AF75A7A}"/>
    <cellStyle name="Normal 10 5 5 4 2 4" xfId="37378" xr:uid="{14298C17-EDB7-4428-AFD8-07DC301105B3}"/>
    <cellStyle name="Normal 10 5 5 4 3" xfId="11889" xr:uid="{F61384F6-C29F-48B5-8012-03809AFFA5FE}"/>
    <cellStyle name="Normal 10 5 5 4 3 2" xfId="26727" xr:uid="{357C7531-A61B-48A8-8D01-9BBD8DB128E7}"/>
    <cellStyle name="Normal 10 5 5 4 3 3" xfId="41560" xr:uid="{0193F125-1CD7-432D-AAA5-C4C12EA4B0BA}"/>
    <cellStyle name="Normal 10 5 5 4 4" xfId="19307" xr:uid="{C97FC967-8C44-490B-8B36-4A6856459379}"/>
    <cellStyle name="Normal 10 5 5 4 5" xfId="34140" xr:uid="{FDA7C71D-144D-476C-AD8A-231B47084129}"/>
    <cellStyle name="Normal 10 5 5 5" xfId="5686" xr:uid="{F29A647F-1C5C-47E3-9257-967BF0CE3EB2}"/>
    <cellStyle name="Normal 10 5 5 5 2" xfId="8926" xr:uid="{572488B0-2CFC-416F-A1DB-09B7C28EE490}"/>
    <cellStyle name="Normal 10 5 5 5 2 2" xfId="16349" xr:uid="{6D4D86E7-B14A-49D4-AF48-E084913541FD}"/>
    <cellStyle name="Normal 10 5 5 5 2 2 2" xfId="31187" xr:uid="{F629EA79-F044-4177-A1C9-444B585EE273}"/>
    <cellStyle name="Normal 10 5 5 5 2 2 3" xfId="46020" xr:uid="{B3892034-9D77-4290-9AC8-D011E8952074}"/>
    <cellStyle name="Normal 10 5 5 5 2 3" xfId="23767" xr:uid="{3465585B-E343-4457-8F13-FABA5771CF91}"/>
    <cellStyle name="Normal 10 5 5 5 2 4" xfId="38600" xr:uid="{4E299F57-1490-46E9-BF15-FCA427557C4F}"/>
    <cellStyle name="Normal 10 5 5 5 3" xfId="13111" xr:uid="{5BA854B1-5CF1-478A-AF8C-251BB5C1768D}"/>
    <cellStyle name="Normal 10 5 5 5 3 2" xfId="27949" xr:uid="{6A91EFEA-0F27-4CE2-88EF-B19D0977CBF6}"/>
    <cellStyle name="Normal 10 5 5 5 3 3" xfId="42782" xr:uid="{F5C15761-DB8A-4236-BE32-484066E1107D}"/>
    <cellStyle name="Normal 10 5 5 5 4" xfId="20529" xr:uid="{B9A89F33-765A-49E6-B2A8-A3A4943624B9}"/>
    <cellStyle name="Normal 10 5 5 5 5" xfId="35362" xr:uid="{0F1B9118-FE2C-4720-B931-B11E6D877EA3}"/>
    <cellStyle name="Normal 10 5 5 6" xfId="3101" xr:uid="{5F64D2EC-8E04-4420-A0FE-60CC4F5A1160}"/>
    <cellStyle name="Normal 10 5 5 6 2" xfId="9397" xr:uid="{B671A30F-A00C-4F63-8FB0-1D36A917DDB4}"/>
    <cellStyle name="Normal 10 5 5 6 2 2" xfId="16820" xr:uid="{5DC624BC-66F2-4D13-935B-84F5F5B31D19}"/>
    <cellStyle name="Normal 10 5 5 6 2 2 2" xfId="31658" xr:uid="{5D0B1A88-CB3F-40A5-8DC8-7ECBDEE7D9C8}"/>
    <cellStyle name="Normal 10 5 5 6 2 2 3" xfId="46491" xr:uid="{D7D64B47-8064-483A-A9DB-2EC008266CC7}"/>
    <cellStyle name="Normal 10 5 5 6 2 3" xfId="24238" xr:uid="{6012688D-BB3C-4483-ABE9-2F271ED57E40}"/>
    <cellStyle name="Normal 10 5 5 6 2 4" xfId="39071" xr:uid="{701DE550-E01F-4C5E-A7CD-457B9C6989C0}"/>
    <cellStyle name="Normal 10 5 5 6 3" xfId="10512" xr:uid="{BC9106E2-8068-4DEB-A298-8A384319560D}"/>
    <cellStyle name="Normal 10 5 5 6 3 2" xfId="25350" xr:uid="{2CE9CDE6-35FF-42FF-9B10-F5601393D1EB}"/>
    <cellStyle name="Normal 10 5 5 6 3 3" xfId="40183" xr:uid="{DC3DFD71-5F33-46CF-97C0-A72B2C6FC726}"/>
    <cellStyle name="Normal 10 5 5 6 4" xfId="17930" xr:uid="{EA9D4B78-582A-4B77-A07C-61DE11167060}"/>
    <cellStyle name="Normal 10 5 5 6 5" xfId="32763" xr:uid="{02A6E299-D1B3-4F30-B807-A59693C0AD58}"/>
    <cellStyle name="Normal 10 5 5 7" xfId="6331" xr:uid="{AC6EA693-0C6F-4B39-BA7F-109594F4C38A}"/>
    <cellStyle name="Normal 10 5 5 7 2" xfId="13754" xr:uid="{EE687FCB-B6EB-48B5-9C5A-39E97D75093B}"/>
    <cellStyle name="Normal 10 5 5 7 2 2" xfId="28592" xr:uid="{533DE9CF-5D5F-4103-99A7-146D96CE38BF}"/>
    <cellStyle name="Normal 10 5 5 7 2 3" xfId="43425" xr:uid="{4B1B1B8E-30C3-40FC-B0B0-154DC7BE1295}"/>
    <cellStyle name="Normal 10 5 5 7 3" xfId="21172" xr:uid="{38DD00BC-BFFF-4F79-AE96-AD83C7A49547}"/>
    <cellStyle name="Normal 10 5 5 7 4" xfId="36005" xr:uid="{63E42275-BCF8-4309-9A09-A43FCFFF9328}"/>
    <cellStyle name="Normal 10 5 5 8" xfId="9970" xr:uid="{1028EB37-2472-4B24-B606-5ABE18D78C7A}"/>
    <cellStyle name="Normal 10 5 5 8 2" xfId="24808" xr:uid="{DAEAA14A-1D50-4149-B6B7-7E5FEF52A89E}"/>
    <cellStyle name="Normal 10 5 5 8 3" xfId="39641" xr:uid="{7937E7D0-6528-4239-ACEB-082100B6C1C6}"/>
    <cellStyle name="Normal 10 5 5 9" xfId="17388" xr:uid="{03788BC3-1368-4F14-8BAF-595340CF50B7}"/>
    <cellStyle name="Normal 10 5 6" xfId="2512" xr:uid="{D2A04F66-430A-48A0-9EFD-D88B767F2C27}"/>
    <cellStyle name="Normal 10 5 6 10" xfId="32296" xr:uid="{BEAAA268-4F33-4898-B92A-65E1498F6AC5}"/>
    <cellStyle name="Normal 10 5 6 2" xfId="3105" xr:uid="{87A7BDFB-30E7-4D59-8FD5-D31DB735068A}"/>
    <cellStyle name="Normal 10 5 6 2 2" xfId="4468" xr:uid="{4FD3431D-2D84-4DC8-8741-F10AE7871A1F}"/>
    <cellStyle name="Normal 10 5 6 2 2 2" xfId="7705" xr:uid="{F9770AB1-EEF2-427C-A3A6-08941F991729}"/>
    <cellStyle name="Normal 10 5 6 2 2 2 2" xfId="15128" xr:uid="{CE98D808-C52A-43F4-823D-66BB0D38913B}"/>
    <cellStyle name="Normal 10 5 6 2 2 2 2 2" xfId="29966" xr:uid="{1A5B224C-54FF-4D1A-B94A-B3938EA4B593}"/>
    <cellStyle name="Normal 10 5 6 2 2 2 2 3" xfId="44799" xr:uid="{B9C21419-0721-4FBB-ADEB-7FFA90318B4A}"/>
    <cellStyle name="Normal 10 5 6 2 2 2 3" xfId="22546" xr:uid="{610CB0C2-EA9A-45FA-BA35-254DCE99B5E7}"/>
    <cellStyle name="Normal 10 5 6 2 2 2 4" xfId="37379" xr:uid="{3754AA27-81A5-40EE-B55B-F4C9FEDBFFF3}"/>
    <cellStyle name="Normal 10 5 6 2 2 3" xfId="11890" xr:uid="{161881A4-A7E8-49D4-BC38-EED2B1421268}"/>
    <cellStyle name="Normal 10 5 6 2 2 3 2" xfId="26728" xr:uid="{ACE5E2CB-CD87-400C-A36B-15A194675A90}"/>
    <cellStyle name="Normal 10 5 6 2 2 3 3" xfId="41561" xr:uid="{39B13C69-F746-412A-A01F-2EA56E6A81AC}"/>
    <cellStyle name="Normal 10 5 6 2 2 4" xfId="19308" xr:uid="{06B4827D-70FB-421D-A67F-2F4F3A1C2493}"/>
    <cellStyle name="Normal 10 5 6 2 2 5" xfId="34141" xr:uid="{EA841E66-4B9F-4596-B1C0-DF33F9300B56}"/>
    <cellStyle name="Normal 10 5 6 2 3" xfId="6335" xr:uid="{0BAE1ACE-709A-4A81-85DF-EC502F3BF610}"/>
    <cellStyle name="Normal 10 5 6 2 3 2" xfId="13758" xr:uid="{121F3900-87E8-4CBB-96E5-7F82A0BD8C5F}"/>
    <cellStyle name="Normal 10 5 6 2 3 2 2" xfId="28596" xr:uid="{33ABA26A-BD8C-424B-968C-6DC90CE8F885}"/>
    <cellStyle name="Normal 10 5 6 2 3 2 3" xfId="43429" xr:uid="{81B0AF23-126C-4895-BC82-5B124A292259}"/>
    <cellStyle name="Normal 10 5 6 2 3 3" xfId="21176" xr:uid="{61F5F697-D6A6-4614-A983-5229CC9BC29A}"/>
    <cellStyle name="Normal 10 5 6 2 3 4" xfId="36009" xr:uid="{DA8B358D-AC97-4125-99BC-A210D6BBB689}"/>
    <cellStyle name="Normal 10 5 6 2 4" xfId="10516" xr:uid="{CFDD029C-0351-4E2F-93B4-EFA717CDA3DC}"/>
    <cellStyle name="Normal 10 5 6 2 4 2" xfId="25354" xr:uid="{230B77C4-E1F3-4952-9A82-E45C2F396DE5}"/>
    <cellStyle name="Normal 10 5 6 2 4 3" xfId="40187" xr:uid="{551D4285-1F3A-4E44-BEE8-6A4FD980A339}"/>
    <cellStyle name="Normal 10 5 6 2 5" xfId="17934" xr:uid="{D8C1021F-B02E-482E-83CF-165EFEE9EDBD}"/>
    <cellStyle name="Normal 10 5 6 2 6" xfId="32767" xr:uid="{A35CB9AC-1DB4-40EB-9CDA-DDE4D5A37545}"/>
    <cellStyle name="Normal 10 5 6 3" xfId="3106" xr:uid="{1B0064B0-E433-4430-9764-A4A60961EDB4}"/>
    <cellStyle name="Normal 10 5 6 3 2" xfId="4469" xr:uid="{AD2CFB4D-671A-42F4-922E-E2D579486894}"/>
    <cellStyle name="Normal 10 5 6 3 2 2" xfId="7706" xr:uid="{97FD80A8-6EBB-4624-A405-D379DD83690C}"/>
    <cellStyle name="Normal 10 5 6 3 2 2 2" xfId="15129" xr:uid="{C2D5EA0F-0432-49CE-B6F8-4BE92F9CCE8F}"/>
    <cellStyle name="Normal 10 5 6 3 2 2 2 2" xfId="29967" xr:uid="{47D43445-3113-4D56-9F33-10A5EC5EBEAB}"/>
    <cellStyle name="Normal 10 5 6 3 2 2 2 3" xfId="44800" xr:uid="{E3637536-2863-4237-B544-A9817AE733A8}"/>
    <cellStyle name="Normal 10 5 6 3 2 2 3" xfId="22547" xr:uid="{EA0CE5C5-0DDE-4CE1-AA2F-F9C6F6753363}"/>
    <cellStyle name="Normal 10 5 6 3 2 2 4" xfId="37380" xr:uid="{B48D4347-6F50-4DED-8A30-61F0D96B0E3A}"/>
    <cellStyle name="Normal 10 5 6 3 2 3" xfId="11891" xr:uid="{7A521E78-D954-45C8-9DAC-BE3B360F844E}"/>
    <cellStyle name="Normal 10 5 6 3 2 3 2" xfId="26729" xr:uid="{AF518F6F-7B5F-416F-8415-2A0E57728F7A}"/>
    <cellStyle name="Normal 10 5 6 3 2 3 3" xfId="41562" xr:uid="{98D9CB29-09BF-42CD-8B83-8FE7C1B360E6}"/>
    <cellStyle name="Normal 10 5 6 3 2 4" xfId="19309" xr:uid="{1B9F0823-B937-4A7A-A553-9664ED70F247}"/>
    <cellStyle name="Normal 10 5 6 3 2 5" xfId="34142" xr:uid="{FC83E3B9-7227-413B-9108-5AD9B6E9C723}"/>
    <cellStyle name="Normal 10 5 6 3 3" xfId="6336" xr:uid="{F66F0982-62F1-4DEC-84F9-571308DBF3E6}"/>
    <cellStyle name="Normal 10 5 6 3 3 2" xfId="13759" xr:uid="{C87DECB7-40DD-488E-974D-041D8F4E5EF1}"/>
    <cellStyle name="Normal 10 5 6 3 3 2 2" xfId="28597" xr:uid="{96D2F78A-CDC1-4AED-8A10-856C1F1D1445}"/>
    <cellStyle name="Normal 10 5 6 3 3 2 3" xfId="43430" xr:uid="{080F4FFA-9745-43E0-8FFA-22148329C214}"/>
    <cellStyle name="Normal 10 5 6 3 3 3" xfId="21177" xr:uid="{173A45D6-9E6F-42B9-AFC4-CCB7F94C0FFA}"/>
    <cellStyle name="Normal 10 5 6 3 3 4" xfId="36010" xr:uid="{5E49ED3A-4D31-467B-995C-542BF57E7CC8}"/>
    <cellStyle name="Normal 10 5 6 3 4" xfId="10517" xr:uid="{3CE45447-84A9-4302-AB7C-EE20BB61A3C7}"/>
    <cellStyle name="Normal 10 5 6 3 4 2" xfId="25355" xr:uid="{D9A5317B-A801-4521-8360-D31BB52709E0}"/>
    <cellStyle name="Normal 10 5 6 3 4 3" xfId="40188" xr:uid="{59116F9A-9464-4C00-8B40-0E97EF9CBFF6}"/>
    <cellStyle name="Normal 10 5 6 3 5" xfId="17935" xr:uid="{50BD33FE-EE1B-4CE6-AF5D-AB3B2C012144}"/>
    <cellStyle name="Normal 10 5 6 3 6" xfId="32768" xr:uid="{B2690B13-AFDC-4E71-B3FD-C3D58C90BF72}"/>
    <cellStyle name="Normal 10 5 6 4" xfId="4470" xr:uid="{D3E1C75F-3B06-447E-9B21-F58B2649235F}"/>
    <cellStyle name="Normal 10 5 6 4 2" xfId="7707" xr:uid="{460E9F67-2D93-438E-A841-6834E359CFC6}"/>
    <cellStyle name="Normal 10 5 6 4 2 2" xfId="15130" xr:uid="{F73D8FF4-9291-436E-9C45-7E6181D9BF3C}"/>
    <cellStyle name="Normal 10 5 6 4 2 2 2" xfId="29968" xr:uid="{012D1120-3782-4EB3-B9C4-9ACB396DA787}"/>
    <cellStyle name="Normal 10 5 6 4 2 2 3" xfId="44801" xr:uid="{B65ABC0D-E21B-43C1-93EB-2B00BF1F1108}"/>
    <cellStyle name="Normal 10 5 6 4 2 3" xfId="22548" xr:uid="{03B54103-1CDA-46E5-B219-9C6CB715F970}"/>
    <cellStyle name="Normal 10 5 6 4 2 4" xfId="37381" xr:uid="{98D4AA93-2654-4ACC-9CCA-9013FAE858DF}"/>
    <cellStyle name="Normal 10 5 6 4 3" xfId="11892" xr:uid="{67E9373C-413F-47B9-BC4F-1BA9FED24C51}"/>
    <cellStyle name="Normal 10 5 6 4 3 2" xfId="26730" xr:uid="{66C9ECA7-7954-497B-9446-55E8D4E6A396}"/>
    <cellStyle name="Normal 10 5 6 4 3 3" xfId="41563" xr:uid="{F2D53971-CECE-4DB8-94A6-F27FE60B1B3F}"/>
    <cellStyle name="Normal 10 5 6 4 4" xfId="19310" xr:uid="{52B9737C-CCA6-4838-B72F-904AE68AE7A4}"/>
    <cellStyle name="Normal 10 5 6 4 5" xfId="34143" xr:uid="{4D39EDE8-E219-4513-BE3E-46991FDE580B}"/>
    <cellStyle name="Normal 10 5 6 5" xfId="5717" xr:uid="{8715FB16-82FD-493B-925E-91DDE5D50041}"/>
    <cellStyle name="Normal 10 5 6 5 2" xfId="8957" xr:uid="{75D2995B-564B-46E9-8583-241EBF858E88}"/>
    <cellStyle name="Normal 10 5 6 5 2 2" xfId="16380" xr:uid="{914EAABD-BD7B-412A-ADFE-97E423F64A2E}"/>
    <cellStyle name="Normal 10 5 6 5 2 2 2" xfId="31218" xr:uid="{CE0591AD-8926-4F56-8E70-464262C2315E}"/>
    <cellStyle name="Normal 10 5 6 5 2 2 3" xfId="46051" xr:uid="{3852A296-F401-4ABC-8B6D-34D2E328E9F1}"/>
    <cellStyle name="Normal 10 5 6 5 2 3" xfId="23798" xr:uid="{8380A497-67CC-4338-BE12-E5A4F101CDB2}"/>
    <cellStyle name="Normal 10 5 6 5 2 4" xfId="38631" xr:uid="{BF84A12F-9C1E-41A3-B34C-B5E3DE13510D}"/>
    <cellStyle name="Normal 10 5 6 5 3" xfId="13142" xr:uid="{2D54AD64-62E2-4491-890A-49E209475F04}"/>
    <cellStyle name="Normal 10 5 6 5 3 2" xfId="27980" xr:uid="{7E2FE832-7281-4429-BBEC-A860465B63DD}"/>
    <cellStyle name="Normal 10 5 6 5 3 3" xfId="42813" xr:uid="{655FE317-AA54-4A73-B028-1085B2EFB1BA}"/>
    <cellStyle name="Normal 10 5 6 5 4" xfId="20560" xr:uid="{582F13C2-0933-4180-8994-7F1B7FE2D539}"/>
    <cellStyle name="Normal 10 5 6 5 5" xfId="35393" xr:uid="{B4F2B57B-2288-43C5-B93F-BFB2E73DA957}"/>
    <cellStyle name="Normal 10 5 6 6" xfId="3104" xr:uid="{B711E87B-6ECA-4687-AC78-BB665A90ED08}"/>
    <cellStyle name="Normal 10 5 6 6 2" xfId="9398" xr:uid="{1BE7F11F-7790-4B6D-8725-0AA86CEE611C}"/>
    <cellStyle name="Normal 10 5 6 6 2 2" xfId="16821" xr:uid="{24F85F79-DF17-46CF-A9A0-8CAC4E789E9D}"/>
    <cellStyle name="Normal 10 5 6 6 2 2 2" xfId="31659" xr:uid="{870699C7-ED4C-4C39-944C-1DF95E4F809D}"/>
    <cellStyle name="Normal 10 5 6 6 2 2 3" xfId="46492" xr:uid="{20E4DC42-D8C3-42D8-A0D9-95D0ADF14F9B}"/>
    <cellStyle name="Normal 10 5 6 6 2 3" xfId="24239" xr:uid="{EB58BB58-D154-434F-81F1-75BF32E91F33}"/>
    <cellStyle name="Normal 10 5 6 6 2 4" xfId="39072" xr:uid="{B9A21CC3-0C81-412F-8EC3-FEC12F74D010}"/>
    <cellStyle name="Normal 10 5 6 6 3" xfId="10515" xr:uid="{2BB04B1F-744F-459E-B7EA-5E7BCD151B7D}"/>
    <cellStyle name="Normal 10 5 6 6 3 2" xfId="25353" xr:uid="{39EF5CD9-4EA8-4623-B7CC-3CCADC73AEC5}"/>
    <cellStyle name="Normal 10 5 6 6 3 3" xfId="40186" xr:uid="{27499664-D7FD-44A1-9495-BC2C4BBB6E18}"/>
    <cellStyle name="Normal 10 5 6 6 4" xfId="17933" xr:uid="{A82E98CF-C94A-41A0-8E93-3B851AFD0708}"/>
    <cellStyle name="Normal 10 5 6 6 5" xfId="32766" xr:uid="{B8137809-8E15-47F6-AAB5-0F03F3AA242C}"/>
    <cellStyle name="Normal 10 5 6 7" xfId="6334" xr:uid="{16AE982C-F9C8-46C6-8D4C-9A6A568D9C14}"/>
    <cellStyle name="Normal 10 5 6 7 2" xfId="13757" xr:uid="{207940E4-40C6-47BA-8253-61A682C39BF4}"/>
    <cellStyle name="Normal 10 5 6 7 2 2" xfId="28595" xr:uid="{FC48B11E-8409-493C-90D6-D829843254F1}"/>
    <cellStyle name="Normal 10 5 6 7 2 3" xfId="43428" xr:uid="{40197A9B-27B1-4907-8054-1B3E96E1847B}"/>
    <cellStyle name="Normal 10 5 6 7 3" xfId="21175" xr:uid="{6ACAC8B3-8DC6-46A9-8B13-447CD2DBDF93}"/>
    <cellStyle name="Normal 10 5 6 7 4" xfId="36008" xr:uid="{304A4018-5AFE-4F9E-94A5-7772FCDB57B9}"/>
    <cellStyle name="Normal 10 5 6 8" xfId="10045" xr:uid="{DF6FE7E2-D4AB-4E4B-ACFE-02D83AF30D33}"/>
    <cellStyle name="Normal 10 5 6 8 2" xfId="24883" xr:uid="{CA22C51E-5FA5-4BB2-8098-37B565B3EB26}"/>
    <cellStyle name="Normal 10 5 6 8 3" xfId="39716" xr:uid="{F74D3C6F-4F2C-4F5A-B135-8CE339F52AEC}"/>
    <cellStyle name="Normal 10 5 6 9" xfId="17463" xr:uid="{4FBF8580-E3B7-4E4D-BB21-F7CB8C40D35E}"/>
    <cellStyle name="Normal 10 5 7" xfId="2504" xr:uid="{F583EE1E-A482-4B5A-8A82-527D0040BE4A}"/>
    <cellStyle name="Normal 10 5 7 10" xfId="32290" xr:uid="{A3A2EBE0-5973-4F3F-841A-9B3C7337E326}"/>
    <cellStyle name="Normal 10 5 7 2" xfId="3108" xr:uid="{7B37030D-AA7B-408D-9DDD-E20C93051EB0}"/>
    <cellStyle name="Normal 10 5 7 2 2" xfId="4471" xr:uid="{33F3EC73-B78F-4DFC-B352-3FDC0D31C17C}"/>
    <cellStyle name="Normal 10 5 7 2 2 2" xfId="7708" xr:uid="{B0D92A19-7C56-47FE-A110-7876D625DD01}"/>
    <cellStyle name="Normal 10 5 7 2 2 2 2" xfId="15131" xr:uid="{FC513A66-A872-44E1-AD4A-B0BC6FB8B19A}"/>
    <cellStyle name="Normal 10 5 7 2 2 2 2 2" xfId="29969" xr:uid="{BD58C892-7AF1-475A-A330-568DFA895D97}"/>
    <cellStyle name="Normal 10 5 7 2 2 2 2 3" xfId="44802" xr:uid="{27850B0F-776D-4A26-9C72-C478ACBED7BA}"/>
    <cellStyle name="Normal 10 5 7 2 2 2 3" xfId="22549" xr:uid="{E4099C56-DF4A-41D1-AE51-23737F0609B3}"/>
    <cellStyle name="Normal 10 5 7 2 2 2 4" xfId="37382" xr:uid="{252424CF-D723-490C-8BBC-C4297669C1D3}"/>
    <cellStyle name="Normal 10 5 7 2 2 3" xfId="11893" xr:uid="{B19D65CB-21C7-4BD3-8826-9E7C56A1DC4F}"/>
    <cellStyle name="Normal 10 5 7 2 2 3 2" xfId="26731" xr:uid="{9B42206E-0C75-4C84-B664-B5C8ACD90094}"/>
    <cellStyle name="Normal 10 5 7 2 2 3 3" xfId="41564" xr:uid="{1CBAFCE8-2E68-4FE0-BA88-D47F32ECC704}"/>
    <cellStyle name="Normal 10 5 7 2 2 4" xfId="19311" xr:uid="{9FE6A5D7-F06D-4854-9B29-07803D48F8A3}"/>
    <cellStyle name="Normal 10 5 7 2 2 5" xfId="34144" xr:uid="{6013E09B-EFDD-4233-91C7-36CF5F24739D}"/>
    <cellStyle name="Normal 10 5 7 2 3" xfId="6338" xr:uid="{7CEA4BCF-7D1C-4D5A-BE41-C4826E9B97FC}"/>
    <cellStyle name="Normal 10 5 7 2 3 2" xfId="13761" xr:uid="{6B989A9C-7EBB-4481-8620-4169AEABC0AB}"/>
    <cellStyle name="Normal 10 5 7 2 3 2 2" xfId="28599" xr:uid="{C52F237D-9281-4D68-9F1E-4345F58B86B0}"/>
    <cellStyle name="Normal 10 5 7 2 3 2 3" xfId="43432" xr:uid="{0C1E83BA-A596-4BF1-9D56-4E01591613EE}"/>
    <cellStyle name="Normal 10 5 7 2 3 3" xfId="21179" xr:uid="{F6783442-B02D-46A3-AE04-6A84600B8ED5}"/>
    <cellStyle name="Normal 10 5 7 2 3 4" xfId="36012" xr:uid="{92FBEC25-4A3A-4D83-A581-5C978194448A}"/>
    <cellStyle name="Normal 10 5 7 2 4" xfId="10519" xr:uid="{B9D48EE7-6562-4C21-8567-1517C9C0690A}"/>
    <cellStyle name="Normal 10 5 7 2 4 2" xfId="25357" xr:uid="{766E90C3-B6E8-40E3-8849-EBCD3EF1BCA0}"/>
    <cellStyle name="Normal 10 5 7 2 4 3" xfId="40190" xr:uid="{3C7B18C8-7914-4EEF-A37E-D2CB9BE11D9B}"/>
    <cellStyle name="Normal 10 5 7 2 5" xfId="17937" xr:uid="{657E71A8-32C3-43EB-B13D-182E7B14CC4F}"/>
    <cellStyle name="Normal 10 5 7 2 6" xfId="32770" xr:uid="{701DAD9C-CCF6-4A9F-A319-7D392AA900F6}"/>
    <cellStyle name="Normal 10 5 7 3" xfId="3109" xr:uid="{D1DA4F14-D8E9-474C-88F3-972CE178F6A5}"/>
    <cellStyle name="Normal 10 5 7 3 2" xfId="4472" xr:uid="{4ABE8E69-644F-4313-8F6E-AC222592ED2F}"/>
    <cellStyle name="Normal 10 5 7 3 2 2" xfId="7709" xr:uid="{387470D0-44E7-4D01-88C8-E186477A3F7F}"/>
    <cellStyle name="Normal 10 5 7 3 2 2 2" xfId="15132" xr:uid="{A0015FBD-864B-4C6F-AFDE-D074EE333DA7}"/>
    <cellStyle name="Normal 10 5 7 3 2 2 2 2" xfId="29970" xr:uid="{50F19E28-F48A-4D0F-A236-4DEF6F64BDD0}"/>
    <cellStyle name="Normal 10 5 7 3 2 2 2 3" xfId="44803" xr:uid="{ED30A4EB-2E6E-47CB-847A-E25BC09AF8C6}"/>
    <cellStyle name="Normal 10 5 7 3 2 2 3" xfId="22550" xr:uid="{4F6E88CF-DD50-4681-BD00-1597A94533EC}"/>
    <cellStyle name="Normal 10 5 7 3 2 2 4" xfId="37383" xr:uid="{E49DB38C-020D-4630-9578-C9C6C13F3604}"/>
    <cellStyle name="Normal 10 5 7 3 2 3" xfId="11894" xr:uid="{B108B271-7512-4D28-96F8-6407CE1C9B1D}"/>
    <cellStyle name="Normal 10 5 7 3 2 3 2" xfId="26732" xr:uid="{818727D6-4964-4727-A39B-4FCB1501724B}"/>
    <cellStyle name="Normal 10 5 7 3 2 3 3" xfId="41565" xr:uid="{85B5F787-C4BB-45B2-9B32-1B1BD4AB0A41}"/>
    <cellStyle name="Normal 10 5 7 3 2 4" xfId="19312" xr:uid="{86F0AAA6-9DFC-4B3B-99B4-7365803B5A07}"/>
    <cellStyle name="Normal 10 5 7 3 2 5" xfId="34145" xr:uid="{320CF419-6809-4D3D-A5AB-9F1EFC7164CC}"/>
    <cellStyle name="Normal 10 5 7 3 3" xfId="6339" xr:uid="{E8C75DF9-9D02-431C-9931-AA5F90DC0626}"/>
    <cellStyle name="Normal 10 5 7 3 3 2" xfId="13762" xr:uid="{E739853F-7ECD-467D-8A61-92045B0AFE2A}"/>
    <cellStyle name="Normal 10 5 7 3 3 2 2" xfId="28600" xr:uid="{DD5FD14C-2EAA-436F-9AB6-24C96CE46E9B}"/>
    <cellStyle name="Normal 10 5 7 3 3 2 3" xfId="43433" xr:uid="{FB3D3980-57AA-4336-A2BB-B101C918183C}"/>
    <cellStyle name="Normal 10 5 7 3 3 3" xfId="21180" xr:uid="{E25BD12C-1698-4FCD-B2D8-3F4EBC1B0670}"/>
    <cellStyle name="Normal 10 5 7 3 3 4" xfId="36013" xr:uid="{BC43A2E7-ED65-420D-9269-07557DB0F29E}"/>
    <cellStyle name="Normal 10 5 7 3 4" xfId="10520" xr:uid="{E2FDC4D6-D08B-469A-9469-E7BDF66D26CD}"/>
    <cellStyle name="Normal 10 5 7 3 4 2" xfId="25358" xr:uid="{23E34D42-DEC9-45A1-9A43-6FDB61D5C981}"/>
    <cellStyle name="Normal 10 5 7 3 4 3" xfId="40191" xr:uid="{E2A29D7E-515F-4DEC-8223-9A50514792ED}"/>
    <cellStyle name="Normal 10 5 7 3 5" xfId="17938" xr:uid="{7360E741-6369-4EAB-9B95-7C1AB1CD7FC1}"/>
    <cellStyle name="Normal 10 5 7 3 6" xfId="32771" xr:uid="{0A23FC1F-458C-4B54-9FAC-7D5563C5FA92}"/>
    <cellStyle name="Normal 10 5 7 4" xfId="4473" xr:uid="{FDB801E2-B544-4DF9-A9B0-801FB2670EAB}"/>
    <cellStyle name="Normal 10 5 7 4 2" xfId="7710" xr:uid="{0810FADA-D65F-4CED-AD50-D7B4AB975226}"/>
    <cellStyle name="Normal 10 5 7 4 2 2" xfId="15133" xr:uid="{0F4FD488-8013-4F85-A9A4-766E014CFABE}"/>
    <cellStyle name="Normal 10 5 7 4 2 2 2" xfId="29971" xr:uid="{72BDBC95-0412-40AC-A3D2-EE9301E7761E}"/>
    <cellStyle name="Normal 10 5 7 4 2 2 3" xfId="44804" xr:uid="{9D7DC3CE-5E71-4AE6-9A03-88D24890EA22}"/>
    <cellStyle name="Normal 10 5 7 4 2 3" xfId="22551" xr:uid="{0E6CDF47-8DE9-4B14-90C2-C296BD47D114}"/>
    <cellStyle name="Normal 10 5 7 4 2 4" xfId="37384" xr:uid="{93809805-3A85-4605-AD3E-60533C484325}"/>
    <cellStyle name="Normal 10 5 7 4 3" xfId="11895" xr:uid="{0760F34E-C783-4576-B885-AFC274B4B5DB}"/>
    <cellStyle name="Normal 10 5 7 4 3 2" xfId="26733" xr:uid="{15E3BC7E-1C42-4C55-B037-114E9035DE05}"/>
    <cellStyle name="Normal 10 5 7 4 3 3" xfId="41566" xr:uid="{93A0D7D7-1106-4CFD-998E-DBB348478545}"/>
    <cellStyle name="Normal 10 5 7 4 4" xfId="19313" xr:uid="{6780592C-0191-42CA-8FCF-A3BD5D5FFB9D}"/>
    <cellStyle name="Normal 10 5 7 4 5" xfId="34146" xr:uid="{75449F6C-038A-4BAA-ABAE-47C940DF598C}"/>
    <cellStyle name="Normal 10 5 7 5" xfId="5948" xr:uid="{3924FB18-BB13-4012-89DF-DAA6DF2159D2}"/>
    <cellStyle name="Normal 10 5 7 5 2" xfId="9186" xr:uid="{12260B14-243C-44B7-98CF-9573CA40A33D}"/>
    <cellStyle name="Normal 10 5 7 5 2 2" xfId="16609" xr:uid="{0304E549-676F-4DB9-9B68-4E2E318C3B9E}"/>
    <cellStyle name="Normal 10 5 7 5 2 2 2" xfId="31447" xr:uid="{14097540-8F48-4EFE-A80C-28E1B3A1BE6D}"/>
    <cellStyle name="Normal 10 5 7 5 2 2 3" xfId="46280" xr:uid="{E498F75C-0D71-4205-84BB-73676F96C1C1}"/>
    <cellStyle name="Normal 10 5 7 5 2 3" xfId="24027" xr:uid="{04B5AC03-263E-444B-9A02-20FC5348C197}"/>
    <cellStyle name="Normal 10 5 7 5 2 4" xfId="38860" xr:uid="{B6A06DD3-CBC4-4B63-91A7-CA0402A36143}"/>
    <cellStyle name="Normal 10 5 7 5 3" xfId="13371" xr:uid="{DC57377D-3465-4130-82FF-1A94C11B22F0}"/>
    <cellStyle name="Normal 10 5 7 5 3 2" xfId="28209" xr:uid="{681B92E6-BE29-45D2-9767-02D0BC9FF99A}"/>
    <cellStyle name="Normal 10 5 7 5 3 3" xfId="43042" xr:uid="{5E5CDA0D-F3F5-4D3A-9895-DADAD298586D}"/>
    <cellStyle name="Normal 10 5 7 5 4" xfId="20789" xr:uid="{2C65367F-C5EE-402B-9F18-1F28E60AC1F2}"/>
    <cellStyle name="Normal 10 5 7 5 5" xfId="35622" xr:uid="{6714D893-1B60-40EB-9FC1-70A186D835CD}"/>
    <cellStyle name="Normal 10 5 7 6" xfId="3107" xr:uid="{43E7D0F0-A2D9-432C-A415-E2B9694DB2F4}"/>
    <cellStyle name="Normal 10 5 7 6 2" xfId="9399" xr:uid="{0C33B8EB-7BFC-4E5B-9A97-C88681F1EDFB}"/>
    <cellStyle name="Normal 10 5 7 6 2 2" xfId="16822" xr:uid="{0890794D-CDB3-4089-BB77-B129603B3C06}"/>
    <cellStyle name="Normal 10 5 7 6 2 2 2" xfId="31660" xr:uid="{DD42CF98-AC85-42BA-9285-C4C69F3F32F0}"/>
    <cellStyle name="Normal 10 5 7 6 2 2 3" xfId="46493" xr:uid="{9BB5254D-FD4B-42AB-B4FF-AF925BF938D4}"/>
    <cellStyle name="Normal 10 5 7 6 2 3" xfId="24240" xr:uid="{629A0BA9-2128-4096-AAE7-73F7B40C56B9}"/>
    <cellStyle name="Normal 10 5 7 6 2 4" xfId="39073" xr:uid="{A7162C2A-785E-4C75-99D1-CABC17800E01}"/>
    <cellStyle name="Normal 10 5 7 6 3" xfId="10518" xr:uid="{4A38EB1D-12F0-4458-AA8E-4DBF08068DEB}"/>
    <cellStyle name="Normal 10 5 7 6 3 2" xfId="25356" xr:uid="{5386435E-BE8D-47A5-9D2B-D4EBED833FB2}"/>
    <cellStyle name="Normal 10 5 7 6 3 3" xfId="40189" xr:uid="{2CF2941F-D4FB-4E91-BFBD-2B5A9D722B69}"/>
    <cellStyle name="Normal 10 5 7 6 4" xfId="17936" xr:uid="{6D8FF40E-C3D7-4142-B778-52DD63780D0E}"/>
    <cellStyle name="Normal 10 5 7 6 5" xfId="32769" xr:uid="{3753042B-016B-4801-A42B-CA0FD653C1CA}"/>
    <cellStyle name="Normal 10 5 7 7" xfId="6337" xr:uid="{F67A5B99-659B-421B-A111-D2CA6997437B}"/>
    <cellStyle name="Normal 10 5 7 7 2" xfId="13760" xr:uid="{A50C28F4-48C8-4171-A989-DE4CB0A332FA}"/>
    <cellStyle name="Normal 10 5 7 7 2 2" xfId="28598" xr:uid="{F773AA55-35D0-4189-86A6-37370E3DC47A}"/>
    <cellStyle name="Normal 10 5 7 7 2 3" xfId="43431" xr:uid="{53F07439-F27C-460D-A13D-C4B0647715BA}"/>
    <cellStyle name="Normal 10 5 7 7 3" xfId="21178" xr:uid="{BAA4B2C7-1DFB-4DFB-BA20-A876047B911E}"/>
    <cellStyle name="Normal 10 5 7 7 4" xfId="36011" xr:uid="{964E39B6-B5DE-4786-B8FB-5606E4AE13F2}"/>
    <cellStyle name="Normal 10 5 7 8" xfId="10039" xr:uid="{74982409-AE45-4C9D-B369-ABE72590820E}"/>
    <cellStyle name="Normal 10 5 7 8 2" xfId="24877" xr:uid="{04A86ABF-2A35-485A-8075-0392E3CB35EF}"/>
    <cellStyle name="Normal 10 5 7 8 3" xfId="39710" xr:uid="{07487C5F-8EC9-4CB9-87DD-07419AD73BDF}"/>
    <cellStyle name="Normal 10 5 7 9" xfId="17457" xr:uid="{995E4CED-1AA1-441B-9645-42C31A81114B}"/>
    <cellStyle name="Normal 10 5 8" xfId="2375" xr:uid="{4AB4BE6C-048D-461D-A30F-0206912131C6}"/>
    <cellStyle name="Normal 10 5 8 10" xfId="32199" xr:uid="{9D65C7C9-0326-4A1C-9183-CF22035A66EB}"/>
    <cellStyle name="Normal 10 5 8 2" xfId="3111" xr:uid="{206F85ED-8812-4E8F-90F1-3EDB92CDED1E}"/>
    <cellStyle name="Normal 10 5 8 2 2" xfId="4474" xr:uid="{63BDEE7D-867C-4F39-8202-053808C4A74E}"/>
    <cellStyle name="Normal 10 5 8 2 2 2" xfId="7711" xr:uid="{DA620264-5477-45EE-AAF7-BFC7F2351988}"/>
    <cellStyle name="Normal 10 5 8 2 2 2 2" xfId="15134" xr:uid="{B9A35581-00F7-4F13-8DF6-A926C03452BF}"/>
    <cellStyle name="Normal 10 5 8 2 2 2 2 2" xfId="29972" xr:uid="{8E993E40-B489-4442-A9AA-B1BC09E57620}"/>
    <cellStyle name="Normal 10 5 8 2 2 2 2 3" xfId="44805" xr:uid="{7E93B869-FBA6-40BD-B09D-CFCED1A40803}"/>
    <cellStyle name="Normal 10 5 8 2 2 2 3" xfId="22552" xr:uid="{721EEA10-286B-47B3-B65F-C1AC366550D8}"/>
    <cellStyle name="Normal 10 5 8 2 2 2 4" xfId="37385" xr:uid="{68D0AE5B-FFBB-4D68-8502-D2ADB2C0C4FE}"/>
    <cellStyle name="Normal 10 5 8 2 2 3" xfId="11896" xr:uid="{72077020-BBDE-4672-997F-C7905A9A446B}"/>
    <cellStyle name="Normal 10 5 8 2 2 3 2" xfId="26734" xr:uid="{E1705A6E-B1C8-4E80-8AF7-C4DBC7AD36EE}"/>
    <cellStyle name="Normal 10 5 8 2 2 3 3" xfId="41567" xr:uid="{DC8A1E88-4C74-4778-903E-74CA1828241E}"/>
    <cellStyle name="Normal 10 5 8 2 2 4" xfId="19314" xr:uid="{8FABAC43-4A38-4F53-BEBC-2531E9D3CB34}"/>
    <cellStyle name="Normal 10 5 8 2 2 5" xfId="34147" xr:uid="{55B8B847-ACDA-40B0-891A-E6F0072974AD}"/>
    <cellStyle name="Normal 10 5 8 2 3" xfId="6341" xr:uid="{D6A62B42-C666-4880-B8D5-8C6AFFC2C85C}"/>
    <cellStyle name="Normal 10 5 8 2 3 2" xfId="13764" xr:uid="{4B9ECC31-4DA6-4240-B321-EF2EEAE2B259}"/>
    <cellStyle name="Normal 10 5 8 2 3 2 2" xfId="28602" xr:uid="{0AF29958-6517-4921-ADA1-D62E173AC252}"/>
    <cellStyle name="Normal 10 5 8 2 3 2 3" xfId="43435" xr:uid="{C0ACD4F2-015B-4A53-9367-F6799DC2609C}"/>
    <cellStyle name="Normal 10 5 8 2 3 3" xfId="21182" xr:uid="{860E172B-0239-4056-83B6-E6B15D0D3B03}"/>
    <cellStyle name="Normal 10 5 8 2 3 4" xfId="36015" xr:uid="{53F5920F-A53F-45D5-81CC-E8B735542EF3}"/>
    <cellStyle name="Normal 10 5 8 2 4" xfId="10522" xr:uid="{2D61AC41-950D-48BE-B82C-51112507908C}"/>
    <cellStyle name="Normal 10 5 8 2 4 2" xfId="25360" xr:uid="{4577EBCD-22FC-4323-9320-62032B92A87B}"/>
    <cellStyle name="Normal 10 5 8 2 4 3" xfId="40193" xr:uid="{E802760B-ACF6-4B9C-AE2A-2192612CB940}"/>
    <cellStyle name="Normal 10 5 8 2 5" xfId="17940" xr:uid="{3E884B7D-03D6-4EE3-9DE3-D62DEB3DAE7D}"/>
    <cellStyle name="Normal 10 5 8 2 6" xfId="32773" xr:uid="{0494677A-7797-4F0E-964E-865BCF7372E8}"/>
    <cellStyle name="Normal 10 5 8 3" xfId="3112" xr:uid="{9F8CC332-3EC7-432B-B012-357B380035E4}"/>
    <cellStyle name="Normal 10 5 8 3 2" xfId="4475" xr:uid="{9001E1D3-1345-4283-B63A-D58E40B2E46C}"/>
    <cellStyle name="Normal 10 5 8 3 2 2" xfId="7712" xr:uid="{3385AD2D-68A4-4DA1-9BB9-E8860424CE69}"/>
    <cellStyle name="Normal 10 5 8 3 2 2 2" xfId="15135" xr:uid="{C3B01FA7-CB5B-4E44-8A6B-95649DFA1CD0}"/>
    <cellStyle name="Normal 10 5 8 3 2 2 2 2" xfId="29973" xr:uid="{963865E1-D2AB-4D7C-A682-3A9C5CAFA2E1}"/>
    <cellStyle name="Normal 10 5 8 3 2 2 2 3" xfId="44806" xr:uid="{1458F990-5D4E-4FF2-87F6-C76A9FBF1B37}"/>
    <cellStyle name="Normal 10 5 8 3 2 2 3" xfId="22553" xr:uid="{D3FC0E14-8F40-44D2-A6DC-E7F727B8C2A6}"/>
    <cellStyle name="Normal 10 5 8 3 2 2 4" xfId="37386" xr:uid="{92D01A2E-8B42-4A19-890D-5F11B4FAB217}"/>
    <cellStyle name="Normal 10 5 8 3 2 3" xfId="11897" xr:uid="{0F2FE3AF-5D62-4CCE-AEC5-C605CE8F1739}"/>
    <cellStyle name="Normal 10 5 8 3 2 3 2" xfId="26735" xr:uid="{106BC549-7000-4BF3-83FC-6C2FE86C6986}"/>
    <cellStyle name="Normal 10 5 8 3 2 3 3" xfId="41568" xr:uid="{BEC04324-99FD-4103-B059-234D6F2E7954}"/>
    <cellStyle name="Normal 10 5 8 3 2 4" xfId="19315" xr:uid="{BA7CC59B-C5EA-4B9A-91AE-51F0967A028B}"/>
    <cellStyle name="Normal 10 5 8 3 2 5" xfId="34148" xr:uid="{1EDD05E5-B0CD-4E9B-AC11-D4DD07EF10F3}"/>
    <cellStyle name="Normal 10 5 8 3 3" xfId="6342" xr:uid="{CEAA163C-8858-49A3-86AB-F95E2E546540}"/>
    <cellStyle name="Normal 10 5 8 3 3 2" xfId="13765" xr:uid="{299AD404-D50F-4CDA-8983-334E8D7006BC}"/>
    <cellStyle name="Normal 10 5 8 3 3 2 2" xfId="28603" xr:uid="{CBA5408F-ECE3-4CF2-9E7B-90108C303DEA}"/>
    <cellStyle name="Normal 10 5 8 3 3 2 3" xfId="43436" xr:uid="{55167948-E710-455C-BD39-85440E341D16}"/>
    <cellStyle name="Normal 10 5 8 3 3 3" xfId="21183" xr:uid="{249E9C92-1201-421A-AC89-9B264B1E2088}"/>
    <cellStyle name="Normal 10 5 8 3 3 4" xfId="36016" xr:uid="{4FE97BEB-0988-4D22-8BA6-4F5BA095D003}"/>
    <cellStyle name="Normal 10 5 8 3 4" xfId="10523" xr:uid="{12907FD1-AF33-47B2-869E-B45994B06E4D}"/>
    <cellStyle name="Normal 10 5 8 3 4 2" xfId="25361" xr:uid="{3642BF6F-0701-423E-82BF-71347A7D2004}"/>
    <cellStyle name="Normal 10 5 8 3 4 3" xfId="40194" xr:uid="{0DFABCA7-5756-4E79-BF82-76F981CD0C02}"/>
    <cellStyle name="Normal 10 5 8 3 5" xfId="17941" xr:uid="{3D4B06D2-7C95-4568-9009-9D1ADF93054D}"/>
    <cellStyle name="Normal 10 5 8 3 6" xfId="32774" xr:uid="{792BAB07-8540-4402-8D86-C10322E0667A}"/>
    <cellStyle name="Normal 10 5 8 4" xfId="4476" xr:uid="{1575ED1E-BC20-4D2D-ABD1-5AC2A9C25A74}"/>
    <cellStyle name="Normal 10 5 8 4 2" xfId="7713" xr:uid="{7F4441A2-EF92-45E7-B45D-BF1786D469E4}"/>
    <cellStyle name="Normal 10 5 8 4 2 2" xfId="15136" xr:uid="{AFF67AAC-052F-400A-B264-3361C2E9AA94}"/>
    <cellStyle name="Normal 10 5 8 4 2 2 2" xfId="29974" xr:uid="{5DFF4C62-EDE7-4131-9405-E6444D1B187A}"/>
    <cellStyle name="Normal 10 5 8 4 2 2 3" xfId="44807" xr:uid="{B85D7B70-54E4-449D-A827-7B79F7C9386C}"/>
    <cellStyle name="Normal 10 5 8 4 2 3" xfId="22554" xr:uid="{D815ABED-01D6-4401-996F-86C010992482}"/>
    <cellStyle name="Normal 10 5 8 4 2 4" xfId="37387" xr:uid="{FF259EB9-E42C-4C3B-8260-5DCDC00BB904}"/>
    <cellStyle name="Normal 10 5 8 4 3" xfId="11898" xr:uid="{88B3FB32-DA2B-4E53-9A80-0885ECCE19C4}"/>
    <cellStyle name="Normal 10 5 8 4 3 2" xfId="26736" xr:uid="{C5842F67-40C3-4FCF-8328-1F401BB2B034}"/>
    <cellStyle name="Normal 10 5 8 4 3 3" xfId="41569" xr:uid="{01CDE1B8-8A43-4B90-A32D-124337FDB63F}"/>
    <cellStyle name="Normal 10 5 8 4 4" xfId="19316" xr:uid="{5C40D83C-7779-412D-8312-6135E44B4E91}"/>
    <cellStyle name="Normal 10 5 8 4 5" xfId="34149" xr:uid="{C19D03B3-CC27-4821-A525-B5014D91A6BA}"/>
    <cellStyle name="Normal 10 5 8 5" xfId="5950" xr:uid="{811C80F6-C6EF-4101-AB97-B49E0B6A464D}"/>
    <cellStyle name="Normal 10 5 8 5 2" xfId="9188" xr:uid="{AB8C3CBF-6167-4EBF-8902-FDF72AE58084}"/>
    <cellStyle name="Normal 10 5 8 5 2 2" xfId="16611" xr:uid="{B81C8A46-5E94-49F1-ACCC-3DDCA694A2A8}"/>
    <cellStyle name="Normal 10 5 8 5 2 2 2" xfId="31449" xr:uid="{8E62C1D0-7517-41AE-A617-5FD03F0026AE}"/>
    <cellStyle name="Normal 10 5 8 5 2 2 3" xfId="46282" xr:uid="{9180B210-4CDD-489C-825A-5FE75E2AC280}"/>
    <cellStyle name="Normal 10 5 8 5 2 3" xfId="24029" xr:uid="{D5B86F5F-CC81-4E50-8958-44C9D6C0EA49}"/>
    <cellStyle name="Normal 10 5 8 5 2 4" xfId="38862" xr:uid="{B111894D-4944-4AA7-AD83-EE7A2B0325E8}"/>
    <cellStyle name="Normal 10 5 8 5 3" xfId="13373" xr:uid="{CEE8A081-B6E1-4DD3-8D77-8CB91A44DDE7}"/>
    <cellStyle name="Normal 10 5 8 5 3 2" xfId="28211" xr:uid="{6045C513-8365-44C3-8020-03C1C51EFA3C}"/>
    <cellStyle name="Normal 10 5 8 5 3 3" xfId="43044" xr:uid="{5785297E-DFE1-41BF-8EE6-22D5F6F3DAC7}"/>
    <cellStyle name="Normal 10 5 8 5 4" xfId="20791" xr:uid="{1DD2264D-BA9B-4E09-B9BE-7E3DD9B96187}"/>
    <cellStyle name="Normal 10 5 8 5 5" xfId="35624" xr:uid="{54437064-18C7-4718-9204-A4824C72DA20}"/>
    <cellStyle name="Normal 10 5 8 6" xfId="3110" xr:uid="{80012D40-C93F-442E-B80D-984964FE2A2A}"/>
    <cellStyle name="Normal 10 5 8 6 2" xfId="9400" xr:uid="{304AD9CD-621A-4ECD-8543-58E2A35FE0B9}"/>
    <cellStyle name="Normal 10 5 8 6 2 2" xfId="16823" xr:uid="{F95F591E-1B22-401D-AFD6-D6DCB86961CC}"/>
    <cellStyle name="Normal 10 5 8 6 2 2 2" xfId="31661" xr:uid="{14D7CB0C-BD9F-48A5-ABCC-316AF90C4571}"/>
    <cellStyle name="Normal 10 5 8 6 2 2 3" xfId="46494" xr:uid="{EBBE17A8-3B41-41C7-A401-09D225437739}"/>
    <cellStyle name="Normal 10 5 8 6 2 3" xfId="24241" xr:uid="{15BA248A-1BAF-4801-B5E4-F49188F4710D}"/>
    <cellStyle name="Normal 10 5 8 6 2 4" xfId="39074" xr:uid="{665C7978-C09F-401E-9FC7-44C84F60C3DD}"/>
    <cellStyle name="Normal 10 5 8 6 3" xfId="10521" xr:uid="{DF56E16F-A1AC-49C1-A592-8C28DD7167D4}"/>
    <cellStyle name="Normal 10 5 8 6 3 2" xfId="25359" xr:uid="{BFBBF70C-655A-42E0-920C-1BA58F3C745E}"/>
    <cellStyle name="Normal 10 5 8 6 3 3" xfId="40192" xr:uid="{1E6EF301-24FB-46D4-98EB-E66A488DE574}"/>
    <cellStyle name="Normal 10 5 8 6 4" xfId="17939" xr:uid="{1409EF31-6A1C-4444-9328-597DFEDC81C0}"/>
    <cellStyle name="Normal 10 5 8 6 5" xfId="32772" xr:uid="{E75DCE67-4B77-4478-964F-9CFCF0F3B2DA}"/>
    <cellStyle name="Normal 10 5 8 7" xfId="6340" xr:uid="{1D45C26C-BFA3-497F-8C2E-C6B5F58ED642}"/>
    <cellStyle name="Normal 10 5 8 7 2" xfId="13763" xr:uid="{7C5C90A9-710D-4B18-A82D-1627A9F50735}"/>
    <cellStyle name="Normal 10 5 8 7 2 2" xfId="28601" xr:uid="{EA82C0F6-69F5-456F-BB19-093FB2F2B3AC}"/>
    <cellStyle name="Normal 10 5 8 7 2 3" xfId="43434" xr:uid="{344CC597-3DA5-4216-AD3D-DCFB6708BC2D}"/>
    <cellStyle name="Normal 10 5 8 7 3" xfId="21181" xr:uid="{A15AACB7-A2F2-4C6D-A08E-2838AA5DCB40}"/>
    <cellStyle name="Normal 10 5 8 7 4" xfId="36014" xr:uid="{586FFEBA-C6B9-44A9-A236-CF7115FF1F16}"/>
    <cellStyle name="Normal 10 5 8 8" xfId="9948" xr:uid="{8409A2D0-ED59-47C2-924B-9C19CCD7E424}"/>
    <cellStyle name="Normal 10 5 8 8 2" xfId="24786" xr:uid="{80027B86-F75A-4BEC-8692-B9CE27F74778}"/>
    <cellStyle name="Normal 10 5 8 8 3" xfId="39619" xr:uid="{6AABEB5C-DE85-4311-8A72-485B13F39C02}"/>
    <cellStyle name="Normal 10 5 8 9" xfId="17366" xr:uid="{714BC4AB-971C-49A6-BCF8-97B2DED38083}"/>
    <cellStyle name="Normal 10 5 9" xfId="3113" xr:uid="{D71513C2-7866-4F0C-879A-B3FDC9B4EC3C}"/>
    <cellStyle name="Normal 10 5 9 2" xfId="4477" xr:uid="{13B370A8-6C36-4F6A-8A4F-3793666A9826}"/>
    <cellStyle name="Normal 10 5 9 2 2" xfId="7714" xr:uid="{B922EDE5-1EC2-474F-8652-F32CF63E2BBA}"/>
    <cellStyle name="Normal 10 5 9 2 2 2" xfId="15137" xr:uid="{C564FF80-6B9C-4C5E-B770-A6D087E54A24}"/>
    <cellStyle name="Normal 10 5 9 2 2 2 2" xfId="29975" xr:uid="{0F465781-ED51-4F31-9F23-21564CC1E0FB}"/>
    <cellStyle name="Normal 10 5 9 2 2 2 3" xfId="44808" xr:uid="{6F67F228-AFB6-4206-B54A-C57EED541154}"/>
    <cellStyle name="Normal 10 5 9 2 2 3" xfId="22555" xr:uid="{C21CF208-8237-4DD5-9D7B-400F6365E093}"/>
    <cellStyle name="Normal 10 5 9 2 2 4" xfId="37388" xr:uid="{683F86D7-B35F-4824-B96B-8DA74A4140B2}"/>
    <cellStyle name="Normal 10 5 9 2 3" xfId="11899" xr:uid="{801E1B40-B35A-4A56-8E90-A54DD59F9B95}"/>
    <cellStyle name="Normal 10 5 9 2 3 2" xfId="26737" xr:uid="{68E0CF4C-C049-4979-8686-47E366B34F6F}"/>
    <cellStyle name="Normal 10 5 9 2 3 3" xfId="41570" xr:uid="{5FD68E61-B01A-47D6-A630-5337B8C7ECA4}"/>
    <cellStyle name="Normal 10 5 9 2 4" xfId="19317" xr:uid="{54C5E870-D765-4BBA-BAC3-33C06E271D5E}"/>
    <cellStyle name="Normal 10 5 9 2 5" xfId="34150" xr:uid="{DABA459A-6863-4B74-9F4E-6D01480D8CAC}"/>
    <cellStyle name="Normal 10 5 9 3" xfId="6343" xr:uid="{D8F7B844-9EBF-4A4C-B639-A19A3A7F85B3}"/>
    <cellStyle name="Normal 10 5 9 3 2" xfId="13766" xr:uid="{C3FD467B-EC38-443C-811E-CEBED5D7E2D4}"/>
    <cellStyle name="Normal 10 5 9 3 2 2" xfId="28604" xr:uid="{47461BB1-143C-42CA-A89E-AB4950EE8105}"/>
    <cellStyle name="Normal 10 5 9 3 2 3" xfId="43437" xr:uid="{0CEAA7C3-7ABD-4F1C-B217-7D8942820F33}"/>
    <cellStyle name="Normal 10 5 9 3 3" xfId="21184" xr:uid="{792E0CBC-2379-4CFE-B923-F01A20B4B304}"/>
    <cellStyle name="Normal 10 5 9 3 4" xfId="36017" xr:uid="{D3E0E242-A8DA-4D39-A824-6C154B2606F3}"/>
    <cellStyle name="Normal 10 5 9 4" xfId="10524" xr:uid="{7DA8E0A5-DB36-407C-A05B-E5410B145FE8}"/>
    <cellStyle name="Normal 10 5 9 4 2" xfId="25362" xr:uid="{3B92FE3A-374B-430E-85DA-E57B8978D1C6}"/>
    <cellStyle name="Normal 10 5 9 4 3" xfId="40195" xr:uid="{E5A93F28-33BE-4E58-B500-707EEB6F68AB}"/>
    <cellStyle name="Normal 10 5 9 5" xfId="17942" xr:uid="{FB77DE27-F9E1-41F6-BB1D-8AEC366965C3}"/>
    <cellStyle name="Normal 10 5 9 6" xfId="32775" xr:uid="{18CF4E38-5C17-4DFF-BB5C-FFF6FC316CF1}"/>
    <cellStyle name="Normal 10 50" xfId="2869" xr:uid="{4BCE9A6D-1187-45C1-BDEF-90C7280282B8}"/>
    <cellStyle name="Normal 10 50 2" xfId="4478" xr:uid="{8F7DF6EF-8FE9-4F50-8154-BED681941A2F}"/>
    <cellStyle name="Normal 10 50 2 2" xfId="7715" xr:uid="{86D013AA-3CFD-40CF-BA21-ABB234D05A93}"/>
    <cellStyle name="Normal 10 50 2 2 2" xfId="15138" xr:uid="{47E833A3-2517-46C2-82E9-52A185F9E56B}"/>
    <cellStyle name="Normal 10 50 2 2 2 2" xfId="29976" xr:uid="{7C6FC8D1-A40F-4358-8115-6C3AC5FE13D0}"/>
    <cellStyle name="Normal 10 50 2 2 2 3" xfId="44809" xr:uid="{7DAD629E-48F8-41C3-9BBB-45F720EF0265}"/>
    <cellStyle name="Normal 10 50 2 2 3" xfId="22556" xr:uid="{1F1F1281-10AB-4195-BFB9-D87F4C1273E8}"/>
    <cellStyle name="Normal 10 50 2 2 4" xfId="37389" xr:uid="{65BB151C-FD26-4DA8-9599-D1ECF17CADD9}"/>
    <cellStyle name="Normal 10 50 2 3" xfId="11900" xr:uid="{80F14457-406B-4D3F-9661-C82D1AB2965C}"/>
    <cellStyle name="Normal 10 50 2 3 2" xfId="26738" xr:uid="{80876B78-14BE-455A-B7BD-92F2CE99412B}"/>
    <cellStyle name="Normal 10 50 2 3 3" xfId="41571" xr:uid="{8D3EC8C3-66C3-493B-9ECB-3557E52D2603}"/>
    <cellStyle name="Normal 10 50 2 4" xfId="19318" xr:uid="{D6C93A38-4EE9-4E2F-B635-44DE12D3C930}"/>
    <cellStyle name="Normal 10 50 2 5" xfId="34151" xr:uid="{1232B5DD-B591-45A3-8AAB-D18A68479EBB}"/>
    <cellStyle name="Normal 10 50 3" xfId="6056" xr:uid="{2F48787E-43C8-494B-822D-719E456EDF5D}"/>
    <cellStyle name="Normal 10 50 3 2" xfId="9294" xr:uid="{6BA32A24-1806-42DB-8111-E9736BD90A66}"/>
    <cellStyle name="Normal 10 50 3 2 2" xfId="16717" xr:uid="{47987B1D-7514-43E4-ABB2-AF324396FC89}"/>
    <cellStyle name="Normal 10 50 3 2 2 2" xfId="31555" xr:uid="{007C36A3-C5A4-401F-8A34-86634F247B63}"/>
    <cellStyle name="Normal 10 50 3 2 2 3" xfId="46388" xr:uid="{DA7BA448-EA1E-480D-8241-D0ACD8386114}"/>
    <cellStyle name="Normal 10 50 3 2 3" xfId="24135" xr:uid="{8B49B10B-8FD8-4B08-B74B-40006E41FDCE}"/>
    <cellStyle name="Normal 10 50 3 2 4" xfId="38968" xr:uid="{B7D200A3-7040-4DD7-B29A-A9A39EA19872}"/>
    <cellStyle name="Normal 10 50 3 3" xfId="13479" xr:uid="{7E62B643-5E3B-4054-9315-C28BC5B7C6CF}"/>
    <cellStyle name="Normal 10 50 3 3 2" xfId="28317" xr:uid="{3EA7222D-F8BA-489E-BC6C-8F7CEA7D3A30}"/>
    <cellStyle name="Normal 10 50 3 3 3" xfId="43150" xr:uid="{73737787-FCE9-41BC-8E9A-953C1FDE2EEE}"/>
    <cellStyle name="Normal 10 50 3 4" xfId="20897" xr:uid="{181E6ABA-390F-4F4D-B6F8-5175D89445B6}"/>
    <cellStyle name="Normal 10 50 3 5" xfId="35730" xr:uid="{1775EBB7-576B-4420-897F-E307EA5F244E}"/>
    <cellStyle name="Normal 10 50 4" xfId="3114" xr:uid="{968E5CB1-BA97-4411-9D8E-ACBDDBEC2E0D}"/>
    <cellStyle name="Normal 10 50 4 2" xfId="9401" xr:uid="{E8C8803C-19C4-4346-86FC-CCABD4E5132A}"/>
    <cellStyle name="Normal 10 50 4 2 2" xfId="16824" xr:uid="{95F603DE-3178-4578-B359-D723E6E37DDE}"/>
    <cellStyle name="Normal 10 50 4 2 2 2" xfId="31662" xr:uid="{FEE7DD6A-3EAF-44F4-A9A6-BF9B3381BCFC}"/>
    <cellStyle name="Normal 10 50 4 2 2 3" xfId="46495" xr:uid="{D491CDD0-D7C6-463E-8E3F-B7BA121BE940}"/>
    <cellStyle name="Normal 10 50 4 2 3" xfId="24242" xr:uid="{D204ABC4-8B6F-429D-8D13-7E9D7AEED2DB}"/>
    <cellStyle name="Normal 10 50 4 2 4" xfId="39075" xr:uid="{2E4DF6DF-FB18-4A17-B21A-B47B67F0A283}"/>
    <cellStyle name="Normal 10 50 4 3" xfId="10525" xr:uid="{A5BD3039-2D44-4174-8664-D10E405899DC}"/>
    <cellStyle name="Normal 10 50 4 3 2" xfId="25363" xr:uid="{04B87A57-A63C-44DB-8BD7-FC031EE0E3AB}"/>
    <cellStyle name="Normal 10 50 4 3 3" xfId="40196" xr:uid="{04919EE1-8794-4DA4-AD12-D72EA4081D67}"/>
    <cellStyle name="Normal 10 50 4 4" xfId="17943" xr:uid="{C47B2E38-DD05-4FD1-B99B-44E0A713623B}"/>
    <cellStyle name="Normal 10 50 4 5" xfId="32776" xr:uid="{66399F9F-E2A4-43CA-903B-76B6AAD25F42}"/>
    <cellStyle name="Normal 10 50 5" xfId="6344" xr:uid="{0EC530FB-B319-43EC-BC95-F77930C7FD9A}"/>
    <cellStyle name="Normal 10 50 5 2" xfId="13767" xr:uid="{500DAC06-1176-456C-A701-2E9C657B5087}"/>
    <cellStyle name="Normal 10 50 5 2 2" xfId="28605" xr:uid="{6BD17344-3BF8-425D-B66F-E36D8417D0C7}"/>
    <cellStyle name="Normal 10 50 5 2 3" xfId="43438" xr:uid="{722040EB-88C9-4B43-A587-D8AFDE99757E}"/>
    <cellStyle name="Normal 10 50 5 3" xfId="21185" xr:uid="{2A9AB1AC-BBF3-41E3-9759-1EBB3B797BE2}"/>
    <cellStyle name="Normal 10 50 5 4" xfId="36018" xr:uid="{469D9ABA-0F4F-423A-8EC6-08352B286530}"/>
    <cellStyle name="Normal 10 50 6" xfId="10279" xr:uid="{763CBBA3-81E8-45D3-83D2-5E12DD06E968}"/>
    <cellStyle name="Normal 10 50 6 2" xfId="25117" xr:uid="{A25BA66F-FDE9-4B11-8926-D1D908E42BAC}"/>
    <cellStyle name="Normal 10 50 6 3" xfId="39950" xr:uid="{247F9526-2DAE-46CC-9C5A-3EFB55334AF9}"/>
    <cellStyle name="Normal 10 50 7" xfId="17697" xr:uid="{2BAF7ED0-6E0C-457D-AC76-588F724A827D}"/>
    <cellStyle name="Normal 10 50 8" xfId="32530" xr:uid="{C016E255-2D3B-4BE0-AB44-A85AB30A2B26}"/>
    <cellStyle name="Normal 10 51" xfId="3115" xr:uid="{C5BA2539-91C7-4847-B398-33B8BC366E39}"/>
    <cellStyle name="Normal 10 51 2" xfId="4479" xr:uid="{3ABB1AA9-6708-4020-A5EC-86ED7C239DD5}"/>
    <cellStyle name="Normal 10 51 2 2" xfId="7716" xr:uid="{2727FA2E-61F4-4FAC-A3A1-B2D185F0BC22}"/>
    <cellStyle name="Normal 10 51 2 2 2" xfId="15139" xr:uid="{D78675D7-50AC-48DE-AFF6-1F39FA4D36FA}"/>
    <cellStyle name="Normal 10 51 2 2 2 2" xfId="29977" xr:uid="{449A7FFD-5D09-4750-8182-A9458A72F862}"/>
    <cellStyle name="Normal 10 51 2 2 2 3" xfId="44810" xr:uid="{82B22FE3-0D92-4A22-8CAB-E525E3136A3C}"/>
    <cellStyle name="Normal 10 51 2 2 3" xfId="22557" xr:uid="{402EC3DF-7C58-4D0D-BBDA-372FA875F73E}"/>
    <cellStyle name="Normal 10 51 2 2 4" xfId="37390" xr:uid="{F95ABAFF-A12A-408A-8B47-6F6ACE354CC2}"/>
    <cellStyle name="Normal 10 51 2 3" xfId="11901" xr:uid="{4BE0CE02-E264-4E0E-AC91-95B22532ECDC}"/>
    <cellStyle name="Normal 10 51 2 3 2" xfId="26739" xr:uid="{CA8AF453-FEE0-46CF-8B57-F6124B7A24A8}"/>
    <cellStyle name="Normal 10 51 2 3 3" xfId="41572" xr:uid="{D92D2DD9-95A5-447D-B4C0-2D50CC51734E}"/>
    <cellStyle name="Normal 10 51 2 4" xfId="19319" xr:uid="{019FE589-D171-4BF8-9F53-9F8D25B3CDF5}"/>
    <cellStyle name="Normal 10 51 2 5" xfId="34152" xr:uid="{10B4B462-0DD9-4DBE-8CC6-ABF21BA6E7D5}"/>
    <cellStyle name="Normal 10 51 3" xfId="6345" xr:uid="{CB5B778D-AB15-453E-AB24-ABCC3FD60382}"/>
    <cellStyle name="Normal 10 51 3 2" xfId="13768" xr:uid="{EEC875BB-7D3E-4A84-8956-23A9BFF0228B}"/>
    <cellStyle name="Normal 10 51 3 2 2" xfId="28606" xr:uid="{AB704217-911F-4429-BB5E-05F276F762BE}"/>
    <cellStyle name="Normal 10 51 3 2 3" xfId="43439" xr:uid="{4F30CE26-14CB-4A45-A400-881869E42BA1}"/>
    <cellStyle name="Normal 10 51 3 3" xfId="21186" xr:uid="{3B0FDBDC-AEE5-4237-A2F3-8CAAE8A7ED8B}"/>
    <cellStyle name="Normal 10 51 3 4" xfId="36019" xr:uid="{225F351D-4F1C-4149-9A15-831113C1A180}"/>
    <cellStyle name="Normal 10 51 4" xfId="10526" xr:uid="{64A31109-9751-4B00-B97B-E92CE7FA1D2C}"/>
    <cellStyle name="Normal 10 51 4 2" xfId="25364" xr:uid="{3D66ECE7-615B-4AF4-BD89-B3C80759FA35}"/>
    <cellStyle name="Normal 10 51 4 3" xfId="40197" xr:uid="{72155FF7-A86C-410A-92AD-4C7185D89F31}"/>
    <cellStyle name="Normal 10 51 5" xfId="17944" xr:uid="{1CB1AFF0-AC94-4E68-9603-D4212C7DC3AB}"/>
    <cellStyle name="Normal 10 51 6" xfId="32777" xr:uid="{EEED43B0-2C0E-40DF-B6E4-9E583458CB4D}"/>
    <cellStyle name="Normal 10 52" xfId="4480" xr:uid="{67DFCEA7-8DE5-4EB1-BB50-555EED7863C5}"/>
    <cellStyle name="Normal 10 52 2" xfId="7717" xr:uid="{AF83DE90-EE1C-4271-97DB-FEEB5FBA0D23}"/>
    <cellStyle name="Normal 10 52 2 2" xfId="15140" xr:uid="{CF858B9E-3EC0-4AD2-8C0F-3BF1B9A95DFF}"/>
    <cellStyle name="Normal 10 52 2 2 2" xfId="29978" xr:uid="{9B790448-51D4-4FA7-807D-1E311292A761}"/>
    <cellStyle name="Normal 10 52 2 2 3" xfId="44811" xr:uid="{9BD49A92-F259-4359-8097-FE291907B630}"/>
    <cellStyle name="Normal 10 52 2 3" xfId="22558" xr:uid="{5E12D326-1005-4EB0-B848-9693597A506D}"/>
    <cellStyle name="Normal 10 52 2 4" xfId="37391" xr:uid="{2060122D-650B-426A-8A15-B72B372DB2AF}"/>
    <cellStyle name="Normal 10 52 3" xfId="11902" xr:uid="{D853333C-FA2E-4CB8-99B7-C1722C6EE8D5}"/>
    <cellStyle name="Normal 10 52 3 2" xfId="26740" xr:uid="{A7947FFE-39E8-4C69-902D-27ED8C228183}"/>
    <cellStyle name="Normal 10 52 3 3" xfId="41573" xr:uid="{8917DE95-1F25-4943-82A2-FD4D96266E0E}"/>
    <cellStyle name="Normal 10 52 4" xfId="19320" xr:uid="{97524DF0-AA71-4AA0-A733-5D69F9479D36}"/>
    <cellStyle name="Normal 10 52 5" xfId="34153" xr:uid="{4BA9467E-F502-40F8-AECB-2D42068ED24A}"/>
    <cellStyle name="Normal 10 53" xfId="4481" xr:uid="{7005A2D4-1BBE-48E7-A7EF-6A29EE4FFE93}"/>
    <cellStyle name="Normal 10 53 2" xfId="7718" xr:uid="{ED62118B-354A-45D0-9F1E-FF51FEA34D1A}"/>
    <cellStyle name="Normal 10 53 2 2" xfId="15141" xr:uid="{65248382-D226-4653-AAC7-F446E6D41D92}"/>
    <cellStyle name="Normal 10 53 2 2 2" xfId="29979" xr:uid="{B9C59D5E-7B78-4567-8533-1B9ADFF870C5}"/>
    <cellStyle name="Normal 10 53 2 2 3" xfId="44812" xr:uid="{E6AF775E-71B6-4A05-B8D6-5A0B410DF1FF}"/>
    <cellStyle name="Normal 10 53 2 3" xfId="22559" xr:uid="{12785988-9C8A-421A-AE2A-319AB35E7AC1}"/>
    <cellStyle name="Normal 10 53 2 4" xfId="37392" xr:uid="{EBABB94B-BA59-4587-8A71-A66DAE17C0C9}"/>
    <cellStyle name="Normal 10 53 3" xfId="11903" xr:uid="{C5B0D6C3-82A6-470B-9AE5-5187BF1A193B}"/>
    <cellStyle name="Normal 10 53 3 2" xfId="26741" xr:uid="{79EE9FC0-FB9C-453F-A2A5-F4947EF0BF68}"/>
    <cellStyle name="Normal 10 53 3 3" xfId="41574" xr:uid="{2789E6A7-A8D1-427B-845D-F652067245BF}"/>
    <cellStyle name="Normal 10 53 4" xfId="19321" xr:uid="{D2B1DA53-7C13-4E98-B00B-8B5F21B21FE5}"/>
    <cellStyle name="Normal 10 53 5" xfId="34154" xr:uid="{EF04D5D6-7934-454B-AC4A-5D28A7E7AA82}"/>
    <cellStyle name="Normal 10 54" xfId="2909" xr:uid="{60F351B0-4D3B-4279-AC90-6A6CF9AD2C59}"/>
    <cellStyle name="Normal 10 54 2" xfId="9332" xr:uid="{AC45703E-AB99-4608-9277-FE766E6938A5}"/>
    <cellStyle name="Normal 10 54 2 2" xfId="16755" xr:uid="{22F235A4-FA3F-4E2A-AFA5-A1C636F2CB36}"/>
    <cellStyle name="Normal 10 54 2 2 2" xfId="31593" xr:uid="{20DCC8D7-7BAF-424B-BDDD-F55AAE29C8EB}"/>
    <cellStyle name="Normal 10 54 2 2 3" xfId="46426" xr:uid="{D5380F01-7B87-4258-87FA-ADC5071B14EF}"/>
    <cellStyle name="Normal 10 54 2 3" xfId="24173" xr:uid="{EE21B416-0057-449D-8461-592F5D0C8933}"/>
    <cellStyle name="Normal 10 54 2 4" xfId="39006" xr:uid="{474FD568-696F-4A0F-BBCB-8C7212C94E10}"/>
    <cellStyle name="Normal 10 54 3" xfId="10320" xr:uid="{A2C472AA-DD33-4D3D-BF9A-D6B44ECCE433}"/>
    <cellStyle name="Normal 10 54 3 2" xfId="25158" xr:uid="{4134F8B0-222A-4AA1-9E36-BEF25D32B11B}"/>
    <cellStyle name="Normal 10 54 3 3" xfId="39991" xr:uid="{1CA11483-4343-4957-8193-78D42B75F40B}"/>
    <cellStyle name="Normal 10 54 4" xfId="17738" xr:uid="{92E207AC-10A6-42B4-91B2-B50B22529881}"/>
    <cellStyle name="Normal 10 54 5" xfId="32571" xr:uid="{A85843E1-5ECC-49ED-A051-4A309333241A}"/>
    <cellStyle name="Normal 10 55" xfId="6087" xr:uid="{907CF65B-1492-4563-8C63-F570C81A6777}"/>
    <cellStyle name="Normal 10 55 2" xfId="9795" xr:uid="{F635626C-80C1-45C0-B817-E3B889C35478}"/>
    <cellStyle name="Normal 10 55 2 2" xfId="17215" xr:uid="{9E480E3F-4487-4D85-8433-E7E69D763B14}"/>
    <cellStyle name="Normal 10 55 2 2 2" xfId="32053" xr:uid="{88427E9C-F617-472A-A1EC-3819FD55C6AB}"/>
    <cellStyle name="Normal 10 55 2 2 3" xfId="46886" xr:uid="{54FFAC10-C664-4874-BD3F-229C121EF087}"/>
    <cellStyle name="Normal 10 55 2 3" xfId="24633" xr:uid="{480BCD95-0068-4488-AE34-85E9BE4A7F57}"/>
    <cellStyle name="Normal 10 55 2 4" xfId="39466" xr:uid="{2AC20DA3-A1AC-4411-B5F5-31855D67C801}"/>
    <cellStyle name="Normal 10 55 3" xfId="13508" xr:uid="{DB3CABB9-E135-466E-8241-26867E61F21E}"/>
    <cellStyle name="Normal 10 55 3 2" xfId="28346" xr:uid="{3CE3A384-A118-4ADA-8B7F-F0C4B1223673}"/>
    <cellStyle name="Normal 10 55 3 3" xfId="43179" xr:uid="{A5D650A5-B298-40FF-8C80-77A9F3F31704}"/>
    <cellStyle name="Normal 10 55 4" xfId="20926" xr:uid="{D0709AC7-4715-4961-B49C-A97E06CE3DC1}"/>
    <cellStyle name="Normal 10 55 5" xfId="35759" xr:uid="{EF7B6133-D897-4997-BB49-96F76935CCA3}"/>
    <cellStyle name="Normal 10 56" xfId="6094" xr:uid="{675ADA28-0562-4CB0-88DB-73C97CC69BB1}"/>
    <cellStyle name="Normal 10 56 2" xfId="9803" xr:uid="{FC69473C-F5C4-4ABD-83E5-3EF2225DBD2B}"/>
    <cellStyle name="Normal 10 56 2 2" xfId="17223" xr:uid="{FC49E6E9-38C6-4FBA-9115-7129AD0D967E}"/>
    <cellStyle name="Normal 10 56 2 2 2" xfId="32061" xr:uid="{55D27EF0-38E1-4E03-9707-3445E8C65A83}"/>
    <cellStyle name="Normal 10 56 2 2 3" xfId="46894" xr:uid="{65EF0B19-751A-4AE3-B35B-10040A05BE8D}"/>
    <cellStyle name="Normal 10 56 2 3" xfId="24641" xr:uid="{6507E99A-8CBE-4340-A9F1-DC9EDBEBF457}"/>
    <cellStyle name="Normal 10 56 2 4" xfId="39474" xr:uid="{A8AA2974-D01E-4B9B-98C8-0DCE29E74C2E}"/>
    <cellStyle name="Normal 10 56 3" xfId="13516" xr:uid="{DDE4C463-B78D-4CD9-BCC0-8E30B4B32BA5}"/>
    <cellStyle name="Normal 10 56 3 2" xfId="28354" xr:uid="{B4D1E3BB-011D-464D-8F0F-8E8DC401D63D}"/>
    <cellStyle name="Normal 10 56 3 3" xfId="43187" xr:uid="{0D0ED712-9F65-4C21-B434-1393A6B023B9}"/>
    <cellStyle name="Normal 10 56 4" xfId="20934" xr:uid="{C5DCF8CB-E5C3-4788-AB03-61C75D3C0947}"/>
    <cellStyle name="Normal 10 56 5" xfId="35767" xr:uid="{641591BF-166E-4D1C-A364-2B08AEC1D3BC}"/>
    <cellStyle name="Normal 10 57" xfId="6102" xr:uid="{28880B34-087B-4FB2-9362-1F10A6354B90}"/>
    <cellStyle name="Normal 10 57 2" xfId="13525" xr:uid="{F344ED82-7095-41C3-A62F-FAB76F042F57}"/>
    <cellStyle name="Normal 10 57 2 2" xfId="28363" xr:uid="{E9406D6D-B167-4A7E-947D-0A4CCB19D4FE}"/>
    <cellStyle name="Normal 10 57 2 3" xfId="43196" xr:uid="{106574C8-273D-41BB-959D-0472149C4F3D}"/>
    <cellStyle name="Normal 10 57 3" xfId="20943" xr:uid="{61BA01A2-9C4D-4523-8EF0-DC652EB9BC35}"/>
    <cellStyle name="Normal 10 57 4" xfId="35776" xr:uid="{1844669B-9995-419A-93C2-888E20E19215}"/>
    <cellStyle name="Normal 10 58" xfId="9811" xr:uid="{801402A4-0147-4F5C-8DCB-25951A9892A8}"/>
    <cellStyle name="Normal 10 58 2" xfId="24649" xr:uid="{8CED4DED-B24F-49C0-9B86-2BDB3003B669}"/>
    <cellStyle name="Normal 10 58 3" xfId="39482" xr:uid="{6C691F7E-8A8B-42D3-8CF8-B84794E534C2}"/>
    <cellStyle name="Normal 10 59" xfId="9816" xr:uid="{B84F3CC0-1FDB-4722-8E3C-C793550B6A48}"/>
    <cellStyle name="Normal 10 59 2" xfId="24654" xr:uid="{8A9836CD-A8F6-46F3-92A4-4F2DD460DF0D}"/>
    <cellStyle name="Normal 10 59 3" xfId="39487" xr:uid="{FA38D821-776E-486A-B6F3-80C809082722}"/>
    <cellStyle name="Normal 10 6" xfId="1298" xr:uid="{DE4E615C-6D84-4734-9505-671D884DBD7D}"/>
    <cellStyle name="Normal 10 6 10" xfId="32161" xr:uid="{A79D71D4-CDE2-4ECC-9539-056B628BA8CA}"/>
    <cellStyle name="Normal 10 6 11" xfId="2336" xr:uid="{E79CC6EC-99EE-4710-835E-EAA5504E3707}"/>
    <cellStyle name="Normal 10 6 2" xfId="3117" xr:uid="{4BBFDB7F-8887-476C-858A-DCD730770A45}"/>
    <cellStyle name="Normal 10 6 2 2" xfId="4482" xr:uid="{8B16EC3F-2B1E-471D-A794-4AE1C73163AE}"/>
    <cellStyle name="Normal 10 6 2 2 2" xfId="7719" xr:uid="{CB195D71-67B5-478A-8354-3645156BEA2F}"/>
    <cellStyle name="Normal 10 6 2 2 2 2" xfId="15142" xr:uid="{D0DBE545-C5B4-4C38-B436-EC9F13433279}"/>
    <cellStyle name="Normal 10 6 2 2 2 2 2" xfId="29980" xr:uid="{84834B36-1FFD-4197-809E-3988F3C40106}"/>
    <cellStyle name="Normal 10 6 2 2 2 2 3" xfId="44813" xr:uid="{74A5F881-CB2C-49CF-B74C-06862D326C75}"/>
    <cellStyle name="Normal 10 6 2 2 2 3" xfId="22560" xr:uid="{EE2DFFE8-4814-42FD-9520-4CDF9377BA99}"/>
    <cellStyle name="Normal 10 6 2 2 2 4" xfId="37393" xr:uid="{96BCCC78-1718-4ED6-9D21-2BB65B17403F}"/>
    <cellStyle name="Normal 10 6 2 2 3" xfId="11904" xr:uid="{8861D2D3-0822-4A9B-8FD7-1947B140B484}"/>
    <cellStyle name="Normal 10 6 2 2 3 2" xfId="26742" xr:uid="{AD5F19D6-9F13-4B71-8DA2-EED5C1B8F307}"/>
    <cellStyle name="Normal 10 6 2 2 3 3" xfId="41575" xr:uid="{F9B01665-2BFA-4835-A03B-E272FA96327E}"/>
    <cellStyle name="Normal 10 6 2 2 4" xfId="19322" xr:uid="{ED1743C1-58B9-4BE1-A0EE-DC39EC4139D0}"/>
    <cellStyle name="Normal 10 6 2 2 5" xfId="34155" xr:uid="{918DC272-1373-4A4D-9695-E1B7E43ECD9C}"/>
    <cellStyle name="Normal 10 6 2 3" xfId="6347" xr:uid="{B5F31A68-8CFB-4A3A-91F5-0146116EF0B8}"/>
    <cellStyle name="Normal 10 6 2 3 2" xfId="13770" xr:uid="{AD151BB9-5734-40ED-A5EE-1BD166BD3DEF}"/>
    <cellStyle name="Normal 10 6 2 3 2 2" xfId="28608" xr:uid="{F991FC8F-006E-462A-B3E8-8BF22075D60F}"/>
    <cellStyle name="Normal 10 6 2 3 2 3" xfId="43441" xr:uid="{FE3F65B9-2A1E-498E-9362-9FECDF109C50}"/>
    <cellStyle name="Normal 10 6 2 3 3" xfId="21188" xr:uid="{8D7E8531-2EF3-457F-A212-8CF7E56BC583}"/>
    <cellStyle name="Normal 10 6 2 3 4" xfId="36021" xr:uid="{93684738-4F16-4BB9-94F4-0BD26C12091A}"/>
    <cellStyle name="Normal 10 6 2 4" xfId="10528" xr:uid="{27F178E2-A465-42DD-894D-C38490250EFA}"/>
    <cellStyle name="Normal 10 6 2 4 2" xfId="25366" xr:uid="{19DF58AD-872F-46BF-B7AC-CED3888C091F}"/>
    <cellStyle name="Normal 10 6 2 4 3" xfId="40199" xr:uid="{A03E0162-09A2-4CE3-8FEB-9AA56FB00DD2}"/>
    <cellStyle name="Normal 10 6 2 5" xfId="17946" xr:uid="{09DD997A-9F72-4738-9A4E-1D5028314227}"/>
    <cellStyle name="Normal 10 6 2 6" xfId="32779" xr:uid="{D638CC2F-3272-462A-A95A-A680C731556E}"/>
    <cellStyle name="Normal 10 6 3" xfId="3118" xr:uid="{2C147391-DD82-4C70-A037-D28952723289}"/>
    <cellStyle name="Normal 10 6 3 2" xfId="4483" xr:uid="{FFA899F5-B3E9-47F2-A247-88E419670D95}"/>
    <cellStyle name="Normal 10 6 3 2 2" xfId="7720" xr:uid="{2D7A5403-A903-4977-81E5-8506DECE9E59}"/>
    <cellStyle name="Normal 10 6 3 2 2 2" xfId="15143" xr:uid="{83E831AB-B64B-46D9-891D-9B93D0461F61}"/>
    <cellStyle name="Normal 10 6 3 2 2 2 2" xfId="29981" xr:uid="{180423A5-5B6A-4AD9-B263-2B5F95DE1378}"/>
    <cellStyle name="Normal 10 6 3 2 2 2 3" xfId="44814" xr:uid="{96297A9F-3E80-453B-AFEF-6AA961EA65F6}"/>
    <cellStyle name="Normal 10 6 3 2 2 3" xfId="22561" xr:uid="{498DB1A0-3B8A-4CF8-9B2B-964F7758A133}"/>
    <cellStyle name="Normal 10 6 3 2 2 4" xfId="37394" xr:uid="{E47498E3-1E60-43B0-B8C8-EFB3D24A6D65}"/>
    <cellStyle name="Normal 10 6 3 2 3" xfId="11905" xr:uid="{29714ADC-ECF9-4E03-9B92-C1B52C9B6CB6}"/>
    <cellStyle name="Normal 10 6 3 2 3 2" xfId="26743" xr:uid="{EFB54EF9-46E4-4082-886E-C7672AC8A7C6}"/>
    <cellStyle name="Normal 10 6 3 2 3 3" xfId="41576" xr:uid="{5B6C007A-B588-456B-8269-62F976C2461B}"/>
    <cellStyle name="Normal 10 6 3 2 4" xfId="19323" xr:uid="{F8FEDD0E-FD33-48E0-BEF3-493FD897CB4F}"/>
    <cellStyle name="Normal 10 6 3 2 5" xfId="34156" xr:uid="{A8D4E302-FBFE-45CF-8521-B301B1DAAADD}"/>
    <cellStyle name="Normal 10 6 3 3" xfId="6348" xr:uid="{1F39090D-D56D-4347-B081-BF281048B0C1}"/>
    <cellStyle name="Normal 10 6 3 3 2" xfId="13771" xr:uid="{24ADB035-6BB0-451A-BFAB-8C3BCF69CE79}"/>
    <cellStyle name="Normal 10 6 3 3 2 2" xfId="28609" xr:uid="{76E07278-2D6B-42B3-81CC-9C5095B74EC8}"/>
    <cellStyle name="Normal 10 6 3 3 2 3" xfId="43442" xr:uid="{01779BFE-81B9-4565-A7FA-1DDAFCB11080}"/>
    <cellStyle name="Normal 10 6 3 3 3" xfId="21189" xr:uid="{58225E7E-63AE-4FBA-B834-D1B3D8C4E9B5}"/>
    <cellStyle name="Normal 10 6 3 3 4" xfId="36022" xr:uid="{D656EE08-58A4-4F32-AA33-FB96C2C45A54}"/>
    <cellStyle name="Normal 10 6 3 4" xfId="10529" xr:uid="{2D11BD7E-D505-4180-AD79-593139A1447E}"/>
    <cellStyle name="Normal 10 6 3 4 2" xfId="25367" xr:uid="{7EF07DFF-0A72-429C-8CF1-462BD0F694C6}"/>
    <cellStyle name="Normal 10 6 3 4 3" xfId="40200" xr:uid="{FF11190B-7D11-414B-A2E4-1302708AE4DB}"/>
    <cellStyle name="Normal 10 6 3 5" xfId="17947" xr:uid="{1B59604D-58C6-4FE4-A816-013429A10A7A}"/>
    <cellStyle name="Normal 10 6 3 6" xfId="32780" xr:uid="{AD78738B-A37F-42DD-8B57-9749809A443B}"/>
    <cellStyle name="Normal 10 6 4" xfId="4484" xr:uid="{C7F2824A-9D19-4273-8609-C29065D91DE0}"/>
    <cellStyle name="Normal 10 6 4 2" xfId="7721" xr:uid="{F4CA33B4-4E2F-4EC3-981E-5A90D7C542B2}"/>
    <cellStyle name="Normal 10 6 4 2 2" xfId="15144" xr:uid="{AD125047-A3BC-4F00-9316-783B1C27626C}"/>
    <cellStyle name="Normal 10 6 4 2 2 2" xfId="29982" xr:uid="{7D8DBC30-450B-48B8-BCE6-069E4DA821FF}"/>
    <cellStyle name="Normal 10 6 4 2 2 3" xfId="44815" xr:uid="{0D56F073-379D-4D0C-B55A-BBF602305B1E}"/>
    <cellStyle name="Normal 10 6 4 2 3" xfId="22562" xr:uid="{02849D9C-64A3-40BF-9C5B-A698E2CCF05D}"/>
    <cellStyle name="Normal 10 6 4 2 4" xfId="37395" xr:uid="{76FB63B0-3376-417E-9555-E04B4D4A7FED}"/>
    <cellStyle name="Normal 10 6 4 3" xfId="11906" xr:uid="{E8E21D07-C451-4250-9651-0CCD48A1A278}"/>
    <cellStyle name="Normal 10 6 4 3 2" xfId="26744" xr:uid="{45EC4D94-D16F-42FC-BDDF-F85ABFCC6FE6}"/>
    <cellStyle name="Normal 10 6 4 3 3" xfId="41577" xr:uid="{988F1359-7B63-4BA2-8859-5AF983B82A3A}"/>
    <cellStyle name="Normal 10 6 4 4" xfId="19324" xr:uid="{8B9B75F8-16DA-4267-920B-4D7FA73373A8}"/>
    <cellStyle name="Normal 10 6 4 5" xfId="34157" xr:uid="{078A1263-342B-45FE-A00A-66E88B13E324}"/>
    <cellStyle name="Normal 10 6 5" xfId="6023" xr:uid="{94CA330F-B652-48AF-8E36-F58CAD18466A}"/>
    <cellStyle name="Normal 10 6 5 2" xfId="9261" xr:uid="{68E4E17E-D460-41B4-B640-592DB3CFE7BF}"/>
    <cellStyle name="Normal 10 6 5 2 2" xfId="16684" xr:uid="{552A8410-6948-4763-A2E5-3A7C975B7787}"/>
    <cellStyle name="Normal 10 6 5 2 2 2" xfId="31522" xr:uid="{25212821-F72C-4089-8F91-9A51CED9349A}"/>
    <cellStyle name="Normal 10 6 5 2 2 3" xfId="46355" xr:uid="{79D9C55C-8481-4022-BB23-928984FBC56A}"/>
    <cellStyle name="Normal 10 6 5 2 3" xfId="24102" xr:uid="{937030CD-F7CE-4884-AEA2-0C138CE69522}"/>
    <cellStyle name="Normal 10 6 5 2 4" xfId="38935" xr:uid="{496A48DE-881E-4E6F-97C8-C85F7AA6205A}"/>
    <cellStyle name="Normal 10 6 5 3" xfId="13446" xr:uid="{4839CEA3-E3D4-4B92-B5B6-C4BA877778A4}"/>
    <cellStyle name="Normal 10 6 5 3 2" xfId="28284" xr:uid="{870C0A8E-FACD-43FF-8FA2-26763FA230F8}"/>
    <cellStyle name="Normal 10 6 5 3 3" xfId="43117" xr:uid="{E929C246-D65D-4F0D-A492-F0375E600446}"/>
    <cellStyle name="Normal 10 6 5 4" xfId="20864" xr:uid="{B78A878F-4190-47C8-AC04-8D28D67155E7}"/>
    <cellStyle name="Normal 10 6 5 5" xfId="35697" xr:uid="{CC4C6B89-451C-40B2-9A5C-76582A20FB9F}"/>
    <cellStyle name="Normal 10 6 6" xfId="3116" xr:uid="{084F70EB-A3FD-48AA-A366-120355EF1C30}"/>
    <cellStyle name="Normal 10 6 6 2" xfId="9402" xr:uid="{20C12CBF-C01B-4948-BD9B-1CD25A740059}"/>
    <cellStyle name="Normal 10 6 6 2 2" xfId="16825" xr:uid="{E3BD7D49-B280-4568-97F7-389A64201FB5}"/>
    <cellStyle name="Normal 10 6 6 2 2 2" xfId="31663" xr:uid="{DF8755DE-57DE-4E12-B99B-A1964B106253}"/>
    <cellStyle name="Normal 10 6 6 2 2 3" xfId="46496" xr:uid="{4DC6C11E-E1CF-485C-BF39-F0B88DC7DDB3}"/>
    <cellStyle name="Normal 10 6 6 2 3" xfId="24243" xr:uid="{A078AE32-BD07-4B68-AB91-5C5752BEECC5}"/>
    <cellStyle name="Normal 10 6 6 2 4" xfId="39076" xr:uid="{C994D337-DEE8-4B7E-904D-B52D018F4F24}"/>
    <cellStyle name="Normal 10 6 6 3" xfId="10527" xr:uid="{3CDD8795-C108-473B-BC27-BDFEEA08BCE2}"/>
    <cellStyle name="Normal 10 6 6 3 2" xfId="25365" xr:uid="{62C040F3-D08E-49CF-9425-1442AA86DC66}"/>
    <cellStyle name="Normal 10 6 6 3 3" xfId="40198" xr:uid="{D0806B7F-5411-4E4E-9D0D-96EAD8E7D579}"/>
    <cellStyle name="Normal 10 6 6 4" xfId="17945" xr:uid="{D810A77B-5296-4C35-A9F6-99FFA905DF80}"/>
    <cellStyle name="Normal 10 6 6 5" xfId="32778" xr:uid="{9D2F8EC5-26E1-4BA4-8B69-8C2548A9B170}"/>
    <cellStyle name="Normal 10 6 7" xfId="6346" xr:uid="{59BAEBF0-1D8D-4F31-AE3F-2D705E32299D}"/>
    <cellStyle name="Normal 10 6 7 2" xfId="13769" xr:uid="{B1DD0311-3DF6-422A-B9D1-99017E958435}"/>
    <cellStyle name="Normal 10 6 7 2 2" xfId="28607" xr:uid="{592099A1-D7C7-42ED-B8D1-68E1253F7C92}"/>
    <cellStyle name="Normal 10 6 7 2 3" xfId="43440" xr:uid="{43E1C923-293F-45DF-AFE1-3E8826B2C749}"/>
    <cellStyle name="Normal 10 6 7 3" xfId="21187" xr:uid="{91F77CF5-8BD3-4EDD-8A26-7801D4EE5DA0}"/>
    <cellStyle name="Normal 10 6 7 4" xfId="36020" xr:uid="{65F78D3A-BA48-4769-9346-3F0D2F834397}"/>
    <cellStyle name="Normal 10 6 8" xfId="9910" xr:uid="{9BB8196E-6300-434A-82BD-3BB203AA477A}"/>
    <cellStyle name="Normal 10 6 8 2" xfId="24748" xr:uid="{1DA0DC96-B83C-4A77-A578-5E4EC52A8CF3}"/>
    <cellStyle name="Normal 10 6 8 3" xfId="39581" xr:uid="{288F72DA-4065-4016-830E-92CE16B3E641}"/>
    <cellStyle name="Normal 10 6 9" xfId="17328" xr:uid="{C0CF3FD5-8EDB-4A6E-B875-4BB2AEE832D1}"/>
    <cellStyle name="Normal 10 60" xfId="17228" xr:uid="{2200FD2B-7148-4A87-9D46-83627F501997}"/>
    <cellStyle name="Normal 10 60 2" xfId="46901" xr:uid="{352D6170-6C93-441E-AF1D-456839ECE53B}"/>
    <cellStyle name="Normal 10 61" xfId="17234" xr:uid="{5ECC0FA6-AC69-47E3-B395-E9D839D5D058}"/>
    <cellStyle name="Normal 10 62" xfId="32067" xr:uid="{EA5F398E-2CDD-4636-8AFC-95E014E65060}"/>
    <cellStyle name="Normal 10 7" xfId="2415" xr:uid="{2A3C444E-8B61-4A7A-844A-AA8D85904D5B}"/>
    <cellStyle name="Normal 10 7 10" xfId="32232" xr:uid="{F23B97FA-BFA3-40C6-8E5E-EC1F22A31F08}"/>
    <cellStyle name="Normal 10 7 2" xfId="3120" xr:uid="{0C535D04-A7AC-4C5C-839F-643A43CDBD5F}"/>
    <cellStyle name="Normal 10 7 2 2" xfId="4485" xr:uid="{C5500E25-FF24-4E3A-9BB4-267C3245301F}"/>
    <cellStyle name="Normal 10 7 2 2 2" xfId="7722" xr:uid="{0EB2DFE3-5AF5-4A04-AC57-276587F2CC84}"/>
    <cellStyle name="Normal 10 7 2 2 2 2" xfId="15145" xr:uid="{81D070F6-31B0-45B5-9FF2-C8BF2F5EA6A0}"/>
    <cellStyle name="Normal 10 7 2 2 2 2 2" xfId="29983" xr:uid="{DB098FC2-745A-4625-9255-B01E878539E1}"/>
    <cellStyle name="Normal 10 7 2 2 2 2 3" xfId="44816" xr:uid="{8372E964-2ECC-4BF7-B930-C1F7A628B7D4}"/>
    <cellStyle name="Normal 10 7 2 2 2 3" xfId="22563" xr:uid="{B3D31C71-FD1F-415B-BE4E-6048D60F3A24}"/>
    <cellStyle name="Normal 10 7 2 2 2 4" xfId="37396" xr:uid="{45C0843E-5EF4-4833-ACC9-7227528F7AD7}"/>
    <cellStyle name="Normal 10 7 2 2 3" xfId="11907" xr:uid="{B663853D-8316-4ECE-B689-FA07AABF0925}"/>
    <cellStyle name="Normal 10 7 2 2 3 2" xfId="26745" xr:uid="{9BEC18E5-B096-4AAB-9D01-B74E625F3E5C}"/>
    <cellStyle name="Normal 10 7 2 2 3 3" xfId="41578" xr:uid="{C2CC0F49-37D4-4BC6-BE71-1FBB6B3CE931}"/>
    <cellStyle name="Normal 10 7 2 2 4" xfId="19325" xr:uid="{09FDC6BA-4D72-47F0-8137-83FE40C7D159}"/>
    <cellStyle name="Normal 10 7 2 2 5" xfId="34158" xr:uid="{8CEBDA3D-7BAB-49CB-877B-3BF59358A523}"/>
    <cellStyle name="Normal 10 7 2 3" xfId="6350" xr:uid="{E48CCECC-DCBE-4880-9C17-ADAE12BBB6F9}"/>
    <cellStyle name="Normal 10 7 2 3 2" xfId="13773" xr:uid="{A3461BEC-11E2-497B-BB04-E0588235A0BF}"/>
    <cellStyle name="Normal 10 7 2 3 2 2" xfId="28611" xr:uid="{167C90DB-5050-4E1D-B12B-6034E8BEB562}"/>
    <cellStyle name="Normal 10 7 2 3 2 3" xfId="43444" xr:uid="{84429E67-32C8-4647-91AE-1BE1718B4B65}"/>
    <cellStyle name="Normal 10 7 2 3 3" xfId="21191" xr:uid="{DE7AADC5-8885-4171-BFC4-2CFD3C4DA5A0}"/>
    <cellStyle name="Normal 10 7 2 3 4" xfId="36024" xr:uid="{193644BE-B79F-47A8-A154-053D7561E985}"/>
    <cellStyle name="Normal 10 7 2 4" xfId="10531" xr:uid="{9B54B640-07E1-424C-865B-CFA26C2E0428}"/>
    <cellStyle name="Normal 10 7 2 4 2" xfId="25369" xr:uid="{12D8542E-E77A-4DF9-AC50-6629562787E8}"/>
    <cellStyle name="Normal 10 7 2 4 3" xfId="40202" xr:uid="{02C69B5E-1277-41E3-A1D7-C75AB47F089E}"/>
    <cellStyle name="Normal 10 7 2 5" xfId="17949" xr:uid="{A6674F10-353A-4D82-AF09-57D85F6A3DBA}"/>
    <cellStyle name="Normal 10 7 2 6" xfId="32782" xr:uid="{CF9A0507-4F17-4C56-B94D-E1B01D7F8146}"/>
    <cellStyle name="Normal 10 7 3" xfId="3121" xr:uid="{8AECD428-0134-4588-963E-62817EBE4099}"/>
    <cellStyle name="Normal 10 7 3 2" xfId="4486" xr:uid="{7E484B55-45CF-4A83-8645-2EDBE2511C11}"/>
    <cellStyle name="Normal 10 7 3 2 2" xfId="7723" xr:uid="{441262E2-C158-491D-95E1-D88EFF473737}"/>
    <cellStyle name="Normal 10 7 3 2 2 2" xfId="15146" xr:uid="{1B4EE65E-536F-496D-8266-5918012CAC84}"/>
    <cellStyle name="Normal 10 7 3 2 2 2 2" xfId="29984" xr:uid="{246E5F1A-AF82-4010-93FD-C5FB0CA81CB2}"/>
    <cellStyle name="Normal 10 7 3 2 2 2 3" xfId="44817" xr:uid="{A27E08CD-89D9-43B6-A06B-535B0AB564A6}"/>
    <cellStyle name="Normal 10 7 3 2 2 3" xfId="22564" xr:uid="{DFCCC287-63C5-49AA-8195-8437CA27A53B}"/>
    <cellStyle name="Normal 10 7 3 2 2 4" xfId="37397" xr:uid="{0B22D4EB-8428-413F-96BC-06A127110F5B}"/>
    <cellStyle name="Normal 10 7 3 2 3" xfId="11908" xr:uid="{9C85CE28-F38C-4787-8032-033323CD91EB}"/>
    <cellStyle name="Normal 10 7 3 2 3 2" xfId="26746" xr:uid="{4286E971-22FB-4A21-8FBD-2719392200FA}"/>
    <cellStyle name="Normal 10 7 3 2 3 3" xfId="41579" xr:uid="{643B06A4-974C-4498-93BA-AA5000A5266A}"/>
    <cellStyle name="Normal 10 7 3 2 4" xfId="19326" xr:uid="{5A0C864B-59D4-412A-B7B9-2BD9BD52DE32}"/>
    <cellStyle name="Normal 10 7 3 2 5" xfId="34159" xr:uid="{9FF48320-4A9D-4745-BAAE-8F1BDB4BA2CA}"/>
    <cellStyle name="Normal 10 7 3 3" xfId="6351" xr:uid="{AF293607-A177-4178-B1FE-60FDD5AE306E}"/>
    <cellStyle name="Normal 10 7 3 3 2" xfId="13774" xr:uid="{FF3109D4-1527-4006-B2B7-B7C2FA9F7A89}"/>
    <cellStyle name="Normal 10 7 3 3 2 2" xfId="28612" xr:uid="{FCE54C3C-4724-4F82-9D65-34918E170DC4}"/>
    <cellStyle name="Normal 10 7 3 3 2 3" xfId="43445" xr:uid="{A5E52686-4193-433D-A585-81A4EB5B7D30}"/>
    <cellStyle name="Normal 10 7 3 3 3" xfId="21192" xr:uid="{132ED0CD-FA93-4FE5-A424-0CC3820B8C09}"/>
    <cellStyle name="Normal 10 7 3 3 4" xfId="36025" xr:uid="{2A350404-7888-40CD-9EA4-336E2F31B625}"/>
    <cellStyle name="Normal 10 7 3 4" xfId="10532" xr:uid="{C57A5EE5-5C2D-468A-AB7D-007F2014759E}"/>
    <cellStyle name="Normal 10 7 3 4 2" xfId="25370" xr:uid="{B261DA67-0491-4DCA-9CD5-21849071F226}"/>
    <cellStyle name="Normal 10 7 3 4 3" xfId="40203" xr:uid="{A71AAEEF-D7FF-4685-A089-682E9D32A5D9}"/>
    <cellStyle name="Normal 10 7 3 5" xfId="17950" xr:uid="{3E0E6D24-52D9-499B-AE22-E7788D49DDB8}"/>
    <cellStyle name="Normal 10 7 3 6" xfId="32783" xr:uid="{C67EAD05-380D-4761-9CEE-4EA9E78F9A25}"/>
    <cellStyle name="Normal 10 7 4" xfId="4487" xr:uid="{35D67197-0CFB-48DA-8192-A3CBF2F021DB}"/>
    <cellStyle name="Normal 10 7 4 2" xfId="7724" xr:uid="{4B0F62D9-4232-47A5-BF6D-89B800DC949B}"/>
    <cellStyle name="Normal 10 7 4 2 2" xfId="15147" xr:uid="{508F8DAC-74E0-4133-9E9E-64E651AD43B9}"/>
    <cellStyle name="Normal 10 7 4 2 2 2" xfId="29985" xr:uid="{E6A7DDC3-A185-484A-9A1C-280B7959F24D}"/>
    <cellStyle name="Normal 10 7 4 2 2 3" xfId="44818" xr:uid="{76307006-01D5-492C-B844-C17FA52B760A}"/>
    <cellStyle name="Normal 10 7 4 2 3" xfId="22565" xr:uid="{AC8AAF1A-7E56-447A-83D9-D7102103CF9A}"/>
    <cellStyle name="Normal 10 7 4 2 4" xfId="37398" xr:uid="{9F325371-38D3-416B-9A50-D2C0AFF3CE63}"/>
    <cellStyle name="Normal 10 7 4 3" xfId="11909" xr:uid="{B6B215EC-A1AC-4B41-9253-0843AF4BF560}"/>
    <cellStyle name="Normal 10 7 4 3 2" xfId="26747" xr:uid="{87681E52-B7BB-447B-8775-7381C1399DED}"/>
    <cellStyle name="Normal 10 7 4 3 3" xfId="41580" xr:uid="{94E0DDA5-D9C5-4E02-B69F-0AF056A5E1D8}"/>
    <cellStyle name="Normal 10 7 4 4" xfId="19327" xr:uid="{9CD8BDE0-E375-4EDA-80C6-EEF66CC815C9}"/>
    <cellStyle name="Normal 10 7 4 5" xfId="34160" xr:uid="{14A679CE-6D1D-4D0A-8C15-051FE2765538}"/>
    <cellStyle name="Normal 10 7 5" xfId="5766" xr:uid="{6A663623-C137-4519-83BC-AD8692D37E1E}"/>
    <cellStyle name="Normal 10 7 5 2" xfId="9006" xr:uid="{B3EC0E84-9739-4802-9ACF-55E958B7F522}"/>
    <cellStyle name="Normal 10 7 5 2 2" xfId="16429" xr:uid="{2D2A8204-376B-4262-A484-997331DDB58C}"/>
    <cellStyle name="Normal 10 7 5 2 2 2" xfId="31267" xr:uid="{DD9314D4-C809-4CF5-8E67-F2B1182CD984}"/>
    <cellStyle name="Normal 10 7 5 2 2 3" xfId="46100" xr:uid="{FA9A7E79-ED0F-4E76-8F71-C767B90966C2}"/>
    <cellStyle name="Normal 10 7 5 2 3" xfId="23847" xr:uid="{407E017D-4637-467A-9400-43922A17324D}"/>
    <cellStyle name="Normal 10 7 5 2 4" xfId="38680" xr:uid="{934FBBC8-AB70-4C1D-BD8B-EFA8E97C3C3C}"/>
    <cellStyle name="Normal 10 7 5 3" xfId="13191" xr:uid="{EC4FFE63-E9B3-4876-A81F-078FB3A02B6B}"/>
    <cellStyle name="Normal 10 7 5 3 2" xfId="28029" xr:uid="{10423FA7-A7A7-4CC4-83B5-EB06BDA94547}"/>
    <cellStyle name="Normal 10 7 5 3 3" xfId="42862" xr:uid="{0DA1E2D0-5F02-489D-BC00-6BD68F18716E}"/>
    <cellStyle name="Normal 10 7 5 4" xfId="20609" xr:uid="{1218E8CA-DC49-48C8-97B1-D1AB740453B7}"/>
    <cellStyle name="Normal 10 7 5 5" xfId="35442" xr:uid="{3BE82C51-83E7-41C9-A319-F81F2478664C}"/>
    <cellStyle name="Normal 10 7 6" xfId="3119" xr:uid="{A752FCDC-9EB1-4010-85A1-4745213954FB}"/>
    <cellStyle name="Normal 10 7 6 2" xfId="9403" xr:uid="{210BD0A5-497C-48DC-8BAB-BE2691B30AAA}"/>
    <cellStyle name="Normal 10 7 6 2 2" xfId="16826" xr:uid="{DD9761DD-17B1-43BE-9F6E-76B0C1C55FCB}"/>
    <cellStyle name="Normal 10 7 6 2 2 2" xfId="31664" xr:uid="{8BE4D940-AC8D-43B4-A416-BA3159803283}"/>
    <cellStyle name="Normal 10 7 6 2 2 3" xfId="46497" xr:uid="{39D5D3D8-4DAC-442C-B54D-259AF0FE5B15}"/>
    <cellStyle name="Normal 10 7 6 2 3" xfId="24244" xr:uid="{D2A65520-4F4A-42BC-A606-6B0FB34DE417}"/>
    <cellStyle name="Normal 10 7 6 2 4" xfId="39077" xr:uid="{FF4A133B-E6D1-4D9A-A3F2-C5C3569E6B54}"/>
    <cellStyle name="Normal 10 7 6 3" xfId="10530" xr:uid="{E48F0F24-E204-4369-B61A-C6C6C3CB9B76}"/>
    <cellStyle name="Normal 10 7 6 3 2" xfId="25368" xr:uid="{8E24873B-1163-4A3B-8DA0-96D1DF27397F}"/>
    <cellStyle name="Normal 10 7 6 3 3" xfId="40201" xr:uid="{19992AC0-43F1-45A5-8455-903B80B5A910}"/>
    <cellStyle name="Normal 10 7 6 4" xfId="17948" xr:uid="{C958DAB3-9F84-40AE-9F1B-80A2385C7DAE}"/>
    <cellStyle name="Normal 10 7 6 5" xfId="32781" xr:uid="{6FFF0CEA-6AE9-48C7-B89A-9AE89B7719D2}"/>
    <cellStyle name="Normal 10 7 7" xfId="6349" xr:uid="{6DDCFC89-403F-4E97-8EE5-AEA75C0C5B94}"/>
    <cellStyle name="Normal 10 7 7 2" xfId="13772" xr:uid="{958B17CB-4602-4BBE-B4D1-04C46C70321B}"/>
    <cellStyle name="Normal 10 7 7 2 2" xfId="28610" xr:uid="{5A6B2978-BE03-4AE6-B547-93F6F444F6E4}"/>
    <cellStyle name="Normal 10 7 7 2 3" xfId="43443" xr:uid="{0DBFC088-726A-45BC-AD52-9F3E2971CE0A}"/>
    <cellStyle name="Normal 10 7 7 3" xfId="21190" xr:uid="{9765381B-1479-4FA2-9487-5C3A7646A7EE}"/>
    <cellStyle name="Normal 10 7 7 4" xfId="36023" xr:uid="{35A87DDF-C445-4EEF-A06D-F2AB69B7965B}"/>
    <cellStyle name="Normal 10 7 8" xfId="9981" xr:uid="{216924F2-FF32-4B61-B985-236088500352}"/>
    <cellStyle name="Normal 10 7 8 2" xfId="24819" xr:uid="{AF119402-B3C6-436A-BDAC-14670B9D825E}"/>
    <cellStyle name="Normal 10 7 8 3" xfId="39652" xr:uid="{988F5551-E4A5-4404-B6B9-B558DB8DE907}"/>
    <cellStyle name="Normal 10 7 9" xfId="17399" xr:uid="{C6739A99-CFC9-4A60-8A68-903FD0D69E6B}"/>
    <cellStyle name="Normal 10 8" xfId="2418" xr:uid="{BFA7A94C-9773-464A-AE43-509479B922E6}"/>
    <cellStyle name="Normal 10 8 10" xfId="32235" xr:uid="{F7EFC790-5B5C-434C-83C2-FA5736B7CCE8}"/>
    <cellStyle name="Normal 10 8 2" xfId="3123" xr:uid="{5C27AD77-7708-4A3E-82B4-8FF667A08555}"/>
    <cellStyle name="Normal 10 8 2 2" xfId="4488" xr:uid="{2E137583-D6F5-4745-9AB8-CC94711D5CE5}"/>
    <cellStyle name="Normal 10 8 2 2 2" xfId="7725" xr:uid="{3560A183-0579-4046-AC6F-BAF30DB0ED4A}"/>
    <cellStyle name="Normal 10 8 2 2 2 2" xfId="15148" xr:uid="{A1315D15-E94C-4691-910C-0C23082E9687}"/>
    <cellStyle name="Normal 10 8 2 2 2 2 2" xfId="29986" xr:uid="{F66113AC-5CD9-4242-8F6D-4C7A3FC2F755}"/>
    <cellStyle name="Normal 10 8 2 2 2 2 3" xfId="44819" xr:uid="{A64AC1C9-1E52-4528-8010-FE509CA7F9D8}"/>
    <cellStyle name="Normal 10 8 2 2 2 3" xfId="22566" xr:uid="{024C6B34-B317-4657-8489-23120AE2E86E}"/>
    <cellStyle name="Normal 10 8 2 2 2 4" xfId="37399" xr:uid="{12880AAA-F58B-4831-8D9E-451FE2CF774B}"/>
    <cellStyle name="Normal 10 8 2 2 3" xfId="11910" xr:uid="{9824FF34-DD57-4C34-8812-5C775DE9E630}"/>
    <cellStyle name="Normal 10 8 2 2 3 2" xfId="26748" xr:uid="{94D1704A-8D02-47D3-A832-1272A390D6AE}"/>
    <cellStyle name="Normal 10 8 2 2 3 3" xfId="41581" xr:uid="{8CED48A2-94D2-4A8F-A707-5EF5D9780ACC}"/>
    <cellStyle name="Normal 10 8 2 2 4" xfId="19328" xr:uid="{AA404DE0-15BB-42E5-A6D7-34859FE13C52}"/>
    <cellStyle name="Normal 10 8 2 2 5" xfId="34161" xr:uid="{97270EEF-C19D-41A6-BCC2-9BEAC923719A}"/>
    <cellStyle name="Normal 10 8 2 3" xfId="6353" xr:uid="{C6C1CAD6-2E30-4E64-B1FE-9C98163F3F7B}"/>
    <cellStyle name="Normal 10 8 2 3 2" xfId="13776" xr:uid="{37B13003-873B-490B-BEE5-5805916DD008}"/>
    <cellStyle name="Normal 10 8 2 3 2 2" xfId="28614" xr:uid="{B0EAFA0E-405D-4374-A7AC-43C750B826B8}"/>
    <cellStyle name="Normal 10 8 2 3 2 3" xfId="43447" xr:uid="{98D0DACF-9563-45DD-BB42-B44C95EC572C}"/>
    <cellStyle name="Normal 10 8 2 3 3" xfId="21194" xr:uid="{711515F1-10A0-47DA-9EA3-296F8FD43068}"/>
    <cellStyle name="Normal 10 8 2 3 4" xfId="36027" xr:uid="{0EEF8325-F4CC-4D98-9EC1-EF6DFA48CCF6}"/>
    <cellStyle name="Normal 10 8 2 4" xfId="10534" xr:uid="{4272EDB6-FD2C-4EC1-9BC4-5D2D35C3A5D6}"/>
    <cellStyle name="Normal 10 8 2 4 2" xfId="25372" xr:uid="{CC3DCBE9-75A3-4DAD-A2A5-2A88DCF36384}"/>
    <cellStyle name="Normal 10 8 2 4 3" xfId="40205" xr:uid="{D9D3C19F-FC7E-4175-9164-FB3613BBC9CF}"/>
    <cellStyle name="Normal 10 8 2 5" xfId="17952" xr:uid="{DA3DE56C-7EC2-4DD7-8FC1-CF44581DC7AE}"/>
    <cellStyle name="Normal 10 8 2 6" xfId="32785" xr:uid="{433837B9-738D-40F5-B2A5-C76C0C46DC40}"/>
    <cellStyle name="Normal 10 8 3" xfId="3124" xr:uid="{3BEC1F9A-01CC-4392-B619-5D7268E26832}"/>
    <cellStyle name="Normal 10 8 3 2" xfId="4489" xr:uid="{261B6C11-3470-4022-9872-47AC7E96C25D}"/>
    <cellStyle name="Normal 10 8 3 2 2" xfId="7726" xr:uid="{78E46ED0-F34C-42C8-8716-E4689B5E55BE}"/>
    <cellStyle name="Normal 10 8 3 2 2 2" xfId="15149" xr:uid="{8556586D-A53C-4326-9024-9955576924EF}"/>
    <cellStyle name="Normal 10 8 3 2 2 2 2" xfId="29987" xr:uid="{CC727D6F-1435-4042-92B2-68B7EC9A8F5E}"/>
    <cellStyle name="Normal 10 8 3 2 2 2 3" xfId="44820" xr:uid="{C8A4887D-7A0D-4FCF-B42F-F79CFE868F0D}"/>
    <cellStyle name="Normal 10 8 3 2 2 3" xfId="22567" xr:uid="{C242051D-FB5D-430D-A328-3F61AECC9DB8}"/>
    <cellStyle name="Normal 10 8 3 2 2 4" xfId="37400" xr:uid="{866C2F43-F029-4C08-B7A7-14DC7A3156F5}"/>
    <cellStyle name="Normal 10 8 3 2 3" xfId="11911" xr:uid="{D02FE86D-E4A7-4C82-8743-0D89286C18EF}"/>
    <cellStyle name="Normal 10 8 3 2 3 2" xfId="26749" xr:uid="{D37C75DA-C5CE-4694-A36C-C3A834E99EF4}"/>
    <cellStyle name="Normal 10 8 3 2 3 3" xfId="41582" xr:uid="{124F025A-6C0C-4F04-8A32-060A2059F0C1}"/>
    <cellStyle name="Normal 10 8 3 2 4" xfId="19329" xr:uid="{0A797CFC-55E7-43BC-A574-F158D56D5134}"/>
    <cellStyle name="Normal 10 8 3 2 5" xfId="34162" xr:uid="{6F071E48-E37B-4712-8783-A3A70074313E}"/>
    <cellStyle name="Normal 10 8 3 3" xfId="6354" xr:uid="{F7CBD645-D67D-4CAC-87F9-10A03CF34CF0}"/>
    <cellStyle name="Normal 10 8 3 3 2" xfId="13777" xr:uid="{609905FB-427E-4D29-8C57-55E072B2FFF2}"/>
    <cellStyle name="Normal 10 8 3 3 2 2" xfId="28615" xr:uid="{0056B3E3-E637-45B5-92FC-A247EF73CDD6}"/>
    <cellStyle name="Normal 10 8 3 3 2 3" xfId="43448" xr:uid="{B0F2BB36-A094-4569-9308-9254727F49A5}"/>
    <cellStyle name="Normal 10 8 3 3 3" xfId="21195" xr:uid="{15973E4D-2B56-4278-84FD-5E7325132A5D}"/>
    <cellStyle name="Normal 10 8 3 3 4" xfId="36028" xr:uid="{5D7241DA-4FBB-4F3E-B189-688DB473DF72}"/>
    <cellStyle name="Normal 10 8 3 4" xfId="10535" xr:uid="{3948A73B-D9A4-4925-8F13-C1852A533ECE}"/>
    <cellStyle name="Normal 10 8 3 4 2" xfId="25373" xr:uid="{10C57749-10E7-4EB2-B426-447D493B91FF}"/>
    <cellStyle name="Normal 10 8 3 4 3" xfId="40206" xr:uid="{1B969E1F-40C4-4789-87E7-47DE2AE22D64}"/>
    <cellStyle name="Normal 10 8 3 5" xfId="17953" xr:uid="{986939EB-A0AB-4502-8DA1-80C7E48F637C}"/>
    <cellStyle name="Normal 10 8 3 6" xfId="32786" xr:uid="{4C515F9D-86F4-4573-96CC-8BB28226F6B6}"/>
    <cellStyle name="Normal 10 8 4" xfId="4490" xr:uid="{793E5463-9D26-48FB-995E-074F01F6D9FF}"/>
    <cellStyle name="Normal 10 8 4 2" xfId="7727" xr:uid="{C2BD9C88-02E7-42FC-99AB-9117A71E642B}"/>
    <cellStyle name="Normal 10 8 4 2 2" xfId="15150" xr:uid="{E8A28B73-9F42-4EEF-AA0D-305C8A78CC45}"/>
    <cellStyle name="Normal 10 8 4 2 2 2" xfId="29988" xr:uid="{A0165ACE-B30C-4D60-8CF6-A622F958EC8C}"/>
    <cellStyle name="Normal 10 8 4 2 2 3" xfId="44821" xr:uid="{381AF3B6-98D3-4426-B4CE-7C51185FB4BC}"/>
    <cellStyle name="Normal 10 8 4 2 3" xfId="22568" xr:uid="{04248F63-C319-43F1-A3DB-BB58D3A39A67}"/>
    <cellStyle name="Normal 10 8 4 2 4" xfId="37401" xr:uid="{8973DD4F-0582-41B3-B602-DA770CCDCA57}"/>
    <cellStyle name="Normal 10 8 4 3" xfId="11912" xr:uid="{34C09A51-41C0-483D-B0B7-E3B7A8707679}"/>
    <cellStyle name="Normal 10 8 4 3 2" xfId="26750" xr:uid="{F6152058-C8C0-4204-9E11-E086822836C5}"/>
    <cellStyle name="Normal 10 8 4 3 3" xfId="41583" xr:uid="{FCF2807E-4F20-4B9E-8070-6587BCFDA667}"/>
    <cellStyle name="Normal 10 8 4 4" xfId="19330" xr:uid="{229A8604-5000-4285-9674-4230375CD9D5}"/>
    <cellStyle name="Normal 10 8 4 5" xfId="34163" xr:uid="{1C8D7477-91AD-4D07-8009-6B11CEED6256}"/>
    <cellStyle name="Normal 10 8 5" xfId="5715" xr:uid="{6FF27526-6C20-4A38-94AC-1EBCFB522E48}"/>
    <cellStyle name="Normal 10 8 5 2" xfId="8955" xr:uid="{156D1521-5D3B-447D-ADFA-4FCE2D493BBC}"/>
    <cellStyle name="Normal 10 8 5 2 2" xfId="16378" xr:uid="{A82A0ACA-7206-4AF8-ABCD-D1381C7F6724}"/>
    <cellStyle name="Normal 10 8 5 2 2 2" xfId="31216" xr:uid="{DBFD86EA-2484-46BE-9593-BB68665E17D2}"/>
    <cellStyle name="Normal 10 8 5 2 2 3" xfId="46049" xr:uid="{7C1C58DB-AA26-4D98-9E76-18E3D3720930}"/>
    <cellStyle name="Normal 10 8 5 2 3" xfId="23796" xr:uid="{B7CCD975-F3E9-47D6-A7D9-9F898C5E5B83}"/>
    <cellStyle name="Normal 10 8 5 2 4" xfId="38629" xr:uid="{EF71AAEE-3594-4389-B87D-3E949C4BF69A}"/>
    <cellStyle name="Normal 10 8 5 3" xfId="13140" xr:uid="{C2EA9AB7-B910-4068-9CBF-E8F2CF94AB3D}"/>
    <cellStyle name="Normal 10 8 5 3 2" xfId="27978" xr:uid="{59A1D1E9-A91F-48F6-90B3-8FF0603B9408}"/>
    <cellStyle name="Normal 10 8 5 3 3" xfId="42811" xr:uid="{08799C34-8E08-476D-9A23-5A5860253E49}"/>
    <cellStyle name="Normal 10 8 5 4" xfId="20558" xr:uid="{0D844050-EBFE-43C6-82D5-F44822C8E17F}"/>
    <cellStyle name="Normal 10 8 5 5" xfId="35391" xr:uid="{3EB38C3A-99E6-4A57-85DF-D19628855AAE}"/>
    <cellStyle name="Normal 10 8 6" xfId="3122" xr:uid="{ACCF3A92-CA96-40F7-B10D-5711F588AA5F}"/>
    <cellStyle name="Normal 10 8 6 2" xfId="9404" xr:uid="{4A585C8E-46F6-4555-82AC-6EC33F71A594}"/>
    <cellStyle name="Normal 10 8 6 2 2" xfId="16827" xr:uid="{64F15EE2-6169-4244-BF6D-6FBCC8B96090}"/>
    <cellStyle name="Normal 10 8 6 2 2 2" xfId="31665" xr:uid="{B87DAB2B-8C72-487E-987D-761D8DB51DBC}"/>
    <cellStyle name="Normal 10 8 6 2 2 3" xfId="46498" xr:uid="{AA93F6C8-E8D3-454B-A127-68D770F0E38A}"/>
    <cellStyle name="Normal 10 8 6 2 3" xfId="24245" xr:uid="{6248D1B5-8644-461F-953D-9033C46770BC}"/>
    <cellStyle name="Normal 10 8 6 2 4" xfId="39078" xr:uid="{5CF9F3A4-4227-4686-BAF0-B1AA3303EE20}"/>
    <cellStyle name="Normal 10 8 6 3" xfId="10533" xr:uid="{E24BD508-10F7-4980-B610-564F5E2D64A1}"/>
    <cellStyle name="Normal 10 8 6 3 2" xfId="25371" xr:uid="{DF1FD6DC-D727-4EB3-8363-F31FE0B1E40F}"/>
    <cellStyle name="Normal 10 8 6 3 3" xfId="40204" xr:uid="{1C438EA7-BBA2-474D-A3D4-C8F0394F6398}"/>
    <cellStyle name="Normal 10 8 6 4" xfId="17951" xr:uid="{61DC029F-2791-4DC8-B726-5CDEDDD470A4}"/>
    <cellStyle name="Normal 10 8 6 5" xfId="32784" xr:uid="{1A75E3B5-3130-4138-9B86-06A57AB3E66E}"/>
    <cellStyle name="Normal 10 8 7" xfId="6352" xr:uid="{F71FDDBB-C1C1-40E8-A8BD-9EFDBAF54972}"/>
    <cellStyle name="Normal 10 8 7 2" xfId="13775" xr:uid="{AA5742F5-0AE1-4F79-84DC-F69A11439BD5}"/>
    <cellStyle name="Normal 10 8 7 2 2" xfId="28613" xr:uid="{B1E046DF-D808-47D2-A77B-4333BCDAC625}"/>
    <cellStyle name="Normal 10 8 7 2 3" xfId="43446" xr:uid="{2F88C110-B1A3-454F-87A1-3D22404B3CC8}"/>
    <cellStyle name="Normal 10 8 7 3" xfId="21193" xr:uid="{2418C1F1-20A5-45B1-8E3D-5B596D8051EE}"/>
    <cellStyle name="Normal 10 8 7 4" xfId="36026" xr:uid="{C67DE831-D5C8-47E1-965A-D2CEC9940A33}"/>
    <cellStyle name="Normal 10 8 8" xfId="9984" xr:uid="{C16E9AEA-78BD-4B78-A1CB-7EDDC26B23EC}"/>
    <cellStyle name="Normal 10 8 8 2" xfId="24822" xr:uid="{65BFDD72-AD82-49FC-A790-A5D23ED40D00}"/>
    <cellStyle name="Normal 10 8 8 3" xfId="39655" xr:uid="{75FEA259-CB64-4179-8ED1-9B46CA14414B}"/>
    <cellStyle name="Normal 10 8 9" xfId="17402" xr:uid="{3A7E4FDB-BADB-4D23-9B8E-22231B888863}"/>
    <cellStyle name="Normal 10 9" xfId="2424" xr:uid="{BF3B4CDE-D5FD-41F5-B3ED-E22BFC909A8B}"/>
    <cellStyle name="Normal 10 9 10" xfId="32241" xr:uid="{C2A5FEE6-86F1-4BE5-B02C-C521EC904052}"/>
    <cellStyle name="Normal 10 9 2" xfId="3126" xr:uid="{C0A87A8B-8BBC-47DF-A130-99DBF5037828}"/>
    <cellStyle name="Normal 10 9 2 2" xfId="4491" xr:uid="{954B1C70-5A8B-4C22-B043-534F3A9AB281}"/>
    <cellStyle name="Normal 10 9 2 2 2" xfId="7728" xr:uid="{6AB81566-BDAC-4AA8-9B86-9669B586FB83}"/>
    <cellStyle name="Normal 10 9 2 2 2 2" xfId="15151" xr:uid="{29380DCA-5A26-4B1D-B6A2-1FD106E93265}"/>
    <cellStyle name="Normal 10 9 2 2 2 2 2" xfId="29989" xr:uid="{4B64D830-47A4-45D1-BE95-BA667C6B2F67}"/>
    <cellStyle name="Normal 10 9 2 2 2 2 3" xfId="44822" xr:uid="{CB3CD189-D20C-4EFC-BF76-30A223F8F4EB}"/>
    <cellStyle name="Normal 10 9 2 2 2 3" xfId="22569" xr:uid="{C9FF30EF-6D6A-4487-8354-B826B6D60FE7}"/>
    <cellStyle name="Normal 10 9 2 2 2 4" xfId="37402" xr:uid="{55FA44B0-ABEF-4897-8E5A-B93B884BCE61}"/>
    <cellStyle name="Normal 10 9 2 2 3" xfId="11913" xr:uid="{35B75D45-CEDD-463B-A4BD-C55EA886BAFD}"/>
    <cellStyle name="Normal 10 9 2 2 3 2" xfId="26751" xr:uid="{61DBAF74-68C1-4BEF-97F1-3847A45310E1}"/>
    <cellStyle name="Normal 10 9 2 2 3 3" xfId="41584" xr:uid="{FF23547B-9122-45F6-9169-FADE9CFA5C8F}"/>
    <cellStyle name="Normal 10 9 2 2 4" xfId="19331" xr:uid="{6C7C6665-CD8F-417A-AE5A-FBDD902EB08B}"/>
    <cellStyle name="Normal 10 9 2 2 5" xfId="34164" xr:uid="{6FA764A5-0EE8-4AF6-B4E9-DD8A054A9E5D}"/>
    <cellStyle name="Normal 10 9 2 3" xfId="6356" xr:uid="{0466BC81-A8CF-435F-AFCC-99F284788DF3}"/>
    <cellStyle name="Normal 10 9 2 3 2" xfId="13779" xr:uid="{9A2AECB9-3590-4DCE-8CAA-0DC3BD0EE6E1}"/>
    <cellStyle name="Normal 10 9 2 3 2 2" xfId="28617" xr:uid="{6AF3D86F-63E8-4287-951A-02FA30338F0A}"/>
    <cellStyle name="Normal 10 9 2 3 2 3" xfId="43450" xr:uid="{1BA1DAB3-6634-46D9-825B-11D9B4859CC6}"/>
    <cellStyle name="Normal 10 9 2 3 3" xfId="21197" xr:uid="{A7E00D28-A0FA-423B-8612-D912F8AA7D6F}"/>
    <cellStyle name="Normal 10 9 2 3 4" xfId="36030" xr:uid="{DA65F246-E851-43A7-B4D4-7687E783A6D4}"/>
    <cellStyle name="Normal 10 9 2 4" xfId="10537" xr:uid="{8F372D7B-4F9A-4285-8BE0-E6BEC9126D99}"/>
    <cellStyle name="Normal 10 9 2 4 2" xfId="25375" xr:uid="{AC9F57A1-663E-44DB-ADA8-3DA2EFC04B9C}"/>
    <cellStyle name="Normal 10 9 2 4 3" xfId="40208" xr:uid="{FC09D9CB-79CC-47CC-8728-2D628A0C74F6}"/>
    <cellStyle name="Normal 10 9 2 5" xfId="17955" xr:uid="{04511DFC-A006-4CE5-8C6F-FDB675178D2B}"/>
    <cellStyle name="Normal 10 9 2 6" xfId="32788" xr:uid="{4FDA075E-32D9-4254-BD27-F7DB896BF599}"/>
    <cellStyle name="Normal 10 9 3" xfId="3127" xr:uid="{151927FE-7E7E-43A4-AA1F-7CBCD0BF5043}"/>
    <cellStyle name="Normal 10 9 3 2" xfId="4492" xr:uid="{848CE8C9-6851-4740-A953-FB193ABF1CAB}"/>
    <cellStyle name="Normal 10 9 3 2 2" xfId="7729" xr:uid="{28A470F0-A2E9-4932-A34B-0C996E0637D5}"/>
    <cellStyle name="Normal 10 9 3 2 2 2" xfId="15152" xr:uid="{B9900565-62C5-458F-B71B-7B218F52661C}"/>
    <cellStyle name="Normal 10 9 3 2 2 2 2" xfId="29990" xr:uid="{9D62EADE-BA99-4BB4-BA5B-7C9435206510}"/>
    <cellStyle name="Normal 10 9 3 2 2 2 3" xfId="44823" xr:uid="{FDA6B9E1-63A1-4AC9-AEE5-5A899794AE8C}"/>
    <cellStyle name="Normal 10 9 3 2 2 3" xfId="22570" xr:uid="{B8D4FDC4-15B6-4582-82C0-5DA83B15CA2A}"/>
    <cellStyle name="Normal 10 9 3 2 2 4" xfId="37403" xr:uid="{756A7DA6-CF99-4904-8A16-5552E1916D8B}"/>
    <cellStyle name="Normal 10 9 3 2 3" xfId="11914" xr:uid="{C2EEAE9D-F4CB-4239-8A8C-2AFB915EE738}"/>
    <cellStyle name="Normal 10 9 3 2 3 2" xfId="26752" xr:uid="{5B1A9592-1840-41A2-8278-ABE5EBDBAFA9}"/>
    <cellStyle name="Normal 10 9 3 2 3 3" xfId="41585" xr:uid="{90DF9D25-9C0E-4D96-81E3-EF0D2002B6AB}"/>
    <cellStyle name="Normal 10 9 3 2 4" xfId="19332" xr:uid="{8F43AF99-57EA-46BC-B4BB-CEA291E1161B}"/>
    <cellStyle name="Normal 10 9 3 2 5" xfId="34165" xr:uid="{1BD44C7D-91BF-483D-B685-4E9A55EAC637}"/>
    <cellStyle name="Normal 10 9 3 3" xfId="6357" xr:uid="{668BB190-429F-4ABE-A821-0F71FDC340E6}"/>
    <cellStyle name="Normal 10 9 3 3 2" xfId="13780" xr:uid="{05DB40E2-5B0C-4DE0-ADA0-B8AEE371AEF8}"/>
    <cellStyle name="Normal 10 9 3 3 2 2" xfId="28618" xr:uid="{593F776A-FE1F-4379-9A45-6189E79BD05F}"/>
    <cellStyle name="Normal 10 9 3 3 2 3" xfId="43451" xr:uid="{47AF14D8-8B66-4B13-A72D-DD27998292B1}"/>
    <cellStyle name="Normal 10 9 3 3 3" xfId="21198" xr:uid="{35613025-8F2B-48C2-8B2B-AA4AA880990A}"/>
    <cellStyle name="Normal 10 9 3 3 4" xfId="36031" xr:uid="{9E1AC499-79D1-44B7-A521-4CBA417D44C0}"/>
    <cellStyle name="Normal 10 9 3 4" xfId="10538" xr:uid="{B06FBD0C-F724-4BCC-B10B-86F335441CE6}"/>
    <cellStyle name="Normal 10 9 3 4 2" xfId="25376" xr:uid="{F671B822-7BFC-485D-A650-F4FF8654DCEE}"/>
    <cellStyle name="Normal 10 9 3 4 3" xfId="40209" xr:uid="{054DC758-D7F7-4FC5-BC60-62C4B42C9E1D}"/>
    <cellStyle name="Normal 10 9 3 5" xfId="17956" xr:uid="{407E3B73-E203-425D-9FA2-117E795D81D5}"/>
    <cellStyle name="Normal 10 9 3 6" xfId="32789" xr:uid="{7537139B-9CD0-4F34-A589-5968EF169CD4}"/>
    <cellStyle name="Normal 10 9 4" xfId="4493" xr:uid="{0F0AC92B-CBE1-4B03-AB77-B37012573325}"/>
    <cellStyle name="Normal 10 9 4 2" xfId="7730" xr:uid="{511FDBDF-C448-494A-B926-F7AA1DDDB6EF}"/>
    <cellStyle name="Normal 10 9 4 2 2" xfId="15153" xr:uid="{EF0613CB-732C-4901-9F99-B5D6B1DF943F}"/>
    <cellStyle name="Normal 10 9 4 2 2 2" xfId="29991" xr:uid="{6CFBA60C-CCF5-479D-BD17-5B17B3B5AE3D}"/>
    <cellStyle name="Normal 10 9 4 2 2 3" xfId="44824" xr:uid="{64948827-62E7-4AF2-B846-BB98AAA07EAC}"/>
    <cellStyle name="Normal 10 9 4 2 3" xfId="22571" xr:uid="{169F9034-88EE-48E4-9591-A1EB3406F0FF}"/>
    <cellStyle name="Normal 10 9 4 2 4" xfId="37404" xr:uid="{AB7FABDF-3CEC-4291-8C68-F8FB409081A7}"/>
    <cellStyle name="Normal 10 9 4 3" xfId="11915" xr:uid="{3E54837C-A95F-4CD2-B0F4-C98E5925B80C}"/>
    <cellStyle name="Normal 10 9 4 3 2" xfId="26753" xr:uid="{EE1E9C7C-B62C-473C-8CA3-8F5C7F8AF5C4}"/>
    <cellStyle name="Normal 10 9 4 3 3" xfId="41586" xr:uid="{60ECAC83-4B77-493C-B877-9088DB5C568B}"/>
    <cellStyle name="Normal 10 9 4 4" xfId="19333" xr:uid="{6C3A9574-CBC0-408E-AA69-90134CB7F6AD}"/>
    <cellStyle name="Normal 10 9 4 5" xfId="34166" xr:uid="{F4C29A1C-EAC9-49A2-B908-D3FD33F019BF}"/>
    <cellStyle name="Normal 10 9 5" xfId="5929" xr:uid="{5551A42B-549A-471B-A036-391541E70B9D}"/>
    <cellStyle name="Normal 10 9 5 2" xfId="9167" xr:uid="{C37731D3-D324-4008-AB6F-2FA573E2C5EF}"/>
    <cellStyle name="Normal 10 9 5 2 2" xfId="16590" xr:uid="{6F0F9084-CB99-4BBD-9F5B-4AA586840382}"/>
    <cellStyle name="Normal 10 9 5 2 2 2" xfId="31428" xr:uid="{C5A708BC-93B2-46AF-A60B-85639325652C}"/>
    <cellStyle name="Normal 10 9 5 2 2 3" xfId="46261" xr:uid="{EA74ADA1-A3AB-45AE-8AB8-FD504CFCDF10}"/>
    <cellStyle name="Normal 10 9 5 2 3" xfId="24008" xr:uid="{723CBB84-0936-4CF5-938F-A8D1A9591D04}"/>
    <cellStyle name="Normal 10 9 5 2 4" xfId="38841" xr:uid="{D94EB180-55F6-44FB-9E2D-BAA6E2B6A9D3}"/>
    <cellStyle name="Normal 10 9 5 3" xfId="13352" xr:uid="{E138FF80-A4EC-4260-8CB5-F473FAE5FEDA}"/>
    <cellStyle name="Normal 10 9 5 3 2" xfId="28190" xr:uid="{E8A315C0-2833-4B2C-9C69-DE965F647F11}"/>
    <cellStyle name="Normal 10 9 5 3 3" xfId="43023" xr:uid="{34AE57B9-381F-4115-9F92-97640F56232F}"/>
    <cellStyle name="Normal 10 9 5 4" xfId="20770" xr:uid="{0D71FCB5-85DC-409E-BDEF-4E982B761985}"/>
    <cellStyle name="Normal 10 9 5 5" xfId="35603" xr:uid="{A0AC1C8E-298B-4A73-9368-DB94F3A1946A}"/>
    <cellStyle name="Normal 10 9 6" xfId="3125" xr:uid="{04A2CD13-8A5F-4CD4-B462-4566845B252E}"/>
    <cellStyle name="Normal 10 9 6 2" xfId="9405" xr:uid="{282C41B8-D9D4-4C03-85AE-2B74FC41C897}"/>
    <cellStyle name="Normal 10 9 6 2 2" xfId="16828" xr:uid="{7DEA7C2E-9EA7-4A76-865F-B982245C624C}"/>
    <cellStyle name="Normal 10 9 6 2 2 2" xfId="31666" xr:uid="{DED6AC1D-57D4-43F7-8EF7-4ED6EF5451CA}"/>
    <cellStyle name="Normal 10 9 6 2 2 3" xfId="46499" xr:uid="{969CBA8B-EB3E-494E-B23F-DB9537B583AB}"/>
    <cellStyle name="Normal 10 9 6 2 3" xfId="24246" xr:uid="{1A83CABB-F070-437C-A638-716D05075AD6}"/>
    <cellStyle name="Normal 10 9 6 2 4" xfId="39079" xr:uid="{2BC6E107-704F-4557-B684-DBB6DB6ABD73}"/>
    <cellStyle name="Normal 10 9 6 3" xfId="10536" xr:uid="{0F78A3A0-6131-4988-BB63-718DA4488F40}"/>
    <cellStyle name="Normal 10 9 6 3 2" xfId="25374" xr:uid="{0EFC7DF6-AB96-4640-B1DE-254E36B11B8F}"/>
    <cellStyle name="Normal 10 9 6 3 3" xfId="40207" xr:uid="{9BDC436A-618A-44EC-880D-02FAB224DDBC}"/>
    <cellStyle name="Normal 10 9 6 4" xfId="17954" xr:uid="{DCC6FA57-093D-4264-8760-D27207AC10AE}"/>
    <cellStyle name="Normal 10 9 6 5" xfId="32787" xr:uid="{F5E8CBFB-8429-43CD-9DC9-31A683B9D02C}"/>
    <cellStyle name="Normal 10 9 7" xfId="6355" xr:uid="{5696DE88-9E4A-4BF1-B394-6C218991462D}"/>
    <cellStyle name="Normal 10 9 7 2" xfId="13778" xr:uid="{7FA861BD-DA4D-45F0-949C-3EA49D996A90}"/>
    <cellStyle name="Normal 10 9 7 2 2" xfId="28616" xr:uid="{C2F4A032-6CF9-44D4-9DA7-877467DEC90C}"/>
    <cellStyle name="Normal 10 9 7 2 3" xfId="43449" xr:uid="{9E1681FA-5101-4E1E-ADBC-5A7D0A142053}"/>
    <cellStyle name="Normal 10 9 7 3" xfId="21196" xr:uid="{FC92B4B4-CB3C-4FC5-817D-483E0180D141}"/>
    <cellStyle name="Normal 10 9 7 4" xfId="36029" xr:uid="{19620236-AACE-41EC-B9EA-1C057230462A}"/>
    <cellStyle name="Normal 10 9 8" xfId="9990" xr:uid="{842C211F-40A7-4735-84CD-A0989A424988}"/>
    <cellStyle name="Normal 10 9 8 2" xfId="24828" xr:uid="{D3714D8F-24A4-4AB7-9123-03D5E0C9ED99}"/>
    <cellStyle name="Normal 10 9 8 3" xfId="39661" xr:uid="{E0D50C89-3F58-4029-BA5A-B35FFDD92D53}"/>
    <cellStyle name="Normal 10 9 9" xfId="17408" xr:uid="{79D13941-6772-4E85-9223-BC54D5FE0BBB}"/>
    <cellStyle name="Normal 11" xfId="489" xr:uid="{55D4EC76-DE65-4AD5-AD4A-A92988CDEE80}"/>
    <cellStyle name="Normal 11 10" xfId="2206" xr:uid="{E4402C28-897D-48A8-9CC4-BA4F51B4476B}"/>
    <cellStyle name="Normal 11 10 10" xfId="3130" xr:uid="{5DD375B1-C120-4E80-A305-08FF6BB9BCB6}"/>
    <cellStyle name="Normal 11 10 10 2" xfId="4494" xr:uid="{F5D712F0-AD84-4F9F-B12B-83E3B9C04065}"/>
    <cellStyle name="Normal 11 10 10 2 2" xfId="7731" xr:uid="{9765BBA3-CC5B-4B0B-BD43-3C395F3AE995}"/>
    <cellStyle name="Normal 11 10 10 2 2 2" xfId="15154" xr:uid="{EB19AA53-76C8-48B5-987D-50C686E7CE6B}"/>
    <cellStyle name="Normal 11 10 10 2 2 2 2" xfId="29992" xr:uid="{8F53DAB2-7943-49AD-9D04-386384446A31}"/>
    <cellStyle name="Normal 11 10 10 2 2 2 3" xfId="44825" xr:uid="{5E53782C-0E58-446E-AC8B-72F0B378461E}"/>
    <cellStyle name="Normal 11 10 10 2 2 3" xfId="22572" xr:uid="{03C2A6B6-0AEB-4D5A-9ABC-EF30999ABE0A}"/>
    <cellStyle name="Normal 11 10 10 2 2 4" xfId="37405" xr:uid="{0044D31A-DA04-414A-8F0E-A495410C8BB4}"/>
    <cellStyle name="Normal 11 10 10 2 3" xfId="11916" xr:uid="{9CB91058-0DD4-43DE-9BD8-647380D2F18F}"/>
    <cellStyle name="Normal 11 10 10 2 3 2" xfId="26754" xr:uid="{80688A14-EDF0-48D1-B490-4994153DFEE6}"/>
    <cellStyle name="Normal 11 10 10 2 3 3" xfId="41587" xr:uid="{BF738D03-A01D-4C10-9E86-B6142BE1BBFE}"/>
    <cellStyle name="Normal 11 10 10 2 4" xfId="19334" xr:uid="{897DCE38-0366-49B0-A4DA-C91CC1C1C7C6}"/>
    <cellStyle name="Normal 11 10 10 2 5" xfId="34167" xr:uid="{C0563340-852B-4773-8851-1AB3833B8AEC}"/>
    <cellStyle name="Normal 11 10 10 3" xfId="6359" xr:uid="{C54EE768-6ADA-4F0C-AC26-92A9778874C6}"/>
    <cellStyle name="Normal 11 10 10 3 2" xfId="13782" xr:uid="{1D0FDB3B-DB69-4CF6-8F72-6482C040A55F}"/>
    <cellStyle name="Normal 11 10 10 3 2 2" xfId="28620" xr:uid="{27BCB43C-8005-4B0D-AB16-E77429DC7C32}"/>
    <cellStyle name="Normal 11 10 10 3 2 3" xfId="43453" xr:uid="{617A36D5-5036-44D2-889B-401A900AEF6D}"/>
    <cellStyle name="Normal 11 10 10 3 3" xfId="21200" xr:uid="{A9A2F316-3D4B-4F6F-B2B6-388160DDC943}"/>
    <cellStyle name="Normal 11 10 10 3 4" xfId="36033" xr:uid="{CF70CC24-422D-4981-8DFF-4FFC89482475}"/>
    <cellStyle name="Normal 11 10 10 4" xfId="10541" xr:uid="{EC7F2336-1DB9-415F-ABFA-8B755FAEF8BF}"/>
    <cellStyle name="Normal 11 10 10 4 2" xfId="25379" xr:uid="{30BDE24E-DA99-4C18-8003-C4BE2681557E}"/>
    <cellStyle name="Normal 11 10 10 4 3" xfId="40212" xr:uid="{0DA6AEEF-644A-45FA-B8C3-FB530A46AA47}"/>
    <cellStyle name="Normal 11 10 10 5" xfId="17959" xr:uid="{4C55DFB1-FF52-446D-9A38-1D448BE451B5}"/>
    <cellStyle name="Normal 11 10 10 6" xfId="32792" xr:uid="{64BCE719-D1DA-4B3D-A729-C9633206B336}"/>
    <cellStyle name="Normal 11 10 11" xfId="4495" xr:uid="{BEE0BC0A-9C33-4199-B7A7-65EBFE5A2D45}"/>
    <cellStyle name="Normal 11 10 11 2" xfId="7732" xr:uid="{506CE951-0951-4159-A2A6-E6B82670DD51}"/>
    <cellStyle name="Normal 11 10 11 2 2" xfId="15155" xr:uid="{810160A4-416A-4D89-BBBE-97E2F2ABA147}"/>
    <cellStyle name="Normal 11 10 11 2 2 2" xfId="29993" xr:uid="{6C6AE3DF-99F0-433F-855C-C650E278CE02}"/>
    <cellStyle name="Normal 11 10 11 2 2 3" xfId="44826" xr:uid="{FF1A993E-3B24-41E4-A064-65A19FF8DB5E}"/>
    <cellStyle name="Normal 11 10 11 2 3" xfId="22573" xr:uid="{A0C1FF14-C4CC-42DB-9A2C-A4F633C344BC}"/>
    <cellStyle name="Normal 11 10 11 2 4" xfId="37406" xr:uid="{77B3C082-DC32-42D5-88EA-E444756F1C29}"/>
    <cellStyle name="Normal 11 10 11 3" xfId="11917" xr:uid="{9A67A6A1-CD97-4018-A227-AEC57D60F25D}"/>
    <cellStyle name="Normal 11 10 11 3 2" xfId="26755" xr:uid="{9A2A3352-5754-4D2A-83AB-D591079B5F08}"/>
    <cellStyle name="Normal 11 10 11 3 3" xfId="41588" xr:uid="{DDC260FA-E02F-4F74-A4C0-7C66E98775FA}"/>
    <cellStyle name="Normal 11 10 11 4" xfId="19335" xr:uid="{5624325F-80D2-49D5-A028-DDCF3A92F834}"/>
    <cellStyle name="Normal 11 10 11 5" xfId="34168" xr:uid="{7104C88E-56BE-4900-8020-B3A0ECDEC4BE}"/>
    <cellStyle name="Normal 11 10 12" xfId="5702" xr:uid="{F8C1F411-340F-4534-AF32-91EA66A1701A}"/>
    <cellStyle name="Normal 11 10 12 2" xfId="8942" xr:uid="{5510EDE2-537E-4F8E-AB41-4538EEE3EF69}"/>
    <cellStyle name="Normal 11 10 12 2 2" xfId="16365" xr:uid="{287A2BFB-F16F-4F66-B178-0D32A456E84E}"/>
    <cellStyle name="Normal 11 10 12 2 2 2" xfId="31203" xr:uid="{825B4185-F227-4245-BA67-DD822BAD4D59}"/>
    <cellStyle name="Normal 11 10 12 2 2 3" xfId="46036" xr:uid="{0ACBC54D-B445-429C-83BA-ECF2957C7F9F}"/>
    <cellStyle name="Normal 11 10 12 2 3" xfId="23783" xr:uid="{B77BD6DE-2D13-4E17-9B67-010824DD1C39}"/>
    <cellStyle name="Normal 11 10 12 2 4" xfId="38616" xr:uid="{1E66A5E8-C8F1-4B3E-B824-BA725F61906C}"/>
    <cellStyle name="Normal 11 10 12 3" xfId="13127" xr:uid="{D1CF3983-DAE8-407A-9C04-CEEEE95FE27D}"/>
    <cellStyle name="Normal 11 10 12 3 2" xfId="27965" xr:uid="{9A39A582-C80A-45A2-8802-E1FC10827772}"/>
    <cellStyle name="Normal 11 10 12 3 3" xfId="42798" xr:uid="{EC31ABF7-69F8-4DC1-A179-CE5A4CFD1CAC}"/>
    <cellStyle name="Normal 11 10 12 4" xfId="20545" xr:uid="{2254F181-D472-46A4-9F50-2155CB979520}"/>
    <cellStyle name="Normal 11 10 12 5" xfId="35378" xr:uid="{375E9E09-53C0-4045-937F-7661E04BC6C3}"/>
    <cellStyle name="Normal 11 10 13" xfId="3129" xr:uid="{35980684-8E04-4EC1-9AE4-299EC50BAC73}"/>
    <cellStyle name="Normal 11 10 13 2" xfId="9407" xr:uid="{90984A97-F42C-4BD6-BF91-B0A693464586}"/>
    <cellStyle name="Normal 11 10 13 2 2" xfId="16830" xr:uid="{603C7DCF-2995-4CC7-8FEC-61E12E600581}"/>
    <cellStyle name="Normal 11 10 13 2 2 2" xfId="31668" xr:uid="{89B84E9D-6F02-499F-9665-D2E966EE148B}"/>
    <cellStyle name="Normal 11 10 13 2 2 3" xfId="46501" xr:uid="{472F684D-315D-4779-8650-7E3266C607DA}"/>
    <cellStyle name="Normal 11 10 13 2 3" xfId="24248" xr:uid="{3E2E8C8C-736A-47B0-B596-8EC532157BF8}"/>
    <cellStyle name="Normal 11 10 13 2 4" xfId="39081" xr:uid="{D36A5F9D-0277-4A22-BB6C-6BEFF4DC5C3F}"/>
    <cellStyle name="Normal 11 10 13 3" xfId="10540" xr:uid="{A47C2367-2B6F-4135-91F0-944DFC32DDB0}"/>
    <cellStyle name="Normal 11 10 13 3 2" xfId="25378" xr:uid="{F1781F55-C41D-419E-BE5A-8D2831357B20}"/>
    <cellStyle name="Normal 11 10 13 3 3" xfId="40211" xr:uid="{488E1D90-A1F6-4973-AACC-604557F71C5D}"/>
    <cellStyle name="Normal 11 10 13 4" xfId="17958" xr:uid="{6CD3F5C0-5819-44C0-AC9C-C85B48480CB0}"/>
    <cellStyle name="Normal 11 10 13 5" xfId="32791" xr:uid="{00DE8618-9B47-4DC4-84A1-236327B52154}"/>
    <cellStyle name="Normal 11 10 14" xfId="6358" xr:uid="{BDAB0CDB-7082-401A-9C31-940DDF5587F9}"/>
    <cellStyle name="Normal 11 10 14 2" xfId="13781" xr:uid="{C9AE91FB-04B9-44B7-8FD2-17081639461E}"/>
    <cellStyle name="Normal 11 10 14 2 2" xfId="28619" xr:uid="{ABCD5FBC-79BE-4AC2-8254-5D6DC04B840E}"/>
    <cellStyle name="Normal 11 10 14 2 3" xfId="43452" xr:uid="{C25A6700-646D-4AC2-9F7F-649054CBCE26}"/>
    <cellStyle name="Normal 11 10 14 3" xfId="21199" xr:uid="{D9BC856A-B820-4D7A-B41E-1851A357B726}"/>
    <cellStyle name="Normal 11 10 14 4" xfId="36032" xr:uid="{FB716000-9CA0-4279-9E57-C7210C5B71C3}"/>
    <cellStyle name="Normal 11 10 15" xfId="9820" xr:uid="{D55BF5A0-19C7-4250-AB7B-38FA7521AC4C}"/>
    <cellStyle name="Normal 11 10 15 2" xfId="24658" xr:uid="{6AB6C5E1-E96F-4B40-91F4-5DE0B490A137}"/>
    <cellStyle name="Normal 11 10 15 3" xfId="39491" xr:uid="{0EF5BC61-C3F1-4F61-81A1-EE0A847970A7}"/>
    <cellStyle name="Normal 11 10 16" xfId="17238" xr:uid="{D9CC7F77-A8C8-45C8-989B-1B64F2390D00}"/>
    <cellStyle name="Normal 11 10 17" xfId="32071" xr:uid="{5E8480B4-0015-4C08-8B63-1F815BEC0F49}"/>
    <cellStyle name="Normal 11 10 2" xfId="2213" xr:uid="{D2CE9067-3D0F-4150-A365-2FFDF854445C}"/>
    <cellStyle name="Normal 11 10 2 10" xfId="17255" xr:uid="{65009299-24C9-4E30-8B1D-6D6450BBE2A0}"/>
    <cellStyle name="Normal 11 10 2 11" xfId="32088" xr:uid="{C956FA74-D125-4E08-88DF-E49B69F81BBF}"/>
    <cellStyle name="Normal 11 10 2 2" xfId="2304" xr:uid="{DF79A0FE-C40F-4A66-8D51-47A2FC922E21}"/>
    <cellStyle name="Normal 11 10 2 2 10" xfId="32127" xr:uid="{74D3B874-721A-435A-908F-ED2BA3A24101}"/>
    <cellStyle name="Normal 11 10 2 2 2" xfId="3133" xr:uid="{83BBC48A-AAF6-45A8-B0EF-F0D2D7DA6845}"/>
    <cellStyle name="Normal 11 10 2 2 2 2" xfId="4496" xr:uid="{D01CED44-B65C-418C-BEDE-891358922692}"/>
    <cellStyle name="Normal 11 10 2 2 2 2 2" xfId="7733" xr:uid="{654ACDFA-3E19-49D8-949E-4452F7669883}"/>
    <cellStyle name="Normal 11 10 2 2 2 2 2 2" xfId="15156" xr:uid="{048DD472-4D20-4F1C-ADF5-97AB2F8B7F53}"/>
    <cellStyle name="Normal 11 10 2 2 2 2 2 2 2" xfId="29994" xr:uid="{DBE172BD-362E-49BB-B5C6-29218D01FF6D}"/>
    <cellStyle name="Normal 11 10 2 2 2 2 2 2 3" xfId="44827" xr:uid="{9043EE9F-B55C-4731-90C6-8280C06FA18D}"/>
    <cellStyle name="Normal 11 10 2 2 2 2 2 3" xfId="22574" xr:uid="{159FE341-02DE-46ED-9C1B-C633A38D1498}"/>
    <cellStyle name="Normal 11 10 2 2 2 2 2 4" xfId="37407" xr:uid="{11F75336-5588-40A9-B55C-C0F0F71DFAC7}"/>
    <cellStyle name="Normal 11 10 2 2 2 2 3" xfId="11918" xr:uid="{D0D8397D-6DB1-4FB5-B4DA-166FA9B91B4F}"/>
    <cellStyle name="Normal 11 10 2 2 2 2 3 2" xfId="26756" xr:uid="{099A1B45-7366-4413-88F7-86E5ECB5C6D3}"/>
    <cellStyle name="Normal 11 10 2 2 2 2 3 3" xfId="41589" xr:uid="{5300CD12-D277-4F2F-B2B2-983BC8E0A84D}"/>
    <cellStyle name="Normal 11 10 2 2 2 2 4" xfId="19336" xr:uid="{706FACAE-44BA-4279-8DF9-2A15EB9D7740}"/>
    <cellStyle name="Normal 11 10 2 2 2 2 5" xfId="34169" xr:uid="{0291A8E4-77A5-43C5-AD19-ABD699910752}"/>
    <cellStyle name="Normal 11 10 2 2 2 3" xfId="6362" xr:uid="{C758D956-DC27-4247-86CE-185DF1F64BDD}"/>
    <cellStyle name="Normal 11 10 2 2 2 3 2" xfId="13785" xr:uid="{5334E564-3DD2-4719-A3BB-FCD7B00A88B8}"/>
    <cellStyle name="Normal 11 10 2 2 2 3 2 2" xfId="28623" xr:uid="{DDB59368-790E-49D4-BE08-6D2A034A7E22}"/>
    <cellStyle name="Normal 11 10 2 2 2 3 2 3" xfId="43456" xr:uid="{99D00AF2-ADBC-4BF1-BC11-FF86D1A4F27B}"/>
    <cellStyle name="Normal 11 10 2 2 2 3 3" xfId="21203" xr:uid="{28CE3CCC-6006-4C3F-87FE-1CC058B62491}"/>
    <cellStyle name="Normal 11 10 2 2 2 3 4" xfId="36036" xr:uid="{19F9CA6E-08BA-4075-89E0-F1DECC9FB599}"/>
    <cellStyle name="Normal 11 10 2 2 2 4" xfId="10544" xr:uid="{7DEA36C4-F9E3-4FD1-A334-2D1EEB5DBBC2}"/>
    <cellStyle name="Normal 11 10 2 2 2 4 2" xfId="25382" xr:uid="{F15AE300-2E1A-47B3-AD00-FAD6C723D4B9}"/>
    <cellStyle name="Normal 11 10 2 2 2 4 3" xfId="40215" xr:uid="{06AB2BF0-CC94-4F29-814C-2D925A400C96}"/>
    <cellStyle name="Normal 11 10 2 2 2 5" xfId="17962" xr:uid="{519B7491-A7CA-4426-AFB3-BFE0C035CAF1}"/>
    <cellStyle name="Normal 11 10 2 2 2 6" xfId="32795" xr:uid="{A39BB1DB-58AF-42C2-9604-2497EEDB2883}"/>
    <cellStyle name="Normal 11 10 2 2 3" xfId="3134" xr:uid="{8438D839-1996-46AF-8D12-58B1ABDB323C}"/>
    <cellStyle name="Normal 11 10 2 2 3 2" xfId="4497" xr:uid="{97680312-2175-4413-8C10-B9E087E8B3AD}"/>
    <cellStyle name="Normal 11 10 2 2 3 2 2" xfId="7734" xr:uid="{7BDDEDD2-5BCC-4363-83A2-8B15FD6E99DE}"/>
    <cellStyle name="Normal 11 10 2 2 3 2 2 2" xfId="15157" xr:uid="{8421B2D0-477B-40D8-B7E5-24A9296A7CE9}"/>
    <cellStyle name="Normal 11 10 2 2 3 2 2 2 2" xfId="29995" xr:uid="{43E17170-BFE7-42A4-871E-1EDD17569AD1}"/>
    <cellStyle name="Normal 11 10 2 2 3 2 2 2 3" xfId="44828" xr:uid="{EB0A290A-113A-4B51-A583-6C9A8AFC17A5}"/>
    <cellStyle name="Normal 11 10 2 2 3 2 2 3" xfId="22575" xr:uid="{A25CD817-3BDB-4690-A3CE-E24DF7C0EE72}"/>
    <cellStyle name="Normal 11 10 2 2 3 2 2 4" xfId="37408" xr:uid="{33234B5E-CBE5-414D-A6AF-B4BAD0FCE81A}"/>
    <cellStyle name="Normal 11 10 2 2 3 2 3" xfId="11919" xr:uid="{0DF401E4-930E-4ED8-A4DD-FD699934BE23}"/>
    <cellStyle name="Normal 11 10 2 2 3 2 3 2" xfId="26757" xr:uid="{EC022B4D-6DE3-44DC-AEEF-68774AADA629}"/>
    <cellStyle name="Normal 11 10 2 2 3 2 3 3" xfId="41590" xr:uid="{9C41EAAE-DA15-4795-8191-01F0D1F9CBD3}"/>
    <cellStyle name="Normal 11 10 2 2 3 2 4" xfId="19337" xr:uid="{0ACEE34B-C627-4D7F-A277-383ED0CC1046}"/>
    <cellStyle name="Normal 11 10 2 2 3 2 5" xfId="34170" xr:uid="{1746D239-C40E-4F23-B3AF-3B188E97295A}"/>
    <cellStyle name="Normal 11 10 2 2 3 3" xfId="6363" xr:uid="{F0078220-8DE4-4AA2-8015-6677CA68A0EA}"/>
    <cellStyle name="Normal 11 10 2 2 3 3 2" xfId="13786" xr:uid="{292792DC-F7A2-497A-BF4E-46E362A22381}"/>
    <cellStyle name="Normal 11 10 2 2 3 3 2 2" xfId="28624" xr:uid="{A05FFB86-FF1D-4E06-9A2A-C2758D9250CF}"/>
    <cellStyle name="Normal 11 10 2 2 3 3 2 3" xfId="43457" xr:uid="{05911251-E8A9-48BF-9696-CA8C68D10287}"/>
    <cellStyle name="Normal 11 10 2 2 3 3 3" xfId="21204" xr:uid="{38EDAE5C-C3B6-4A8F-9629-1FD2F266A096}"/>
    <cellStyle name="Normal 11 10 2 2 3 3 4" xfId="36037" xr:uid="{80140973-90F8-463D-97E0-C13B6D72D2E3}"/>
    <cellStyle name="Normal 11 10 2 2 3 4" xfId="10545" xr:uid="{9E1CF438-B3A5-41A9-9CE6-FC62EF247A52}"/>
    <cellStyle name="Normal 11 10 2 2 3 4 2" xfId="25383" xr:uid="{FC7682C5-EBF1-4051-AE1A-B0E042F67AE3}"/>
    <cellStyle name="Normal 11 10 2 2 3 4 3" xfId="40216" xr:uid="{4A5E6B59-4397-49C0-9D1E-2EB4F230BBED}"/>
    <cellStyle name="Normal 11 10 2 2 3 5" xfId="17963" xr:uid="{5B27C66B-4677-48FC-ACD6-2CD3B516AAAB}"/>
    <cellStyle name="Normal 11 10 2 2 3 6" xfId="32796" xr:uid="{36AABBA5-9D02-40A1-A0F6-8C16E3E36607}"/>
    <cellStyle name="Normal 11 10 2 2 4" xfId="4498" xr:uid="{3187383B-6A4D-4433-B72F-B10B4933E313}"/>
    <cellStyle name="Normal 11 10 2 2 4 2" xfId="7735" xr:uid="{92E68FC9-1F43-4BDE-8271-3FD41D8EC7DA}"/>
    <cellStyle name="Normal 11 10 2 2 4 2 2" xfId="15158" xr:uid="{8AB891C0-0F03-413A-95AE-C081B3505ED4}"/>
    <cellStyle name="Normal 11 10 2 2 4 2 2 2" xfId="29996" xr:uid="{921AAAA6-1CA0-409D-B7BA-8C41E36F034F}"/>
    <cellStyle name="Normal 11 10 2 2 4 2 2 3" xfId="44829" xr:uid="{1D81E553-69A0-466B-94A0-A2914B012320}"/>
    <cellStyle name="Normal 11 10 2 2 4 2 3" xfId="22576" xr:uid="{30D8F380-5964-4233-AEF6-FF7639B6845B}"/>
    <cellStyle name="Normal 11 10 2 2 4 2 4" xfId="37409" xr:uid="{A424EA6F-E5AB-438A-82D3-FF11CC502762}"/>
    <cellStyle name="Normal 11 10 2 2 4 3" xfId="11920" xr:uid="{663EC5B2-49DB-4467-89C2-A1542D821AAA}"/>
    <cellStyle name="Normal 11 10 2 2 4 3 2" xfId="26758" xr:uid="{F39285B9-5F27-41A3-9918-00B6BD7838D1}"/>
    <cellStyle name="Normal 11 10 2 2 4 3 3" xfId="41591" xr:uid="{906D340A-534C-48D2-93B7-D0059C51F099}"/>
    <cellStyle name="Normal 11 10 2 2 4 4" xfId="19338" xr:uid="{A68CEC5D-3B07-4A21-A631-BE8C3FEE89E4}"/>
    <cellStyle name="Normal 11 10 2 2 4 5" xfId="34171" xr:uid="{CCD163A1-E6FE-445C-AB7D-50D93E6DE8A8}"/>
    <cellStyle name="Normal 11 10 2 2 5" xfId="5917" xr:uid="{FA2CAACE-82A4-41B6-950D-AA171927FC92}"/>
    <cellStyle name="Normal 11 10 2 2 5 2" xfId="9155" xr:uid="{306EEA45-5998-4407-968C-A0B6457DA02B}"/>
    <cellStyle name="Normal 11 10 2 2 5 2 2" xfId="16578" xr:uid="{634A1F4F-2A5C-4E57-9274-CECCB43C9F72}"/>
    <cellStyle name="Normal 11 10 2 2 5 2 2 2" xfId="31416" xr:uid="{C9EF3AC2-FD3B-4E08-B2DC-99118036A515}"/>
    <cellStyle name="Normal 11 10 2 2 5 2 2 3" xfId="46249" xr:uid="{AB5971D3-2566-4332-AF6D-45FD20C52AD7}"/>
    <cellStyle name="Normal 11 10 2 2 5 2 3" xfId="23996" xr:uid="{FA6CEBE9-3131-443E-8AF7-42270F1366BD}"/>
    <cellStyle name="Normal 11 10 2 2 5 2 4" xfId="38829" xr:uid="{CB941623-B4C6-4205-89F4-71E25FB3C78A}"/>
    <cellStyle name="Normal 11 10 2 2 5 3" xfId="13340" xr:uid="{164A9529-44B5-4E13-97C7-530BE9A73F10}"/>
    <cellStyle name="Normal 11 10 2 2 5 3 2" xfId="28178" xr:uid="{A4D81FF7-3095-4148-9015-3CCAD852DF7B}"/>
    <cellStyle name="Normal 11 10 2 2 5 3 3" xfId="43011" xr:uid="{18C93700-218E-4869-9010-DACB84D3D20D}"/>
    <cellStyle name="Normal 11 10 2 2 5 4" xfId="20758" xr:uid="{BB4CB881-F934-44E1-A1F1-EE119FDC6763}"/>
    <cellStyle name="Normal 11 10 2 2 5 5" xfId="35591" xr:uid="{45C29C5F-7DF3-4F80-809D-16124BA5961F}"/>
    <cellStyle name="Normal 11 10 2 2 6" xfId="3132" xr:uid="{A83CD436-EFE9-417B-9E6C-B6A7A3B69402}"/>
    <cellStyle name="Normal 11 10 2 2 6 2" xfId="9409" xr:uid="{B162A751-3B1D-4E3E-901A-944D985E5DBC}"/>
    <cellStyle name="Normal 11 10 2 2 6 2 2" xfId="16832" xr:uid="{77D7C2D9-EF5F-47F2-84F3-110661AD760E}"/>
    <cellStyle name="Normal 11 10 2 2 6 2 2 2" xfId="31670" xr:uid="{601C6E86-E51C-4717-8252-EECE68584AA9}"/>
    <cellStyle name="Normal 11 10 2 2 6 2 2 3" xfId="46503" xr:uid="{70ECD8C5-29B3-4A19-8265-1805C9423CC6}"/>
    <cellStyle name="Normal 11 10 2 2 6 2 3" xfId="24250" xr:uid="{F192E11D-C335-4EDA-B39E-51274AAC5A4C}"/>
    <cellStyle name="Normal 11 10 2 2 6 2 4" xfId="39083" xr:uid="{E97A878A-34C4-45B3-9129-08561733E634}"/>
    <cellStyle name="Normal 11 10 2 2 6 3" xfId="10543" xr:uid="{F32EDEEE-99AD-46C0-A3E2-E3F358C066F3}"/>
    <cellStyle name="Normal 11 10 2 2 6 3 2" xfId="25381" xr:uid="{25BF0304-9B99-401F-A569-AE268F0FC959}"/>
    <cellStyle name="Normal 11 10 2 2 6 3 3" xfId="40214" xr:uid="{C653091D-F2F2-4F63-8E5A-9500E9DFEA88}"/>
    <cellStyle name="Normal 11 10 2 2 6 4" xfId="17961" xr:uid="{DF81FA83-D22B-4156-B28B-E527D7C032CD}"/>
    <cellStyle name="Normal 11 10 2 2 6 5" xfId="32794" xr:uid="{86AB8C6C-02BF-4D99-9A8C-8BE10A04F881}"/>
    <cellStyle name="Normal 11 10 2 2 7" xfId="6361" xr:uid="{60489D38-B3DF-4348-8252-0D5EE0651774}"/>
    <cellStyle name="Normal 11 10 2 2 7 2" xfId="13784" xr:uid="{28228303-244E-421C-AF80-F5D8FD06AF4C}"/>
    <cellStyle name="Normal 11 10 2 2 7 2 2" xfId="28622" xr:uid="{6A12044D-F534-4E21-A9EE-5CC1E7C32630}"/>
    <cellStyle name="Normal 11 10 2 2 7 2 3" xfId="43455" xr:uid="{193A493C-05F1-44F1-A7D2-B796E61EA6B5}"/>
    <cellStyle name="Normal 11 10 2 2 7 3" xfId="21202" xr:uid="{8464FFE1-1681-4F8E-AEC5-53A445315C48}"/>
    <cellStyle name="Normal 11 10 2 2 7 4" xfId="36035" xr:uid="{1BE31DC3-C9E4-45A8-A0AE-D35FF945DF95}"/>
    <cellStyle name="Normal 11 10 2 2 8" xfId="9876" xr:uid="{0E6F8B97-1003-40C4-B14B-54F67F05C0B2}"/>
    <cellStyle name="Normal 11 10 2 2 8 2" xfId="24714" xr:uid="{576A7792-B9F2-4C4B-81B2-20966607744B}"/>
    <cellStyle name="Normal 11 10 2 2 8 3" xfId="39547" xr:uid="{EF840B46-407B-4636-8262-7706CD53500A}"/>
    <cellStyle name="Normal 11 10 2 2 9" xfId="17294" xr:uid="{6FACAF10-A4D7-48C1-A053-827B049B5AEB}"/>
    <cellStyle name="Normal 11 10 2 3" xfId="3135" xr:uid="{488A461E-1445-4DEB-89FE-E8EF77FFC93C}"/>
    <cellStyle name="Normal 11 10 2 3 2" xfId="4499" xr:uid="{0DB1830E-6D5F-4220-A4AF-439293E3C254}"/>
    <cellStyle name="Normal 11 10 2 3 2 2" xfId="7736" xr:uid="{9EACCFBB-36A3-4B33-AB04-571DDE718873}"/>
    <cellStyle name="Normal 11 10 2 3 2 2 2" xfId="15159" xr:uid="{FD64761A-6463-4C73-8DF0-AC01565086E1}"/>
    <cellStyle name="Normal 11 10 2 3 2 2 2 2" xfId="29997" xr:uid="{9FDA1422-3C7A-4C36-B5B4-547339B2C3C4}"/>
    <cellStyle name="Normal 11 10 2 3 2 2 2 3" xfId="44830" xr:uid="{1BF57AA7-EEE2-4BE9-A83D-28BCDC329224}"/>
    <cellStyle name="Normal 11 10 2 3 2 2 3" xfId="22577" xr:uid="{670C16D6-950D-4C5E-AFEA-7FB803BAE3D9}"/>
    <cellStyle name="Normal 11 10 2 3 2 2 4" xfId="37410" xr:uid="{BA804AE6-31ED-4C36-A0B9-1F33AFB3075D}"/>
    <cellStyle name="Normal 11 10 2 3 2 3" xfId="11921" xr:uid="{03E0D02E-3A04-4086-ACCA-BFCB530D9F09}"/>
    <cellStyle name="Normal 11 10 2 3 2 3 2" xfId="26759" xr:uid="{46E8C6AC-376B-4011-9E32-694BD05700E1}"/>
    <cellStyle name="Normal 11 10 2 3 2 3 3" xfId="41592" xr:uid="{B5823563-6205-46E4-B2D1-652EB3D1C06F}"/>
    <cellStyle name="Normal 11 10 2 3 2 4" xfId="19339" xr:uid="{41EAA97F-AC49-4F54-B83B-50733EB0DACA}"/>
    <cellStyle name="Normal 11 10 2 3 2 5" xfId="34172" xr:uid="{74F54ED2-26BD-4C91-9C63-F4CC1165D7A2}"/>
    <cellStyle name="Normal 11 10 2 3 3" xfId="6364" xr:uid="{C5568926-E71E-4FA8-85A7-449223E1B188}"/>
    <cellStyle name="Normal 11 10 2 3 3 2" xfId="13787" xr:uid="{07A28E6A-BF83-490C-A61C-625A159019B0}"/>
    <cellStyle name="Normal 11 10 2 3 3 2 2" xfId="28625" xr:uid="{7D682DF5-468F-477E-B70B-3D682E4D2AA4}"/>
    <cellStyle name="Normal 11 10 2 3 3 2 3" xfId="43458" xr:uid="{E230882C-656B-42EF-B687-B62F252DB492}"/>
    <cellStyle name="Normal 11 10 2 3 3 3" xfId="21205" xr:uid="{72DDBCA3-53AB-4402-86E2-84DBA9B9FE43}"/>
    <cellStyle name="Normal 11 10 2 3 3 4" xfId="36038" xr:uid="{5CC6F495-EAF6-47D4-86DF-750866F9C41E}"/>
    <cellStyle name="Normal 11 10 2 3 4" xfId="10546" xr:uid="{804B1EBD-6339-48A6-9249-E1B5CF849560}"/>
    <cellStyle name="Normal 11 10 2 3 4 2" xfId="25384" xr:uid="{494375EE-7BD2-4423-AD6D-4740C5E38A66}"/>
    <cellStyle name="Normal 11 10 2 3 4 3" xfId="40217" xr:uid="{F23D38BC-93B8-4425-AD0B-B3DDE2D68FC8}"/>
    <cellStyle name="Normal 11 10 2 3 5" xfId="17964" xr:uid="{5887B3F5-3219-4A93-BE58-391F788CF35F}"/>
    <cellStyle name="Normal 11 10 2 3 6" xfId="32797" xr:uid="{EC84797E-11FD-4C91-BFDE-0B3906910F5C}"/>
    <cellStyle name="Normal 11 10 2 4" xfId="3136" xr:uid="{768EE962-1297-4B67-9E3C-FCBFC1902D81}"/>
    <cellStyle name="Normal 11 10 2 4 2" xfId="4500" xr:uid="{65A8114D-08FA-432B-827E-E0529AC37210}"/>
    <cellStyle name="Normal 11 10 2 4 2 2" xfId="7737" xr:uid="{E1E816FA-F1EE-4150-B5CE-79295AF2CFA7}"/>
    <cellStyle name="Normal 11 10 2 4 2 2 2" xfId="15160" xr:uid="{BF5990DE-4BB0-48D5-A4D5-D5A80E3D22B3}"/>
    <cellStyle name="Normal 11 10 2 4 2 2 2 2" xfId="29998" xr:uid="{1C83E07B-CA94-4510-8EC0-D6BE019D596F}"/>
    <cellStyle name="Normal 11 10 2 4 2 2 2 3" xfId="44831" xr:uid="{E5AA0BF1-B911-4DA0-88D3-EF38D31FFEB7}"/>
    <cellStyle name="Normal 11 10 2 4 2 2 3" xfId="22578" xr:uid="{5BBB6CCF-B36A-4B5F-90CC-584DDC70984D}"/>
    <cellStyle name="Normal 11 10 2 4 2 2 4" xfId="37411" xr:uid="{563A19A7-EF69-4E87-BD92-F69DDDBCD2CC}"/>
    <cellStyle name="Normal 11 10 2 4 2 3" xfId="11922" xr:uid="{322DE7BF-8314-4C75-873F-454EC8FDFEE9}"/>
    <cellStyle name="Normal 11 10 2 4 2 3 2" xfId="26760" xr:uid="{5F030B6B-2E2C-45CA-904F-CC9D55F3D0D3}"/>
    <cellStyle name="Normal 11 10 2 4 2 3 3" xfId="41593" xr:uid="{B6003BD3-50FB-4653-BFF1-FC12F7B7761A}"/>
    <cellStyle name="Normal 11 10 2 4 2 4" xfId="19340" xr:uid="{B79072E7-765A-476E-9F19-6B5984B72A50}"/>
    <cellStyle name="Normal 11 10 2 4 2 5" xfId="34173" xr:uid="{A2231BB0-723D-41BD-B823-14CD3E4B44A2}"/>
    <cellStyle name="Normal 11 10 2 4 3" xfId="6365" xr:uid="{9A53840D-C5B3-4822-80FE-77D3FF709FEE}"/>
    <cellStyle name="Normal 11 10 2 4 3 2" xfId="13788" xr:uid="{3C9589A7-122B-418E-A298-B28CD27BF607}"/>
    <cellStyle name="Normal 11 10 2 4 3 2 2" xfId="28626" xr:uid="{446B4D33-21C1-4249-AFC3-59509DEC41CA}"/>
    <cellStyle name="Normal 11 10 2 4 3 2 3" xfId="43459" xr:uid="{30CF8F35-D287-4CA6-86C4-B0BC5BA2EDEA}"/>
    <cellStyle name="Normal 11 10 2 4 3 3" xfId="21206" xr:uid="{8C0717F6-ED84-4C83-B5D3-E6951C133A3B}"/>
    <cellStyle name="Normal 11 10 2 4 3 4" xfId="36039" xr:uid="{32239B67-6A83-4BCE-B8F1-81D83AA973F7}"/>
    <cellStyle name="Normal 11 10 2 4 4" xfId="10547" xr:uid="{4DBCBAD6-25E4-42D0-8C8F-1B1C6461E564}"/>
    <cellStyle name="Normal 11 10 2 4 4 2" xfId="25385" xr:uid="{4A79F5F4-EB45-409F-819F-B788BA8E9FD0}"/>
    <cellStyle name="Normal 11 10 2 4 4 3" xfId="40218" xr:uid="{D0FB1059-7D10-4AAC-8EFB-E20AABF8CC64}"/>
    <cellStyle name="Normal 11 10 2 4 5" xfId="17965" xr:uid="{079A7BA4-9C0D-4C53-9237-96CA7C7CB14E}"/>
    <cellStyle name="Normal 11 10 2 4 6" xfId="32798" xr:uid="{D5C74670-048B-4008-9934-AE65E7EAD311}"/>
    <cellStyle name="Normal 11 10 2 5" xfId="4501" xr:uid="{018E9ABE-D31E-4D6F-B296-C254B33188C2}"/>
    <cellStyle name="Normal 11 10 2 5 2" xfId="7738" xr:uid="{F449D2A2-3962-4548-A171-314E39C2730C}"/>
    <cellStyle name="Normal 11 10 2 5 2 2" xfId="15161" xr:uid="{C5D374F1-39CD-41B0-91BB-A0E8DB430D88}"/>
    <cellStyle name="Normal 11 10 2 5 2 2 2" xfId="29999" xr:uid="{BCC52909-3857-425A-B32C-1EDA5F1017E7}"/>
    <cellStyle name="Normal 11 10 2 5 2 2 3" xfId="44832" xr:uid="{6148D4EA-F10D-4A94-865B-79B7712A9022}"/>
    <cellStyle name="Normal 11 10 2 5 2 3" xfId="22579" xr:uid="{9A6B52C2-F7B3-40CB-8E67-E24CA745DACC}"/>
    <cellStyle name="Normal 11 10 2 5 2 4" xfId="37412" xr:uid="{03DA534F-28B4-4AC1-A19A-C93CB16628EC}"/>
    <cellStyle name="Normal 11 10 2 5 3" xfId="11923" xr:uid="{C502A0E7-031C-4577-BF5C-07B0EE4BDCC9}"/>
    <cellStyle name="Normal 11 10 2 5 3 2" xfId="26761" xr:uid="{7789BF07-018A-40F7-99C7-9F7E5583638F}"/>
    <cellStyle name="Normal 11 10 2 5 3 3" xfId="41594" xr:uid="{0419F94C-54FF-4720-8DF4-BCD57E3EF584}"/>
    <cellStyle name="Normal 11 10 2 5 4" xfId="19341" xr:uid="{5E4445F3-27EA-49A2-B4D8-C9FD38B5A874}"/>
    <cellStyle name="Normal 11 10 2 5 5" xfId="34174" xr:uid="{32320B87-BDB3-4EC1-B513-12DCBE784D6E}"/>
    <cellStyle name="Normal 11 10 2 6" xfId="5617" xr:uid="{2A6B42C8-054D-4D66-8E3A-730B5986B675}"/>
    <cellStyle name="Normal 11 10 2 6 2" xfId="8857" xr:uid="{E064DD98-FCAC-4962-B92D-56210DFA8739}"/>
    <cellStyle name="Normal 11 10 2 6 2 2" xfId="16280" xr:uid="{1D9CD276-63C7-4682-ADF1-C37A45C68237}"/>
    <cellStyle name="Normal 11 10 2 6 2 2 2" xfId="31118" xr:uid="{E6BAFE2D-24C0-4B0A-9BDB-3E7D169AB1C9}"/>
    <cellStyle name="Normal 11 10 2 6 2 2 3" xfId="45951" xr:uid="{4A429524-F3BD-43DB-B3DA-BF3AF6BF0DD4}"/>
    <cellStyle name="Normal 11 10 2 6 2 3" xfId="23698" xr:uid="{66E53C45-9C80-4D4E-8B72-240254FC4EC9}"/>
    <cellStyle name="Normal 11 10 2 6 2 4" xfId="38531" xr:uid="{209E9DAB-8FA5-4DC1-BF19-1DA6AAE83798}"/>
    <cellStyle name="Normal 11 10 2 6 3" xfId="13042" xr:uid="{AD99CB9D-422B-4E46-85B6-CA9C19E58087}"/>
    <cellStyle name="Normal 11 10 2 6 3 2" xfId="27880" xr:uid="{0D41A450-E4CA-4ACE-AB0C-A5FAE0284CF1}"/>
    <cellStyle name="Normal 11 10 2 6 3 3" xfId="42713" xr:uid="{CF514023-7085-4FEB-9F33-656C9498AB0A}"/>
    <cellStyle name="Normal 11 10 2 6 4" xfId="20460" xr:uid="{C0933431-FA14-4783-A485-6AC56F4CCA0A}"/>
    <cellStyle name="Normal 11 10 2 6 5" xfId="35293" xr:uid="{92F42149-BF95-46BF-B24D-5530F89418AA}"/>
    <cellStyle name="Normal 11 10 2 7" xfId="3131" xr:uid="{4C30AD8F-BBCC-4108-8E26-D66B1500986A}"/>
    <cellStyle name="Normal 11 10 2 7 2" xfId="9408" xr:uid="{C603CFE7-AAFA-4DDD-8DBD-EE2D2875BBDB}"/>
    <cellStyle name="Normal 11 10 2 7 2 2" xfId="16831" xr:uid="{E02D4FE5-0931-4306-9107-2E51AB8C17FC}"/>
    <cellStyle name="Normal 11 10 2 7 2 2 2" xfId="31669" xr:uid="{0E6527F2-1396-494A-9F11-86B29A1C0F15}"/>
    <cellStyle name="Normal 11 10 2 7 2 2 3" xfId="46502" xr:uid="{F4980A5B-ECBD-4573-BD94-C0AC1321A91E}"/>
    <cellStyle name="Normal 11 10 2 7 2 3" xfId="24249" xr:uid="{0B3098CE-4DC8-4E46-86B4-188FF8C1259B}"/>
    <cellStyle name="Normal 11 10 2 7 2 4" xfId="39082" xr:uid="{250C4288-1534-4A05-ABDB-C8E611EF2721}"/>
    <cellStyle name="Normal 11 10 2 7 3" xfId="10542" xr:uid="{520213AB-5EAF-4973-A75B-28BFB93A7277}"/>
    <cellStyle name="Normal 11 10 2 7 3 2" xfId="25380" xr:uid="{9E241166-4CE8-4488-B340-EF1AD157341E}"/>
    <cellStyle name="Normal 11 10 2 7 3 3" xfId="40213" xr:uid="{CFCF3E63-A935-4897-95AA-0DB9A1CDB86E}"/>
    <cellStyle name="Normal 11 10 2 7 4" xfId="17960" xr:uid="{B5E2E787-815C-4F94-BD5F-464EC07E45E3}"/>
    <cellStyle name="Normal 11 10 2 7 5" xfId="32793" xr:uid="{DB657407-4534-45D4-868F-61079D5F9C32}"/>
    <cellStyle name="Normal 11 10 2 8" xfId="6360" xr:uid="{EAA6A2BF-22AD-4963-ABF1-3A35B180635E}"/>
    <cellStyle name="Normal 11 10 2 8 2" xfId="13783" xr:uid="{7F80FA9C-8240-4ACF-A335-15C5F139C049}"/>
    <cellStyle name="Normal 11 10 2 8 2 2" xfId="28621" xr:uid="{14381E35-12A8-4DB9-B6A8-144C2DDBF014}"/>
    <cellStyle name="Normal 11 10 2 8 2 3" xfId="43454" xr:uid="{88239761-2BCA-404E-A28E-D4D8C701F292}"/>
    <cellStyle name="Normal 11 10 2 8 3" xfId="21201" xr:uid="{7A51F0E5-F483-4278-91C4-54E1E5071974}"/>
    <cellStyle name="Normal 11 10 2 8 4" xfId="36034" xr:uid="{1BFAB1C4-F811-447D-80C7-3E02AE233D2A}"/>
    <cellStyle name="Normal 11 10 2 9" xfId="9837" xr:uid="{9DA6209D-6199-4AFF-9942-FF144DB5E170}"/>
    <cellStyle name="Normal 11 10 2 9 2" xfId="24675" xr:uid="{DDC994BB-3DC4-4166-9E0B-5CB89BC054D9}"/>
    <cellStyle name="Normal 11 10 2 9 3" xfId="39508" xr:uid="{DFACF1E1-7F3D-4FF3-A639-5B80DECC0797}"/>
    <cellStyle name="Normal 11 10 3" xfId="2289" xr:uid="{F816C07E-0EA8-4E9B-8ABB-5D78C45D63E3}"/>
    <cellStyle name="Normal 11 10 3 10" xfId="32110" xr:uid="{980A20A1-E05C-47AA-A86A-25B407B65EDE}"/>
    <cellStyle name="Normal 11 10 3 2" xfId="3138" xr:uid="{0D60B414-1045-475B-B42F-BCD34D82C141}"/>
    <cellStyle name="Normal 11 10 3 2 2" xfId="4502" xr:uid="{7CACCA4B-2B7C-4D12-817E-A647AAB08309}"/>
    <cellStyle name="Normal 11 10 3 2 2 2" xfId="7739" xr:uid="{AFEF5DBB-460D-48AF-98B3-436922B37A65}"/>
    <cellStyle name="Normal 11 10 3 2 2 2 2" xfId="15162" xr:uid="{5D13CF4C-73D0-4AEF-BF62-3A9C9FD7CA21}"/>
    <cellStyle name="Normal 11 10 3 2 2 2 2 2" xfId="30000" xr:uid="{7F50794C-DF0E-4218-9809-C4D8FC66C5A8}"/>
    <cellStyle name="Normal 11 10 3 2 2 2 2 3" xfId="44833" xr:uid="{212146F5-11A5-40B3-9968-D56F7A24187F}"/>
    <cellStyle name="Normal 11 10 3 2 2 2 3" xfId="22580" xr:uid="{48B6B22A-D874-4829-BA51-ADB1106C7F0A}"/>
    <cellStyle name="Normal 11 10 3 2 2 2 4" xfId="37413" xr:uid="{2C73BEF2-1AC1-4D05-9E4C-80EB198EAB5D}"/>
    <cellStyle name="Normal 11 10 3 2 2 3" xfId="11924" xr:uid="{6B80D1C1-049A-406B-95AC-4028B173122E}"/>
    <cellStyle name="Normal 11 10 3 2 2 3 2" xfId="26762" xr:uid="{6027D5DA-22DD-4B8D-BE7D-B3547D8115CA}"/>
    <cellStyle name="Normal 11 10 3 2 2 3 3" xfId="41595" xr:uid="{304E6353-37AF-40B0-9387-160820A9DD0D}"/>
    <cellStyle name="Normal 11 10 3 2 2 4" xfId="19342" xr:uid="{A457274C-CF99-4318-8AAB-0D3423FE2F2E}"/>
    <cellStyle name="Normal 11 10 3 2 2 5" xfId="34175" xr:uid="{DBE9ED6C-C5B8-4EAC-B1F9-7F270F09E783}"/>
    <cellStyle name="Normal 11 10 3 2 3" xfId="6367" xr:uid="{04BD9CE1-A9B3-40A9-975D-FD97E4B67082}"/>
    <cellStyle name="Normal 11 10 3 2 3 2" xfId="13790" xr:uid="{8F97C3AE-F2AE-4E05-9E73-2EBF0DA3F555}"/>
    <cellStyle name="Normal 11 10 3 2 3 2 2" xfId="28628" xr:uid="{66621933-DA67-4B06-995F-23254DE189C5}"/>
    <cellStyle name="Normal 11 10 3 2 3 2 3" xfId="43461" xr:uid="{B548BA3C-2D41-4492-A0B1-7E814475CD64}"/>
    <cellStyle name="Normal 11 10 3 2 3 3" xfId="21208" xr:uid="{8DC72F69-E1DE-46A2-BB03-A34B20831995}"/>
    <cellStyle name="Normal 11 10 3 2 3 4" xfId="36041" xr:uid="{711F63DE-9B3E-486C-9693-F650E56525F0}"/>
    <cellStyle name="Normal 11 10 3 2 4" xfId="10549" xr:uid="{7C817537-ED66-405C-8F2C-C9E3FF9E8317}"/>
    <cellStyle name="Normal 11 10 3 2 4 2" xfId="25387" xr:uid="{17965105-59B0-4BC3-B4BB-AFD7A16214E5}"/>
    <cellStyle name="Normal 11 10 3 2 4 3" xfId="40220" xr:uid="{D3DA9A23-7E4A-4492-A569-EB994FA1DCDE}"/>
    <cellStyle name="Normal 11 10 3 2 5" xfId="17967" xr:uid="{317D5CBF-B3AC-407E-9A50-C0FFE062C6D7}"/>
    <cellStyle name="Normal 11 10 3 2 6" xfId="32800" xr:uid="{54B07FA5-2A85-45C6-81BA-969064E621F7}"/>
    <cellStyle name="Normal 11 10 3 3" xfId="3139" xr:uid="{9BD85C88-B74C-49F5-BA50-754C57DC82FF}"/>
    <cellStyle name="Normal 11 10 3 3 2" xfId="4503" xr:uid="{D308E2A3-B658-4A93-9F48-16A859D1CDF3}"/>
    <cellStyle name="Normal 11 10 3 3 2 2" xfId="7740" xr:uid="{AD1335D6-701A-498C-9D34-37B6DD87BAF3}"/>
    <cellStyle name="Normal 11 10 3 3 2 2 2" xfId="15163" xr:uid="{C27B2B88-3720-4F44-ACA2-BD116354F297}"/>
    <cellStyle name="Normal 11 10 3 3 2 2 2 2" xfId="30001" xr:uid="{796F893D-AEA0-4B8D-A280-8682AE98ACA8}"/>
    <cellStyle name="Normal 11 10 3 3 2 2 2 3" xfId="44834" xr:uid="{8C3FE43F-E935-4559-97DB-ED7940118852}"/>
    <cellStyle name="Normal 11 10 3 3 2 2 3" xfId="22581" xr:uid="{A5430F0A-50DA-42DC-8749-F720DE3EAB24}"/>
    <cellStyle name="Normal 11 10 3 3 2 2 4" xfId="37414" xr:uid="{494E8268-D1F0-4C07-92CE-36CBFC803D3D}"/>
    <cellStyle name="Normal 11 10 3 3 2 3" xfId="11925" xr:uid="{DCCB8221-D0F0-4BDA-B06C-023E863D8197}"/>
    <cellStyle name="Normal 11 10 3 3 2 3 2" xfId="26763" xr:uid="{74C672E0-7EE4-4B73-988F-9A13F30EA722}"/>
    <cellStyle name="Normal 11 10 3 3 2 3 3" xfId="41596" xr:uid="{DF83E268-E53E-4007-BF4A-1F91CDB67DE8}"/>
    <cellStyle name="Normal 11 10 3 3 2 4" xfId="19343" xr:uid="{F2298150-4150-4B47-985C-41E5C996CC36}"/>
    <cellStyle name="Normal 11 10 3 3 2 5" xfId="34176" xr:uid="{BEB67E25-9B49-470D-9535-68C91288E787}"/>
    <cellStyle name="Normal 11 10 3 3 3" xfId="6368" xr:uid="{6AFC8DF7-AA1B-4BA9-8D76-5CCB7E26577E}"/>
    <cellStyle name="Normal 11 10 3 3 3 2" xfId="13791" xr:uid="{4943A3F5-252F-4AA1-AB86-6ADF6DAED2DD}"/>
    <cellStyle name="Normal 11 10 3 3 3 2 2" xfId="28629" xr:uid="{51FA0272-EC15-4EE3-B25D-5DF3E7E0EDB9}"/>
    <cellStyle name="Normal 11 10 3 3 3 2 3" xfId="43462" xr:uid="{F6689A79-5E80-4C18-B1B2-20A059A053F5}"/>
    <cellStyle name="Normal 11 10 3 3 3 3" xfId="21209" xr:uid="{58B8BD30-A6AD-4DEF-BE62-9AED4D20C8BB}"/>
    <cellStyle name="Normal 11 10 3 3 3 4" xfId="36042" xr:uid="{433D530F-FAAB-4826-A4A3-6439BCEDDA41}"/>
    <cellStyle name="Normal 11 10 3 3 4" xfId="10550" xr:uid="{36191539-7B02-448D-AC63-648B45C39CF0}"/>
    <cellStyle name="Normal 11 10 3 3 4 2" xfId="25388" xr:uid="{7D1735FF-D2CE-4277-BFA9-D29AAD2F7BC5}"/>
    <cellStyle name="Normal 11 10 3 3 4 3" xfId="40221" xr:uid="{5729240F-0E84-4C23-8B8B-15A540B59FEC}"/>
    <cellStyle name="Normal 11 10 3 3 5" xfId="17968" xr:uid="{89DEA878-7FBC-43CD-A7D3-B392E3C1CF0F}"/>
    <cellStyle name="Normal 11 10 3 3 6" xfId="32801" xr:uid="{3E59632A-0C37-4D31-A942-C390F68B685F}"/>
    <cellStyle name="Normal 11 10 3 4" xfId="4504" xr:uid="{B965C6D7-86E2-4FEE-93DD-9DFFC41B1364}"/>
    <cellStyle name="Normal 11 10 3 4 2" xfId="7741" xr:uid="{C520AD75-B254-4E38-A372-3B679BC90FD9}"/>
    <cellStyle name="Normal 11 10 3 4 2 2" xfId="15164" xr:uid="{F34893D7-8FD1-4D6D-9D09-7DC3C3739DC3}"/>
    <cellStyle name="Normal 11 10 3 4 2 2 2" xfId="30002" xr:uid="{3BBD80FD-F8C9-4F0A-AAFD-74ABCF79E013}"/>
    <cellStyle name="Normal 11 10 3 4 2 2 3" xfId="44835" xr:uid="{DF47A155-AE63-4286-93EC-6B683ECC583C}"/>
    <cellStyle name="Normal 11 10 3 4 2 3" xfId="22582" xr:uid="{A9691CF0-A637-4A03-B02B-7A89713B494E}"/>
    <cellStyle name="Normal 11 10 3 4 2 4" xfId="37415" xr:uid="{22765E46-9477-478C-BF1D-3B730C6207F4}"/>
    <cellStyle name="Normal 11 10 3 4 3" xfId="11926" xr:uid="{0D62DD59-A030-4D3E-A9AE-A8D7F6EE95DC}"/>
    <cellStyle name="Normal 11 10 3 4 3 2" xfId="26764" xr:uid="{A679DFA0-90CC-43BE-B35F-C7BB9F093466}"/>
    <cellStyle name="Normal 11 10 3 4 3 3" xfId="41597" xr:uid="{2F01404D-7330-4123-BCA5-5D9738F270F7}"/>
    <cellStyle name="Normal 11 10 3 4 4" xfId="19344" xr:uid="{BA4AFA91-B5EC-42F4-ACD4-DD3A9F3C25DC}"/>
    <cellStyle name="Normal 11 10 3 4 5" xfId="34177" xr:uid="{1F7A824F-092D-498B-8C1D-79CC33345647}"/>
    <cellStyle name="Normal 11 10 3 5" xfId="5952" xr:uid="{CE93088E-4F5C-490F-BB9B-9D10C9B7EE14}"/>
    <cellStyle name="Normal 11 10 3 5 2" xfId="9190" xr:uid="{195F190F-CF28-4999-B813-114441304393}"/>
    <cellStyle name="Normal 11 10 3 5 2 2" xfId="16613" xr:uid="{03E8343E-0120-47DE-BFCC-B8A4EFA15210}"/>
    <cellStyle name="Normal 11 10 3 5 2 2 2" xfId="31451" xr:uid="{97579868-21CB-43E7-A892-BEF1C531470D}"/>
    <cellStyle name="Normal 11 10 3 5 2 2 3" xfId="46284" xr:uid="{5B18EBA1-0B6D-4315-9E51-9F4137B4FECA}"/>
    <cellStyle name="Normal 11 10 3 5 2 3" xfId="24031" xr:uid="{E3D67628-2784-4BD8-9D97-9D572D53BF39}"/>
    <cellStyle name="Normal 11 10 3 5 2 4" xfId="38864" xr:uid="{6828A317-1D45-40FA-A04B-2791111B1ADA}"/>
    <cellStyle name="Normal 11 10 3 5 3" xfId="13375" xr:uid="{48060F51-9500-4C80-AC25-197210397838}"/>
    <cellStyle name="Normal 11 10 3 5 3 2" xfId="28213" xr:uid="{9A1A6F39-665F-4B60-B90D-62A21F6CB508}"/>
    <cellStyle name="Normal 11 10 3 5 3 3" xfId="43046" xr:uid="{A4A1DB76-65E3-4D3B-A7DB-9A7253B4A922}"/>
    <cellStyle name="Normal 11 10 3 5 4" xfId="20793" xr:uid="{C841276C-C56E-44AA-9736-7B16C37563FA}"/>
    <cellStyle name="Normal 11 10 3 5 5" xfId="35626" xr:uid="{2C0DC225-2BB3-4B7D-8338-46F61F5A6E2D}"/>
    <cellStyle name="Normal 11 10 3 6" xfId="3137" xr:uid="{61148824-AB8A-45EC-9FC0-2A7AB60F7DF8}"/>
    <cellStyle name="Normal 11 10 3 6 2" xfId="9410" xr:uid="{DF6AED42-E90C-49F7-AEB6-55E7FB991716}"/>
    <cellStyle name="Normal 11 10 3 6 2 2" xfId="16833" xr:uid="{AFCBAFEA-DA1F-40A5-90EB-877F9FF868B7}"/>
    <cellStyle name="Normal 11 10 3 6 2 2 2" xfId="31671" xr:uid="{7CDC7ECD-A271-4F51-82AC-F2B27F9DB6A1}"/>
    <cellStyle name="Normal 11 10 3 6 2 2 3" xfId="46504" xr:uid="{E86630C2-B2F0-457C-B1FC-CDE4C51592B1}"/>
    <cellStyle name="Normal 11 10 3 6 2 3" xfId="24251" xr:uid="{4A080BC4-DE04-4C69-9299-F35AE415EC3C}"/>
    <cellStyle name="Normal 11 10 3 6 2 4" xfId="39084" xr:uid="{422327CD-399C-49E2-96CE-0211B89F2201}"/>
    <cellStyle name="Normal 11 10 3 6 3" xfId="10548" xr:uid="{C6FB6200-5F7B-4A43-88C3-A6EC4760C237}"/>
    <cellStyle name="Normal 11 10 3 6 3 2" xfId="25386" xr:uid="{E0E3C151-6E0A-40C4-9B9A-F878BBF375C5}"/>
    <cellStyle name="Normal 11 10 3 6 3 3" xfId="40219" xr:uid="{A66B8EC9-489D-4B25-84E6-25E737346E0D}"/>
    <cellStyle name="Normal 11 10 3 6 4" xfId="17966" xr:uid="{06F3660F-50FE-4877-B762-009053797DEA}"/>
    <cellStyle name="Normal 11 10 3 6 5" xfId="32799" xr:uid="{C1754B6F-D248-45A3-8372-C9556E88CF26}"/>
    <cellStyle name="Normal 11 10 3 7" xfId="6366" xr:uid="{5CD0E982-D1B9-4852-A91B-743975904F11}"/>
    <cellStyle name="Normal 11 10 3 7 2" xfId="13789" xr:uid="{F636760C-E950-442A-AD26-EFDDE9A24989}"/>
    <cellStyle name="Normal 11 10 3 7 2 2" xfId="28627" xr:uid="{F571E4BE-5850-44F5-BBE2-3A2719E3F225}"/>
    <cellStyle name="Normal 11 10 3 7 2 3" xfId="43460" xr:uid="{3CCA6EA9-AC2B-4CEC-8A29-E36B3605EE16}"/>
    <cellStyle name="Normal 11 10 3 7 3" xfId="21207" xr:uid="{6112EA59-9A34-4F82-86C4-C4359DDE170C}"/>
    <cellStyle name="Normal 11 10 3 7 4" xfId="36040" xr:uid="{D9E6DA07-3F1E-406B-A690-B7EE33372790}"/>
    <cellStyle name="Normal 11 10 3 8" xfId="9859" xr:uid="{8C322BA0-87ED-418F-9C46-BC77288F099E}"/>
    <cellStyle name="Normal 11 10 3 8 2" xfId="24697" xr:uid="{97919A4A-46B0-44A8-B5AA-5C0E2E0F3434}"/>
    <cellStyle name="Normal 11 10 3 8 3" xfId="39530" xr:uid="{629D5A3A-E41A-4838-B132-7BBC2B24E756}"/>
    <cellStyle name="Normal 11 10 3 9" xfId="17277" xr:uid="{DCD420CF-BB3F-4263-A0D8-5E618E8476C6}"/>
    <cellStyle name="Normal 11 10 4" xfId="2319" xr:uid="{0CDDBB4A-BE75-438A-B721-AB24A2F8F202}"/>
    <cellStyle name="Normal 11 10 4 10" xfId="32145" xr:uid="{266425EA-5837-4BAF-9993-94FA2370FBD6}"/>
    <cellStyle name="Normal 11 10 4 2" xfId="3141" xr:uid="{3570F6BD-4F8A-40C0-9010-98F7DB51A094}"/>
    <cellStyle name="Normal 11 10 4 2 2" xfId="4505" xr:uid="{64B11756-3A66-418F-B71A-1061AA56ACA2}"/>
    <cellStyle name="Normal 11 10 4 2 2 2" xfId="7742" xr:uid="{125D1EBF-19D3-4228-A13A-E87818C210D4}"/>
    <cellStyle name="Normal 11 10 4 2 2 2 2" xfId="15165" xr:uid="{A0B7D63D-4789-4944-8DC6-98B16826D040}"/>
    <cellStyle name="Normal 11 10 4 2 2 2 2 2" xfId="30003" xr:uid="{4E9B7535-2F1F-4885-81C8-755E6AEA82A8}"/>
    <cellStyle name="Normal 11 10 4 2 2 2 2 3" xfId="44836" xr:uid="{76FF383F-5740-45D6-9E5F-D4B456BC47EE}"/>
    <cellStyle name="Normal 11 10 4 2 2 2 3" xfId="22583" xr:uid="{D7275472-DFD4-42CF-A3F4-7AF4FA89B8ED}"/>
    <cellStyle name="Normal 11 10 4 2 2 2 4" xfId="37416" xr:uid="{976901E3-7123-4E89-AA32-D7CBABA7FED9}"/>
    <cellStyle name="Normal 11 10 4 2 2 3" xfId="11927" xr:uid="{EF502DA1-A911-4890-91C1-3A7DCE4D5420}"/>
    <cellStyle name="Normal 11 10 4 2 2 3 2" xfId="26765" xr:uid="{70DFCD1F-24FA-41A3-818C-149F7D618705}"/>
    <cellStyle name="Normal 11 10 4 2 2 3 3" xfId="41598" xr:uid="{E60717CC-F47A-477E-B484-4DE13B1EBA64}"/>
    <cellStyle name="Normal 11 10 4 2 2 4" xfId="19345" xr:uid="{6F6601FC-9C08-4A5E-8EA8-2DB9F606B9BF}"/>
    <cellStyle name="Normal 11 10 4 2 2 5" xfId="34178" xr:uid="{2C6E0F65-5E6E-45B3-9AF8-C195F5E1A5BE}"/>
    <cellStyle name="Normal 11 10 4 2 3" xfId="6370" xr:uid="{D78EBBBF-12F8-4B67-95AE-25B866CBBB5C}"/>
    <cellStyle name="Normal 11 10 4 2 3 2" xfId="13793" xr:uid="{71FF25C3-C0FA-406A-88A8-4BC3C567CC00}"/>
    <cellStyle name="Normal 11 10 4 2 3 2 2" xfId="28631" xr:uid="{017214D9-5615-4950-958D-682B6C244535}"/>
    <cellStyle name="Normal 11 10 4 2 3 2 3" xfId="43464" xr:uid="{B736713A-2964-45F3-A892-ABB72D8C9AEF}"/>
    <cellStyle name="Normal 11 10 4 2 3 3" xfId="21211" xr:uid="{4047C9CA-65F3-44BA-8D31-490F4D0B7D0B}"/>
    <cellStyle name="Normal 11 10 4 2 3 4" xfId="36044" xr:uid="{B3F2A139-AD3B-4BE7-9A5F-362CE5737BFE}"/>
    <cellStyle name="Normal 11 10 4 2 4" xfId="10552" xr:uid="{C4A33C2E-213C-4E14-942C-2F4C7D1E6400}"/>
    <cellStyle name="Normal 11 10 4 2 4 2" xfId="25390" xr:uid="{CA03B6D3-AFDA-46C9-9D96-D3E6D23530FB}"/>
    <cellStyle name="Normal 11 10 4 2 4 3" xfId="40223" xr:uid="{4511BC6A-96F2-4406-84FD-6B4D5F167C6A}"/>
    <cellStyle name="Normal 11 10 4 2 5" xfId="17970" xr:uid="{2CBBD9AE-8DCC-4277-B190-BD1BDE87FE28}"/>
    <cellStyle name="Normal 11 10 4 2 6" xfId="32803" xr:uid="{E6E7AD1E-F346-4A27-A902-ECA098F57685}"/>
    <cellStyle name="Normal 11 10 4 3" xfId="3142" xr:uid="{4C8E96F7-7BDF-4E21-B88B-5968529DE394}"/>
    <cellStyle name="Normal 11 10 4 3 2" xfId="4506" xr:uid="{28869ACD-4701-4621-8C5B-B8BCB4D503D5}"/>
    <cellStyle name="Normal 11 10 4 3 2 2" xfId="7743" xr:uid="{105968EC-1E8D-44F2-948C-75F45295DC05}"/>
    <cellStyle name="Normal 11 10 4 3 2 2 2" xfId="15166" xr:uid="{BF089B2C-D272-4B18-B5C6-0F5C5C04E0AF}"/>
    <cellStyle name="Normal 11 10 4 3 2 2 2 2" xfId="30004" xr:uid="{F66ED177-7CCC-403E-8CCA-0DA620BC7B81}"/>
    <cellStyle name="Normal 11 10 4 3 2 2 2 3" xfId="44837" xr:uid="{2C7F6FAE-2D5F-492C-B69D-A92DD9D0999C}"/>
    <cellStyle name="Normal 11 10 4 3 2 2 3" xfId="22584" xr:uid="{399C83DA-8201-4352-8777-7C4B2E7B9B5B}"/>
    <cellStyle name="Normal 11 10 4 3 2 2 4" xfId="37417" xr:uid="{353C0AC3-A0CE-4CC0-97AE-F0A9F5C821F2}"/>
    <cellStyle name="Normal 11 10 4 3 2 3" xfId="11928" xr:uid="{0138E0C1-464F-4688-99FA-12A6E9977559}"/>
    <cellStyle name="Normal 11 10 4 3 2 3 2" xfId="26766" xr:uid="{9D95D462-1DEC-471F-8A9E-FD280869EDC8}"/>
    <cellStyle name="Normal 11 10 4 3 2 3 3" xfId="41599" xr:uid="{061DA7F3-CE45-454D-93EB-B142CC36CD89}"/>
    <cellStyle name="Normal 11 10 4 3 2 4" xfId="19346" xr:uid="{E82DA5C1-1E98-46DB-B6AB-B244F4D11220}"/>
    <cellStyle name="Normal 11 10 4 3 2 5" xfId="34179" xr:uid="{DB786DBD-88D0-44B2-8801-EFD3296964FE}"/>
    <cellStyle name="Normal 11 10 4 3 3" xfId="6371" xr:uid="{8477F70A-8A3F-4243-86DC-9E8D7BD04165}"/>
    <cellStyle name="Normal 11 10 4 3 3 2" xfId="13794" xr:uid="{F6D3C6DB-58DF-42DC-93CC-A2EB57E4F67C}"/>
    <cellStyle name="Normal 11 10 4 3 3 2 2" xfId="28632" xr:uid="{BFEB62FD-C44F-4DB7-8F5C-2BE4CAD45895}"/>
    <cellStyle name="Normal 11 10 4 3 3 2 3" xfId="43465" xr:uid="{FCFB5142-3F20-46B3-81F4-9C513BB70803}"/>
    <cellStyle name="Normal 11 10 4 3 3 3" xfId="21212" xr:uid="{789F25E3-D29B-48DE-B27E-C0F62A0D2A43}"/>
    <cellStyle name="Normal 11 10 4 3 3 4" xfId="36045" xr:uid="{7A0D6579-AD51-4550-AF1C-04363CD866BE}"/>
    <cellStyle name="Normal 11 10 4 3 4" xfId="10553" xr:uid="{790C56F6-624E-4D7E-A08E-15A1698DEE3E}"/>
    <cellStyle name="Normal 11 10 4 3 4 2" xfId="25391" xr:uid="{CAE80307-A570-4AA8-B8F7-D5BFCBD6F60B}"/>
    <cellStyle name="Normal 11 10 4 3 4 3" xfId="40224" xr:uid="{85A4882C-1D2B-4233-8198-8217741C020C}"/>
    <cellStyle name="Normal 11 10 4 3 5" xfId="17971" xr:uid="{E977ECFA-E97C-4E21-A38B-43F71515BB57}"/>
    <cellStyle name="Normal 11 10 4 3 6" xfId="32804" xr:uid="{10117F00-A7AA-4C55-8628-F8AEFE950589}"/>
    <cellStyle name="Normal 11 10 4 4" xfId="4507" xr:uid="{B2FA109B-ABE2-41D9-8878-5F6D11FE8095}"/>
    <cellStyle name="Normal 11 10 4 4 2" xfId="7744" xr:uid="{2E80002E-A284-4744-A770-28E6F0C99C42}"/>
    <cellStyle name="Normal 11 10 4 4 2 2" xfId="15167" xr:uid="{4A067AE4-56EC-4534-AA5C-2ED590D92BD9}"/>
    <cellStyle name="Normal 11 10 4 4 2 2 2" xfId="30005" xr:uid="{74542803-A5D0-4E9B-91E4-B8DB4F307EFC}"/>
    <cellStyle name="Normal 11 10 4 4 2 2 3" xfId="44838" xr:uid="{CC69CDEC-7AA9-43EC-B04F-FD0208A79F69}"/>
    <cellStyle name="Normal 11 10 4 4 2 3" xfId="22585" xr:uid="{FED9EEC8-457A-47D3-B583-89513D5C6BD8}"/>
    <cellStyle name="Normal 11 10 4 4 2 4" xfId="37418" xr:uid="{E8A51495-96D1-4F7E-8FB6-B4FE39EEC9EF}"/>
    <cellStyle name="Normal 11 10 4 4 3" xfId="11929" xr:uid="{96E3D3E1-DC35-4FD0-9F95-92F2048E4FA7}"/>
    <cellStyle name="Normal 11 10 4 4 3 2" xfId="26767" xr:uid="{3DC112D8-103C-4B16-BC18-6C28F7CBDED8}"/>
    <cellStyle name="Normal 11 10 4 4 3 3" xfId="41600" xr:uid="{7798694F-AA27-4425-8B50-D6CDD96AFBDC}"/>
    <cellStyle name="Normal 11 10 4 4 4" xfId="19347" xr:uid="{9A9A8A24-43BD-41BA-B1EF-AC6313DA2472}"/>
    <cellStyle name="Normal 11 10 4 4 5" xfId="34180" xr:uid="{65450BE0-7342-46AB-815F-63EF85DFDA53}"/>
    <cellStyle name="Normal 11 10 4 5" xfId="5691" xr:uid="{86CAD9BA-E2A8-42DA-88AB-687FB24851A9}"/>
    <cellStyle name="Normal 11 10 4 5 2" xfId="8931" xr:uid="{436A8238-143B-4242-87D5-576AA6DA0DC8}"/>
    <cellStyle name="Normal 11 10 4 5 2 2" xfId="16354" xr:uid="{FB83A898-CC33-47DE-BCED-608704D1D4BB}"/>
    <cellStyle name="Normal 11 10 4 5 2 2 2" xfId="31192" xr:uid="{439AD827-6C5D-4582-9526-F11380EA63F8}"/>
    <cellStyle name="Normal 11 10 4 5 2 2 3" xfId="46025" xr:uid="{70F2A195-0057-4670-882A-15AFFE3598CD}"/>
    <cellStyle name="Normal 11 10 4 5 2 3" xfId="23772" xr:uid="{20CE8732-6C40-413D-94CF-1AC21CA0BFF5}"/>
    <cellStyle name="Normal 11 10 4 5 2 4" xfId="38605" xr:uid="{2F234CEF-53A3-45AF-A155-757BA2B252B6}"/>
    <cellStyle name="Normal 11 10 4 5 3" xfId="13116" xr:uid="{5A0091C9-A0C0-463E-B4E9-849DF9EC6DA1}"/>
    <cellStyle name="Normal 11 10 4 5 3 2" xfId="27954" xr:uid="{2D91228D-17CF-47F2-B3BF-7797967EC225}"/>
    <cellStyle name="Normal 11 10 4 5 3 3" xfId="42787" xr:uid="{3FAC0628-0CEF-44CC-9192-D61CFB9A3DBC}"/>
    <cellStyle name="Normal 11 10 4 5 4" xfId="20534" xr:uid="{A67B2474-1651-435B-95A5-E751915EF443}"/>
    <cellStyle name="Normal 11 10 4 5 5" xfId="35367" xr:uid="{F3E5405E-3100-4BC9-8139-39F85BC4DFF6}"/>
    <cellStyle name="Normal 11 10 4 6" xfId="3140" xr:uid="{CA03C95B-C6B1-495C-A9E7-4F261DFEB096}"/>
    <cellStyle name="Normal 11 10 4 6 2" xfId="9411" xr:uid="{4A595610-CDB0-4510-AAFC-F6E983BE2FE2}"/>
    <cellStyle name="Normal 11 10 4 6 2 2" xfId="16834" xr:uid="{010B54AE-D1BD-4E83-8B5D-6331244F26E9}"/>
    <cellStyle name="Normal 11 10 4 6 2 2 2" xfId="31672" xr:uid="{4D326063-66A4-41DD-A10A-2E9275E32874}"/>
    <cellStyle name="Normal 11 10 4 6 2 2 3" xfId="46505" xr:uid="{B623A1D9-2F2F-4AFA-8F10-515426A3C57B}"/>
    <cellStyle name="Normal 11 10 4 6 2 3" xfId="24252" xr:uid="{47972503-20CA-4B2A-9568-3B066A1600AE}"/>
    <cellStyle name="Normal 11 10 4 6 2 4" xfId="39085" xr:uid="{1B53991B-AA0D-4A28-8CC6-4F50091286D4}"/>
    <cellStyle name="Normal 11 10 4 6 3" xfId="10551" xr:uid="{DBA8163D-B734-4539-AC21-533CEE119F16}"/>
    <cellStyle name="Normal 11 10 4 6 3 2" xfId="25389" xr:uid="{660B45FA-D180-4D23-9F6B-1426AFC990E1}"/>
    <cellStyle name="Normal 11 10 4 6 3 3" xfId="40222" xr:uid="{AF052AE1-748E-4C98-98B2-F8830989C709}"/>
    <cellStyle name="Normal 11 10 4 6 4" xfId="17969" xr:uid="{54C61DCB-A1A9-4C9D-894D-8BAEB4F5E8D3}"/>
    <cellStyle name="Normal 11 10 4 6 5" xfId="32802" xr:uid="{0D75B5B5-6544-43E9-8BE1-79988BEE0534}"/>
    <cellStyle name="Normal 11 10 4 7" xfId="6369" xr:uid="{EE59BE2A-C1D8-4F10-BE80-AF4689E12A41}"/>
    <cellStyle name="Normal 11 10 4 7 2" xfId="13792" xr:uid="{AB4E74E0-9447-44AD-AE91-45D5EE0D87B4}"/>
    <cellStyle name="Normal 11 10 4 7 2 2" xfId="28630" xr:uid="{947B481F-9FD6-4A43-9796-234DCE3EC866}"/>
    <cellStyle name="Normal 11 10 4 7 2 3" xfId="43463" xr:uid="{B56EC653-E4A3-47B1-B5FC-50E64729512B}"/>
    <cellStyle name="Normal 11 10 4 7 3" xfId="21210" xr:uid="{60D23960-73A2-4675-BC6F-BA6FDA9F87E3}"/>
    <cellStyle name="Normal 11 10 4 7 4" xfId="36043" xr:uid="{E8E7E7C3-24A8-48B6-85A5-B238A1150F88}"/>
    <cellStyle name="Normal 11 10 4 8" xfId="9894" xr:uid="{CEE9BD84-1DFF-4509-9CB7-FCD4A83D673F}"/>
    <cellStyle name="Normal 11 10 4 8 2" xfId="24732" xr:uid="{0B287C87-7EBA-4ED1-A98C-6717EC54CDB6}"/>
    <cellStyle name="Normal 11 10 4 8 3" xfId="39565" xr:uid="{A21B76BB-550C-40A1-9D19-4BAC03ABD05B}"/>
    <cellStyle name="Normal 11 10 4 9" xfId="17312" xr:uid="{C823D256-6AB0-4CD4-9DF8-2FFC4C8266CB}"/>
    <cellStyle name="Normal 11 10 5" xfId="2340" xr:uid="{D5C06D88-1D66-402C-AFF8-88C91EA2748A}"/>
    <cellStyle name="Normal 11 10 5 10" xfId="32165" xr:uid="{48D5BECE-2272-4404-89F5-86E8B8D622F7}"/>
    <cellStyle name="Normal 11 10 5 2" xfId="3144" xr:uid="{D9CCEF2B-A0B0-4785-B61F-23CD6DB7720E}"/>
    <cellStyle name="Normal 11 10 5 2 2" xfId="4508" xr:uid="{E71E3D5F-9E55-4A05-BE8F-B76925AB63F6}"/>
    <cellStyle name="Normal 11 10 5 2 2 2" xfId="7745" xr:uid="{6A3B59A0-6999-44E8-82A7-0B91A9F19290}"/>
    <cellStyle name="Normal 11 10 5 2 2 2 2" xfId="15168" xr:uid="{E407828F-F13D-40BD-9495-9CB56E9372EC}"/>
    <cellStyle name="Normal 11 10 5 2 2 2 2 2" xfId="30006" xr:uid="{B901F256-2BBC-4110-A616-AF338BFCDF9E}"/>
    <cellStyle name="Normal 11 10 5 2 2 2 2 3" xfId="44839" xr:uid="{19DD922D-F177-4781-9335-102BEC625E21}"/>
    <cellStyle name="Normal 11 10 5 2 2 2 3" xfId="22586" xr:uid="{9D67D9F2-EBFE-44AB-B6DE-232C82864F1B}"/>
    <cellStyle name="Normal 11 10 5 2 2 2 4" xfId="37419" xr:uid="{D2CEFD65-B447-45F3-8247-4BBCFB1CA185}"/>
    <cellStyle name="Normal 11 10 5 2 2 3" xfId="11930" xr:uid="{ABD4DDF1-5286-443A-97ED-8DEC7BEAC736}"/>
    <cellStyle name="Normal 11 10 5 2 2 3 2" xfId="26768" xr:uid="{248AE991-0F6D-4B64-A1A3-06434F63220C}"/>
    <cellStyle name="Normal 11 10 5 2 2 3 3" xfId="41601" xr:uid="{E179D0C9-1665-4741-AA4B-86A9EA7D147D}"/>
    <cellStyle name="Normal 11 10 5 2 2 4" xfId="19348" xr:uid="{3C8197AA-7DD6-49D2-8B91-3BE2B31035F0}"/>
    <cellStyle name="Normal 11 10 5 2 2 5" xfId="34181" xr:uid="{18DA9A43-9CE2-45CA-A69C-5D354555619A}"/>
    <cellStyle name="Normal 11 10 5 2 3" xfId="6373" xr:uid="{59D42DF8-9C52-4081-8C80-39F8923E4F43}"/>
    <cellStyle name="Normal 11 10 5 2 3 2" xfId="13796" xr:uid="{8AB7EDBF-4BAC-4FB2-AB5D-1E8608B11827}"/>
    <cellStyle name="Normal 11 10 5 2 3 2 2" xfId="28634" xr:uid="{ED9E51E3-5948-4BB5-8FEB-F326DCB3E2C9}"/>
    <cellStyle name="Normal 11 10 5 2 3 2 3" xfId="43467" xr:uid="{7D2D3B92-F6FD-41FB-9327-6FF650534C1E}"/>
    <cellStyle name="Normal 11 10 5 2 3 3" xfId="21214" xr:uid="{2C67D499-3A57-43BB-9BEC-19490C192D37}"/>
    <cellStyle name="Normal 11 10 5 2 3 4" xfId="36047" xr:uid="{BB5A0C44-71EA-4725-9451-9729A5D1AA90}"/>
    <cellStyle name="Normal 11 10 5 2 4" xfId="10555" xr:uid="{2780FDC6-E704-422A-8C29-F2519B51E5CD}"/>
    <cellStyle name="Normal 11 10 5 2 4 2" xfId="25393" xr:uid="{182A89C1-1D12-4EC2-B1A0-C21ADB43D94B}"/>
    <cellStyle name="Normal 11 10 5 2 4 3" xfId="40226" xr:uid="{B42F6D4D-4A33-4F22-A2AA-77972C4CD19D}"/>
    <cellStyle name="Normal 11 10 5 2 5" xfId="17973" xr:uid="{98561DA4-F679-4FD5-9012-52D7D25BA83B}"/>
    <cellStyle name="Normal 11 10 5 2 6" xfId="32806" xr:uid="{701A5624-2612-44F7-8B80-0AA6FEE53A31}"/>
    <cellStyle name="Normal 11 10 5 3" xfId="3145" xr:uid="{3800FBC9-CF23-4442-8299-0B58F8A20583}"/>
    <cellStyle name="Normal 11 10 5 3 2" xfId="4509" xr:uid="{B70236E0-BA07-404C-BB8F-C8E2CBA2C2A8}"/>
    <cellStyle name="Normal 11 10 5 3 2 2" xfId="7746" xr:uid="{F5DCBEB8-70EC-4C9F-8A1B-CF5EEED90B0F}"/>
    <cellStyle name="Normal 11 10 5 3 2 2 2" xfId="15169" xr:uid="{5C82F45A-EFD4-48D5-88F0-F2E8B827E457}"/>
    <cellStyle name="Normal 11 10 5 3 2 2 2 2" xfId="30007" xr:uid="{883BD732-752D-4E53-BE1C-02C08DD1BFE0}"/>
    <cellStyle name="Normal 11 10 5 3 2 2 2 3" xfId="44840" xr:uid="{01533B2D-38D3-4910-8931-8D9EEF78AE40}"/>
    <cellStyle name="Normal 11 10 5 3 2 2 3" xfId="22587" xr:uid="{6B59080A-0D10-445F-9755-1FA02C6A4593}"/>
    <cellStyle name="Normal 11 10 5 3 2 2 4" xfId="37420" xr:uid="{C4EFB07E-1243-465B-9D82-BE4255CE8FB2}"/>
    <cellStyle name="Normal 11 10 5 3 2 3" xfId="11931" xr:uid="{7AEC611E-7595-4333-98F3-05BCE0C9A5FA}"/>
    <cellStyle name="Normal 11 10 5 3 2 3 2" xfId="26769" xr:uid="{2E4D1EF4-4197-4040-AC6B-C7CAE2B7623B}"/>
    <cellStyle name="Normal 11 10 5 3 2 3 3" xfId="41602" xr:uid="{61B818E4-6FBE-4560-A164-8CF0A8B6D3BE}"/>
    <cellStyle name="Normal 11 10 5 3 2 4" xfId="19349" xr:uid="{175AE913-C1A2-4F22-B8E8-545E6D3FC44C}"/>
    <cellStyle name="Normal 11 10 5 3 2 5" xfId="34182" xr:uid="{C6C9C70E-6DC0-4AD8-872C-D3967EF88B2F}"/>
    <cellStyle name="Normal 11 10 5 3 3" xfId="6374" xr:uid="{18095559-D971-43E0-94B7-F9D105ACFF4B}"/>
    <cellStyle name="Normal 11 10 5 3 3 2" xfId="13797" xr:uid="{94500A4E-70A3-441A-BF8E-71C52287557C}"/>
    <cellStyle name="Normal 11 10 5 3 3 2 2" xfId="28635" xr:uid="{ACBA09D5-55E0-430C-9D31-EE5F035D99F5}"/>
    <cellStyle name="Normal 11 10 5 3 3 2 3" xfId="43468" xr:uid="{B3A0FFD2-3273-4ACD-B53B-F3D72DBD884C}"/>
    <cellStyle name="Normal 11 10 5 3 3 3" xfId="21215" xr:uid="{72245B95-D695-44E8-B17E-98F21CC24A68}"/>
    <cellStyle name="Normal 11 10 5 3 3 4" xfId="36048" xr:uid="{1721BC08-B08A-4BCF-875C-CBC55A98D126}"/>
    <cellStyle name="Normal 11 10 5 3 4" xfId="10556" xr:uid="{D867CA3B-CD77-4319-B142-6A94E6DE7AC7}"/>
    <cellStyle name="Normal 11 10 5 3 4 2" xfId="25394" xr:uid="{F9418A21-0043-482C-A2C7-32E77F3498A6}"/>
    <cellStyle name="Normal 11 10 5 3 4 3" xfId="40227" xr:uid="{E2D09B0A-CBBA-40E0-A35C-503FBC659373}"/>
    <cellStyle name="Normal 11 10 5 3 5" xfId="17974" xr:uid="{15C8C4F4-3EF3-4EA1-ACF0-EF6CFE51ABBE}"/>
    <cellStyle name="Normal 11 10 5 3 6" xfId="32807" xr:uid="{43D16BA5-E5FD-4B07-AC83-1382E2323F43}"/>
    <cellStyle name="Normal 11 10 5 4" xfId="4510" xr:uid="{EE17331B-6F9C-40B1-ACEF-BBC66CA0BEC5}"/>
    <cellStyle name="Normal 11 10 5 4 2" xfId="7747" xr:uid="{C0631D7D-70F4-47C5-9134-694B0BFF2B1D}"/>
    <cellStyle name="Normal 11 10 5 4 2 2" xfId="15170" xr:uid="{87F3E01E-893B-4740-B2FC-ECE082F59793}"/>
    <cellStyle name="Normal 11 10 5 4 2 2 2" xfId="30008" xr:uid="{1842E8A4-6F64-48D1-B1F1-67423F930083}"/>
    <cellStyle name="Normal 11 10 5 4 2 2 3" xfId="44841" xr:uid="{0BEF7F9E-FEFC-469C-9988-46BAD0A4930C}"/>
    <cellStyle name="Normal 11 10 5 4 2 3" xfId="22588" xr:uid="{320FF917-F3BE-4E51-AEAC-BE4D746F6E32}"/>
    <cellStyle name="Normal 11 10 5 4 2 4" xfId="37421" xr:uid="{19C3A339-975B-431F-BBA9-FC2D24FC14A1}"/>
    <cellStyle name="Normal 11 10 5 4 3" xfId="11932" xr:uid="{07F1D9BE-33F7-4350-8342-06B94200B8EC}"/>
    <cellStyle name="Normal 11 10 5 4 3 2" xfId="26770" xr:uid="{E80E629B-9C8D-4231-A66E-82C861B7508A}"/>
    <cellStyle name="Normal 11 10 5 4 3 3" xfId="41603" xr:uid="{7A3580F0-8AE6-4B1A-9120-78E5D00F0499}"/>
    <cellStyle name="Normal 11 10 5 4 4" xfId="19350" xr:uid="{B1254AE7-6D58-4405-9425-49AE078129DD}"/>
    <cellStyle name="Normal 11 10 5 4 5" xfId="34183" xr:uid="{3CBED4E5-2206-4B0E-8315-C7BD994C627A}"/>
    <cellStyle name="Normal 11 10 5 5" xfId="5682" xr:uid="{CF6E9CEC-7D50-4F92-A94C-DB56E6A48241}"/>
    <cellStyle name="Normal 11 10 5 5 2" xfId="8922" xr:uid="{05AF6C5F-07C0-4FF4-A2B9-103BDA293B0E}"/>
    <cellStyle name="Normal 11 10 5 5 2 2" xfId="16345" xr:uid="{EC98A8A7-D670-40AD-B3E3-365512BD17D6}"/>
    <cellStyle name="Normal 11 10 5 5 2 2 2" xfId="31183" xr:uid="{963B1736-0493-40B4-9841-EC8C6869C34D}"/>
    <cellStyle name="Normal 11 10 5 5 2 2 3" xfId="46016" xr:uid="{E1887777-1DD5-4AA4-ACB6-F4C365AEBC06}"/>
    <cellStyle name="Normal 11 10 5 5 2 3" xfId="23763" xr:uid="{7F21DB1A-CA4E-40E0-BFAE-F9B80A512DA4}"/>
    <cellStyle name="Normal 11 10 5 5 2 4" xfId="38596" xr:uid="{662C12F1-9C07-4645-9494-41B7F6943E54}"/>
    <cellStyle name="Normal 11 10 5 5 3" xfId="13107" xr:uid="{3A5A011C-A9E1-4E23-BE9D-52379A3BEAA8}"/>
    <cellStyle name="Normal 11 10 5 5 3 2" xfId="27945" xr:uid="{2C2C1871-C5C1-4DA4-84B1-EED83483D8F7}"/>
    <cellStyle name="Normal 11 10 5 5 3 3" xfId="42778" xr:uid="{F907185C-3B0B-4ED2-9431-89FBCCAE9FCB}"/>
    <cellStyle name="Normal 11 10 5 5 4" xfId="20525" xr:uid="{85FB0D97-5811-40EA-9FCC-E6265B22BD99}"/>
    <cellStyle name="Normal 11 10 5 5 5" xfId="35358" xr:uid="{F8A401A9-3014-4518-B4B9-8A544BF952E2}"/>
    <cellStyle name="Normal 11 10 5 6" xfId="3143" xr:uid="{AF465027-A21B-4029-9C35-D1D971C58815}"/>
    <cellStyle name="Normal 11 10 5 6 2" xfId="9412" xr:uid="{ADA99459-DB4B-448C-B8BB-2BCAF6CB6BCC}"/>
    <cellStyle name="Normal 11 10 5 6 2 2" xfId="16835" xr:uid="{4E6E54AF-3D72-4812-9B6E-2CE24A822F35}"/>
    <cellStyle name="Normal 11 10 5 6 2 2 2" xfId="31673" xr:uid="{378B4D54-C927-4380-A442-CDA39128D897}"/>
    <cellStyle name="Normal 11 10 5 6 2 2 3" xfId="46506" xr:uid="{EFF02B25-711B-45A9-A8FC-39EFC4C7D350}"/>
    <cellStyle name="Normal 11 10 5 6 2 3" xfId="24253" xr:uid="{52D3DDFF-A399-44D2-9CFB-A9D6FD5FBCF4}"/>
    <cellStyle name="Normal 11 10 5 6 2 4" xfId="39086" xr:uid="{A3513A5C-6851-4DDC-A6AE-CCDCC32231D8}"/>
    <cellStyle name="Normal 11 10 5 6 3" xfId="10554" xr:uid="{EFD5371B-D300-4CDF-B2E5-DD5401811730}"/>
    <cellStyle name="Normal 11 10 5 6 3 2" xfId="25392" xr:uid="{5A1FE68D-4288-4C39-AFED-119F9B9E27DB}"/>
    <cellStyle name="Normal 11 10 5 6 3 3" xfId="40225" xr:uid="{1141C5A7-CDA6-43D6-9447-9149B1367DC6}"/>
    <cellStyle name="Normal 11 10 5 6 4" xfId="17972" xr:uid="{52233B3E-30E8-4696-94D8-0B3652662BAD}"/>
    <cellStyle name="Normal 11 10 5 6 5" xfId="32805" xr:uid="{453DC90B-5162-458C-BE23-D5239E3A8DC1}"/>
    <cellStyle name="Normal 11 10 5 7" xfId="6372" xr:uid="{A564E47C-32FB-449A-90CA-F75564CFB89B}"/>
    <cellStyle name="Normal 11 10 5 7 2" xfId="13795" xr:uid="{4C88A76B-6E24-45B1-B412-ED5BF34C3731}"/>
    <cellStyle name="Normal 11 10 5 7 2 2" xfId="28633" xr:uid="{0AE2E44B-BC95-4186-8220-BF9FCC59FA35}"/>
    <cellStyle name="Normal 11 10 5 7 2 3" xfId="43466" xr:uid="{94847E6C-64CE-402F-9F0E-A16C8BDBE2D3}"/>
    <cellStyle name="Normal 11 10 5 7 3" xfId="21213" xr:uid="{E603D7AD-EDDA-4586-B269-DF594D7B029E}"/>
    <cellStyle name="Normal 11 10 5 7 4" xfId="36046" xr:uid="{42A89BBF-3D01-4092-B34D-2013438E6D01}"/>
    <cellStyle name="Normal 11 10 5 8" xfId="9914" xr:uid="{34F7F9AC-7EE4-4088-8867-EB85ECCDB351}"/>
    <cellStyle name="Normal 11 10 5 8 2" xfId="24752" xr:uid="{B8A9AE00-BFA8-40F9-AE48-82027D05ECCB}"/>
    <cellStyle name="Normal 11 10 5 8 3" xfId="39585" xr:uid="{65231F0F-8AFF-4F36-BD46-9EAA05D916CC}"/>
    <cellStyle name="Normal 11 10 5 9" xfId="17332" xr:uid="{24C0DFBC-77B4-4AA6-9A4C-C29E80978F7A}"/>
    <cellStyle name="Normal 11 10 6" xfId="2363" xr:uid="{7C102B2A-7815-40C7-BB52-A68240DB676C}"/>
    <cellStyle name="Normal 11 10 6 10" xfId="32186" xr:uid="{374ECF0A-DFDA-4EAE-A5F2-6CF893EFFE7B}"/>
    <cellStyle name="Normal 11 10 6 2" xfId="3147" xr:uid="{292AD62F-2FF8-4806-BCF1-EE6F561F4762}"/>
    <cellStyle name="Normal 11 10 6 2 2" xfId="4511" xr:uid="{2E5B0380-B27E-4F34-869C-A926F4F6AFE7}"/>
    <cellStyle name="Normal 11 10 6 2 2 2" xfId="7748" xr:uid="{F1050932-50AF-4749-B8D7-EF8C5E10AE24}"/>
    <cellStyle name="Normal 11 10 6 2 2 2 2" xfId="15171" xr:uid="{9438F44A-9457-4C62-B0F8-AECA1856D49E}"/>
    <cellStyle name="Normal 11 10 6 2 2 2 2 2" xfId="30009" xr:uid="{DA268176-8C67-40E1-8CAA-6AF4C10DB6CF}"/>
    <cellStyle name="Normal 11 10 6 2 2 2 2 3" xfId="44842" xr:uid="{695B1944-5B83-4FCA-B64E-69D91166A61C}"/>
    <cellStyle name="Normal 11 10 6 2 2 2 3" xfId="22589" xr:uid="{965DF9C1-DB68-4B7C-8B03-64F27EDE5F86}"/>
    <cellStyle name="Normal 11 10 6 2 2 2 4" xfId="37422" xr:uid="{4CE8D28B-290E-43EC-AB3E-5266EADBC259}"/>
    <cellStyle name="Normal 11 10 6 2 2 3" xfId="11933" xr:uid="{A791AE0D-7CB7-4195-9ECE-E879E978DAF8}"/>
    <cellStyle name="Normal 11 10 6 2 2 3 2" xfId="26771" xr:uid="{251AB3E3-40B9-4202-8033-A00DD6D2B7FF}"/>
    <cellStyle name="Normal 11 10 6 2 2 3 3" xfId="41604" xr:uid="{9E7DAC3D-CA8C-42CF-A592-CE4861B29960}"/>
    <cellStyle name="Normal 11 10 6 2 2 4" xfId="19351" xr:uid="{F4773BDB-2629-4618-8A8A-45B8460850EC}"/>
    <cellStyle name="Normal 11 10 6 2 2 5" xfId="34184" xr:uid="{7387486E-AC0B-43F7-948D-AEAC28006C0C}"/>
    <cellStyle name="Normal 11 10 6 2 3" xfId="6376" xr:uid="{0BCBCC8D-3187-44E4-B73D-7BC9FCFC7AFA}"/>
    <cellStyle name="Normal 11 10 6 2 3 2" xfId="13799" xr:uid="{BEEF92C5-A0C0-49B8-B2B2-3DC52DEF73FD}"/>
    <cellStyle name="Normal 11 10 6 2 3 2 2" xfId="28637" xr:uid="{92DFDCD8-5CFE-4F26-B426-504AB202435D}"/>
    <cellStyle name="Normal 11 10 6 2 3 2 3" xfId="43470" xr:uid="{0314EA3D-0030-4600-B62A-9C8429745FBF}"/>
    <cellStyle name="Normal 11 10 6 2 3 3" xfId="21217" xr:uid="{03E81D13-4593-423A-ADEE-55A975B76749}"/>
    <cellStyle name="Normal 11 10 6 2 3 4" xfId="36050" xr:uid="{F8020B64-966E-4E0B-9770-D2B17EAF5252}"/>
    <cellStyle name="Normal 11 10 6 2 4" xfId="10558" xr:uid="{6FE9700A-68F9-4863-856B-2DE6456BC825}"/>
    <cellStyle name="Normal 11 10 6 2 4 2" xfId="25396" xr:uid="{9B9F4F1D-4183-4C5F-A5BE-195ADE1A8B8A}"/>
    <cellStyle name="Normal 11 10 6 2 4 3" xfId="40229" xr:uid="{E77FE1D1-AC97-48C7-BBAB-2C6B3EFF5AB1}"/>
    <cellStyle name="Normal 11 10 6 2 5" xfId="17976" xr:uid="{2CEED621-2E04-4F7E-91CD-B2543B4BC852}"/>
    <cellStyle name="Normal 11 10 6 2 6" xfId="32809" xr:uid="{06E1E998-1117-413D-8A0F-74B46FDE809F}"/>
    <cellStyle name="Normal 11 10 6 3" xfId="3148" xr:uid="{D0AA04D2-B64E-4D40-9F8F-CBB48353DFC8}"/>
    <cellStyle name="Normal 11 10 6 3 2" xfId="4512" xr:uid="{DA58344E-B97D-4759-8FE3-99639DD3702E}"/>
    <cellStyle name="Normal 11 10 6 3 2 2" xfId="7749" xr:uid="{A7B8A0C8-E6E6-41FE-9F99-D6193A1FCB8C}"/>
    <cellStyle name="Normal 11 10 6 3 2 2 2" xfId="15172" xr:uid="{AE62E9DC-C608-4A5A-B56F-05E10051A92F}"/>
    <cellStyle name="Normal 11 10 6 3 2 2 2 2" xfId="30010" xr:uid="{84AA2EB1-6D25-4DBA-9BFA-A5F657E6FB17}"/>
    <cellStyle name="Normal 11 10 6 3 2 2 2 3" xfId="44843" xr:uid="{73E9A22E-EB68-4CD4-A72A-B5FD0D25324A}"/>
    <cellStyle name="Normal 11 10 6 3 2 2 3" xfId="22590" xr:uid="{F3575BE8-99A5-43F7-B90B-DF17F7C22746}"/>
    <cellStyle name="Normal 11 10 6 3 2 2 4" xfId="37423" xr:uid="{0EFD24A5-3A17-4EF7-985B-C79A2D1BF4FF}"/>
    <cellStyle name="Normal 11 10 6 3 2 3" xfId="11934" xr:uid="{D7B990AD-5B6A-4337-91A5-E307CC058308}"/>
    <cellStyle name="Normal 11 10 6 3 2 3 2" xfId="26772" xr:uid="{109B38A4-DA57-42FC-83F8-EC3ECE78A603}"/>
    <cellStyle name="Normal 11 10 6 3 2 3 3" xfId="41605" xr:uid="{C9E78438-4928-45F3-987E-7A3FEBE10CB2}"/>
    <cellStyle name="Normal 11 10 6 3 2 4" xfId="19352" xr:uid="{8970B6EB-BFBD-46EA-B116-9266F7985D1B}"/>
    <cellStyle name="Normal 11 10 6 3 2 5" xfId="34185" xr:uid="{C920088B-5B59-4296-ADA8-9971608E64A1}"/>
    <cellStyle name="Normal 11 10 6 3 3" xfId="6377" xr:uid="{A0F2CE76-09FF-4215-A673-12D487D5E88B}"/>
    <cellStyle name="Normal 11 10 6 3 3 2" xfId="13800" xr:uid="{5AA883F1-B582-4050-898E-5AEC7A840B47}"/>
    <cellStyle name="Normal 11 10 6 3 3 2 2" xfId="28638" xr:uid="{9EC1028B-FC58-4A8A-A56D-1B61BDAF61BD}"/>
    <cellStyle name="Normal 11 10 6 3 3 2 3" xfId="43471" xr:uid="{79191A62-C088-4FC0-B648-D004B82BDCBA}"/>
    <cellStyle name="Normal 11 10 6 3 3 3" xfId="21218" xr:uid="{314CF1AC-294D-44CA-89DE-3368DFB50948}"/>
    <cellStyle name="Normal 11 10 6 3 3 4" xfId="36051" xr:uid="{FD76D659-22DF-4E0B-8F2F-2B8B6F6C0B4E}"/>
    <cellStyle name="Normal 11 10 6 3 4" xfId="10559" xr:uid="{C7B1C103-2C7F-4564-B3C3-A1D10966627A}"/>
    <cellStyle name="Normal 11 10 6 3 4 2" xfId="25397" xr:uid="{D80E5AE5-6EBA-4CE7-B1EB-AB14508814B8}"/>
    <cellStyle name="Normal 11 10 6 3 4 3" xfId="40230" xr:uid="{97BBE236-DEF3-4DE4-9C17-E8A71D8523CD}"/>
    <cellStyle name="Normal 11 10 6 3 5" xfId="17977" xr:uid="{72A5E388-2E63-45F7-8062-7498599784DF}"/>
    <cellStyle name="Normal 11 10 6 3 6" xfId="32810" xr:uid="{9341BA34-C5F2-4EC4-B77A-162A0A205FD4}"/>
    <cellStyle name="Normal 11 10 6 4" xfId="4513" xr:uid="{B816579E-4987-491C-A3FB-6469B127E5ED}"/>
    <cellStyle name="Normal 11 10 6 4 2" xfId="7750" xr:uid="{2E20E483-0ED5-441A-A15F-EBB4C7416710}"/>
    <cellStyle name="Normal 11 10 6 4 2 2" xfId="15173" xr:uid="{8745D05D-A15B-4EF1-9C06-9B065CB094D3}"/>
    <cellStyle name="Normal 11 10 6 4 2 2 2" xfId="30011" xr:uid="{774E140B-72F3-4A3B-9AAE-3E80EAC1B49C}"/>
    <cellStyle name="Normal 11 10 6 4 2 2 3" xfId="44844" xr:uid="{781F59CC-7053-4BA8-93F7-C05316500F46}"/>
    <cellStyle name="Normal 11 10 6 4 2 3" xfId="22591" xr:uid="{5CD4CECD-5437-41CD-8852-1B77531E2C50}"/>
    <cellStyle name="Normal 11 10 6 4 2 4" xfId="37424" xr:uid="{D01273C1-2819-4882-979A-F2E0F5D6BE0B}"/>
    <cellStyle name="Normal 11 10 6 4 3" xfId="11935" xr:uid="{507248C7-5469-4BE3-9641-D3063B3046FC}"/>
    <cellStyle name="Normal 11 10 6 4 3 2" xfId="26773" xr:uid="{BD591F33-56C2-49D8-8A32-7FC379769035}"/>
    <cellStyle name="Normal 11 10 6 4 3 3" xfId="41606" xr:uid="{3B5881B4-4AD7-4CD5-A267-2222054E433C}"/>
    <cellStyle name="Normal 11 10 6 4 4" xfId="19353" xr:uid="{68CF1BC2-FE7E-4249-B64D-441BAF3F3E83}"/>
    <cellStyle name="Normal 11 10 6 4 5" xfId="34186" xr:uid="{662C5228-9C1D-406A-9FF8-EB67A6EED53F}"/>
    <cellStyle name="Normal 11 10 6 5" xfId="5856" xr:uid="{B3C50DF3-18D1-4CC6-968D-549E13BE59A7}"/>
    <cellStyle name="Normal 11 10 6 5 2" xfId="9095" xr:uid="{77817828-1547-4630-9F14-7DBF6BD6BAFC}"/>
    <cellStyle name="Normal 11 10 6 5 2 2" xfId="16518" xr:uid="{49AEE8E8-FF89-4BC3-8351-2A79CA9BEA27}"/>
    <cellStyle name="Normal 11 10 6 5 2 2 2" xfId="31356" xr:uid="{88B4F82D-CC6D-4729-B2A0-E4DF9A1A6956}"/>
    <cellStyle name="Normal 11 10 6 5 2 2 3" xfId="46189" xr:uid="{0FAB47E4-7D7E-4070-A87C-E5D8A30794AE}"/>
    <cellStyle name="Normal 11 10 6 5 2 3" xfId="23936" xr:uid="{0ED57162-F331-43AD-85B3-AA1807CDC05D}"/>
    <cellStyle name="Normal 11 10 6 5 2 4" xfId="38769" xr:uid="{35E2DF8D-62C2-4260-94EE-D444A954003E}"/>
    <cellStyle name="Normal 11 10 6 5 3" xfId="13280" xr:uid="{8D33DFAB-6741-4648-9FCD-3CE7992BFD61}"/>
    <cellStyle name="Normal 11 10 6 5 3 2" xfId="28118" xr:uid="{6D3F56F8-BE0B-40E5-8B53-DA16FB862AFC}"/>
    <cellStyle name="Normal 11 10 6 5 3 3" xfId="42951" xr:uid="{94CDC563-FAB5-4411-95E1-61E54FE3797E}"/>
    <cellStyle name="Normal 11 10 6 5 4" xfId="20698" xr:uid="{EA87B6C3-0885-4330-8C22-687A39246714}"/>
    <cellStyle name="Normal 11 10 6 5 5" xfId="35531" xr:uid="{9A4D3EC1-6A2F-4C33-AB5B-31823A18A0A0}"/>
    <cellStyle name="Normal 11 10 6 6" xfId="3146" xr:uid="{990A2598-9877-4F1A-A17D-96F37DBF0E8D}"/>
    <cellStyle name="Normal 11 10 6 6 2" xfId="9413" xr:uid="{B77739EB-8D81-4D88-8221-94836EB75F15}"/>
    <cellStyle name="Normal 11 10 6 6 2 2" xfId="16836" xr:uid="{CC192B5B-E996-4AEB-929A-13CC7D4C2E85}"/>
    <cellStyle name="Normal 11 10 6 6 2 2 2" xfId="31674" xr:uid="{C5C333C5-8720-4A72-8C38-576E894EB76D}"/>
    <cellStyle name="Normal 11 10 6 6 2 2 3" xfId="46507" xr:uid="{0A9688A9-2897-4303-AED5-0581677FDABC}"/>
    <cellStyle name="Normal 11 10 6 6 2 3" xfId="24254" xr:uid="{BEDCE931-5BF7-421A-9DF1-7837082EBE90}"/>
    <cellStyle name="Normal 11 10 6 6 2 4" xfId="39087" xr:uid="{DAA49CF8-7FE5-46BA-9C50-62D7883DCA66}"/>
    <cellStyle name="Normal 11 10 6 6 3" xfId="10557" xr:uid="{1297D32B-8015-4526-B747-77C156896DD1}"/>
    <cellStyle name="Normal 11 10 6 6 3 2" xfId="25395" xr:uid="{17698C51-A98B-47B8-9D6D-F2C336657A7E}"/>
    <cellStyle name="Normal 11 10 6 6 3 3" xfId="40228" xr:uid="{AECC7D7F-F2D8-48D6-A599-706F75095597}"/>
    <cellStyle name="Normal 11 10 6 6 4" xfId="17975" xr:uid="{12FAFD9B-F718-41BB-8AA7-096342D518B2}"/>
    <cellStyle name="Normal 11 10 6 6 5" xfId="32808" xr:uid="{E3EA2926-DAAC-4243-9B7B-4CCE51F0C72F}"/>
    <cellStyle name="Normal 11 10 6 7" xfId="6375" xr:uid="{DD261B8E-0C23-4AD3-B28E-96D108C35401}"/>
    <cellStyle name="Normal 11 10 6 7 2" xfId="13798" xr:uid="{E740EE2A-C1EF-4508-8875-B344E1144FD6}"/>
    <cellStyle name="Normal 11 10 6 7 2 2" xfId="28636" xr:uid="{F00682C8-2A94-4A9A-BB1C-88A9F54ADE63}"/>
    <cellStyle name="Normal 11 10 6 7 2 3" xfId="43469" xr:uid="{0A1F9904-8B14-43AC-9878-0218EE86B5D1}"/>
    <cellStyle name="Normal 11 10 6 7 3" xfId="21216" xr:uid="{749B9830-11F8-4628-8457-ADDE47B19B98}"/>
    <cellStyle name="Normal 11 10 6 7 4" xfId="36049" xr:uid="{79BF5E83-2B3D-4271-9946-6FB37F495639}"/>
    <cellStyle name="Normal 11 10 6 8" xfId="9935" xr:uid="{89FC08DB-D433-478B-ACDA-CB6DA0EB62B7}"/>
    <cellStyle name="Normal 11 10 6 8 2" xfId="24773" xr:uid="{BC681DAB-BE2E-49B9-81BC-FA5D5DB74250}"/>
    <cellStyle name="Normal 11 10 6 8 3" xfId="39606" xr:uid="{649BF72D-4146-40D4-8746-8ABE125ECAEE}"/>
    <cellStyle name="Normal 11 10 6 9" xfId="17353" xr:uid="{99FD0432-F4D2-452C-89BA-AAE6E2C27973}"/>
    <cellStyle name="Normal 11 10 7" xfId="2351" xr:uid="{D7DFE2C4-C15A-46D5-9579-B8BD4CA48B60}"/>
    <cellStyle name="Normal 11 10 7 10" xfId="32178" xr:uid="{596415BD-7731-4582-AEF0-ED3F7938D64F}"/>
    <cellStyle name="Normal 11 10 7 2" xfId="3150" xr:uid="{2C445396-EBA6-4A8B-A218-DAED564C1B49}"/>
    <cellStyle name="Normal 11 10 7 2 2" xfId="4514" xr:uid="{B64E2A30-DB6F-4C89-A4CD-8F3417372D4C}"/>
    <cellStyle name="Normal 11 10 7 2 2 2" xfId="7751" xr:uid="{221DD22A-BAF9-4542-A985-7544E5076CF5}"/>
    <cellStyle name="Normal 11 10 7 2 2 2 2" xfId="15174" xr:uid="{7E283B56-DFC0-409D-827E-453E57BCC1C7}"/>
    <cellStyle name="Normal 11 10 7 2 2 2 2 2" xfId="30012" xr:uid="{FBB420CE-FA21-4C92-B331-1209563D6195}"/>
    <cellStyle name="Normal 11 10 7 2 2 2 2 3" xfId="44845" xr:uid="{2BD1E058-8BEB-4AF0-945D-101BA38B5CF1}"/>
    <cellStyle name="Normal 11 10 7 2 2 2 3" xfId="22592" xr:uid="{0074E7D9-126A-4054-A76A-02B97CA85321}"/>
    <cellStyle name="Normal 11 10 7 2 2 2 4" xfId="37425" xr:uid="{FF765094-FDB3-499E-BA3B-CBC8489ECD5F}"/>
    <cellStyle name="Normal 11 10 7 2 2 3" xfId="11936" xr:uid="{4BE93027-89C6-48AA-A9C7-B9E70731AC2A}"/>
    <cellStyle name="Normal 11 10 7 2 2 3 2" xfId="26774" xr:uid="{D4650469-B027-40F8-B41B-C5461111981F}"/>
    <cellStyle name="Normal 11 10 7 2 2 3 3" xfId="41607" xr:uid="{0EE3EC8D-A3CB-4284-8FE4-63B59C1BEA5B}"/>
    <cellStyle name="Normal 11 10 7 2 2 4" xfId="19354" xr:uid="{258DFF27-45C1-4A2F-BCC6-CC3BD19F0DA9}"/>
    <cellStyle name="Normal 11 10 7 2 2 5" xfId="34187" xr:uid="{5165CD78-0029-4C60-894D-0A6F1787CEB9}"/>
    <cellStyle name="Normal 11 10 7 2 3" xfId="6379" xr:uid="{F19C68E6-80BD-4B92-AAC8-C63194F3667D}"/>
    <cellStyle name="Normal 11 10 7 2 3 2" xfId="13802" xr:uid="{03E6106C-69B5-4955-A540-6B0D259AC891}"/>
    <cellStyle name="Normal 11 10 7 2 3 2 2" xfId="28640" xr:uid="{4EF63994-C246-4056-9BF2-86E9C63C47F0}"/>
    <cellStyle name="Normal 11 10 7 2 3 2 3" xfId="43473" xr:uid="{BB20E023-E824-477C-8D76-474A56F8614C}"/>
    <cellStyle name="Normal 11 10 7 2 3 3" xfId="21220" xr:uid="{823515CF-B895-45D1-A64B-664C643CC014}"/>
    <cellStyle name="Normal 11 10 7 2 3 4" xfId="36053" xr:uid="{3C2F91CC-960F-43B5-A484-0A0CB6BA60B7}"/>
    <cellStyle name="Normal 11 10 7 2 4" xfId="10561" xr:uid="{5DAC15F2-D2EC-4BDF-BFA6-911F2E74DA95}"/>
    <cellStyle name="Normal 11 10 7 2 4 2" xfId="25399" xr:uid="{3DD30B90-9DDE-442C-BE2C-9C3716A70399}"/>
    <cellStyle name="Normal 11 10 7 2 4 3" xfId="40232" xr:uid="{D2F43F66-8F0E-4508-A31F-B87C0E5C3C01}"/>
    <cellStyle name="Normal 11 10 7 2 5" xfId="17979" xr:uid="{6AF9B15C-7DD8-4210-A90D-143B37321C68}"/>
    <cellStyle name="Normal 11 10 7 2 6" xfId="32812" xr:uid="{E29CC99A-8575-45B9-BB03-B52525D3CDE8}"/>
    <cellStyle name="Normal 11 10 7 3" xfId="3151" xr:uid="{02DDD65E-D17E-4D3B-9AB2-A2D9474F4829}"/>
    <cellStyle name="Normal 11 10 7 3 2" xfId="4515" xr:uid="{92B35EF1-C06F-4FC6-82D9-4D81621B7406}"/>
    <cellStyle name="Normal 11 10 7 3 2 2" xfId="7752" xr:uid="{4F6B85B2-F8C0-4EEF-95C4-2B736675BBAF}"/>
    <cellStyle name="Normal 11 10 7 3 2 2 2" xfId="15175" xr:uid="{5BA9E154-5227-4A0A-B6C7-3970EFC10A09}"/>
    <cellStyle name="Normal 11 10 7 3 2 2 2 2" xfId="30013" xr:uid="{647DA545-3C37-49FA-BBEA-BA0834FEF133}"/>
    <cellStyle name="Normal 11 10 7 3 2 2 2 3" xfId="44846" xr:uid="{712B4613-61E4-4838-956A-5428C8B83360}"/>
    <cellStyle name="Normal 11 10 7 3 2 2 3" xfId="22593" xr:uid="{EBB282DC-2409-4D73-AE80-F880D8970144}"/>
    <cellStyle name="Normal 11 10 7 3 2 2 4" xfId="37426" xr:uid="{5FDE39BD-40EC-4AD1-9F1E-008E0C6EDC4C}"/>
    <cellStyle name="Normal 11 10 7 3 2 3" xfId="11937" xr:uid="{A74343AC-ADD3-4180-BABC-547B25DA7B26}"/>
    <cellStyle name="Normal 11 10 7 3 2 3 2" xfId="26775" xr:uid="{3956A514-9E7B-4935-A971-9A1550D0057B}"/>
    <cellStyle name="Normal 11 10 7 3 2 3 3" xfId="41608" xr:uid="{8F4CE4B2-B5A1-431F-8F95-C9E4A166EDF8}"/>
    <cellStyle name="Normal 11 10 7 3 2 4" xfId="19355" xr:uid="{A355622F-750C-455E-BA48-15F65AAB6E8D}"/>
    <cellStyle name="Normal 11 10 7 3 2 5" xfId="34188" xr:uid="{06924AF4-16D8-4D20-B480-5D33B3127BCD}"/>
    <cellStyle name="Normal 11 10 7 3 3" xfId="6380" xr:uid="{0339F6AF-DD85-41B7-95D3-FDEE9C336997}"/>
    <cellStyle name="Normal 11 10 7 3 3 2" xfId="13803" xr:uid="{6EDBC1F0-DC65-4130-B823-D73B1AF1EDFB}"/>
    <cellStyle name="Normal 11 10 7 3 3 2 2" xfId="28641" xr:uid="{2D97A2DD-BF87-4B10-9F3B-4EC1765A2B0A}"/>
    <cellStyle name="Normal 11 10 7 3 3 2 3" xfId="43474" xr:uid="{A21824F3-27CF-476A-9BD9-00635DEE4E7A}"/>
    <cellStyle name="Normal 11 10 7 3 3 3" xfId="21221" xr:uid="{5B3DD55A-A540-47D2-8153-FDC05BF3BE9F}"/>
    <cellStyle name="Normal 11 10 7 3 3 4" xfId="36054" xr:uid="{EB89C3E7-9CC3-47AC-ADAC-6AE1B1E2656A}"/>
    <cellStyle name="Normal 11 10 7 3 4" xfId="10562" xr:uid="{9756A882-F7A9-40E3-A809-232B4464F111}"/>
    <cellStyle name="Normal 11 10 7 3 4 2" xfId="25400" xr:uid="{F903D23C-5674-44FC-B3AC-F39549B29237}"/>
    <cellStyle name="Normal 11 10 7 3 4 3" xfId="40233" xr:uid="{5F5EB381-7846-4AE5-8009-7F6078AC4842}"/>
    <cellStyle name="Normal 11 10 7 3 5" xfId="17980" xr:uid="{2FBB7C49-1382-4729-A974-9624EDEBF1ED}"/>
    <cellStyle name="Normal 11 10 7 3 6" xfId="32813" xr:uid="{2422B495-1606-4196-92A3-155A3EEB76EA}"/>
    <cellStyle name="Normal 11 10 7 4" xfId="4516" xr:uid="{8969D56F-AE6D-4B4E-A3EE-038C63BDAC50}"/>
    <cellStyle name="Normal 11 10 7 4 2" xfId="7753" xr:uid="{64228183-E396-47D9-BF7D-19E5AB37203D}"/>
    <cellStyle name="Normal 11 10 7 4 2 2" xfId="15176" xr:uid="{94C6B801-6E2D-4A3C-995F-D32E5E1C418A}"/>
    <cellStyle name="Normal 11 10 7 4 2 2 2" xfId="30014" xr:uid="{EE1E09FB-B98B-4BC8-9502-58DCD03F75B4}"/>
    <cellStyle name="Normal 11 10 7 4 2 2 3" xfId="44847" xr:uid="{06C33E83-6E58-4EED-A465-423C92D2AABE}"/>
    <cellStyle name="Normal 11 10 7 4 2 3" xfId="22594" xr:uid="{B980038A-43F9-4E45-BCA5-BF1554E90E7F}"/>
    <cellStyle name="Normal 11 10 7 4 2 4" xfId="37427" xr:uid="{B8F717B9-BE4C-41A2-8270-D0E3834235B0}"/>
    <cellStyle name="Normal 11 10 7 4 3" xfId="11938" xr:uid="{326B2E05-C818-4759-A6E7-BB7DB4952562}"/>
    <cellStyle name="Normal 11 10 7 4 3 2" xfId="26776" xr:uid="{09459C8F-AF81-4A2D-8800-CC6EAD7DCAE1}"/>
    <cellStyle name="Normal 11 10 7 4 3 3" xfId="41609" xr:uid="{9C20C706-B886-4ABF-87B3-225472F05057}"/>
    <cellStyle name="Normal 11 10 7 4 4" xfId="19356" xr:uid="{65423F9C-2077-4412-A0E1-D53CD474B7D0}"/>
    <cellStyle name="Normal 11 10 7 4 5" xfId="34189" xr:uid="{9D9D3E00-3565-4421-967D-2445F04E45AE}"/>
    <cellStyle name="Normal 11 10 7 5" xfId="5696" xr:uid="{5A9F9237-7C3F-4832-8BC4-90FD8E940927}"/>
    <cellStyle name="Normal 11 10 7 5 2" xfId="8936" xr:uid="{056C0164-CF98-4296-8AE7-048C20FE2A69}"/>
    <cellStyle name="Normal 11 10 7 5 2 2" xfId="16359" xr:uid="{C1257208-D68D-4357-857C-DF406968BEA0}"/>
    <cellStyle name="Normal 11 10 7 5 2 2 2" xfId="31197" xr:uid="{9427C9BB-0DED-4C2E-878B-47C89006970E}"/>
    <cellStyle name="Normal 11 10 7 5 2 2 3" xfId="46030" xr:uid="{EB693500-6218-478D-87E6-C78F601D4D5F}"/>
    <cellStyle name="Normal 11 10 7 5 2 3" xfId="23777" xr:uid="{88A82CB4-D225-40BE-A207-99ED43DD50B5}"/>
    <cellStyle name="Normal 11 10 7 5 2 4" xfId="38610" xr:uid="{EF85F351-2B7A-47CB-BB5D-7388A908C93E}"/>
    <cellStyle name="Normal 11 10 7 5 3" xfId="13121" xr:uid="{98CE0F35-4ABD-437E-89F8-3342C748F25A}"/>
    <cellStyle name="Normal 11 10 7 5 3 2" xfId="27959" xr:uid="{6D7A8DD3-99C4-4700-90D7-56B56E280609}"/>
    <cellStyle name="Normal 11 10 7 5 3 3" xfId="42792" xr:uid="{3E1EB2E0-167A-409B-824E-DAF2C01079C1}"/>
    <cellStyle name="Normal 11 10 7 5 4" xfId="20539" xr:uid="{86DDFBF3-BB1F-402D-8E3A-44CBE1D86AA9}"/>
    <cellStyle name="Normal 11 10 7 5 5" xfId="35372" xr:uid="{06643F08-80D2-458F-8222-D575CF2E9BF8}"/>
    <cellStyle name="Normal 11 10 7 6" xfId="3149" xr:uid="{34F13CFD-F919-4997-85CF-181ED4008C8C}"/>
    <cellStyle name="Normal 11 10 7 6 2" xfId="9414" xr:uid="{32F3D7A4-6784-4421-9642-1A8A59478BE0}"/>
    <cellStyle name="Normal 11 10 7 6 2 2" xfId="16837" xr:uid="{DBD278C4-CE93-4903-A953-E5F6850F679B}"/>
    <cellStyle name="Normal 11 10 7 6 2 2 2" xfId="31675" xr:uid="{4D83BBB9-E283-42D1-AC6B-58E456F8E193}"/>
    <cellStyle name="Normal 11 10 7 6 2 2 3" xfId="46508" xr:uid="{EC05E4F9-F410-43F5-B7DE-A760C142F352}"/>
    <cellStyle name="Normal 11 10 7 6 2 3" xfId="24255" xr:uid="{4C5AEE67-CD4A-4EA9-A111-63BE5562FBBA}"/>
    <cellStyle name="Normal 11 10 7 6 2 4" xfId="39088" xr:uid="{576996E1-C305-4B45-8CCC-270C5318F349}"/>
    <cellStyle name="Normal 11 10 7 6 3" xfId="10560" xr:uid="{C52734E2-8940-4DFA-8775-3BA2008BE83E}"/>
    <cellStyle name="Normal 11 10 7 6 3 2" xfId="25398" xr:uid="{4C5D1A63-80D1-48EE-90DF-1CB8444F74F9}"/>
    <cellStyle name="Normal 11 10 7 6 3 3" xfId="40231" xr:uid="{780D82B5-A938-4102-A277-B4D5CA6E90A8}"/>
    <cellStyle name="Normal 11 10 7 6 4" xfId="17978" xr:uid="{1C11BF38-9EDB-4A4D-A074-1721E041858A}"/>
    <cellStyle name="Normal 11 10 7 6 5" xfId="32811" xr:uid="{5749AA34-920F-4663-98F9-8B53C04E6127}"/>
    <cellStyle name="Normal 11 10 7 7" xfId="6378" xr:uid="{67B61181-00F3-4770-BC02-1F7E831400FF}"/>
    <cellStyle name="Normal 11 10 7 7 2" xfId="13801" xr:uid="{343029CF-DB45-4F7B-879C-E432B3744EB3}"/>
    <cellStyle name="Normal 11 10 7 7 2 2" xfId="28639" xr:uid="{9369E907-0B70-45B8-B552-62D6E0EF858B}"/>
    <cellStyle name="Normal 11 10 7 7 2 3" xfId="43472" xr:uid="{85DFA1F5-E65C-4C8E-AFB3-957931E8B67E}"/>
    <cellStyle name="Normal 11 10 7 7 3" xfId="21219" xr:uid="{48E78DB3-A958-4701-AFEF-C4452EF992F3}"/>
    <cellStyle name="Normal 11 10 7 7 4" xfId="36052" xr:uid="{79C9E435-D615-4F5E-9700-47C4F5BCFB0A}"/>
    <cellStyle name="Normal 11 10 7 8" xfId="9927" xr:uid="{F42F8665-4911-453E-AF41-5EC2F231DF39}"/>
    <cellStyle name="Normal 11 10 7 8 2" xfId="24765" xr:uid="{2B29C6B0-CFE9-4B3B-8BAD-4E756FFF77B1}"/>
    <cellStyle name="Normal 11 10 7 8 3" xfId="39598" xr:uid="{DB94EA51-19EF-485A-AAB1-E7D1FC8EFC1C}"/>
    <cellStyle name="Normal 11 10 7 9" xfId="17345" xr:uid="{F391E9D0-AE00-4895-A652-DCCC752C7EE0}"/>
    <cellStyle name="Normal 11 10 8" xfId="2357" xr:uid="{2CD75137-8424-4709-AA9A-256A77E5BA8C}"/>
    <cellStyle name="Normal 11 10 8 10" xfId="32181" xr:uid="{87C023A0-80D3-409D-8358-73D2535339AD}"/>
    <cellStyle name="Normal 11 10 8 2" xfId="3153" xr:uid="{2957B38B-681B-4E4F-B9A9-3905D44D6AC2}"/>
    <cellStyle name="Normal 11 10 8 2 2" xfId="4517" xr:uid="{D7B2D057-549A-4F4A-ACF0-020E01ACAE77}"/>
    <cellStyle name="Normal 11 10 8 2 2 2" xfId="7754" xr:uid="{6C8EDFA8-A183-4988-B022-FEA3AECD74D4}"/>
    <cellStyle name="Normal 11 10 8 2 2 2 2" xfId="15177" xr:uid="{FC1445C2-757E-4CBD-88F6-9F03182406DC}"/>
    <cellStyle name="Normal 11 10 8 2 2 2 2 2" xfId="30015" xr:uid="{B17C3EEC-13CB-4D86-AB4F-7B6F633986DB}"/>
    <cellStyle name="Normal 11 10 8 2 2 2 2 3" xfId="44848" xr:uid="{D513FD7B-28DF-4720-BEAA-CF8A5BABEAF2}"/>
    <cellStyle name="Normal 11 10 8 2 2 2 3" xfId="22595" xr:uid="{398F72DE-A314-4701-BA2E-7828520BC03F}"/>
    <cellStyle name="Normal 11 10 8 2 2 2 4" xfId="37428" xr:uid="{9CF4493F-964F-4634-881C-0C245A3AE584}"/>
    <cellStyle name="Normal 11 10 8 2 2 3" xfId="11939" xr:uid="{E43E125F-F738-414A-96B6-8977AAC8AA79}"/>
    <cellStyle name="Normal 11 10 8 2 2 3 2" xfId="26777" xr:uid="{BBEAA84D-131E-47DD-B500-AA35D3A31739}"/>
    <cellStyle name="Normal 11 10 8 2 2 3 3" xfId="41610" xr:uid="{C9FEC45B-78AB-4D16-91FF-817AFB88EE36}"/>
    <cellStyle name="Normal 11 10 8 2 2 4" xfId="19357" xr:uid="{BB0B63C7-ED24-49A8-A638-7384929A7D96}"/>
    <cellStyle name="Normal 11 10 8 2 2 5" xfId="34190" xr:uid="{84E2745B-124D-4622-8FC8-51F99DBA1E23}"/>
    <cellStyle name="Normal 11 10 8 2 3" xfId="6382" xr:uid="{DDD08EDB-D3E4-4259-BFF0-26066EF51C48}"/>
    <cellStyle name="Normal 11 10 8 2 3 2" xfId="13805" xr:uid="{F1A9258E-E3FB-4C22-82D6-0F334DF66A73}"/>
    <cellStyle name="Normal 11 10 8 2 3 2 2" xfId="28643" xr:uid="{D37CA031-9DA0-4AAC-AD52-09BB6C956C5B}"/>
    <cellStyle name="Normal 11 10 8 2 3 2 3" xfId="43476" xr:uid="{8BAED923-D5F6-4F86-8A62-3782B086DF44}"/>
    <cellStyle name="Normal 11 10 8 2 3 3" xfId="21223" xr:uid="{EC5F513A-6DB4-4345-AB19-DBFB087BEC76}"/>
    <cellStyle name="Normal 11 10 8 2 3 4" xfId="36056" xr:uid="{1937C565-6966-48AE-B33F-5BC1E2BDE24C}"/>
    <cellStyle name="Normal 11 10 8 2 4" xfId="10564" xr:uid="{BA35CB18-66B6-471D-BECC-A3C8731BAFC6}"/>
    <cellStyle name="Normal 11 10 8 2 4 2" xfId="25402" xr:uid="{EF738EDD-D1A2-4EE8-833F-FC4BE6449CC2}"/>
    <cellStyle name="Normal 11 10 8 2 4 3" xfId="40235" xr:uid="{6ED808F8-82D9-48C6-AE9D-A87F24A86B5D}"/>
    <cellStyle name="Normal 11 10 8 2 5" xfId="17982" xr:uid="{42CBF142-67F6-4F18-8929-01E6ACB8B208}"/>
    <cellStyle name="Normal 11 10 8 2 6" xfId="32815" xr:uid="{B6BB9CF6-5370-47C1-B350-F65F493FB2FF}"/>
    <cellStyle name="Normal 11 10 8 3" xfId="3154" xr:uid="{D23F8DAF-ED8C-4844-8FB2-5309E6D02CE0}"/>
    <cellStyle name="Normal 11 10 8 3 2" xfId="4518" xr:uid="{FC6A26B2-9FDA-4751-8AFB-E9D0D2ED01F9}"/>
    <cellStyle name="Normal 11 10 8 3 2 2" xfId="7755" xr:uid="{C60B4D53-2EAF-4F48-9089-603A1297F0E4}"/>
    <cellStyle name="Normal 11 10 8 3 2 2 2" xfId="15178" xr:uid="{E73F0E55-244C-4F86-B4EC-DC809BCBF431}"/>
    <cellStyle name="Normal 11 10 8 3 2 2 2 2" xfId="30016" xr:uid="{14008A7A-BF2B-4FEF-AA42-117202AE360F}"/>
    <cellStyle name="Normal 11 10 8 3 2 2 2 3" xfId="44849" xr:uid="{EBC0A6B9-2957-4781-BD23-B92853D95631}"/>
    <cellStyle name="Normal 11 10 8 3 2 2 3" xfId="22596" xr:uid="{41F80802-D9F8-4763-864B-314F1B30D234}"/>
    <cellStyle name="Normal 11 10 8 3 2 2 4" xfId="37429" xr:uid="{20057F03-DB7B-4344-A714-0D2FFAABE2F8}"/>
    <cellStyle name="Normal 11 10 8 3 2 3" xfId="11940" xr:uid="{1286FCE9-C337-4EB3-996B-4B42CB6BF20B}"/>
    <cellStyle name="Normal 11 10 8 3 2 3 2" xfId="26778" xr:uid="{F394F363-8112-4E4A-A949-AFE21BBB7600}"/>
    <cellStyle name="Normal 11 10 8 3 2 3 3" xfId="41611" xr:uid="{E107DCF4-5837-447F-A547-612C5D531936}"/>
    <cellStyle name="Normal 11 10 8 3 2 4" xfId="19358" xr:uid="{F3AA2CF0-3F14-4BF9-A9FB-CAB1A2301A7C}"/>
    <cellStyle name="Normal 11 10 8 3 2 5" xfId="34191" xr:uid="{BC0566E8-FC08-422D-A855-22EAF3867214}"/>
    <cellStyle name="Normal 11 10 8 3 3" xfId="6383" xr:uid="{54D2C21B-2BFB-4922-9ABC-47B6F4B4E506}"/>
    <cellStyle name="Normal 11 10 8 3 3 2" xfId="13806" xr:uid="{889648EC-0782-4B78-987A-0E679E199E8F}"/>
    <cellStyle name="Normal 11 10 8 3 3 2 2" xfId="28644" xr:uid="{A2AC79F3-6F80-4C78-8EDA-5F428496788A}"/>
    <cellStyle name="Normal 11 10 8 3 3 2 3" xfId="43477" xr:uid="{814F8D21-0268-4ABF-8D3E-AF8F1ED62D10}"/>
    <cellStyle name="Normal 11 10 8 3 3 3" xfId="21224" xr:uid="{E3C8F658-D2A0-4A3E-873E-9609F51C2029}"/>
    <cellStyle name="Normal 11 10 8 3 3 4" xfId="36057" xr:uid="{A2111477-714A-4D2A-92A2-134E6962655A}"/>
    <cellStyle name="Normal 11 10 8 3 4" xfId="10565" xr:uid="{D1F998A3-5B02-43D9-B233-B640087F5B4A}"/>
    <cellStyle name="Normal 11 10 8 3 4 2" xfId="25403" xr:uid="{9C97A964-07CC-44AF-9B4C-12962DCD7D7E}"/>
    <cellStyle name="Normal 11 10 8 3 4 3" xfId="40236" xr:uid="{2EDB9884-C755-4DF5-A0DC-BFD53D4054C9}"/>
    <cellStyle name="Normal 11 10 8 3 5" xfId="17983" xr:uid="{887E4292-427F-4F01-BDB6-1D34926665AF}"/>
    <cellStyle name="Normal 11 10 8 3 6" xfId="32816" xr:uid="{95DBA7FF-94D0-4DB5-9C5D-FB2448100D1D}"/>
    <cellStyle name="Normal 11 10 8 4" xfId="4519" xr:uid="{ED522B55-8D10-405C-8F7A-9DC5E2503CCF}"/>
    <cellStyle name="Normal 11 10 8 4 2" xfId="7756" xr:uid="{87C4E47D-1EDD-4E77-A48C-DAC430C7A4EF}"/>
    <cellStyle name="Normal 11 10 8 4 2 2" xfId="15179" xr:uid="{F8D949CC-0787-4491-9EB6-D6BEF876248A}"/>
    <cellStyle name="Normal 11 10 8 4 2 2 2" xfId="30017" xr:uid="{768DE37E-B85A-4A49-B214-DB35D066E9D6}"/>
    <cellStyle name="Normal 11 10 8 4 2 2 3" xfId="44850" xr:uid="{8B624049-A856-43E5-9CF6-478C4ED3099D}"/>
    <cellStyle name="Normal 11 10 8 4 2 3" xfId="22597" xr:uid="{C5BF17E3-7648-49A4-A126-BD9F14E02E54}"/>
    <cellStyle name="Normal 11 10 8 4 2 4" xfId="37430" xr:uid="{9F900648-1FA3-40D8-984D-DDA2755A26D8}"/>
    <cellStyle name="Normal 11 10 8 4 3" xfId="11941" xr:uid="{6CEB3780-DB6C-4DAC-BF85-6E4339C2873F}"/>
    <cellStyle name="Normal 11 10 8 4 3 2" xfId="26779" xr:uid="{B0C2B437-8D95-4B4B-BCE0-557696A57D58}"/>
    <cellStyle name="Normal 11 10 8 4 3 3" xfId="41612" xr:uid="{1F1579F8-7475-465D-9429-C19D8260337B}"/>
    <cellStyle name="Normal 11 10 8 4 4" xfId="19359" xr:uid="{BA0B01DE-2EAF-4979-A2AF-889E37577252}"/>
    <cellStyle name="Normal 11 10 8 4 5" xfId="34192" xr:uid="{59150C75-F75C-4498-8467-E60EB09914F4}"/>
    <cellStyle name="Normal 11 10 8 5" xfId="5732" xr:uid="{33C8B3C1-2DA3-4C3E-9042-B25867B2751D}"/>
    <cellStyle name="Normal 11 10 8 5 2" xfId="8972" xr:uid="{242ED772-B318-4CE7-9E24-6E12464F01A3}"/>
    <cellStyle name="Normal 11 10 8 5 2 2" xfId="16395" xr:uid="{8767BD4B-F2B1-434C-8E96-247728875810}"/>
    <cellStyle name="Normal 11 10 8 5 2 2 2" xfId="31233" xr:uid="{D9165266-7E6E-40FC-858E-6C10E1A0333A}"/>
    <cellStyle name="Normal 11 10 8 5 2 2 3" xfId="46066" xr:uid="{591A8839-033A-4FC8-AA87-46E02795E529}"/>
    <cellStyle name="Normal 11 10 8 5 2 3" xfId="23813" xr:uid="{F76FDA39-FCCE-4EF3-9BAF-716265B4BDBC}"/>
    <cellStyle name="Normal 11 10 8 5 2 4" xfId="38646" xr:uid="{6A3BCC83-0591-43F6-965B-79B14B47C8EA}"/>
    <cellStyle name="Normal 11 10 8 5 3" xfId="13157" xr:uid="{630A28FA-DC2A-4F6B-AA67-6470BFC3EF05}"/>
    <cellStyle name="Normal 11 10 8 5 3 2" xfId="27995" xr:uid="{83CDAFC4-6081-434E-915C-0395E0C65A32}"/>
    <cellStyle name="Normal 11 10 8 5 3 3" xfId="42828" xr:uid="{BD024543-E67E-4DD1-BE22-E84CEC3DF3E7}"/>
    <cellStyle name="Normal 11 10 8 5 4" xfId="20575" xr:uid="{D94DED0A-873A-4DF6-B543-F2A3A6232A3A}"/>
    <cellStyle name="Normal 11 10 8 5 5" xfId="35408" xr:uid="{BA73FCAA-2AC8-47FB-BB47-BE3EF799A496}"/>
    <cellStyle name="Normal 11 10 8 6" xfId="3152" xr:uid="{B8BEF3CB-0BA9-499D-8F3B-B582E7B9BD3C}"/>
    <cellStyle name="Normal 11 10 8 6 2" xfId="9415" xr:uid="{B29F2590-C574-4EA3-96F0-4A7E2398C1DE}"/>
    <cellStyle name="Normal 11 10 8 6 2 2" xfId="16838" xr:uid="{D1100765-3C6B-4E83-AA8F-5D92A53A95EC}"/>
    <cellStyle name="Normal 11 10 8 6 2 2 2" xfId="31676" xr:uid="{84A23FFA-9178-48D8-8F0F-294A015DE781}"/>
    <cellStyle name="Normal 11 10 8 6 2 2 3" xfId="46509" xr:uid="{6F7FF49C-1DF3-48B2-AB5A-4E47336B2EA4}"/>
    <cellStyle name="Normal 11 10 8 6 2 3" xfId="24256" xr:uid="{9BC1DB47-4FD1-4A53-A493-4E0B409F0091}"/>
    <cellStyle name="Normal 11 10 8 6 2 4" xfId="39089" xr:uid="{2BC9255A-2A1B-48BF-8723-D6B77A443B79}"/>
    <cellStyle name="Normal 11 10 8 6 3" xfId="10563" xr:uid="{B773FE9E-CD93-44D9-8C2E-41354112A2B7}"/>
    <cellStyle name="Normal 11 10 8 6 3 2" xfId="25401" xr:uid="{7FA1A01F-5159-40ED-806A-4C0CDFEDF1AE}"/>
    <cellStyle name="Normal 11 10 8 6 3 3" xfId="40234" xr:uid="{AB11D35A-6332-49E7-9BF1-190D29FA12F0}"/>
    <cellStyle name="Normal 11 10 8 6 4" xfId="17981" xr:uid="{0815D4A9-3960-4FB9-AD51-969DC1AE5411}"/>
    <cellStyle name="Normal 11 10 8 6 5" xfId="32814" xr:uid="{5BE06AB1-FF6F-41FE-AB9E-73F876B21CB3}"/>
    <cellStyle name="Normal 11 10 8 7" xfId="6381" xr:uid="{3BE99739-FA13-46A2-91BC-595D2D043970}"/>
    <cellStyle name="Normal 11 10 8 7 2" xfId="13804" xr:uid="{507F955B-6FD2-44E3-A513-97976FBF5CC0}"/>
    <cellStyle name="Normal 11 10 8 7 2 2" xfId="28642" xr:uid="{0E99EE31-1E9C-4EE4-9DB6-70B864768E11}"/>
    <cellStyle name="Normal 11 10 8 7 2 3" xfId="43475" xr:uid="{448DF759-A3BE-46E4-908B-74E31007D70F}"/>
    <cellStyle name="Normal 11 10 8 7 3" xfId="21222" xr:uid="{B5E0DC1C-92DD-44FB-84B7-51779B95EA3C}"/>
    <cellStyle name="Normal 11 10 8 7 4" xfId="36055" xr:uid="{327644EF-228C-4F8D-9439-AD13505B5675}"/>
    <cellStyle name="Normal 11 10 8 8" xfId="9930" xr:uid="{91A1161D-7D03-4180-BF33-3F20528535D2}"/>
    <cellStyle name="Normal 11 10 8 8 2" xfId="24768" xr:uid="{7B78E00E-F3CD-47B6-8A83-18748624FBF9}"/>
    <cellStyle name="Normal 11 10 8 8 3" xfId="39601" xr:uid="{3DC0F5BC-F13C-4807-91CE-10794F77CF1A}"/>
    <cellStyle name="Normal 11 10 8 9" xfId="17348" xr:uid="{2C88E0ED-8814-4141-A340-A544DFF7C718}"/>
    <cellStyle name="Normal 11 10 9" xfId="3155" xr:uid="{F3FD558E-59C0-4CAD-AC06-D7382349F9BD}"/>
    <cellStyle name="Normal 11 10 9 2" xfId="4520" xr:uid="{50F745BE-1B52-4F57-A461-A3C5C95DA465}"/>
    <cellStyle name="Normal 11 10 9 2 2" xfId="7757" xr:uid="{0BC5C90C-A018-4170-9378-6186CC3DA5AD}"/>
    <cellStyle name="Normal 11 10 9 2 2 2" xfId="15180" xr:uid="{092DA529-EF58-48B0-A12F-4E3894FE2372}"/>
    <cellStyle name="Normal 11 10 9 2 2 2 2" xfId="30018" xr:uid="{EECB0758-E601-4967-A3AA-CBEBAE7FD209}"/>
    <cellStyle name="Normal 11 10 9 2 2 2 3" xfId="44851" xr:uid="{8B0AC784-98C7-4333-88E0-987BAFF9B475}"/>
    <cellStyle name="Normal 11 10 9 2 2 3" xfId="22598" xr:uid="{5E5A2F59-76E6-47B0-861A-A679FB799BCF}"/>
    <cellStyle name="Normal 11 10 9 2 2 4" xfId="37431" xr:uid="{F6DA3651-B886-4F69-BF2F-75468F96B2AD}"/>
    <cellStyle name="Normal 11 10 9 2 3" xfId="11942" xr:uid="{6105B890-0A1B-4956-B2DB-CC749CEE0A49}"/>
    <cellStyle name="Normal 11 10 9 2 3 2" xfId="26780" xr:uid="{B7FC3CB9-959B-4FFE-9022-6797C08D37F5}"/>
    <cellStyle name="Normal 11 10 9 2 3 3" xfId="41613" xr:uid="{9ED81FD3-049B-4C07-BB66-5E27C3397355}"/>
    <cellStyle name="Normal 11 10 9 2 4" xfId="19360" xr:uid="{84203F36-2994-49C2-8362-A7281E48EE30}"/>
    <cellStyle name="Normal 11 10 9 2 5" xfId="34193" xr:uid="{0B51D04B-456D-4A82-920B-4D352D59A7EF}"/>
    <cellStyle name="Normal 11 10 9 3" xfId="6384" xr:uid="{4B0F4D2F-8150-46CD-960B-4D51A8114968}"/>
    <cellStyle name="Normal 11 10 9 3 2" xfId="13807" xr:uid="{6526D227-35A9-40D5-8E01-371D731E13A3}"/>
    <cellStyle name="Normal 11 10 9 3 2 2" xfId="28645" xr:uid="{4E95AFD9-BCB6-4F81-AD5B-460C5865F30C}"/>
    <cellStyle name="Normal 11 10 9 3 2 3" xfId="43478" xr:uid="{5BC864AB-502D-40C9-9F05-F7AB53476B24}"/>
    <cellStyle name="Normal 11 10 9 3 3" xfId="21225" xr:uid="{08253AEC-C82F-4DB0-B65F-B1CA784BC097}"/>
    <cellStyle name="Normal 11 10 9 3 4" xfId="36058" xr:uid="{0C89B5FD-6C97-4F65-BC9F-4BD7D4E701AF}"/>
    <cellStyle name="Normal 11 10 9 4" xfId="10566" xr:uid="{84A3B57F-33B5-476E-AA69-F72E7E86530D}"/>
    <cellStyle name="Normal 11 10 9 4 2" xfId="25404" xr:uid="{FB05DCA0-6CDC-4007-A809-909D627FA755}"/>
    <cellStyle name="Normal 11 10 9 4 3" xfId="40237" xr:uid="{71B19081-056C-4401-816A-6081438B9433}"/>
    <cellStyle name="Normal 11 10 9 5" xfId="17984" xr:uid="{94C8876B-22D0-4A65-B79A-4792C508F1AD}"/>
    <cellStyle name="Normal 11 10 9 6" xfId="32817" xr:uid="{41EE8044-8C13-4E33-8863-EF3C37B2134C}"/>
    <cellStyle name="Normal 11 11" xfId="2440" xr:uid="{28F26F23-C31D-417C-97F2-31BB5D65B865}"/>
    <cellStyle name="Normal 11 11 10" xfId="32249" xr:uid="{FE02CAF3-9651-4547-9FFD-0ED687B482D5}"/>
    <cellStyle name="Normal 11 11 2" xfId="3157" xr:uid="{31CA92CB-FA7C-4F5F-92B3-1B39F73417CD}"/>
    <cellStyle name="Normal 11 11 2 2" xfId="4521" xr:uid="{7A273C0D-7857-4DFE-A603-B82B76ED1BB3}"/>
    <cellStyle name="Normal 11 11 2 2 2" xfId="7758" xr:uid="{2D2271F5-75CC-4B4B-82F9-F1B47366E53B}"/>
    <cellStyle name="Normal 11 11 2 2 2 2" xfId="15181" xr:uid="{B7876FD0-5E22-41AC-88B8-15E62E323749}"/>
    <cellStyle name="Normal 11 11 2 2 2 2 2" xfId="30019" xr:uid="{B8AA3655-475E-47EA-A317-0B6C35D28408}"/>
    <cellStyle name="Normal 11 11 2 2 2 2 3" xfId="44852" xr:uid="{7381067E-049E-442A-87EA-0130619DC424}"/>
    <cellStyle name="Normal 11 11 2 2 2 3" xfId="22599" xr:uid="{79E4B610-D179-481C-8C4A-C588E6B33254}"/>
    <cellStyle name="Normal 11 11 2 2 2 4" xfId="37432" xr:uid="{B6D2FCCF-30FB-4654-91DB-414EEEE0D6FF}"/>
    <cellStyle name="Normal 11 11 2 2 3" xfId="11943" xr:uid="{779C80BE-56F6-412A-AB34-EEE1E218BBA9}"/>
    <cellStyle name="Normal 11 11 2 2 3 2" xfId="26781" xr:uid="{8C27C2F4-4358-4935-A5FA-D7C34EBB543B}"/>
    <cellStyle name="Normal 11 11 2 2 3 3" xfId="41614" xr:uid="{152D8B4F-195A-4750-A834-5D1E08691730}"/>
    <cellStyle name="Normal 11 11 2 2 4" xfId="19361" xr:uid="{F21316F7-C26E-473E-A5B3-AEA9235D43B7}"/>
    <cellStyle name="Normal 11 11 2 2 5" xfId="34194" xr:uid="{410B929A-A85D-4516-93B7-AE25E008F07A}"/>
    <cellStyle name="Normal 11 11 2 3" xfId="6386" xr:uid="{8DECE760-048B-41B2-94D3-C8E9194287F5}"/>
    <cellStyle name="Normal 11 11 2 3 2" xfId="13809" xr:uid="{7BCB90B7-998D-4D3C-AAFD-05E1AB017DCC}"/>
    <cellStyle name="Normal 11 11 2 3 2 2" xfId="28647" xr:uid="{4654D2D2-5B51-4FBE-82CD-4CD719AB0F60}"/>
    <cellStyle name="Normal 11 11 2 3 2 3" xfId="43480" xr:uid="{1F1B8FC8-EC11-4452-9933-00098059E970}"/>
    <cellStyle name="Normal 11 11 2 3 3" xfId="21227" xr:uid="{65BBA037-4CC6-44B2-B254-97849FBACDF9}"/>
    <cellStyle name="Normal 11 11 2 3 4" xfId="36060" xr:uid="{D0042CEC-9AF1-456A-A599-B771899EB7D9}"/>
    <cellStyle name="Normal 11 11 2 4" xfId="10568" xr:uid="{4D0012A2-ECAE-4090-9236-E68E6678A908}"/>
    <cellStyle name="Normal 11 11 2 4 2" xfId="25406" xr:uid="{3E962FBC-D14F-49F6-89D5-593F0C04F049}"/>
    <cellStyle name="Normal 11 11 2 4 3" xfId="40239" xr:uid="{B76024F9-257C-46EE-81C8-DA36D6780E4E}"/>
    <cellStyle name="Normal 11 11 2 5" xfId="17986" xr:uid="{5A085EDF-E8FC-477B-8C56-D2E5BB4D5285}"/>
    <cellStyle name="Normal 11 11 2 6" xfId="32819" xr:uid="{CD1BDC23-76D5-4A13-8DBC-3D76F2F2DD38}"/>
    <cellStyle name="Normal 11 11 3" xfId="3158" xr:uid="{E823BE47-B5B7-44BD-A1B3-CE7D981A7461}"/>
    <cellStyle name="Normal 11 11 3 2" xfId="4522" xr:uid="{131F3BAE-F0B9-4452-8E64-5FB0D6BAA162}"/>
    <cellStyle name="Normal 11 11 3 2 2" xfId="7759" xr:uid="{668E0431-26F5-4CF1-A58C-4E0BD6D89FF7}"/>
    <cellStyle name="Normal 11 11 3 2 2 2" xfId="15182" xr:uid="{9E2908D2-1D30-47F4-A05E-0DCF877D2912}"/>
    <cellStyle name="Normal 11 11 3 2 2 2 2" xfId="30020" xr:uid="{74CBF5F1-E437-4D2D-8761-C72338722548}"/>
    <cellStyle name="Normal 11 11 3 2 2 2 3" xfId="44853" xr:uid="{72701F5A-41D0-45D1-A996-2B56E681ACD6}"/>
    <cellStyle name="Normal 11 11 3 2 2 3" xfId="22600" xr:uid="{7CB66D3F-CF67-45BA-9FB6-22DE900D24CB}"/>
    <cellStyle name="Normal 11 11 3 2 2 4" xfId="37433" xr:uid="{0DB94FD9-28EC-456A-8B0D-242AE07CAC10}"/>
    <cellStyle name="Normal 11 11 3 2 3" xfId="11944" xr:uid="{BE2EB7D7-79D8-42D5-8317-1FF0CFF41411}"/>
    <cellStyle name="Normal 11 11 3 2 3 2" xfId="26782" xr:uid="{B6EFF919-4C4E-4550-B460-A017D07B8C9A}"/>
    <cellStyle name="Normal 11 11 3 2 3 3" xfId="41615" xr:uid="{99AAC15F-D475-43D5-90AE-337C6371F2CD}"/>
    <cellStyle name="Normal 11 11 3 2 4" xfId="19362" xr:uid="{9F4F4ED8-920F-4412-BC6F-C875F4C20B2C}"/>
    <cellStyle name="Normal 11 11 3 2 5" xfId="34195" xr:uid="{53323B9F-7791-4621-B5C2-A16327CEAC00}"/>
    <cellStyle name="Normal 11 11 3 3" xfId="6387" xr:uid="{CC4A4BF7-49FD-4A14-B69B-6A4042A16491}"/>
    <cellStyle name="Normal 11 11 3 3 2" xfId="13810" xr:uid="{460AF9FE-C176-4350-98C6-F0BD5AB65ED6}"/>
    <cellStyle name="Normal 11 11 3 3 2 2" xfId="28648" xr:uid="{817CD62E-3302-40DF-BFC5-24799AC608EA}"/>
    <cellStyle name="Normal 11 11 3 3 2 3" xfId="43481" xr:uid="{1A22E2F2-C5BF-484B-8481-625323F3F18F}"/>
    <cellStyle name="Normal 11 11 3 3 3" xfId="21228" xr:uid="{998C31DD-D857-4DD9-80D7-0188926B218B}"/>
    <cellStyle name="Normal 11 11 3 3 4" xfId="36061" xr:uid="{B905095A-300E-413F-96BC-946BD82C6F10}"/>
    <cellStyle name="Normal 11 11 3 4" xfId="10569" xr:uid="{E83FF578-953F-403A-ABDA-7EF2D9D9FE9D}"/>
    <cellStyle name="Normal 11 11 3 4 2" xfId="25407" xr:uid="{0B1381F1-C3CF-4619-B099-08555E02B336}"/>
    <cellStyle name="Normal 11 11 3 4 3" xfId="40240" xr:uid="{93BF48F9-7298-4EBA-83A6-15EE6034A50C}"/>
    <cellStyle name="Normal 11 11 3 5" xfId="17987" xr:uid="{27B44F9D-3E94-4890-A59A-DACC9A06FD00}"/>
    <cellStyle name="Normal 11 11 3 6" xfId="32820" xr:uid="{1B840021-A60B-428E-B95E-B820F3DFFC9E}"/>
    <cellStyle name="Normal 11 11 4" xfId="4523" xr:uid="{525BD011-BAA5-459D-927F-519A00835AB1}"/>
    <cellStyle name="Normal 11 11 4 2" xfId="7760" xr:uid="{81D0A4D5-BF1D-4CBC-942B-C95F66D91588}"/>
    <cellStyle name="Normal 11 11 4 2 2" xfId="15183" xr:uid="{995628B4-8D80-4751-B4F5-F88DD33C2863}"/>
    <cellStyle name="Normal 11 11 4 2 2 2" xfId="30021" xr:uid="{C8C9AD49-1118-46E9-978A-13325E390E1D}"/>
    <cellStyle name="Normal 11 11 4 2 2 3" xfId="44854" xr:uid="{826FF227-AC7A-46AA-A0D4-0425AF89148E}"/>
    <cellStyle name="Normal 11 11 4 2 3" xfId="22601" xr:uid="{97182FE0-CE63-49A8-A6DC-CACCA706ED83}"/>
    <cellStyle name="Normal 11 11 4 2 4" xfId="37434" xr:uid="{BA4ADE41-A610-4CF3-B943-678D3A44B283}"/>
    <cellStyle name="Normal 11 11 4 3" xfId="11945" xr:uid="{85E92B87-72D8-4925-B67D-4CE924DCFADC}"/>
    <cellStyle name="Normal 11 11 4 3 2" xfId="26783" xr:uid="{E4F461C5-AB5B-41D9-81DF-C720A70A558B}"/>
    <cellStyle name="Normal 11 11 4 3 3" xfId="41616" xr:uid="{C2755899-2956-4732-B12C-92E2C4B72C34}"/>
    <cellStyle name="Normal 11 11 4 4" xfId="19363" xr:uid="{19898B0B-8B56-4FD1-829D-D89D1ECA1021}"/>
    <cellStyle name="Normal 11 11 4 5" xfId="34196" xr:uid="{A1AEFDEE-4251-4A99-A727-14420024D5D0}"/>
    <cellStyle name="Normal 11 11 5" xfId="6029" xr:uid="{6C4E330E-8005-4E7A-89BD-09FE549351C2}"/>
    <cellStyle name="Normal 11 11 5 2" xfId="9267" xr:uid="{F0C46E79-F8A3-4FA9-B5E9-C68C12D2619F}"/>
    <cellStyle name="Normal 11 11 5 2 2" xfId="16690" xr:uid="{05E7A29D-A51E-40AA-AA37-59408BDEC401}"/>
    <cellStyle name="Normal 11 11 5 2 2 2" xfId="31528" xr:uid="{0C560BCC-DDC4-4DF5-80AE-50732533CA8B}"/>
    <cellStyle name="Normal 11 11 5 2 2 3" xfId="46361" xr:uid="{57A82AA7-46B7-4FA4-A8DE-D9C2813040C4}"/>
    <cellStyle name="Normal 11 11 5 2 3" xfId="24108" xr:uid="{31EDA4DC-4E14-4FAF-9F38-C60814AB0A38}"/>
    <cellStyle name="Normal 11 11 5 2 4" xfId="38941" xr:uid="{40FF549B-DC92-40CE-9B78-830B95227F8E}"/>
    <cellStyle name="Normal 11 11 5 3" xfId="13452" xr:uid="{0ECDB6E2-01ED-4BD4-94F0-C87B239B3566}"/>
    <cellStyle name="Normal 11 11 5 3 2" xfId="28290" xr:uid="{22AB7BC7-EC44-4E3B-A883-E9E3DF50B02A}"/>
    <cellStyle name="Normal 11 11 5 3 3" xfId="43123" xr:uid="{9BD577FB-6230-4315-8D88-F79C52755C48}"/>
    <cellStyle name="Normal 11 11 5 4" xfId="20870" xr:uid="{E53AB554-E974-4515-9A1F-F130B96429B4}"/>
    <cellStyle name="Normal 11 11 5 5" xfId="35703" xr:uid="{08C8A226-29B6-4409-A49D-9003CD9DF61A}"/>
    <cellStyle name="Normal 11 11 6" xfId="3156" xr:uid="{C88B86DE-8FDA-4CBA-9071-E6764ADEBCD1}"/>
    <cellStyle name="Normal 11 11 6 2" xfId="9416" xr:uid="{0CF2964A-75C5-46E2-B65A-1C378169E3E1}"/>
    <cellStyle name="Normal 11 11 6 2 2" xfId="16839" xr:uid="{B92F631E-6B6B-4873-95C2-47A9D86E28B3}"/>
    <cellStyle name="Normal 11 11 6 2 2 2" xfId="31677" xr:uid="{F5B02C00-3EC3-41F7-9CED-6D297F398112}"/>
    <cellStyle name="Normal 11 11 6 2 2 3" xfId="46510" xr:uid="{ED8F3DE7-E5E5-4A5B-9BBF-4124B78E6A03}"/>
    <cellStyle name="Normal 11 11 6 2 3" xfId="24257" xr:uid="{85B23F55-E507-45C5-9D34-8E3C10B04F9B}"/>
    <cellStyle name="Normal 11 11 6 2 4" xfId="39090" xr:uid="{50FFBBA6-1072-4410-B0EA-B1BF2BC763C0}"/>
    <cellStyle name="Normal 11 11 6 3" xfId="10567" xr:uid="{CFA0B74E-CA7F-4A9F-8C94-5B5ED457952E}"/>
    <cellStyle name="Normal 11 11 6 3 2" xfId="25405" xr:uid="{E17873C4-C49D-4CDB-A9E9-7E78EA7F36ED}"/>
    <cellStyle name="Normal 11 11 6 3 3" xfId="40238" xr:uid="{97593C05-F640-45EF-AAFB-DF12477D7933}"/>
    <cellStyle name="Normal 11 11 6 4" xfId="17985" xr:uid="{141D5741-27E8-429D-A3FF-DCC05602CF58}"/>
    <cellStyle name="Normal 11 11 6 5" xfId="32818" xr:uid="{39F29E59-C2DA-409F-BF00-74AF30C617F6}"/>
    <cellStyle name="Normal 11 11 7" xfId="6385" xr:uid="{6AB05868-590D-4B57-989B-7E26BADD9646}"/>
    <cellStyle name="Normal 11 11 7 2" xfId="13808" xr:uid="{259F3F0C-0B07-443C-B645-B2C3EB5142D0}"/>
    <cellStyle name="Normal 11 11 7 2 2" xfId="28646" xr:uid="{D3B9662C-BE7D-40E6-9DA9-756F68BB9E13}"/>
    <cellStyle name="Normal 11 11 7 2 3" xfId="43479" xr:uid="{8632D99A-A519-4EF4-AB1A-E00BBA130979}"/>
    <cellStyle name="Normal 11 11 7 3" xfId="21226" xr:uid="{2336BAD5-F1BE-47A5-A148-3DF1A45B124A}"/>
    <cellStyle name="Normal 11 11 7 4" xfId="36059" xr:uid="{E70AD0D6-7D39-4AEE-821E-57A481AF0C1E}"/>
    <cellStyle name="Normal 11 11 8" xfId="9998" xr:uid="{D8D1B0BA-89A0-4B82-A6CF-A40FA5B9183C}"/>
    <cellStyle name="Normal 11 11 8 2" xfId="24836" xr:uid="{42DDBF4D-3354-4B38-9B9F-D031A83F08F4}"/>
    <cellStyle name="Normal 11 11 8 3" xfId="39669" xr:uid="{BBA1B504-12B9-473A-9532-5E7B9541CC63}"/>
    <cellStyle name="Normal 11 11 9" xfId="17416" xr:uid="{ED273E1E-7CFC-429F-8EDD-878D1B17E28C}"/>
    <cellStyle name="Normal 11 12" xfId="2441" xr:uid="{449A1710-A633-446F-96A4-313FBF4AC6D2}"/>
    <cellStyle name="Normal 11 12 10" xfId="32250" xr:uid="{C4E5380A-1C9B-4712-AFA2-C4C425E0BF0C}"/>
    <cellStyle name="Normal 11 12 2" xfId="3160" xr:uid="{BF891A57-96C6-41D9-8FBE-38C2A0CD1652}"/>
    <cellStyle name="Normal 11 12 2 2" xfId="4524" xr:uid="{487B993B-E45C-4C33-9337-001071D5EF14}"/>
    <cellStyle name="Normal 11 12 2 2 2" xfId="7761" xr:uid="{3E38EF2B-4F52-4590-8B98-938D1D85273A}"/>
    <cellStyle name="Normal 11 12 2 2 2 2" xfId="15184" xr:uid="{9F85F983-380D-48C8-BB50-3A2894F6DB2C}"/>
    <cellStyle name="Normal 11 12 2 2 2 2 2" xfId="30022" xr:uid="{BCE65BD6-74A0-49E4-9C22-1F9E1367B65E}"/>
    <cellStyle name="Normal 11 12 2 2 2 2 3" xfId="44855" xr:uid="{4F1F826C-6926-4B4B-AAB7-0672A3284008}"/>
    <cellStyle name="Normal 11 12 2 2 2 3" xfId="22602" xr:uid="{18E77DA3-756B-4867-9B87-53F7B0432A7B}"/>
    <cellStyle name="Normal 11 12 2 2 2 4" xfId="37435" xr:uid="{F5ABA251-FE56-442D-B1F5-CB7C12577BA8}"/>
    <cellStyle name="Normal 11 12 2 2 3" xfId="11946" xr:uid="{AEC11D1B-1F82-4C9A-88F0-615691133BB5}"/>
    <cellStyle name="Normal 11 12 2 2 3 2" xfId="26784" xr:uid="{B096712D-91A6-49F4-938E-926B5D6FFF89}"/>
    <cellStyle name="Normal 11 12 2 2 3 3" xfId="41617" xr:uid="{6F967D31-4C12-424F-A431-43736343E586}"/>
    <cellStyle name="Normal 11 12 2 2 4" xfId="19364" xr:uid="{9BC280CC-021B-4460-B9E5-5F289197B3C5}"/>
    <cellStyle name="Normal 11 12 2 2 5" xfId="34197" xr:uid="{09F50CAE-703D-47B4-8A06-A668B4F13801}"/>
    <cellStyle name="Normal 11 12 2 3" xfId="6389" xr:uid="{C7804BC8-72C1-4344-8D67-5AB454328D50}"/>
    <cellStyle name="Normal 11 12 2 3 2" xfId="13812" xr:uid="{1AE3772F-2E70-427E-B0A6-70EEA28DD61E}"/>
    <cellStyle name="Normal 11 12 2 3 2 2" xfId="28650" xr:uid="{0B7FD6BF-8D3E-42BE-9BFD-891BFD87FB61}"/>
    <cellStyle name="Normal 11 12 2 3 2 3" xfId="43483" xr:uid="{E41F52F1-D0EF-4A73-BA25-464916EE954A}"/>
    <cellStyle name="Normal 11 12 2 3 3" xfId="21230" xr:uid="{3489F899-EE79-44BE-9947-789D4B4CC95E}"/>
    <cellStyle name="Normal 11 12 2 3 4" xfId="36063" xr:uid="{CCD10538-9B89-4B29-A574-B243104D25C8}"/>
    <cellStyle name="Normal 11 12 2 4" xfId="10571" xr:uid="{20F32D92-8BAA-455C-99DD-396967462054}"/>
    <cellStyle name="Normal 11 12 2 4 2" xfId="25409" xr:uid="{B9E4FD90-EABF-40E1-BCA2-199AF1065D8C}"/>
    <cellStyle name="Normal 11 12 2 4 3" xfId="40242" xr:uid="{9A336C81-7C0C-4827-A841-8C2D9C90AD77}"/>
    <cellStyle name="Normal 11 12 2 5" xfId="17989" xr:uid="{B9106364-A1A6-41CB-9E2D-77529C9DBF72}"/>
    <cellStyle name="Normal 11 12 2 6" xfId="32822" xr:uid="{65D56256-4F18-468E-92E8-508BC052E338}"/>
    <cellStyle name="Normal 11 12 3" xfId="3161" xr:uid="{3E7B5882-C637-4169-ADAE-2AE43600563F}"/>
    <cellStyle name="Normal 11 12 3 2" xfId="4525" xr:uid="{34DF5A60-3E20-4062-81E5-85F3126D27E9}"/>
    <cellStyle name="Normal 11 12 3 2 2" xfId="7762" xr:uid="{DC136491-CBE7-40C4-B5FF-D1E43858F172}"/>
    <cellStyle name="Normal 11 12 3 2 2 2" xfId="15185" xr:uid="{CA719BDD-AB6F-464B-9CE3-B682547D7E3F}"/>
    <cellStyle name="Normal 11 12 3 2 2 2 2" xfId="30023" xr:uid="{7A81BB32-8E11-4EA1-837E-C36F2A739C1F}"/>
    <cellStyle name="Normal 11 12 3 2 2 2 3" xfId="44856" xr:uid="{FCC2106F-FFFD-4C8F-87B8-1FC1CDBFBDED}"/>
    <cellStyle name="Normal 11 12 3 2 2 3" xfId="22603" xr:uid="{660E7C02-B5D5-445A-86CA-F0D2754EA203}"/>
    <cellStyle name="Normal 11 12 3 2 2 4" xfId="37436" xr:uid="{449F538B-8F6F-4677-B7EA-E7627E485E62}"/>
    <cellStyle name="Normal 11 12 3 2 3" xfId="11947" xr:uid="{64169F68-9E6B-4D92-A212-6F650110DC07}"/>
    <cellStyle name="Normal 11 12 3 2 3 2" xfId="26785" xr:uid="{3EDB15F5-6A9D-4DD6-849C-E06947DEAC0D}"/>
    <cellStyle name="Normal 11 12 3 2 3 3" xfId="41618" xr:uid="{0E44FF4E-ACDC-46DD-A7B9-5CBE46800F02}"/>
    <cellStyle name="Normal 11 12 3 2 4" xfId="19365" xr:uid="{A9DC6093-66DD-4775-83F4-2EDB1D5C3E64}"/>
    <cellStyle name="Normal 11 12 3 2 5" xfId="34198" xr:uid="{00557515-B022-4F4F-8F42-786396D52E8E}"/>
    <cellStyle name="Normal 11 12 3 3" xfId="6390" xr:uid="{CF35311A-8F9F-42A0-B27C-354769A85A1E}"/>
    <cellStyle name="Normal 11 12 3 3 2" xfId="13813" xr:uid="{5DE885C0-1CBF-4F29-A8EA-E70CEFAD2A73}"/>
    <cellStyle name="Normal 11 12 3 3 2 2" xfId="28651" xr:uid="{AB5E8A5E-5658-42EF-B21D-9E02EAC5A92D}"/>
    <cellStyle name="Normal 11 12 3 3 2 3" xfId="43484" xr:uid="{9E56833B-CC0F-4C09-9157-DEA5231D413F}"/>
    <cellStyle name="Normal 11 12 3 3 3" xfId="21231" xr:uid="{3AD36142-EDAB-453F-AEB5-3B6B916EAF9F}"/>
    <cellStyle name="Normal 11 12 3 3 4" xfId="36064" xr:uid="{9A9F0630-1CC1-46C8-949A-A9AAB5FE0022}"/>
    <cellStyle name="Normal 11 12 3 4" xfId="10572" xr:uid="{BF29583B-EF5D-4844-8EA9-0F7B551283F0}"/>
    <cellStyle name="Normal 11 12 3 4 2" xfId="25410" xr:uid="{DDA53101-40A4-43FB-9822-8E88493CC4B1}"/>
    <cellStyle name="Normal 11 12 3 4 3" xfId="40243" xr:uid="{E57E210F-9656-4CA2-B18E-64140D511A7D}"/>
    <cellStyle name="Normal 11 12 3 5" xfId="17990" xr:uid="{2B125B58-7835-4928-8836-7682DED249F4}"/>
    <cellStyle name="Normal 11 12 3 6" xfId="32823" xr:uid="{C5EBDF20-F5E8-4395-B8F4-06BD9184F67B}"/>
    <cellStyle name="Normal 11 12 4" xfId="4526" xr:uid="{0C717C94-3214-4D64-B5E4-8CA7E0F6C9B8}"/>
    <cellStyle name="Normal 11 12 4 2" xfId="7763" xr:uid="{CD87ED1F-D4C1-4307-8A8D-8AE244F1DEFE}"/>
    <cellStyle name="Normal 11 12 4 2 2" xfId="15186" xr:uid="{4F5D8BE9-42A1-484D-A49A-0C9EE5C02EE7}"/>
    <cellStyle name="Normal 11 12 4 2 2 2" xfId="30024" xr:uid="{BA10A788-218A-40A4-A1E4-073D623253C9}"/>
    <cellStyle name="Normal 11 12 4 2 2 3" xfId="44857" xr:uid="{DFCCBB32-F540-48F9-AFC9-627914CB87D4}"/>
    <cellStyle name="Normal 11 12 4 2 3" xfId="22604" xr:uid="{49B86C87-5136-4E7A-8699-C38E90C2189C}"/>
    <cellStyle name="Normal 11 12 4 2 4" xfId="37437" xr:uid="{6906B0A8-3B06-460F-B20D-438AF15DC14D}"/>
    <cellStyle name="Normal 11 12 4 3" xfId="11948" xr:uid="{157108C1-B75C-4836-8214-FE2A2263F02D}"/>
    <cellStyle name="Normal 11 12 4 3 2" xfId="26786" xr:uid="{0E9370BE-1515-46FC-B745-5B0236539C5B}"/>
    <cellStyle name="Normal 11 12 4 3 3" xfId="41619" xr:uid="{C363C272-9846-47FA-8F1D-F500DF0C7439}"/>
    <cellStyle name="Normal 11 12 4 4" xfId="19366" xr:uid="{AF33CA66-0CD0-410D-8A0A-F9112B0DE568}"/>
    <cellStyle name="Normal 11 12 4 5" xfId="34199" xr:uid="{C73A40EE-171F-4B56-979B-98CCB40DB17C}"/>
    <cellStyle name="Normal 11 12 5" xfId="6007" xr:uid="{BF6E1B16-501B-4F4F-BB77-3EDE9E1E2DC2}"/>
    <cellStyle name="Normal 11 12 5 2" xfId="9245" xr:uid="{15ADA05B-17B0-4BE0-BE3F-BA13E4C9AFD4}"/>
    <cellStyle name="Normal 11 12 5 2 2" xfId="16668" xr:uid="{AAAC9648-D3BC-472F-9C15-600802ECB2A7}"/>
    <cellStyle name="Normal 11 12 5 2 2 2" xfId="31506" xr:uid="{98C7D882-DAF8-46F1-A21D-EC2695533E3C}"/>
    <cellStyle name="Normal 11 12 5 2 2 3" xfId="46339" xr:uid="{4D6E5FD2-D96D-4D12-8414-8732AFFC829D}"/>
    <cellStyle name="Normal 11 12 5 2 3" xfId="24086" xr:uid="{4B41456B-15EA-4353-9D18-90B76E1F22CF}"/>
    <cellStyle name="Normal 11 12 5 2 4" xfId="38919" xr:uid="{944FE431-7040-45B6-97EC-71CC2BBE586C}"/>
    <cellStyle name="Normal 11 12 5 3" xfId="13430" xr:uid="{A13A3A25-3AD5-4321-A4DE-F434DDC23813}"/>
    <cellStyle name="Normal 11 12 5 3 2" xfId="28268" xr:uid="{B1AB522C-52F8-4E0F-8D9F-2028269A2598}"/>
    <cellStyle name="Normal 11 12 5 3 3" xfId="43101" xr:uid="{B7AEEC3E-C01C-4949-9E0F-F72FB236C345}"/>
    <cellStyle name="Normal 11 12 5 4" xfId="20848" xr:uid="{055624F0-5CA1-4B96-B58E-749B7D6202D1}"/>
    <cellStyle name="Normal 11 12 5 5" xfId="35681" xr:uid="{6705F9D2-A6AF-44AF-AF2C-33857EBE91BF}"/>
    <cellStyle name="Normal 11 12 6" xfId="3159" xr:uid="{1B2DDEF8-4261-4707-96AD-BC7E2AC53E88}"/>
    <cellStyle name="Normal 11 12 6 2" xfId="9417" xr:uid="{DAE369AA-D711-494C-8EC6-34DB90BCE825}"/>
    <cellStyle name="Normal 11 12 6 2 2" xfId="16840" xr:uid="{AACB2136-50C2-4AE0-BC88-7E024F1B0CAD}"/>
    <cellStyle name="Normal 11 12 6 2 2 2" xfId="31678" xr:uid="{F37FC277-C2DD-4D38-9DA3-1E73A04435FC}"/>
    <cellStyle name="Normal 11 12 6 2 2 3" xfId="46511" xr:uid="{7B560045-A8A4-46C1-8E3B-1A30C0730B40}"/>
    <cellStyle name="Normal 11 12 6 2 3" xfId="24258" xr:uid="{13382CE8-3B04-4C89-9F67-2B312D3168A3}"/>
    <cellStyle name="Normal 11 12 6 2 4" xfId="39091" xr:uid="{E7FA25AB-713D-493F-913C-22CC43D54702}"/>
    <cellStyle name="Normal 11 12 6 3" xfId="10570" xr:uid="{8702F69F-7FE4-4E3A-95B5-9C8D8C1DB9F6}"/>
    <cellStyle name="Normal 11 12 6 3 2" xfId="25408" xr:uid="{5BF26DDF-8155-43F8-8E83-2CFA67801D96}"/>
    <cellStyle name="Normal 11 12 6 3 3" xfId="40241" xr:uid="{576ADF14-23C1-41D3-84E9-360A5EF8A6D2}"/>
    <cellStyle name="Normal 11 12 6 4" xfId="17988" xr:uid="{224B956B-8CA0-4301-B06A-65FDC7EE4425}"/>
    <cellStyle name="Normal 11 12 6 5" xfId="32821" xr:uid="{97849EE9-BEAD-4603-A1AC-DAAADBF284D5}"/>
    <cellStyle name="Normal 11 12 7" xfId="6388" xr:uid="{339B1A57-5CE7-40A6-8905-E73A0A8947BA}"/>
    <cellStyle name="Normal 11 12 7 2" xfId="13811" xr:uid="{8A0FD407-3512-4854-9C1F-D839273922F0}"/>
    <cellStyle name="Normal 11 12 7 2 2" xfId="28649" xr:uid="{12D09D13-A5AC-4CB9-9C31-368D6D1A7367}"/>
    <cellStyle name="Normal 11 12 7 2 3" xfId="43482" xr:uid="{4A98DF00-3A80-4AA1-AD3D-C170B9F2712A}"/>
    <cellStyle name="Normal 11 12 7 3" xfId="21229" xr:uid="{E8048194-EBBD-400F-9B12-31AF4BA5A6A8}"/>
    <cellStyle name="Normal 11 12 7 4" xfId="36062" xr:uid="{DA1A21E1-7976-4E1A-BE7E-9F411175C43A}"/>
    <cellStyle name="Normal 11 12 8" xfId="9999" xr:uid="{78B04485-FECC-4EC7-922D-DF7EF7344DC0}"/>
    <cellStyle name="Normal 11 12 8 2" xfId="24837" xr:uid="{9E210F47-E008-41B2-8395-9254D07569FE}"/>
    <cellStyle name="Normal 11 12 8 3" xfId="39670" xr:uid="{B6E2F0ED-AA64-4D0B-9960-4EA52B11B4A6}"/>
    <cellStyle name="Normal 11 12 9" xfId="17417" xr:uid="{F70C8145-1786-45F0-960F-5030B2AB9512}"/>
    <cellStyle name="Normal 11 13" xfId="2458" xr:uid="{E206A1A7-A798-4B52-B29E-7B43F8A6994E}"/>
    <cellStyle name="Normal 11 13 10" xfId="32259" xr:uid="{754CADB6-5817-41A3-9A5D-4970C1222299}"/>
    <cellStyle name="Normal 11 13 2" xfId="3163" xr:uid="{6E75DE61-948D-484A-910E-DAFA5788C480}"/>
    <cellStyle name="Normal 11 13 2 2" xfId="4527" xr:uid="{E893FA6D-C0B4-4C4F-BFEF-917B34C781B8}"/>
    <cellStyle name="Normal 11 13 2 2 2" xfId="7764" xr:uid="{DEFF9B0F-AE27-430C-96BE-CF5EA549632E}"/>
    <cellStyle name="Normal 11 13 2 2 2 2" xfId="15187" xr:uid="{605EE47F-78D3-4253-A8D9-8BBA769F2E6A}"/>
    <cellStyle name="Normal 11 13 2 2 2 2 2" xfId="30025" xr:uid="{563F4EC9-B77B-4E58-87D7-5507FABC063F}"/>
    <cellStyle name="Normal 11 13 2 2 2 2 3" xfId="44858" xr:uid="{2E74645A-97F1-4A60-B6CE-96CF031CAD70}"/>
    <cellStyle name="Normal 11 13 2 2 2 3" xfId="22605" xr:uid="{517D67A8-6291-4DE0-A7E4-A5CFE4F966FF}"/>
    <cellStyle name="Normal 11 13 2 2 2 4" xfId="37438" xr:uid="{12B1D58B-C0E4-4985-9106-24E4415A2093}"/>
    <cellStyle name="Normal 11 13 2 2 3" xfId="11949" xr:uid="{94049221-A321-4C6F-910A-3F9B425089EC}"/>
    <cellStyle name="Normal 11 13 2 2 3 2" xfId="26787" xr:uid="{6CD27203-54F6-48B4-8543-F2C40B5537C3}"/>
    <cellStyle name="Normal 11 13 2 2 3 3" xfId="41620" xr:uid="{4BB8896B-36A0-4DAC-8D4D-8B0C6E9E6080}"/>
    <cellStyle name="Normal 11 13 2 2 4" xfId="19367" xr:uid="{B761A1D2-C888-4808-B9BF-E291C4A03589}"/>
    <cellStyle name="Normal 11 13 2 2 5" xfId="34200" xr:uid="{AFCE19C1-B919-4F9A-848E-3A714C568A66}"/>
    <cellStyle name="Normal 11 13 2 3" xfId="6392" xr:uid="{B929EE12-16E9-4E03-AB17-972CDB4D9DB8}"/>
    <cellStyle name="Normal 11 13 2 3 2" xfId="13815" xr:uid="{74069869-15B7-4F93-87DE-561CE91048CC}"/>
    <cellStyle name="Normal 11 13 2 3 2 2" xfId="28653" xr:uid="{E6FDBBC1-5B4B-473D-A265-59F9A59DE3C2}"/>
    <cellStyle name="Normal 11 13 2 3 2 3" xfId="43486" xr:uid="{8D2EC080-7AFD-4395-B602-4E09EED46F8F}"/>
    <cellStyle name="Normal 11 13 2 3 3" xfId="21233" xr:uid="{00910241-F924-4DA3-B038-47AF96B53956}"/>
    <cellStyle name="Normal 11 13 2 3 4" xfId="36066" xr:uid="{BF2C9DB5-91A3-40DC-A7EB-1CD68529AF11}"/>
    <cellStyle name="Normal 11 13 2 4" xfId="10574" xr:uid="{4B0CDB4A-C302-48EF-AA0E-63AF1AB77375}"/>
    <cellStyle name="Normal 11 13 2 4 2" xfId="25412" xr:uid="{63EF458C-5462-452A-AC52-3DC780FFF508}"/>
    <cellStyle name="Normal 11 13 2 4 3" xfId="40245" xr:uid="{AB4FD39E-F606-4481-BDDD-78B2C8B94ED9}"/>
    <cellStyle name="Normal 11 13 2 5" xfId="17992" xr:uid="{BAF2571F-225F-450A-B2FA-E60DF3DDADFF}"/>
    <cellStyle name="Normal 11 13 2 6" xfId="32825" xr:uid="{45F25ACD-AE59-4A31-95E0-58464EE6B749}"/>
    <cellStyle name="Normal 11 13 3" xfId="3164" xr:uid="{3D4EFA76-27FA-42AA-99BD-C2BEAACD7C38}"/>
    <cellStyle name="Normal 11 13 3 2" xfId="4528" xr:uid="{40E2A55F-7685-4353-9084-0C77BAE11165}"/>
    <cellStyle name="Normal 11 13 3 2 2" xfId="7765" xr:uid="{77C0DE65-CF25-4B93-84B8-14735654C4DA}"/>
    <cellStyle name="Normal 11 13 3 2 2 2" xfId="15188" xr:uid="{DDFA5D88-E79B-411D-A368-1F10DA77036D}"/>
    <cellStyle name="Normal 11 13 3 2 2 2 2" xfId="30026" xr:uid="{EE457C1D-D581-4A2E-9407-0304635FE99A}"/>
    <cellStyle name="Normal 11 13 3 2 2 2 3" xfId="44859" xr:uid="{471D0E41-C99F-4014-A04B-E2ACC8C1A37E}"/>
    <cellStyle name="Normal 11 13 3 2 2 3" xfId="22606" xr:uid="{51C49305-C734-4F47-8B4F-90BF325954D8}"/>
    <cellStyle name="Normal 11 13 3 2 2 4" xfId="37439" xr:uid="{F921E8BA-D661-4DD2-B722-3F9FFE6CB1BF}"/>
    <cellStyle name="Normal 11 13 3 2 3" xfId="11950" xr:uid="{96F34BD9-1818-4CE2-B49F-43CBBB8ABFF6}"/>
    <cellStyle name="Normal 11 13 3 2 3 2" xfId="26788" xr:uid="{FBA945FC-0E79-4B1B-92CD-7D1671BEC7B4}"/>
    <cellStyle name="Normal 11 13 3 2 3 3" xfId="41621" xr:uid="{266B108A-7A4E-4A4E-8D0A-27D904F17033}"/>
    <cellStyle name="Normal 11 13 3 2 4" xfId="19368" xr:uid="{0D057E3A-61EC-45C2-94D2-6A31E93A72B0}"/>
    <cellStyle name="Normal 11 13 3 2 5" xfId="34201" xr:uid="{ACEE4E51-9EB4-4295-B662-8E0DCA6677B4}"/>
    <cellStyle name="Normal 11 13 3 3" xfId="6393" xr:uid="{7AE54BD1-56B5-40E9-8693-0AA965CF0AC4}"/>
    <cellStyle name="Normal 11 13 3 3 2" xfId="13816" xr:uid="{DF15D605-2ECD-4018-A4FD-4EAA45ADACE1}"/>
    <cellStyle name="Normal 11 13 3 3 2 2" xfId="28654" xr:uid="{BD1B3F9D-0708-4B42-A5EB-F9B0052BE5A2}"/>
    <cellStyle name="Normal 11 13 3 3 2 3" xfId="43487" xr:uid="{D1025EFD-73D1-49A0-96AE-936B2358305B}"/>
    <cellStyle name="Normal 11 13 3 3 3" xfId="21234" xr:uid="{9BFF2E65-0E3C-425F-99A4-AABFF4AF298D}"/>
    <cellStyle name="Normal 11 13 3 3 4" xfId="36067" xr:uid="{B64B54A9-D4BC-4C2D-BC3B-74160D534804}"/>
    <cellStyle name="Normal 11 13 3 4" xfId="10575" xr:uid="{EBCE218E-BCB7-4369-BC50-7A03D6A0B7E4}"/>
    <cellStyle name="Normal 11 13 3 4 2" xfId="25413" xr:uid="{067F56B4-BB9E-4A70-884F-49095795ED8B}"/>
    <cellStyle name="Normal 11 13 3 4 3" xfId="40246" xr:uid="{D0B3F612-0F89-4A41-9E34-B9A737426A14}"/>
    <cellStyle name="Normal 11 13 3 5" xfId="17993" xr:uid="{28791FBB-378F-4BD6-BEA7-3A41CC15B830}"/>
    <cellStyle name="Normal 11 13 3 6" xfId="32826" xr:uid="{9A14E1C5-C431-4342-BA5F-31A90BD991BF}"/>
    <cellStyle name="Normal 11 13 4" xfId="4529" xr:uid="{4A0FD161-6EBA-4D10-A115-3497BBF36FEF}"/>
    <cellStyle name="Normal 11 13 4 2" xfId="7766" xr:uid="{766755B1-AB1C-456B-987D-091A1D81A00C}"/>
    <cellStyle name="Normal 11 13 4 2 2" xfId="15189" xr:uid="{CE768308-80B0-4F2C-A5F2-AD827D0DC4D0}"/>
    <cellStyle name="Normal 11 13 4 2 2 2" xfId="30027" xr:uid="{33664C90-0930-44FE-9DD1-23110BA16416}"/>
    <cellStyle name="Normal 11 13 4 2 2 3" xfId="44860" xr:uid="{A584B9D5-2A6E-422B-82AF-5841E3EC8571}"/>
    <cellStyle name="Normal 11 13 4 2 3" xfId="22607" xr:uid="{AD1AA583-B608-4479-930E-18B90B56E8E2}"/>
    <cellStyle name="Normal 11 13 4 2 4" xfId="37440" xr:uid="{67105FA6-1541-452B-B473-B5B2EA25B4A0}"/>
    <cellStyle name="Normal 11 13 4 3" xfId="11951" xr:uid="{90F79708-E7A4-424D-83C1-6F04ED5583E3}"/>
    <cellStyle name="Normal 11 13 4 3 2" xfId="26789" xr:uid="{E498E224-C265-49C3-BA69-D35DE7441EF8}"/>
    <cellStyle name="Normal 11 13 4 3 3" xfId="41622" xr:uid="{064ABDB5-1E0A-48B6-908F-A2C6BF25EA0E}"/>
    <cellStyle name="Normal 11 13 4 4" xfId="19369" xr:uid="{DA23E201-501C-4403-BF9E-5DAAFEB036C4}"/>
    <cellStyle name="Normal 11 13 4 5" xfId="34202" xr:uid="{8A0245EC-1522-479D-8B26-83D158CE3DE8}"/>
    <cellStyle name="Normal 11 13 5" xfId="6025" xr:uid="{724E7D92-E2FC-46E6-92FA-C9DD2A9BC5C4}"/>
    <cellStyle name="Normal 11 13 5 2" xfId="9263" xr:uid="{0DC17A8A-E5BD-4856-9D6C-FFDB149A7607}"/>
    <cellStyle name="Normal 11 13 5 2 2" xfId="16686" xr:uid="{F9DBBA6C-FC8B-4528-9F10-E72A54337181}"/>
    <cellStyle name="Normal 11 13 5 2 2 2" xfId="31524" xr:uid="{72134E15-B509-40E6-86A5-80536CE5D6EF}"/>
    <cellStyle name="Normal 11 13 5 2 2 3" xfId="46357" xr:uid="{8D95C84D-D697-4E30-9AEC-57C2FC4B46E8}"/>
    <cellStyle name="Normal 11 13 5 2 3" xfId="24104" xr:uid="{841D8217-CFED-4170-9997-AB3411A805C7}"/>
    <cellStyle name="Normal 11 13 5 2 4" xfId="38937" xr:uid="{A39FB2FB-94CB-4035-A064-DDC12FAE7BE8}"/>
    <cellStyle name="Normal 11 13 5 3" xfId="13448" xr:uid="{18D72EC1-024A-49CB-99C4-3B0F2B3EBB04}"/>
    <cellStyle name="Normal 11 13 5 3 2" xfId="28286" xr:uid="{6E1D8310-971B-4871-BD4D-550D4CCBF2C3}"/>
    <cellStyle name="Normal 11 13 5 3 3" xfId="43119" xr:uid="{BC23BF4E-F724-45BA-9B3D-44F587FE9AC1}"/>
    <cellStyle name="Normal 11 13 5 4" xfId="20866" xr:uid="{46D355B4-0CFF-4B48-A28F-F423468FFF3E}"/>
    <cellStyle name="Normal 11 13 5 5" xfId="35699" xr:uid="{88F34199-18EC-4989-A95C-134C07512E03}"/>
    <cellStyle name="Normal 11 13 6" xfId="3162" xr:uid="{A946DC96-B746-494B-93FA-840923C426AF}"/>
    <cellStyle name="Normal 11 13 6 2" xfId="9418" xr:uid="{4EC7D0E5-8386-47DD-AE3A-6505AF8128AC}"/>
    <cellStyle name="Normal 11 13 6 2 2" xfId="16841" xr:uid="{1A9BBFAE-39B5-45C7-A7C3-9E4229FE3D67}"/>
    <cellStyle name="Normal 11 13 6 2 2 2" xfId="31679" xr:uid="{B21975E5-DBD4-4CD1-85A1-DE7243684798}"/>
    <cellStyle name="Normal 11 13 6 2 2 3" xfId="46512" xr:uid="{DF954221-C390-4AD8-996A-2F20C0D131F1}"/>
    <cellStyle name="Normal 11 13 6 2 3" xfId="24259" xr:uid="{506AA19F-8ECC-4737-96D0-2ABE2795FA25}"/>
    <cellStyle name="Normal 11 13 6 2 4" xfId="39092" xr:uid="{350078D9-45EE-4103-A2FB-2C625FB6EA7C}"/>
    <cellStyle name="Normal 11 13 6 3" xfId="10573" xr:uid="{EA1BA1A9-2528-40A0-88E8-AF74E6BF7FED}"/>
    <cellStyle name="Normal 11 13 6 3 2" xfId="25411" xr:uid="{F3F1E990-2705-4C94-8F37-280730BB5590}"/>
    <cellStyle name="Normal 11 13 6 3 3" xfId="40244" xr:uid="{4635519D-CE77-49E4-B45E-6CCE404226E2}"/>
    <cellStyle name="Normal 11 13 6 4" xfId="17991" xr:uid="{0EB400D8-D6A3-4ACB-8EC3-7BD5526D76B4}"/>
    <cellStyle name="Normal 11 13 6 5" xfId="32824" xr:uid="{6D986135-84ED-40F2-A8D3-FEE765DA9503}"/>
    <cellStyle name="Normal 11 13 7" xfId="6391" xr:uid="{5B5147E4-D137-438B-B99F-38579DC98B0C}"/>
    <cellStyle name="Normal 11 13 7 2" xfId="13814" xr:uid="{6DFDB766-AA4A-44D9-8C3D-19A22A1ACA96}"/>
    <cellStyle name="Normal 11 13 7 2 2" xfId="28652" xr:uid="{030B6260-CE53-4918-80FF-B0B54E014BFA}"/>
    <cellStyle name="Normal 11 13 7 2 3" xfId="43485" xr:uid="{1188E618-6D44-4BC7-AF36-4DB8EA2B2526}"/>
    <cellStyle name="Normal 11 13 7 3" xfId="21232" xr:uid="{859BF5CB-C0B7-4AE8-83F3-3E2189D3CC88}"/>
    <cellStyle name="Normal 11 13 7 4" xfId="36065" xr:uid="{F2C9ECCA-F782-4B98-A59F-9082DBA81A5C}"/>
    <cellStyle name="Normal 11 13 8" xfId="10008" xr:uid="{40D0492F-2A6F-478D-AAB8-5C97D9D9A508}"/>
    <cellStyle name="Normal 11 13 8 2" xfId="24846" xr:uid="{976BF258-F341-46B5-8113-09D42C78F931}"/>
    <cellStyle name="Normal 11 13 8 3" xfId="39679" xr:uid="{C37803DA-7689-473C-BD6B-2042E792C947}"/>
    <cellStyle name="Normal 11 13 9" xfId="17426" xr:uid="{86D199BB-B6E2-4402-A6BD-C5CE7D6071E2}"/>
    <cellStyle name="Normal 11 14" xfId="2459" xr:uid="{EE1EA286-7BD8-42FC-9562-31562F644765}"/>
    <cellStyle name="Normal 11 14 10" xfId="32260" xr:uid="{B7B5F583-EC7B-49DB-A005-F71E2C9A51C6}"/>
    <cellStyle name="Normal 11 14 2" xfId="3166" xr:uid="{3C0E3FEB-E2DE-4ABF-9B71-B96AB63E917B}"/>
    <cellStyle name="Normal 11 14 2 2" xfId="4530" xr:uid="{572465C8-AB71-4DB8-931C-0852EC4C8504}"/>
    <cellStyle name="Normal 11 14 2 2 2" xfId="7767" xr:uid="{5B64BB94-22BD-41D0-8F74-F10094928441}"/>
    <cellStyle name="Normal 11 14 2 2 2 2" xfId="15190" xr:uid="{EA87E9D1-1F86-40DA-A5DF-45A0A4595C14}"/>
    <cellStyle name="Normal 11 14 2 2 2 2 2" xfId="30028" xr:uid="{FF2C38AB-6D7B-497B-8EDE-79CBE6AAD439}"/>
    <cellStyle name="Normal 11 14 2 2 2 2 3" xfId="44861" xr:uid="{D7D40A87-6416-489B-A721-030C723B43A3}"/>
    <cellStyle name="Normal 11 14 2 2 2 3" xfId="22608" xr:uid="{789FDE2D-6790-4D0F-8308-03089A33D1DB}"/>
    <cellStyle name="Normal 11 14 2 2 2 4" xfId="37441" xr:uid="{4DC11F78-7A95-4C67-8B7C-6331C7F3E0CE}"/>
    <cellStyle name="Normal 11 14 2 2 3" xfId="11952" xr:uid="{DC249FB3-AD1B-4706-8DE1-95376620A0A3}"/>
    <cellStyle name="Normal 11 14 2 2 3 2" xfId="26790" xr:uid="{80199791-ABB7-4AED-883C-83D12DAD9D86}"/>
    <cellStyle name="Normal 11 14 2 2 3 3" xfId="41623" xr:uid="{53F1A36B-C4BB-4DF0-A60B-27B72EFF6FF1}"/>
    <cellStyle name="Normal 11 14 2 2 4" xfId="19370" xr:uid="{CD16FEF8-5C74-412F-B6C2-2CB0EF314D78}"/>
    <cellStyle name="Normal 11 14 2 2 5" xfId="34203" xr:uid="{92536BA0-B041-4087-AFB2-87B60B3A74C0}"/>
    <cellStyle name="Normal 11 14 2 3" xfId="6395" xr:uid="{D314F451-0B24-4F9F-AD16-D7F86849B6FE}"/>
    <cellStyle name="Normal 11 14 2 3 2" xfId="13818" xr:uid="{E555E3B7-80C4-41F6-8C4C-55E0521394A1}"/>
    <cellStyle name="Normal 11 14 2 3 2 2" xfId="28656" xr:uid="{29E5F9EF-C23D-46BF-A6F6-C47EFCB66383}"/>
    <cellStyle name="Normal 11 14 2 3 2 3" xfId="43489" xr:uid="{3DFF33CC-3013-4C2D-9F0C-E9727755C4C2}"/>
    <cellStyle name="Normal 11 14 2 3 3" xfId="21236" xr:uid="{566F5A5D-F6A2-486E-8087-81B8D1B48509}"/>
    <cellStyle name="Normal 11 14 2 3 4" xfId="36069" xr:uid="{577808B6-9DD5-4E54-A29F-D90E721A8256}"/>
    <cellStyle name="Normal 11 14 2 4" xfId="10577" xr:uid="{B11FAB1A-D257-41B9-9B2C-F69F0B01CCEC}"/>
    <cellStyle name="Normal 11 14 2 4 2" xfId="25415" xr:uid="{747E1F7A-3736-42E9-B618-799B5F3E4BE4}"/>
    <cellStyle name="Normal 11 14 2 4 3" xfId="40248" xr:uid="{DB246FBA-6CBD-4583-B77B-2DA195EE2A7F}"/>
    <cellStyle name="Normal 11 14 2 5" xfId="17995" xr:uid="{BB96DFB5-A185-415A-9A4B-3032A9B44C31}"/>
    <cellStyle name="Normal 11 14 2 6" xfId="32828" xr:uid="{E41F8A4F-5BC0-4667-BA44-C90322C4B930}"/>
    <cellStyle name="Normal 11 14 3" xfId="3167" xr:uid="{E241D0F0-0F22-4957-BEAF-C9E4167ECC48}"/>
    <cellStyle name="Normal 11 14 3 2" xfId="4531" xr:uid="{DA530903-186A-410E-8D22-B921573F93FB}"/>
    <cellStyle name="Normal 11 14 3 2 2" xfId="7768" xr:uid="{7E6C69A8-AC73-4A82-B37F-C3F10C0E528C}"/>
    <cellStyle name="Normal 11 14 3 2 2 2" xfId="15191" xr:uid="{0D23DC1D-8768-4006-BBC9-A412DD859EE0}"/>
    <cellStyle name="Normal 11 14 3 2 2 2 2" xfId="30029" xr:uid="{28C7A3E9-6D9F-4C72-8C13-793D278D9392}"/>
    <cellStyle name="Normal 11 14 3 2 2 2 3" xfId="44862" xr:uid="{65163ECC-908F-4664-BECC-0FC9999ADB15}"/>
    <cellStyle name="Normal 11 14 3 2 2 3" xfId="22609" xr:uid="{3E8E5BBF-8ED5-4768-B37E-01CB7552643A}"/>
    <cellStyle name="Normal 11 14 3 2 2 4" xfId="37442" xr:uid="{C70F0719-B782-4F45-95CF-493BA477E2E7}"/>
    <cellStyle name="Normal 11 14 3 2 3" xfId="11953" xr:uid="{B374AD19-CCFD-4029-8863-2DC0ADBDEB94}"/>
    <cellStyle name="Normal 11 14 3 2 3 2" xfId="26791" xr:uid="{04DEF77D-E851-4B0E-8587-CE79456F535B}"/>
    <cellStyle name="Normal 11 14 3 2 3 3" xfId="41624" xr:uid="{52C725D9-86A7-4894-9CD9-07A436213B39}"/>
    <cellStyle name="Normal 11 14 3 2 4" xfId="19371" xr:uid="{BB289CEE-9340-4798-9807-B4BCD2910CD8}"/>
    <cellStyle name="Normal 11 14 3 2 5" xfId="34204" xr:uid="{3B362563-43C0-4714-A673-40DA73A8559B}"/>
    <cellStyle name="Normal 11 14 3 3" xfId="6396" xr:uid="{5976F046-95E6-4F50-8A36-6CCFD9901F83}"/>
    <cellStyle name="Normal 11 14 3 3 2" xfId="13819" xr:uid="{8C57663C-7E75-493C-9BF2-97E82F1AD79A}"/>
    <cellStyle name="Normal 11 14 3 3 2 2" xfId="28657" xr:uid="{0076B736-6EE9-4AB1-AFE6-D1C44AF3BD80}"/>
    <cellStyle name="Normal 11 14 3 3 2 3" xfId="43490" xr:uid="{34B537A9-8833-4EE3-B866-FA7ADA7518F8}"/>
    <cellStyle name="Normal 11 14 3 3 3" xfId="21237" xr:uid="{193F5D86-82E6-4E12-AAB8-5410BB4F318C}"/>
    <cellStyle name="Normal 11 14 3 3 4" xfId="36070" xr:uid="{0DC30FDA-EC96-4C38-ADD9-D03DA3532D05}"/>
    <cellStyle name="Normal 11 14 3 4" xfId="10578" xr:uid="{2F501984-68A2-4C25-86C0-9A48F8DE740C}"/>
    <cellStyle name="Normal 11 14 3 4 2" xfId="25416" xr:uid="{B7372BF3-1B36-4C26-9657-7791D0A206F3}"/>
    <cellStyle name="Normal 11 14 3 4 3" xfId="40249" xr:uid="{0BE05445-667F-48BA-925D-B436E2D49D79}"/>
    <cellStyle name="Normal 11 14 3 5" xfId="17996" xr:uid="{FC4DFEE6-B6C7-4453-848B-3BBE22A40286}"/>
    <cellStyle name="Normal 11 14 3 6" xfId="32829" xr:uid="{48629458-165C-4281-B1C8-25FFB3852388}"/>
    <cellStyle name="Normal 11 14 4" xfId="4532" xr:uid="{F47ED6F9-EEA2-42CE-863F-F1158D4A8D50}"/>
    <cellStyle name="Normal 11 14 4 2" xfId="7769" xr:uid="{A25AC360-EE14-4A53-B7EE-0A7CA0E03867}"/>
    <cellStyle name="Normal 11 14 4 2 2" xfId="15192" xr:uid="{55627E7A-6C65-4915-81A7-533874AA29F7}"/>
    <cellStyle name="Normal 11 14 4 2 2 2" xfId="30030" xr:uid="{41FC7CE7-737E-44DD-98D2-B53225E34901}"/>
    <cellStyle name="Normal 11 14 4 2 2 3" xfId="44863" xr:uid="{B89DCBA6-4BFB-4A22-8AB1-F3AD108C727E}"/>
    <cellStyle name="Normal 11 14 4 2 3" xfId="22610" xr:uid="{2E98B03A-4123-42A7-9AA3-1A92B388E7B1}"/>
    <cellStyle name="Normal 11 14 4 2 4" xfId="37443" xr:uid="{F101AF63-C790-4A95-8849-87D4606AA263}"/>
    <cellStyle name="Normal 11 14 4 3" xfId="11954" xr:uid="{10249EDF-4E0A-4298-BFD7-00CD312BC2B7}"/>
    <cellStyle name="Normal 11 14 4 3 2" xfId="26792" xr:uid="{58223E2D-148C-4314-9275-2F83256EB728}"/>
    <cellStyle name="Normal 11 14 4 3 3" xfId="41625" xr:uid="{9458A5CA-195B-43AE-908D-542D7E6F32A0}"/>
    <cellStyle name="Normal 11 14 4 4" xfId="19372" xr:uid="{39ADE147-B8C1-4D4F-9792-E07CC5916266}"/>
    <cellStyle name="Normal 11 14 4 5" xfId="34205" xr:uid="{83A8BCD6-DC67-43F2-AF3D-3F8CE3237E21}"/>
    <cellStyle name="Normal 11 14 5" xfId="6044" xr:uid="{206BBE07-893E-41BA-BEC0-3166D8A763C3}"/>
    <cellStyle name="Normal 11 14 5 2" xfId="9282" xr:uid="{08056E29-E5E8-40A0-9E07-7BF28A6642B5}"/>
    <cellStyle name="Normal 11 14 5 2 2" xfId="16705" xr:uid="{39B20D9D-D91D-4530-938F-9DA82597C56B}"/>
    <cellStyle name="Normal 11 14 5 2 2 2" xfId="31543" xr:uid="{4D7C2FA4-44C7-48B8-95EB-88D29F8931C2}"/>
    <cellStyle name="Normal 11 14 5 2 2 3" xfId="46376" xr:uid="{61F6996B-074C-4897-B087-718158DC8EA7}"/>
    <cellStyle name="Normal 11 14 5 2 3" xfId="24123" xr:uid="{21F9538A-C79C-47B2-B761-DB3791E6C7EE}"/>
    <cellStyle name="Normal 11 14 5 2 4" xfId="38956" xr:uid="{B1C92584-D9E1-4283-BDFB-1DC76AAD4702}"/>
    <cellStyle name="Normal 11 14 5 3" xfId="13467" xr:uid="{654E79CC-6A89-48FA-9B42-2473DF6623E8}"/>
    <cellStyle name="Normal 11 14 5 3 2" xfId="28305" xr:uid="{B3DB7290-D4A8-4A11-A948-8C63E1F009FE}"/>
    <cellStyle name="Normal 11 14 5 3 3" xfId="43138" xr:uid="{3B2CB3C4-5551-493E-B8AB-52805E46FFBA}"/>
    <cellStyle name="Normal 11 14 5 4" xfId="20885" xr:uid="{D2654339-3B2B-4082-9101-1AC0AB42E846}"/>
    <cellStyle name="Normal 11 14 5 5" xfId="35718" xr:uid="{F71BF258-DD44-4B9E-90EB-EDBF97A76808}"/>
    <cellStyle name="Normal 11 14 6" xfId="3165" xr:uid="{393AC0D1-541C-41CF-B729-0C2CD05038C6}"/>
    <cellStyle name="Normal 11 14 6 2" xfId="9419" xr:uid="{0D107B63-D8EA-414E-9893-CE8FC2AB75DB}"/>
    <cellStyle name="Normal 11 14 6 2 2" xfId="16842" xr:uid="{3846BDB4-3C3E-44AA-BCD9-0BD46B5B0057}"/>
    <cellStyle name="Normal 11 14 6 2 2 2" xfId="31680" xr:uid="{83970126-AF9C-41A2-8347-4D279D924435}"/>
    <cellStyle name="Normal 11 14 6 2 2 3" xfId="46513" xr:uid="{58C38854-6C99-4EC6-8871-AC6D9FC7E0D5}"/>
    <cellStyle name="Normal 11 14 6 2 3" xfId="24260" xr:uid="{E1F39EF3-5287-401C-9A43-D413FFF4E766}"/>
    <cellStyle name="Normal 11 14 6 2 4" xfId="39093" xr:uid="{1316F876-6DF3-4C7E-A1F3-46A9FECA7581}"/>
    <cellStyle name="Normal 11 14 6 3" xfId="10576" xr:uid="{B92601A6-B277-4A09-8EAD-FBCBB17E86F8}"/>
    <cellStyle name="Normal 11 14 6 3 2" xfId="25414" xr:uid="{77D3D68F-2276-4AA4-903B-EA7B0B560C6F}"/>
    <cellStyle name="Normal 11 14 6 3 3" xfId="40247" xr:uid="{00E27A74-D110-4AA7-8A9D-49F01690CB42}"/>
    <cellStyle name="Normal 11 14 6 4" xfId="17994" xr:uid="{4BAE51AE-91C8-44B1-8237-0DAF17979476}"/>
    <cellStyle name="Normal 11 14 6 5" xfId="32827" xr:uid="{8D8D8CFB-83AE-4159-9F91-0075A24028D6}"/>
    <cellStyle name="Normal 11 14 7" xfId="6394" xr:uid="{B0BEE0FA-E6BD-4B6E-AF4D-D0221EF144DF}"/>
    <cellStyle name="Normal 11 14 7 2" xfId="13817" xr:uid="{7D6BD34B-D9DE-4ED7-9E52-07CF50504647}"/>
    <cellStyle name="Normal 11 14 7 2 2" xfId="28655" xr:uid="{FD73DB3D-8516-4923-8191-174F072534DD}"/>
    <cellStyle name="Normal 11 14 7 2 3" xfId="43488" xr:uid="{D0F14400-9BBF-401E-8A2A-BF3BB174509C}"/>
    <cellStyle name="Normal 11 14 7 3" xfId="21235" xr:uid="{86B33AF1-4B4C-449B-89F2-9DF0178D6E4B}"/>
    <cellStyle name="Normal 11 14 7 4" xfId="36068" xr:uid="{99BAD26C-D784-466E-AA0F-9AA9C7916D99}"/>
    <cellStyle name="Normal 11 14 8" xfId="10009" xr:uid="{186AFB40-2421-4E80-A27E-02E70B34FF22}"/>
    <cellStyle name="Normal 11 14 8 2" xfId="24847" xr:uid="{1CEF864C-B7C2-4330-976E-FA0D66034916}"/>
    <cellStyle name="Normal 11 14 8 3" xfId="39680" xr:uid="{BE3D8073-9F6B-4DF1-9F2B-DBAC4D494BA3}"/>
    <cellStyle name="Normal 11 14 9" xfId="17427" xr:uid="{1E33A8F9-3B4F-403E-8E10-1E025FBF1990}"/>
    <cellStyle name="Normal 11 15" xfId="2475" xr:uid="{08B1EDF1-2408-4E24-8C78-1A100D2D65A7}"/>
    <cellStyle name="Normal 11 15 10" xfId="32270" xr:uid="{D54F1C37-50F6-406E-9AAC-C58010CD4818}"/>
    <cellStyle name="Normal 11 15 2" xfId="3169" xr:uid="{27F24533-B872-4902-9DAC-82F92A80264F}"/>
    <cellStyle name="Normal 11 15 2 2" xfId="4533" xr:uid="{534479D4-042B-4136-8F9B-81689940C52E}"/>
    <cellStyle name="Normal 11 15 2 2 2" xfId="7770" xr:uid="{73D3DE40-BF67-47A7-ACD5-2E61D7A5ACB6}"/>
    <cellStyle name="Normal 11 15 2 2 2 2" xfId="15193" xr:uid="{145F1986-1889-43E5-9C40-0F1351F34B0E}"/>
    <cellStyle name="Normal 11 15 2 2 2 2 2" xfId="30031" xr:uid="{A2914554-3B24-44C5-9129-9BA420FC0CFC}"/>
    <cellStyle name="Normal 11 15 2 2 2 2 3" xfId="44864" xr:uid="{3967FE70-E076-4481-BDD2-02324CD6739A}"/>
    <cellStyle name="Normal 11 15 2 2 2 3" xfId="22611" xr:uid="{E0157913-C261-4038-AB5C-490805A446C8}"/>
    <cellStyle name="Normal 11 15 2 2 2 4" xfId="37444" xr:uid="{279C2C2F-134E-4EC2-BB69-0772FCCB3BEF}"/>
    <cellStyle name="Normal 11 15 2 2 3" xfId="11955" xr:uid="{BE0A61CE-A9C3-4B4A-B387-F644415919CA}"/>
    <cellStyle name="Normal 11 15 2 2 3 2" xfId="26793" xr:uid="{F12C36D8-9F01-4FD0-8688-740429CA820B}"/>
    <cellStyle name="Normal 11 15 2 2 3 3" xfId="41626" xr:uid="{B69002E4-9567-4A8A-AAB1-59D26D825205}"/>
    <cellStyle name="Normal 11 15 2 2 4" xfId="19373" xr:uid="{0AB24C39-1361-4E8B-BF2E-67565313A7E9}"/>
    <cellStyle name="Normal 11 15 2 2 5" xfId="34206" xr:uid="{5F0E675E-8D7C-4319-9127-6DAFD5A26392}"/>
    <cellStyle name="Normal 11 15 2 3" xfId="6398" xr:uid="{4F93B1DC-2F86-478B-8996-F4A1C7EAC1F9}"/>
    <cellStyle name="Normal 11 15 2 3 2" xfId="13821" xr:uid="{4E77E20E-0583-4285-9A7B-613EFCB2BDD5}"/>
    <cellStyle name="Normal 11 15 2 3 2 2" xfId="28659" xr:uid="{E4FEC422-EF36-4734-ACCB-90BCAAAAEA4B}"/>
    <cellStyle name="Normal 11 15 2 3 2 3" xfId="43492" xr:uid="{E98BBA04-E256-4579-8531-5726DC17ED2E}"/>
    <cellStyle name="Normal 11 15 2 3 3" xfId="21239" xr:uid="{F5ADBCF9-F9D5-402D-9176-C9C15DA2BE0F}"/>
    <cellStyle name="Normal 11 15 2 3 4" xfId="36072" xr:uid="{BE1E3F26-75F8-433A-95FE-C29114C49162}"/>
    <cellStyle name="Normal 11 15 2 4" xfId="10580" xr:uid="{E279D864-38FC-4BE0-BB12-E2E5C110C15B}"/>
    <cellStyle name="Normal 11 15 2 4 2" xfId="25418" xr:uid="{BBC3774A-87EF-4574-AF37-0A7A86CB7762}"/>
    <cellStyle name="Normal 11 15 2 4 3" xfId="40251" xr:uid="{BF6268D3-B632-4F09-A76D-4705D826DAB9}"/>
    <cellStyle name="Normal 11 15 2 5" xfId="17998" xr:uid="{FB36E580-4D0B-4543-ACDB-5D55D335FF8A}"/>
    <cellStyle name="Normal 11 15 2 6" xfId="32831" xr:uid="{9C59F032-88B4-4F2C-AA99-3A076CBEA4EB}"/>
    <cellStyle name="Normal 11 15 3" xfId="3170" xr:uid="{AA848A73-1A6F-45F0-9BF6-BC0B4D285F42}"/>
    <cellStyle name="Normal 11 15 3 2" xfId="4534" xr:uid="{0E1C0082-4B16-4FF5-93A4-C7F9074AB6CE}"/>
    <cellStyle name="Normal 11 15 3 2 2" xfId="7771" xr:uid="{EAAF451C-42F3-49AA-A2DA-C0B9329DE632}"/>
    <cellStyle name="Normal 11 15 3 2 2 2" xfId="15194" xr:uid="{9A40B06D-45CA-4C59-A295-71B6BB81F43B}"/>
    <cellStyle name="Normal 11 15 3 2 2 2 2" xfId="30032" xr:uid="{20D64B66-73F5-41C2-9D7B-386650788CF5}"/>
    <cellStyle name="Normal 11 15 3 2 2 2 3" xfId="44865" xr:uid="{982F2DAB-2609-4407-8F55-076DFC422C7C}"/>
    <cellStyle name="Normal 11 15 3 2 2 3" xfId="22612" xr:uid="{E44CB4B4-F979-403E-9E3A-4A3A172571A4}"/>
    <cellStyle name="Normal 11 15 3 2 2 4" xfId="37445" xr:uid="{3D99FFE8-C40B-4B66-8629-8854F15649CA}"/>
    <cellStyle name="Normal 11 15 3 2 3" xfId="11956" xr:uid="{F3BA7D31-6DE8-41F1-824C-61BF9522D70C}"/>
    <cellStyle name="Normal 11 15 3 2 3 2" xfId="26794" xr:uid="{0A3A0193-3D19-4E9C-86F7-10C5287969F2}"/>
    <cellStyle name="Normal 11 15 3 2 3 3" xfId="41627" xr:uid="{17EB3DA9-5031-4B80-B2A8-EDCC2CCF6FBD}"/>
    <cellStyle name="Normal 11 15 3 2 4" xfId="19374" xr:uid="{101D90F4-5A84-4B63-8987-B0E09A2D8A48}"/>
    <cellStyle name="Normal 11 15 3 2 5" xfId="34207" xr:uid="{4AB41691-9A14-4DF5-A016-B32362C1D333}"/>
    <cellStyle name="Normal 11 15 3 3" xfId="6399" xr:uid="{3F0DED36-DBC8-4526-BB1A-951AD7828E9F}"/>
    <cellStyle name="Normal 11 15 3 3 2" xfId="13822" xr:uid="{01268952-6953-4158-BA6E-8A55796421EB}"/>
    <cellStyle name="Normal 11 15 3 3 2 2" xfId="28660" xr:uid="{1D384234-9B64-4882-8720-49F712827BEE}"/>
    <cellStyle name="Normal 11 15 3 3 2 3" xfId="43493" xr:uid="{478891E8-A315-4B8C-A426-79CA3E4F8DEF}"/>
    <cellStyle name="Normal 11 15 3 3 3" xfId="21240" xr:uid="{E7710EF0-DE14-4DD5-A8FD-A11C4F718637}"/>
    <cellStyle name="Normal 11 15 3 3 4" xfId="36073" xr:uid="{72586FC1-457A-4CE4-A1A9-030C010B2A82}"/>
    <cellStyle name="Normal 11 15 3 4" xfId="10581" xr:uid="{D2BD84A7-572F-4289-9B17-5DCE9F3D0D0D}"/>
    <cellStyle name="Normal 11 15 3 4 2" xfId="25419" xr:uid="{19FE65FA-6B64-4E61-BD11-A5B8F281AD93}"/>
    <cellStyle name="Normal 11 15 3 4 3" xfId="40252" xr:uid="{AA9C2D22-A31D-4328-A34F-1862A8086D46}"/>
    <cellStyle name="Normal 11 15 3 5" xfId="17999" xr:uid="{6C5FF386-7ADF-4D8A-ADA4-F12996F0D583}"/>
    <cellStyle name="Normal 11 15 3 6" xfId="32832" xr:uid="{9A413D7B-E87C-451B-83F2-DCAA60F2C850}"/>
    <cellStyle name="Normal 11 15 4" xfId="4535" xr:uid="{5CA64E5E-A660-4420-B734-3032FE8B79F5}"/>
    <cellStyle name="Normal 11 15 4 2" xfId="7772" xr:uid="{CB96DDB1-0291-4AF6-A85A-87D11E3B4AB6}"/>
    <cellStyle name="Normal 11 15 4 2 2" xfId="15195" xr:uid="{A3030305-2340-4989-8FFB-521F32A21FA0}"/>
    <cellStyle name="Normal 11 15 4 2 2 2" xfId="30033" xr:uid="{593FA1FA-7DBE-4C21-B70E-C6B92B441070}"/>
    <cellStyle name="Normal 11 15 4 2 2 3" xfId="44866" xr:uid="{31FB078A-4FE2-4B13-9BED-2C8A53E1ED09}"/>
    <cellStyle name="Normal 11 15 4 2 3" xfId="22613" xr:uid="{F6F6FB64-708D-4A14-A1D3-A6C1FE62CB6B}"/>
    <cellStyle name="Normal 11 15 4 2 4" xfId="37446" xr:uid="{15AEEB25-0D75-4033-8284-A3C5FA8987F1}"/>
    <cellStyle name="Normal 11 15 4 3" xfId="11957" xr:uid="{894DE5E6-E721-43E1-98D6-31EA5937301B}"/>
    <cellStyle name="Normal 11 15 4 3 2" xfId="26795" xr:uid="{7E52C9FA-9DA8-49B0-B391-A119F560DB69}"/>
    <cellStyle name="Normal 11 15 4 3 3" xfId="41628" xr:uid="{48C3EDDA-B0FD-444B-A4C4-13CA58852876}"/>
    <cellStyle name="Normal 11 15 4 4" xfId="19375" xr:uid="{DB9FB58B-8B23-4F12-9341-7C3505788A88}"/>
    <cellStyle name="Normal 11 15 4 5" xfId="34208" xr:uid="{4D1B05F7-2EB5-48E4-BE2E-55AD69CA29A5}"/>
    <cellStyle name="Normal 11 15 5" xfId="6043" xr:uid="{1B8FD977-AEE5-4130-BE0C-46509BF0408B}"/>
    <cellStyle name="Normal 11 15 5 2" xfId="9281" xr:uid="{8DFF5C25-497D-4E80-9604-717ED37EBFAA}"/>
    <cellStyle name="Normal 11 15 5 2 2" xfId="16704" xr:uid="{6F079AB2-9BAF-4939-9A70-1E1D9367F04D}"/>
    <cellStyle name="Normal 11 15 5 2 2 2" xfId="31542" xr:uid="{99451EA1-4416-446B-8D30-9012E7F53DD1}"/>
    <cellStyle name="Normal 11 15 5 2 2 3" xfId="46375" xr:uid="{6C2799F5-5868-4381-B337-DDA889BC7414}"/>
    <cellStyle name="Normal 11 15 5 2 3" xfId="24122" xr:uid="{38EF856F-7FBE-4B15-8075-25E5D5684875}"/>
    <cellStyle name="Normal 11 15 5 2 4" xfId="38955" xr:uid="{41CFA42A-FC61-44EE-8B0F-604C677B9AE0}"/>
    <cellStyle name="Normal 11 15 5 3" xfId="13466" xr:uid="{C15F66D3-8F99-4F76-BDAD-E872DBCA6E3A}"/>
    <cellStyle name="Normal 11 15 5 3 2" xfId="28304" xr:uid="{D19470E2-A8B7-441C-A3C5-4FA8F44727E6}"/>
    <cellStyle name="Normal 11 15 5 3 3" xfId="43137" xr:uid="{2B0D48F5-F51B-4A8A-8CCE-C555538E5D7F}"/>
    <cellStyle name="Normal 11 15 5 4" xfId="20884" xr:uid="{D6EB60E8-F937-4C63-9223-11BDEEDDFBD0}"/>
    <cellStyle name="Normal 11 15 5 5" xfId="35717" xr:uid="{BF0E5D67-035C-4EC0-BFCB-0E09E9AECAB8}"/>
    <cellStyle name="Normal 11 15 6" xfId="3168" xr:uid="{6AC369FB-9835-46CA-AD0D-5AD5E11C7835}"/>
    <cellStyle name="Normal 11 15 6 2" xfId="9420" xr:uid="{DD2E2EE2-F1CD-46DE-AA38-9CBD3E98AC44}"/>
    <cellStyle name="Normal 11 15 6 2 2" xfId="16843" xr:uid="{380D77BA-56AE-4880-9F58-A97565048424}"/>
    <cellStyle name="Normal 11 15 6 2 2 2" xfId="31681" xr:uid="{7DB5329A-7ED7-4722-9D28-D52EF9510E4F}"/>
    <cellStyle name="Normal 11 15 6 2 2 3" xfId="46514" xr:uid="{BDD9F3A6-4E3E-4555-AD6E-D535B4F359EF}"/>
    <cellStyle name="Normal 11 15 6 2 3" xfId="24261" xr:uid="{6FFD74A2-2277-4E14-90BC-D560303A9BB6}"/>
    <cellStyle name="Normal 11 15 6 2 4" xfId="39094" xr:uid="{D7D8EB73-1589-4557-B4D3-10C2908BC49F}"/>
    <cellStyle name="Normal 11 15 6 3" xfId="10579" xr:uid="{78116863-B822-4C98-9386-F38FFAC54857}"/>
    <cellStyle name="Normal 11 15 6 3 2" xfId="25417" xr:uid="{18DB3F46-EC35-44AE-809E-F718F83D4E7A}"/>
    <cellStyle name="Normal 11 15 6 3 3" xfId="40250" xr:uid="{51DFB8C0-92ED-41A1-A219-234B7BE1D1DD}"/>
    <cellStyle name="Normal 11 15 6 4" xfId="17997" xr:uid="{E3D2021D-CA4A-4B0D-BA00-51B4CFAD1E76}"/>
    <cellStyle name="Normal 11 15 6 5" xfId="32830" xr:uid="{EC54E1F0-59DA-4328-95FD-2B29502C046A}"/>
    <cellStyle name="Normal 11 15 7" xfId="6397" xr:uid="{DBC0CB2F-9DED-4526-8666-4F7828CEC2D4}"/>
    <cellStyle name="Normal 11 15 7 2" xfId="13820" xr:uid="{AB9E4844-6526-437E-A4CA-204D63280B79}"/>
    <cellStyle name="Normal 11 15 7 2 2" xfId="28658" xr:uid="{320673C9-A2E3-4BFC-9245-72005C37FD52}"/>
    <cellStyle name="Normal 11 15 7 2 3" xfId="43491" xr:uid="{62D30A15-9DF4-4E08-A5AE-53F3F7E5337A}"/>
    <cellStyle name="Normal 11 15 7 3" xfId="21238" xr:uid="{FB99B5CE-F7DB-4DF5-8456-E11BA387C938}"/>
    <cellStyle name="Normal 11 15 7 4" xfId="36071" xr:uid="{84E886D5-61E0-418E-8D39-48EAE12D6F97}"/>
    <cellStyle name="Normal 11 15 8" xfId="10019" xr:uid="{E199E5AE-D357-4729-AFE4-42786C1FDF3C}"/>
    <cellStyle name="Normal 11 15 8 2" xfId="24857" xr:uid="{85C26416-9130-4B84-91C0-F71E31B784BB}"/>
    <cellStyle name="Normal 11 15 8 3" xfId="39690" xr:uid="{0CA6DAA8-0EC8-4ABA-AF57-54FB8A87DC81}"/>
    <cellStyle name="Normal 11 15 9" xfId="17437" xr:uid="{6F9C5B43-A644-4513-BD14-87D6E9C6A6D2}"/>
    <cellStyle name="Normal 11 16" xfId="2488" xr:uid="{D99D4AB4-6EF0-4E00-BFD3-477844CF4694}"/>
    <cellStyle name="Normal 11 16 10" xfId="32280" xr:uid="{3B94AA26-B35F-494D-A1B8-1B51DD4BCFD8}"/>
    <cellStyle name="Normal 11 16 2" xfId="3172" xr:uid="{63659D24-54FA-41A0-8A12-2E8E5A893F83}"/>
    <cellStyle name="Normal 11 16 2 2" xfId="4536" xr:uid="{3EC99A19-9C4B-4DBD-9E32-E0E1F3B61465}"/>
    <cellStyle name="Normal 11 16 2 2 2" xfId="7773" xr:uid="{DF5DF679-24EB-4358-945B-65111FAFF14D}"/>
    <cellStyle name="Normal 11 16 2 2 2 2" xfId="15196" xr:uid="{4D11EED5-9A53-4990-9411-806179656FC6}"/>
    <cellStyle name="Normal 11 16 2 2 2 2 2" xfId="30034" xr:uid="{DD8F714D-870D-4F5B-981D-8C3E48399892}"/>
    <cellStyle name="Normal 11 16 2 2 2 2 3" xfId="44867" xr:uid="{B46908F1-6211-45B0-B534-270C7D067365}"/>
    <cellStyle name="Normal 11 16 2 2 2 3" xfId="22614" xr:uid="{093B0F9A-C0A7-40D1-BE7F-F8D1CF6BCD1D}"/>
    <cellStyle name="Normal 11 16 2 2 2 4" xfId="37447" xr:uid="{BE1DE853-CBFB-4FB6-B30C-85C605332E49}"/>
    <cellStyle name="Normal 11 16 2 2 3" xfId="11958" xr:uid="{BC35A23D-5E21-45B3-8FC7-4CB6A2FCB3B6}"/>
    <cellStyle name="Normal 11 16 2 2 3 2" xfId="26796" xr:uid="{F752A30D-BE84-4839-A293-D53323112902}"/>
    <cellStyle name="Normal 11 16 2 2 3 3" xfId="41629" xr:uid="{E82ABB34-ACC0-469A-9808-6D157AB168A3}"/>
    <cellStyle name="Normal 11 16 2 2 4" xfId="19376" xr:uid="{EAAC1C04-E55F-4CB0-965E-2542C6B9FC85}"/>
    <cellStyle name="Normal 11 16 2 2 5" xfId="34209" xr:uid="{DBE9EB69-81E5-4A60-A5CE-31CD813387D6}"/>
    <cellStyle name="Normal 11 16 2 3" xfId="6401" xr:uid="{53D81C08-DC16-4882-8A2F-54FE31453C90}"/>
    <cellStyle name="Normal 11 16 2 3 2" xfId="13824" xr:uid="{CB3DB155-37AD-47F6-908C-730608DB1CEF}"/>
    <cellStyle name="Normal 11 16 2 3 2 2" xfId="28662" xr:uid="{527CA2AB-BA36-4DCB-B196-BE39C6AB18E8}"/>
    <cellStyle name="Normal 11 16 2 3 2 3" xfId="43495" xr:uid="{819725E1-0BC6-4770-B777-9C232232CE89}"/>
    <cellStyle name="Normal 11 16 2 3 3" xfId="21242" xr:uid="{2431B603-CA5F-4569-A576-018DCCC4CA97}"/>
    <cellStyle name="Normal 11 16 2 3 4" xfId="36075" xr:uid="{DD917B4A-2C35-4CBF-B9C6-8CDF59F1CBC1}"/>
    <cellStyle name="Normal 11 16 2 4" xfId="10583" xr:uid="{623C02BC-82E6-49B1-9E00-8017ACFB64EC}"/>
    <cellStyle name="Normal 11 16 2 4 2" xfId="25421" xr:uid="{91386263-4E9A-4A92-916E-F70243CF149D}"/>
    <cellStyle name="Normal 11 16 2 4 3" xfId="40254" xr:uid="{8BB32EB7-D3C1-47AF-A4DD-5E949EE53305}"/>
    <cellStyle name="Normal 11 16 2 5" xfId="18001" xr:uid="{40744F0E-800F-4D5A-9283-5285D0DA7BF0}"/>
    <cellStyle name="Normal 11 16 2 6" xfId="32834" xr:uid="{AA85E406-A4A6-4F2D-A2FC-E9498238AB79}"/>
    <cellStyle name="Normal 11 16 3" xfId="3173" xr:uid="{A5DC0327-B05B-4912-8BD7-8E39E8662578}"/>
    <cellStyle name="Normal 11 16 3 2" xfId="4537" xr:uid="{97578D95-E6E5-472C-B98F-577556ED8DFC}"/>
    <cellStyle name="Normal 11 16 3 2 2" xfId="7774" xr:uid="{F9273509-D8E6-46FA-AE01-ADCC31A801F8}"/>
    <cellStyle name="Normal 11 16 3 2 2 2" xfId="15197" xr:uid="{78528041-2D41-4AB9-83BA-924ECF5C4247}"/>
    <cellStyle name="Normal 11 16 3 2 2 2 2" xfId="30035" xr:uid="{4211E4CE-005A-40F6-8FB4-0167DE7789F6}"/>
    <cellStyle name="Normal 11 16 3 2 2 2 3" xfId="44868" xr:uid="{A6869360-9E06-4407-B58D-1C4D3A6F1153}"/>
    <cellStyle name="Normal 11 16 3 2 2 3" xfId="22615" xr:uid="{58727BC8-BBB0-4F39-832A-3CE0AF82FFA6}"/>
    <cellStyle name="Normal 11 16 3 2 2 4" xfId="37448" xr:uid="{4ACE0293-EE77-464A-B50B-1E2262E196F2}"/>
    <cellStyle name="Normal 11 16 3 2 3" xfId="11959" xr:uid="{C5ABF110-B3BA-4DCB-B473-173B186B7D55}"/>
    <cellStyle name="Normal 11 16 3 2 3 2" xfId="26797" xr:uid="{000C8A24-6756-46FB-BB78-C3EBB18CB1AA}"/>
    <cellStyle name="Normal 11 16 3 2 3 3" xfId="41630" xr:uid="{8297774D-9904-4662-B46C-08A9B660BCA0}"/>
    <cellStyle name="Normal 11 16 3 2 4" xfId="19377" xr:uid="{29AE7E7E-0CE2-4A75-9C5D-11890F0AF75B}"/>
    <cellStyle name="Normal 11 16 3 2 5" xfId="34210" xr:uid="{186EE394-BB28-4534-9F28-CD1C0636CB5A}"/>
    <cellStyle name="Normal 11 16 3 3" xfId="6402" xr:uid="{5BF4F780-EA85-437F-B54B-397784ABC2E2}"/>
    <cellStyle name="Normal 11 16 3 3 2" xfId="13825" xr:uid="{9FB6DB4D-9533-44AD-9B7A-CEC0129FED2E}"/>
    <cellStyle name="Normal 11 16 3 3 2 2" xfId="28663" xr:uid="{3CC607C5-D35E-43A6-840E-5D0B3B2EF63E}"/>
    <cellStyle name="Normal 11 16 3 3 2 3" xfId="43496" xr:uid="{78CBA2CF-9A00-49C8-B030-2F1BBF95DE88}"/>
    <cellStyle name="Normal 11 16 3 3 3" xfId="21243" xr:uid="{F83B9E3E-A4F9-4541-BB1C-1ABCE39B03D1}"/>
    <cellStyle name="Normal 11 16 3 3 4" xfId="36076" xr:uid="{6FA8D8B2-F1CD-4BFF-85FE-C827A1A2C7E0}"/>
    <cellStyle name="Normal 11 16 3 4" xfId="10584" xr:uid="{54341C51-C550-4C56-A4CE-FD8321CB26D5}"/>
    <cellStyle name="Normal 11 16 3 4 2" xfId="25422" xr:uid="{BE6FB0F1-7138-4141-81D8-7358A458E1C8}"/>
    <cellStyle name="Normal 11 16 3 4 3" xfId="40255" xr:uid="{412779BA-92AF-42C4-BF46-E09257179647}"/>
    <cellStyle name="Normal 11 16 3 5" xfId="18002" xr:uid="{9BC99E81-4B0C-42DB-8BFB-E1CC48379B5C}"/>
    <cellStyle name="Normal 11 16 3 6" xfId="32835" xr:uid="{721FBCEE-549E-461E-9B56-ABFE1B3B08EA}"/>
    <cellStyle name="Normal 11 16 4" xfId="4538" xr:uid="{944E686E-BBAD-4CF9-8208-D33A97E0096E}"/>
    <cellStyle name="Normal 11 16 4 2" xfId="7775" xr:uid="{6C9BAD01-B837-42F5-A074-95B887403357}"/>
    <cellStyle name="Normal 11 16 4 2 2" xfId="15198" xr:uid="{9B374E8C-0AA6-43AA-8078-82967834EF07}"/>
    <cellStyle name="Normal 11 16 4 2 2 2" xfId="30036" xr:uid="{8C9191E3-38B4-4A12-BF8D-57A3EF21147A}"/>
    <cellStyle name="Normal 11 16 4 2 2 3" xfId="44869" xr:uid="{35E782D2-644D-43B3-B901-A4BF85F441E2}"/>
    <cellStyle name="Normal 11 16 4 2 3" xfId="22616" xr:uid="{992A555B-BEB6-49F3-8632-D6D36BCA79B4}"/>
    <cellStyle name="Normal 11 16 4 2 4" xfId="37449" xr:uid="{4A09F344-A083-434C-A5C9-5F8F75703F50}"/>
    <cellStyle name="Normal 11 16 4 3" xfId="11960" xr:uid="{BC875785-B8BD-461F-99A0-F8D3E6A3228D}"/>
    <cellStyle name="Normal 11 16 4 3 2" xfId="26798" xr:uid="{2BDD9DEA-D0CF-4BD8-A344-7A70BFF03482}"/>
    <cellStyle name="Normal 11 16 4 3 3" xfId="41631" xr:uid="{B954EB22-95B9-4E57-9A6D-282461686478}"/>
    <cellStyle name="Normal 11 16 4 4" xfId="19378" xr:uid="{1CFFD6D9-8294-4710-97EF-BF56BAFACB05}"/>
    <cellStyle name="Normal 11 16 4 5" xfId="34211" xr:uid="{05F3FE80-BCC8-4345-9156-FC67AAEF5A73}"/>
    <cellStyle name="Normal 11 16 5" xfId="5624" xr:uid="{F27A057B-BB08-4875-A161-BCC1537A6778}"/>
    <cellStyle name="Normal 11 16 5 2" xfId="8864" xr:uid="{3D7C3F14-D445-467C-853B-82D36BE50247}"/>
    <cellStyle name="Normal 11 16 5 2 2" xfId="16287" xr:uid="{754A9374-66CE-406B-8A55-E4E7E27E581A}"/>
    <cellStyle name="Normal 11 16 5 2 2 2" xfId="31125" xr:uid="{9DCFF476-7EDC-43A4-8F4E-2B9F04BDDCCE}"/>
    <cellStyle name="Normal 11 16 5 2 2 3" xfId="45958" xr:uid="{DC8D6FBB-A9C0-4572-B028-312490BE1899}"/>
    <cellStyle name="Normal 11 16 5 2 3" xfId="23705" xr:uid="{21CC0C45-18C3-482D-A344-286DC9625A07}"/>
    <cellStyle name="Normal 11 16 5 2 4" xfId="38538" xr:uid="{CDAAF463-B3F4-419F-AA96-F7ED290789AA}"/>
    <cellStyle name="Normal 11 16 5 3" xfId="13049" xr:uid="{052D57C6-52A3-4B6C-948F-41129FBB5F92}"/>
    <cellStyle name="Normal 11 16 5 3 2" xfId="27887" xr:uid="{433328A9-0A8F-4FA0-A17C-FDA71C9A4C36}"/>
    <cellStyle name="Normal 11 16 5 3 3" xfId="42720" xr:uid="{ED32A5EF-67BE-4405-B11E-A3FFBEFD352F}"/>
    <cellStyle name="Normal 11 16 5 4" xfId="20467" xr:uid="{8BDD3E46-0EF4-4BD2-A3A6-08356C7D15CC}"/>
    <cellStyle name="Normal 11 16 5 5" xfId="35300" xr:uid="{7BC9DEFF-FA52-414B-90EE-B4F897B322B6}"/>
    <cellStyle name="Normal 11 16 6" xfId="3171" xr:uid="{367350D0-5BC1-48BE-906A-6CD9CDA97BFC}"/>
    <cellStyle name="Normal 11 16 6 2" xfId="9421" xr:uid="{6CF60673-CD79-4BB5-965F-9186F420F0AE}"/>
    <cellStyle name="Normal 11 16 6 2 2" xfId="16844" xr:uid="{F3347091-D07D-431B-8C26-DE908F29BB34}"/>
    <cellStyle name="Normal 11 16 6 2 2 2" xfId="31682" xr:uid="{B383327B-3639-43A9-AD96-60F4A2A1CC5E}"/>
    <cellStyle name="Normal 11 16 6 2 2 3" xfId="46515" xr:uid="{1A85613D-75B8-41E1-81D9-0C46A75FE863}"/>
    <cellStyle name="Normal 11 16 6 2 3" xfId="24262" xr:uid="{9F63A561-4010-4CAD-9264-0F6E04FE85CB}"/>
    <cellStyle name="Normal 11 16 6 2 4" xfId="39095" xr:uid="{AC92EF22-9E13-4FDB-AB3C-65C674F52A0B}"/>
    <cellStyle name="Normal 11 16 6 3" xfId="10582" xr:uid="{9A0DFD73-9160-4B86-A989-C6B160345351}"/>
    <cellStyle name="Normal 11 16 6 3 2" xfId="25420" xr:uid="{F2B46200-6F09-4D50-AC36-4EB74B51895C}"/>
    <cellStyle name="Normal 11 16 6 3 3" xfId="40253" xr:uid="{12B04E5B-37E3-4C10-8AA2-946659FFC83C}"/>
    <cellStyle name="Normal 11 16 6 4" xfId="18000" xr:uid="{0513B700-58BA-4DD4-85BF-FE84D49B60E0}"/>
    <cellStyle name="Normal 11 16 6 5" xfId="32833" xr:uid="{07C62124-F233-44CF-A3AF-7F16F6223BC2}"/>
    <cellStyle name="Normal 11 16 7" xfId="6400" xr:uid="{93BAB3AD-1C9B-47C5-8063-63DD5CD286B0}"/>
    <cellStyle name="Normal 11 16 7 2" xfId="13823" xr:uid="{DF5538A4-12E2-439D-8DF9-740D21832F81}"/>
    <cellStyle name="Normal 11 16 7 2 2" xfId="28661" xr:uid="{9A3E455B-E8F7-4A5B-8E17-B7A9187715F9}"/>
    <cellStyle name="Normal 11 16 7 2 3" xfId="43494" xr:uid="{CE0F56E6-A936-4129-9F4E-5750749F92E2}"/>
    <cellStyle name="Normal 11 16 7 3" xfId="21241" xr:uid="{9C9AD17F-7D53-4724-BA7E-978F57083F9F}"/>
    <cellStyle name="Normal 11 16 7 4" xfId="36074" xr:uid="{3EC28A98-44E4-4B9E-AD55-1A94CBE87896}"/>
    <cellStyle name="Normal 11 16 8" xfId="10029" xr:uid="{45506AF3-F8A8-4CDF-89E9-107491E838FD}"/>
    <cellStyle name="Normal 11 16 8 2" xfId="24867" xr:uid="{74457941-1CF2-4FC3-A344-C05BBB642736}"/>
    <cellStyle name="Normal 11 16 8 3" xfId="39700" xr:uid="{0A0D497A-5E3A-48A8-BD2A-2873A77AC1B2}"/>
    <cellStyle name="Normal 11 16 9" xfId="17447" xr:uid="{28C0E87B-1B35-47E1-9A17-1774B3247002}"/>
    <cellStyle name="Normal 11 17" xfId="2483" xr:uid="{6F6F460C-603A-4CCF-804B-34C7DF15713D}"/>
    <cellStyle name="Normal 11 17 10" xfId="32276" xr:uid="{2EF536F9-7857-4F36-8591-8D99DFE4EADF}"/>
    <cellStyle name="Normal 11 17 2" xfId="3175" xr:uid="{2CA94DEF-3182-4137-9184-72C188BA07E8}"/>
    <cellStyle name="Normal 11 17 2 2" xfId="4539" xr:uid="{CFD0F591-603B-46D1-9C10-C8516FF4037E}"/>
    <cellStyle name="Normal 11 17 2 2 2" xfId="7776" xr:uid="{C3F1869F-9BC9-4C94-BE2A-A9AA8A46F5E3}"/>
    <cellStyle name="Normal 11 17 2 2 2 2" xfId="15199" xr:uid="{CCFED37D-C963-468D-966A-6A616DDB904C}"/>
    <cellStyle name="Normal 11 17 2 2 2 2 2" xfId="30037" xr:uid="{575F6F60-8BD9-47D5-A70F-D8B936D651BA}"/>
    <cellStyle name="Normal 11 17 2 2 2 2 3" xfId="44870" xr:uid="{34FCCD7D-4821-474C-8125-41C500DFA097}"/>
    <cellStyle name="Normal 11 17 2 2 2 3" xfId="22617" xr:uid="{F80CD023-8F2D-4ADD-BE1F-76D53B52593D}"/>
    <cellStyle name="Normal 11 17 2 2 2 4" xfId="37450" xr:uid="{BCBDB5C0-F41B-4D36-86CE-F236E1B6BFD3}"/>
    <cellStyle name="Normal 11 17 2 2 3" xfId="11961" xr:uid="{1EF78388-6CFD-4997-A74D-08CC914E27CE}"/>
    <cellStyle name="Normal 11 17 2 2 3 2" xfId="26799" xr:uid="{CFA8C94E-BCDC-4B05-836F-E6EA7BE2E82F}"/>
    <cellStyle name="Normal 11 17 2 2 3 3" xfId="41632" xr:uid="{07576E6E-785B-47AD-8D82-B6EE9E9E4656}"/>
    <cellStyle name="Normal 11 17 2 2 4" xfId="19379" xr:uid="{CB4E24AA-AFDC-4EE1-92F4-981D75CCDC31}"/>
    <cellStyle name="Normal 11 17 2 2 5" xfId="34212" xr:uid="{8B667CED-A585-4EB4-BF5C-379F1ABAE33C}"/>
    <cellStyle name="Normal 11 17 2 3" xfId="6404" xr:uid="{DD1DA67A-9C64-41B7-985B-2B9A0E6C1E26}"/>
    <cellStyle name="Normal 11 17 2 3 2" xfId="13827" xr:uid="{8058D264-06B1-4507-824A-ED2C0B9CE12E}"/>
    <cellStyle name="Normal 11 17 2 3 2 2" xfId="28665" xr:uid="{51FBCACA-A8E0-4718-85AB-EF933E3F3F6E}"/>
    <cellStyle name="Normal 11 17 2 3 2 3" xfId="43498" xr:uid="{ABAC2143-23D2-4E17-A02C-57B0D5672ADB}"/>
    <cellStyle name="Normal 11 17 2 3 3" xfId="21245" xr:uid="{E7A83B85-910B-4A2C-A584-A0DF20E2242F}"/>
    <cellStyle name="Normal 11 17 2 3 4" xfId="36078" xr:uid="{350AD43E-32EC-429E-B02D-93EFD2D2CF0A}"/>
    <cellStyle name="Normal 11 17 2 4" xfId="10586" xr:uid="{B50100BE-20F9-4F85-8548-422C5B928E08}"/>
    <cellStyle name="Normal 11 17 2 4 2" xfId="25424" xr:uid="{4DF84DE2-EFA2-4667-A84C-FDBF0322EA5E}"/>
    <cellStyle name="Normal 11 17 2 4 3" xfId="40257" xr:uid="{0FF15F03-1F5A-4EFB-888A-6EBA2D4812A4}"/>
    <cellStyle name="Normal 11 17 2 5" xfId="18004" xr:uid="{CC53361F-988D-4893-A0E8-71C6D6FC017F}"/>
    <cellStyle name="Normal 11 17 2 6" xfId="32837" xr:uid="{2CA20AE0-5226-433D-A39A-6A28F2165BCA}"/>
    <cellStyle name="Normal 11 17 3" xfId="3176" xr:uid="{6BCD3FE0-D650-462F-8093-F8FFDE38C0E2}"/>
    <cellStyle name="Normal 11 17 3 2" xfId="4540" xr:uid="{502B32A8-0D1E-4EE9-822D-9B671BF7EECC}"/>
    <cellStyle name="Normal 11 17 3 2 2" xfId="7777" xr:uid="{52BB724B-13DE-4750-8B6F-231A35A5B820}"/>
    <cellStyle name="Normal 11 17 3 2 2 2" xfId="15200" xr:uid="{0DC2A3B5-7535-4C20-A1C9-E6FE704CFA72}"/>
    <cellStyle name="Normal 11 17 3 2 2 2 2" xfId="30038" xr:uid="{A44DF1AA-5D1E-40B2-AA29-0D12AECCA537}"/>
    <cellStyle name="Normal 11 17 3 2 2 2 3" xfId="44871" xr:uid="{1AC9F04C-FC9E-4751-AD1C-7923810392CB}"/>
    <cellStyle name="Normal 11 17 3 2 2 3" xfId="22618" xr:uid="{1560F67B-9707-4B7A-9684-CD4FCD2E410D}"/>
    <cellStyle name="Normal 11 17 3 2 2 4" xfId="37451" xr:uid="{60E46584-8453-4861-87B5-ADE0272633DD}"/>
    <cellStyle name="Normal 11 17 3 2 3" xfId="11962" xr:uid="{51B3B9E7-5CA9-4770-9170-B084800B1485}"/>
    <cellStyle name="Normal 11 17 3 2 3 2" xfId="26800" xr:uid="{2B3F9B03-0571-4D78-B4EA-6B4B71DBFD50}"/>
    <cellStyle name="Normal 11 17 3 2 3 3" xfId="41633" xr:uid="{33B63767-DB4B-4FEB-B964-1626CA8F87F4}"/>
    <cellStyle name="Normal 11 17 3 2 4" xfId="19380" xr:uid="{09338182-BB51-469C-9D4F-B8DEF25FF326}"/>
    <cellStyle name="Normal 11 17 3 2 5" xfId="34213" xr:uid="{007D823B-EB49-492E-8E59-1FB64E9FD249}"/>
    <cellStyle name="Normal 11 17 3 3" xfId="6405" xr:uid="{E483003D-6CE7-451A-8C50-4690765D9CE9}"/>
    <cellStyle name="Normal 11 17 3 3 2" xfId="13828" xr:uid="{074F46F6-87D4-430B-AF23-1B39291A5193}"/>
    <cellStyle name="Normal 11 17 3 3 2 2" xfId="28666" xr:uid="{2A850388-5A61-4F4D-921B-7A9886FEF754}"/>
    <cellStyle name="Normal 11 17 3 3 2 3" xfId="43499" xr:uid="{7C5A58B0-91F9-4C54-A61B-204D6C59221A}"/>
    <cellStyle name="Normal 11 17 3 3 3" xfId="21246" xr:uid="{A65158AD-F926-4C3C-8785-512FED8B66B6}"/>
    <cellStyle name="Normal 11 17 3 3 4" xfId="36079" xr:uid="{205AADC7-185E-46A4-B3B3-B71BA19FE592}"/>
    <cellStyle name="Normal 11 17 3 4" xfId="10587" xr:uid="{7D49CC45-BA2A-4ED9-8698-BF93A9CB1748}"/>
    <cellStyle name="Normal 11 17 3 4 2" xfId="25425" xr:uid="{3CAC7E4E-4B3C-4578-AFDA-8787225EF828}"/>
    <cellStyle name="Normal 11 17 3 4 3" xfId="40258" xr:uid="{BC691094-474C-4D2C-948F-4C639BD5151F}"/>
    <cellStyle name="Normal 11 17 3 5" xfId="18005" xr:uid="{6D6C627F-D6AC-4133-B5D9-9DEE385E64DA}"/>
    <cellStyle name="Normal 11 17 3 6" xfId="32838" xr:uid="{39C4B516-729D-4CBB-AD69-64DC292923F6}"/>
    <cellStyle name="Normal 11 17 4" xfId="4541" xr:uid="{2EDE7572-1863-4CA5-A075-9E52475B7088}"/>
    <cellStyle name="Normal 11 17 4 2" xfId="7778" xr:uid="{AC885EAD-938F-456C-BF2D-041385B4956D}"/>
    <cellStyle name="Normal 11 17 4 2 2" xfId="15201" xr:uid="{A24F9AC4-9D3C-4F64-8394-830DB8739FB8}"/>
    <cellStyle name="Normal 11 17 4 2 2 2" xfId="30039" xr:uid="{7466FBD7-0679-4D6E-B731-819B8C2E2E38}"/>
    <cellStyle name="Normal 11 17 4 2 2 3" xfId="44872" xr:uid="{1DA8E560-92E4-40FA-96E9-1FC9F56BE2F5}"/>
    <cellStyle name="Normal 11 17 4 2 3" xfId="22619" xr:uid="{8DB269DE-7A7C-4884-B6DE-8E861B7455A5}"/>
    <cellStyle name="Normal 11 17 4 2 4" xfId="37452" xr:uid="{2C2DEFCA-545B-4DDC-B588-161182249D44}"/>
    <cellStyle name="Normal 11 17 4 3" xfId="11963" xr:uid="{4608FFBC-3315-45DE-AA7B-6AEAD85EC18C}"/>
    <cellStyle name="Normal 11 17 4 3 2" xfId="26801" xr:uid="{FAC9CE6F-B63E-43EF-896E-62FE0A1D6031}"/>
    <cellStyle name="Normal 11 17 4 3 3" xfId="41634" xr:uid="{4CA0B0EE-EEB2-4AD9-A4A0-292B5145ABDF}"/>
    <cellStyle name="Normal 11 17 4 4" xfId="19381" xr:uid="{0E3FA4C5-80BD-4B65-9F87-A44EFC2DAAAC}"/>
    <cellStyle name="Normal 11 17 4 5" xfId="34214" xr:uid="{ACFBD53B-BBAB-4630-B8DD-792F72A2501B}"/>
    <cellStyle name="Normal 11 17 5" xfId="5878" xr:uid="{BF79A244-0823-48B6-932B-5B7D052CC520}"/>
    <cellStyle name="Normal 11 17 5 2" xfId="9117" xr:uid="{D2873F59-E60B-470D-9C0E-1F4466C0BA89}"/>
    <cellStyle name="Normal 11 17 5 2 2" xfId="16540" xr:uid="{78DD337F-35C6-4058-9944-1AA4C9FB1E4E}"/>
    <cellStyle name="Normal 11 17 5 2 2 2" xfId="31378" xr:uid="{9F96D269-7D7E-4435-AE0F-7521CF8F9588}"/>
    <cellStyle name="Normal 11 17 5 2 2 3" xfId="46211" xr:uid="{4142487B-AD39-4981-B3EA-7FDF018EABF5}"/>
    <cellStyle name="Normal 11 17 5 2 3" xfId="23958" xr:uid="{2A66F8B2-12B4-44B8-91D9-B33F56F76250}"/>
    <cellStyle name="Normal 11 17 5 2 4" xfId="38791" xr:uid="{07CDB915-3DCD-4556-9004-64499538EB25}"/>
    <cellStyle name="Normal 11 17 5 3" xfId="13302" xr:uid="{98F25953-6576-48AD-9654-9DC7CA1B5ACF}"/>
    <cellStyle name="Normal 11 17 5 3 2" xfId="28140" xr:uid="{CE554B03-47D6-4582-8939-45F6AE4F48F8}"/>
    <cellStyle name="Normal 11 17 5 3 3" xfId="42973" xr:uid="{00793CEA-ED15-477F-824C-D841DBB60D68}"/>
    <cellStyle name="Normal 11 17 5 4" xfId="20720" xr:uid="{7396F20D-2460-4756-850B-DD4BDC129C66}"/>
    <cellStyle name="Normal 11 17 5 5" xfId="35553" xr:uid="{4B783D93-A16F-4DD9-99F1-38195B44D2B5}"/>
    <cellStyle name="Normal 11 17 6" xfId="3174" xr:uid="{AAE3422F-B759-49BF-92FA-2FC584A48C09}"/>
    <cellStyle name="Normal 11 17 6 2" xfId="9422" xr:uid="{FC5B1198-8FC1-4C4F-B2ED-1E8379275384}"/>
    <cellStyle name="Normal 11 17 6 2 2" xfId="16845" xr:uid="{0A9BFB38-2A92-4849-8601-938AF3F51586}"/>
    <cellStyle name="Normal 11 17 6 2 2 2" xfId="31683" xr:uid="{6E22941B-ED5F-4B0C-A6D9-9F77FE4EAF5A}"/>
    <cellStyle name="Normal 11 17 6 2 2 3" xfId="46516" xr:uid="{6FA70EF2-41F7-4FFF-A97B-DF9506110A97}"/>
    <cellStyle name="Normal 11 17 6 2 3" xfId="24263" xr:uid="{9257C38B-153B-4A40-93B1-F88C7E9F9852}"/>
    <cellStyle name="Normal 11 17 6 2 4" xfId="39096" xr:uid="{97F4B193-3B14-43F6-B88E-224DDED8D661}"/>
    <cellStyle name="Normal 11 17 6 3" xfId="10585" xr:uid="{44B774D9-0F78-4627-8A61-BFDA70640B94}"/>
    <cellStyle name="Normal 11 17 6 3 2" xfId="25423" xr:uid="{40CD21E2-4591-467C-8872-910D54D24DC9}"/>
    <cellStyle name="Normal 11 17 6 3 3" xfId="40256" xr:uid="{E025BE32-25A8-46FB-AD80-499CA6193B1D}"/>
    <cellStyle name="Normal 11 17 6 4" xfId="18003" xr:uid="{37134A37-B74E-47F6-A598-B1DB1F3E9279}"/>
    <cellStyle name="Normal 11 17 6 5" xfId="32836" xr:uid="{63CAA679-39C5-45E9-955B-3CF85651506B}"/>
    <cellStyle name="Normal 11 17 7" xfId="6403" xr:uid="{39F7C1AF-1C7A-46F1-9D59-3EF7006A9424}"/>
    <cellStyle name="Normal 11 17 7 2" xfId="13826" xr:uid="{FA758E1B-3644-402C-BE79-3AACF9201ED5}"/>
    <cellStyle name="Normal 11 17 7 2 2" xfId="28664" xr:uid="{DB475878-9D05-49BF-B032-FC1395867F86}"/>
    <cellStyle name="Normal 11 17 7 2 3" xfId="43497" xr:uid="{A70E161B-BD4A-4595-96A5-91BE121EDE85}"/>
    <cellStyle name="Normal 11 17 7 3" xfId="21244" xr:uid="{6CF3F0A9-9935-4EE2-BB4F-2D3B82B6AB32}"/>
    <cellStyle name="Normal 11 17 7 4" xfId="36077" xr:uid="{E89A2C4D-8837-48E5-BCDD-74F06FACAB25}"/>
    <cellStyle name="Normal 11 17 8" xfId="10025" xr:uid="{8144B2A7-2AB1-4500-A89E-9D40AC68211C}"/>
    <cellStyle name="Normal 11 17 8 2" xfId="24863" xr:uid="{1668FE9F-FFD9-41D2-B9AA-8CAE4754DDBD}"/>
    <cellStyle name="Normal 11 17 8 3" xfId="39696" xr:uid="{AD85EEF2-D4BF-494E-BE03-40774B1A3E3B}"/>
    <cellStyle name="Normal 11 17 9" xfId="17443" xr:uid="{54632C38-BEB9-4959-820D-5093EA51F3A4}"/>
    <cellStyle name="Normal 11 18" xfId="2346" xr:uid="{1D0A49E0-B4A0-42B3-B095-37354B931CDD}"/>
    <cellStyle name="Normal 11 18 10" xfId="32169" xr:uid="{E2F35F44-A9EE-411D-AF21-6F7B40D67EB2}"/>
    <cellStyle name="Normal 11 18 2" xfId="3178" xr:uid="{69AEB101-86AC-48F3-901B-1E2D3CDC4E7F}"/>
    <cellStyle name="Normal 11 18 2 2" xfId="4542" xr:uid="{D7AD9EB7-6C65-424B-BE02-26E9382A92BD}"/>
    <cellStyle name="Normal 11 18 2 2 2" xfId="7779" xr:uid="{FA3956F8-6A5C-432C-8184-7916B0A482A1}"/>
    <cellStyle name="Normal 11 18 2 2 2 2" xfId="15202" xr:uid="{2AE12936-65E6-404B-BCDF-C97267BF0F19}"/>
    <cellStyle name="Normal 11 18 2 2 2 2 2" xfId="30040" xr:uid="{61489A40-673E-4D6C-B8BE-5CFE49C1E60D}"/>
    <cellStyle name="Normal 11 18 2 2 2 2 3" xfId="44873" xr:uid="{6F0DAC42-1601-4E72-8521-9ADA42C4901D}"/>
    <cellStyle name="Normal 11 18 2 2 2 3" xfId="22620" xr:uid="{6758CFA3-1902-4DE2-B656-40ED137F5E46}"/>
    <cellStyle name="Normal 11 18 2 2 2 4" xfId="37453" xr:uid="{ADF4304D-F4D3-4EED-897A-BC8042AC044D}"/>
    <cellStyle name="Normal 11 18 2 2 3" xfId="11964" xr:uid="{04DDE448-CC6A-4A72-BD4F-CE64450D10B3}"/>
    <cellStyle name="Normal 11 18 2 2 3 2" xfId="26802" xr:uid="{31FD370E-3375-4955-BE32-9B33A4349DAE}"/>
    <cellStyle name="Normal 11 18 2 2 3 3" xfId="41635" xr:uid="{CF70DB68-0B4E-4AC2-ABF5-1F92C3617B9B}"/>
    <cellStyle name="Normal 11 18 2 2 4" xfId="19382" xr:uid="{A0E5A067-E0DA-4B85-A5D2-3D0EFDB8EC75}"/>
    <cellStyle name="Normal 11 18 2 2 5" xfId="34215" xr:uid="{41905831-D2AE-41BD-B55B-4EB7F2F42FD0}"/>
    <cellStyle name="Normal 11 18 2 3" xfId="6407" xr:uid="{BB7A5562-9A2A-4C6A-B5AB-E5F5939DFB43}"/>
    <cellStyle name="Normal 11 18 2 3 2" xfId="13830" xr:uid="{58B3F150-3906-480E-A785-608F84B23998}"/>
    <cellStyle name="Normal 11 18 2 3 2 2" xfId="28668" xr:uid="{ACE8ACDF-90CF-4790-8542-E90201F5E846}"/>
    <cellStyle name="Normal 11 18 2 3 2 3" xfId="43501" xr:uid="{BD08C9A9-DD97-4544-BB9E-DAD374498776}"/>
    <cellStyle name="Normal 11 18 2 3 3" xfId="21248" xr:uid="{A9500E6C-4043-45C6-8D4D-7753D0082CDE}"/>
    <cellStyle name="Normal 11 18 2 3 4" xfId="36081" xr:uid="{3BB7F8A7-A9F6-4A3B-81BD-B3EF4F65DE65}"/>
    <cellStyle name="Normal 11 18 2 4" xfId="10589" xr:uid="{E4BEAA0B-F6F4-4FE0-97C5-5B23F9CCDE95}"/>
    <cellStyle name="Normal 11 18 2 4 2" xfId="25427" xr:uid="{C627F54D-7213-4632-9493-C53FF0C73AB9}"/>
    <cellStyle name="Normal 11 18 2 4 3" xfId="40260" xr:uid="{BAC81A49-567C-4AEA-BD75-3395296F0131}"/>
    <cellStyle name="Normal 11 18 2 5" xfId="18007" xr:uid="{375FF3B0-D2E0-4D78-9FFC-E56BEE17025E}"/>
    <cellStyle name="Normal 11 18 2 6" xfId="32840" xr:uid="{094889E3-7930-4C45-8AED-F422DB68999D}"/>
    <cellStyle name="Normal 11 18 3" xfId="3179" xr:uid="{1EE0E5F4-2DD1-401E-858D-4AFC9B38FECC}"/>
    <cellStyle name="Normal 11 18 3 2" xfId="4543" xr:uid="{AD6FA593-9237-4FC7-A67C-38646025C148}"/>
    <cellStyle name="Normal 11 18 3 2 2" xfId="7780" xr:uid="{9A24CE9A-383A-44FA-9D11-F44DC2453DBF}"/>
    <cellStyle name="Normal 11 18 3 2 2 2" xfId="15203" xr:uid="{36FB9826-CC2E-43D9-8B5B-C33152768716}"/>
    <cellStyle name="Normal 11 18 3 2 2 2 2" xfId="30041" xr:uid="{A4086C83-9029-4643-814B-B60504E2425C}"/>
    <cellStyle name="Normal 11 18 3 2 2 2 3" xfId="44874" xr:uid="{C73AA4B5-9F3F-4FA1-8B48-00A668A8B50F}"/>
    <cellStyle name="Normal 11 18 3 2 2 3" xfId="22621" xr:uid="{3C0AAABD-E471-4B6A-81E5-27FBF265BED3}"/>
    <cellStyle name="Normal 11 18 3 2 2 4" xfId="37454" xr:uid="{F1897C1B-AA3C-4DD8-A583-19FF1FAE253E}"/>
    <cellStyle name="Normal 11 18 3 2 3" xfId="11965" xr:uid="{85608493-F3CF-4D05-84E8-7FDB30AFA2FC}"/>
    <cellStyle name="Normal 11 18 3 2 3 2" xfId="26803" xr:uid="{F28F303C-F608-4564-9B56-B763F9231090}"/>
    <cellStyle name="Normal 11 18 3 2 3 3" xfId="41636" xr:uid="{E8B4B59B-83F0-46D8-A38B-C43200055ECC}"/>
    <cellStyle name="Normal 11 18 3 2 4" xfId="19383" xr:uid="{9DBE84AE-3A60-4C18-BB7F-77F600DB871C}"/>
    <cellStyle name="Normal 11 18 3 2 5" xfId="34216" xr:uid="{854C987D-6AF2-471C-B4F8-A1808B7BB622}"/>
    <cellStyle name="Normal 11 18 3 3" xfId="6408" xr:uid="{592FD3EB-A659-4B6E-B717-5D45D8D5F461}"/>
    <cellStyle name="Normal 11 18 3 3 2" xfId="13831" xr:uid="{956DADD7-199D-40DC-BC7E-9D88B5D67900}"/>
    <cellStyle name="Normal 11 18 3 3 2 2" xfId="28669" xr:uid="{CBB21871-292D-4B39-A6FD-B7CCFAB34B7C}"/>
    <cellStyle name="Normal 11 18 3 3 2 3" xfId="43502" xr:uid="{9F83CAA6-82FD-4600-B55C-CDBF66335947}"/>
    <cellStyle name="Normal 11 18 3 3 3" xfId="21249" xr:uid="{02C2C8BE-012E-4B5C-B59E-9D3947521D49}"/>
    <cellStyle name="Normal 11 18 3 3 4" xfId="36082" xr:uid="{B2698DA4-0C39-4B97-A569-AAD6E8BA3706}"/>
    <cellStyle name="Normal 11 18 3 4" xfId="10590" xr:uid="{B4B082CE-76CB-4C03-B350-80E85C3D2D35}"/>
    <cellStyle name="Normal 11 18 3 4 2" xfId="25428" xr:uid="{2ADB1A1F-254D-413B-A0D9-F4C39FAB6515}"/>
    <cellStyle name="Normal 11 18 3 4 3" xfId="40261" xr:uid="{2B1AFB92-D4FD-4787-A004-BDC88F12004A}"/>
    <cellStyle name="Normal 11 18 3 5" xfId="18008" xr:uid="{0865C001-17C5-4DAD-B819-F2D49E7E22E7}"/>
    <cellStyle name="Normal 11 18 3 6" xfId="32841" xr:uid="{16C34A92-10B6-445F-BAF3-741AD2742D8B}"/>
    <cellStyle name="Normal 11 18 4" xfId="4544" xr:uid="{37DA8DE2-24B3-48C3-8BCB-853D95EBEA2F}"/>
    <cellStyle name="Normal 11 18 4 2" xfId="7781" xr:uid="{CA9DBB17-817E-40DB-85B0-3709A0A94B4E}"/>
    <cellStyle name="Normal 11 18 4 2 2" xfId="15204" xr:uid="{09A06E7A-C668-4429-BC59-76984C7E2F70}"/>
    <cellStyle name="Normal 11 18 4 2 2 2" xfId="30042" xr:uid="{91562E41-E83B-4FAB-BCD7-7C6794B5C150}"/>
    <cellStyle name="Normal 11 18 4 2 2 3" xfId="44875" xr:uid="{829B631A-6086-4363-A90C-3C835A934E88}"/>
    <cellStyle name="Normal 11 18 4 2 3" xfId="22622" xr:uid="{50956205-03A4-4030-BE25-56EA602AF1B4}"/>
    <cellStyle name="Normal 11 18 4 2 4" xfId="37455" xr:uid="{83C1C864-C73D-4997-B01F-13F035B97F21}"/>
    <cellStyle name="Normal 11 18 4 3" xfId="11966" xr:uid="{83065064-2DA2-4A7E-9E65-399D8E565A1C}"/>
    <cellStyle name="Normal 11 18 4 3 2" xfId="26804" xr:uid="{99C47395-FC7F-49EA-AA10-4BD9EE8EA549}"/>
    <cellStyle name="Normal 11 18 4 3 3" xfId="41637" xr:uid="{1FD28E72-A146-47F2-A48A-E71E8FFE493C}"/>
    <cellStyle name="Normal 11 18 4 4" xfId="19384" xr:uid="{BE352764-92E8-4E10-8C5D-582771A8E6EF}"/>
    <cellStyle name="Normal 11 18 4 5" xfId="34217" xr:uid="{81F6514E-E416-478A-B9C6-D9D30BFCD8F3}"/>
    <cellStyle name="Normal 11 18 5" xfId="5835" xr:uid="{7E64F8EF-8F64-437D-A7B0-480292EB427E}"/>
    <cellStyle name="Normal 11 18 5 2" xfId="9074" xr:uid="{5A07F5D9-848E-464F-8D95-641FE3B56096}"/>
    <cellStyle name="Normal 11 18 5 2 2" xfId="16497" xr:uid="{3D6F4108-ECFC-4A7D-B10A-2C2B1D94B503}"/>
    <cellStyle name="Normal 11 18 5 2 2 2" xfId="31335" xr:uid="{3DF637C8-1B7E-4C10-8421-0298DFFC33F6}"/>
    <cellStyle name="Normal 11 18 5 2 2 3" xfId="46168" xr:uid="{8AEFE30D-2222-4279-B3A5-07033C37EBFA}"/>
    <cellStyle name="Normal 11 18 5 2 3" xfId="23915" xr:uid="{0167ACF5-1CFC-4AED-AD9D-94F13E25053E}"/>
    <cellStyle name="Normal 11 18 5 2 4" xfId="38748" xr:uid="{F8FBEA9F-2462-45F6-92E9-4CAB8024A838}"/>
    <cellStyle name="Normal 11 18 5 3" xfId="13259" xr:uid="{4675EA0E-2B02-45C8-8A9D-55F99B0BBEA8}"/>
    <cellStyle name="Normal 11 18 5 3 2" xfId="28097" xr:uid="{28F3C7C3-7716-41B4-8EDF-8D629A57BB62}"/>
    <cellStyle name="Normal 11 18 5 3 3" xfId="42930" xr:uid="{E7676EC0-FFA0-4B79-BBFB-151826F9D375}"/>
    <cellStyle name="Normal 11 18 5 4" xfId="20677" xr:uid="{CA92FD03-3B61-4B1B-A944-639A0C848B0E}"/>
    <cellStyle name="Normal 11 18 5 5" xfId="35510" xr:uid="{91BC4A68-1E3A-4562-9CC6-3FB0795A10C6}"/>
    <cellStyle name="Normal 11 18 6" xfId="3177" xr:uid="{E5EB4A6E-EBF6-4347-AD65-DE9E61C714E2}"/>
    <cellStyle name="Normal 11 18 6 2" xfId="9423" xr:uid="{A9136645-396C-4369-8258-555C2FD9D6FF}"/>
    <cellStyle name="Normal 11 18 6 2 2" xfId="16846" xr:uid="{69383AB7-6E28-458C-B432-CCBE50B7C845}"/>
    <cellStyle name="Normal 11 18 6 2 2 2" xfId="31684" xr:uid="{9322BEBF-784C-499E-8D76-F201601F77A6}"/>
    <cellStyle name="Normal 11 18 6 2 2 3" xfId="46517" xr:uid="{73342DBA-3E02-42EB-9B78-0877C07554BD}"/>
    <cellStyle name="Normal 11 18 6 2 3" xfId="24264" xr:uid="{D7E1FD6F-8BAA-48D7-90C9-DB90EEDE4E95}"/>
    <cellStyle name="Normal 11 18 6 2 4" xfId="39097" xr:uid="{2A1C40C5-66A7-4FFA-8BA4-975A2A394D4E}"/>
    <cellStyle name="Normal 11 18 6 3" xfId="10588" xr:uid="{693211B9-A2A3-4853-8CCD-BE26BFFE02CD}"/>
    <cellStyle name="Normal 11 18 6 3 2" xfId="25426" xr:uid="{B2D3CD50-7FE5-4F9F-9E81-E8C31F8D3A98}"/>
    <cellStyle name="Normal 11 18 6 3 3" xfId="40259" xr:uid="{821A8ABF-BA93-4F95-9F00-BE000D8842B8}"/>
    <cellStyle name="Normal 11 18 6 4" xfId="18006" xr:uid="{97E7932F-ED00-46E8-9942-A03A94304BCA}"/>
    <cellStyle name="Normal 11 18 6 5" xfId="32839" xr:uid="{682875C0-8480-4770-9C63-09DD61C8AA63}"/>
    <cellStyle name="Normal 11 18 7" xfId="6406" xr:uid="{4AACD7DF-D60D-4FD5-BCB0-0F41A7B7EEF6}"/>
    <cellStyle name="Normal 11 18 7 2" xfId="13829" xr:uid="{CDFF054E-DB13-4D84-B50A-D5F0D75CF875}"/>
    <cellStyle name="Normal 11 18 7 2 2" xfId="28667" xr:uid="{61C46CFA-E13C-4DA3-BAE0-937352B85D43}"/>
    <cellStyle name="Normal 11 18 7 2 3" xfId="43500" xr:uid="{15821CBC-1085-41E2-8D30-E7F6A388576D}"/>
    <cellStyle name="Normal 11 18 7 3" xfId="21247" xr:uid="{1285EC54-9FE9-40BC-922A-D0495AC0F5E5}"/>
    <cellStyle name="Normal 11 18 7 4" xfId="36080" xr:uid="{7829D6FA-9AFE-4863-A8A9-CA9BF973BFF9}"/>
    <cellStyle name="Normal 11 18 8" xfId="9918" xr:uid="{A7CC9C5C-FEB0-452E-B5FE-56E04B8748FB}"/>
    <cellStyle name="Normal 11 18 8 2" xfId="24756" xr:uid="{CF6C7954-D43B-44B4-93AD-6A1A9AE59809}"/>
    <cellStyle name="Normal 11 18 8 3" xfId="39589" xr:uid="{1519ABFE-687B-402A-9CA7-387113BF795E}"/>
    <cellStyle name="Normal 11 18 9" xfId="17336" xr:uid="{3BAB1960-9C27-404B-A9D3-EAD6F3C6E2B1}"/>
    <cellStyle name="Normal 11 19" xfId="2364" xr:uid="{DFB40FC7-7F0B-4EE3-8F10-6630C9808BB7}"/>
    <cellStyle name="Normal 11 19 10" xfId="32187" xr:uid="{CC8D23DB-7B33-4FC6-A5F9-B47C3C6F4706}"/>
    <cellStyle name="Normal 11 19 2" xfId="3181" xr:uid="{74C034F1-1E3D-4707-A1EE-CC17E8C96242}"/>
    <cellStyle name="Normal 11 19 2 2" xfId="4545" xr:uid="{AB4C451C-3728-4B07-8DBD-FEB55861B264}"/>
    <cellStyle name="Normal 11 19 2 2 2" xfId="7782" xr:uid="{55EF99B7-386E-4CA9-AD3F-67B39F2DCE61}"/>
    <cellStyle name="Normal 11 19 2 2 2 2" xfId="15205" xr:uid="{36AA1858-902A-4093-9B8E-472E748F63B5}"/>
    <cellStyle name="Normal 11 19 2 2 2 2 2" xfId="30043" xr:uid="{38752B89-2FB1-4FBC-8AD4-0B74BBF23F2A}"/>
    <cellStyle name="Normal 11 19 2 2 2 2 3" xfId="44876" xr:uid="{A6F14B61-C443-4A2E-81CF-AAE779EBCCC4}"/>
    <cellStyle name="Normal 11 19 2 2 2 3" xfId="22623" xr:uid="{D77B4D82-BEC0-4FD1-A308-AE02C8F8569B}"/>
    <cellStyle name="Normal 11 19 2 2 2 4" xfId="37456" xr:uid="{29CC58AE-9712-45C1-9E04-E3AB5004A298}"/>
    <cellStyle name="Normal 11 19 2 2 3" xfId="11967" xr:uid="{43655E00-787A-46B3-89AA-73EBFE1A458C}"/>
    <cellStyle name="Normal 11 19 2 2 3 2" xfId="26805" xr:uid="{D3BC476A-4E7E-4C75-8665-2753592C74A1}"/>
    <cellStyle name="Normal 11 19 2 2 3 3" xfId="41638" xr:uid="{000C0BF1-7B25-49D4-B757-58E02192A1D0}"/>
    <cellStyle name="Normal 11 19 2 2 4" xfId="19385" xr:uid="{0AD3D7D0-606D-497C-84CB-981A8EA6D1E0}"/>
    <cellStyle name="Normal 11 19 2 2 5" xfId="34218" xr:uid="{D2A5D65D-D8BA-4151-9A40-98384B3384E6}"/>
    <cellStyle name="Normal 11 19 2 3" xfId="6410" xr:uid="{61086DD4-8730-4BF6-9D6D-2FA41A2B8462}"/>
    <cellStyle name="Normal 11 19 2 3 2" xfId="13833" xr:uid="{5EAE779A-8EA8-47E4-ADEF-77931A298C1B}"/>
    <cellStyle name="Normal 11 19 2 3 2 2" xfId="28671" xr:uid="{01E1F4E3-BECE-4A6B-B47B-C7BEE8999E0F}"/>
    <cellStyle name="Normal 11 19 2 3 2 3" xfId="43504" xr:uid="{CA128BEE-471E-4322-A2A3-89D9C22A3AE8}"/>
    <cellStyle name="Normal 11 19 2 3 3" xfId="21251" xr:uid="{8D7739A8-F2C8-44CE-A709-B190227A8C75}"/>
    <cellStyle name="Normal 11 19 2 3 4" xfId="36084" xr:uid="{562A3E82-7269-447A-BF7D-96BDC64FC3E5}"/>
    <cellStyle name="Normal 11 19 2 4" xfId="10592" xr:uid="{AC4ED740-3D2B-4586-85EA-49C1FF46948E}"/>
    <cellStyle name="Normal 11 19 2 4 2" xfId="25430" xr:uid="{A8500778-A310-4401-8A55-32F5DAFCE629}"/>
    <cellStyle name="Normal 11 19 2 4 3" xfId="40263" xr:uid="{60399217-0E6F-4D6C-9DA2-0F7EE0FBE647}"/>
    <cellStyle name="Normal 11 19 2 5" xfId="18010" xr:uid="{1017CED1-BB21-4E33-9F31-033543E8B041}"/>
    <cellStyle name="Normal 11 19 2 6" xfId="32843" xr:uid="{B36A6111-6F5E-464A-89C6-355EF9F80A92}"/>
    <cellStyle name="Normal 11 19 3" xfId="3182" xr:uid="{F17622AE-681A-4E9B-A4A9-4080F43747BC}"/>
    <cellStyle name="Normal 11 19 3 2" xfId="4546" xr:uid="{4A00A986-54CE-421E-9D40-73AEC268CA1F}"/>
    <cellStyle name="Normal 11 19 3 2 2" xfId="7783" xr:uid="{3E0CCDDA-B5C8-4B32-AA90-AD77223BBAAA}"/>
    <cellStyle name="Normal 11 19 3 2 2 2" xfId="15206" xr:uid="{F1CDE4E6-9461-4F6F-B781-446C7BE46AF8}"/>
    <cellStyle name="Normal 11 19 3 2 2 2 2" xfId="30044" xr:uid="{231413D6-E1D9-4CDE-A959-66EDF8046754}"/>
    <cellStyle name="Normal 11 19 3 2 2 2 3" xfId="44877" xr:uid="{0A741753-73E7-4E83-97A4-0D89A1376D7D}"/>
    <cellStyle name="Normal 11 19 3 2 2 3" xfId="22624" xr:uid="{1BDD21A1-E298-40B2-A48F-5650E99F16CF}"/>
    <cellStyle name="Normal 11 19 3 2 2 4" xfId="37457" xr:uid="{DE191FF1-D398-471C-82B7-DED51168878E}"/>
    <cellStyle name="Normal 11 19 3 2 3" xfId="11968" xr:uid="{BAA9385D-4FC0-4C66-A1BC-9FFEF08738F4}"/>
    <cellStyle name="Normal 11 19 3 2 3 2" xfId="26806" xr:uid="{D05B7D04-2631-498E-AAD3-D3DE81EF3786}"/>
    <cellStyle name="Normal 11 19 3 2 3 3" xfId="41639" xr:uid="{0CC36D0A-296B-44B2-B7DC-1377E63FF4A5}"/>
    <cellStyle name="Normal 11 19 3 2 4" xfId="19386" xr:uid="{C1692440-1366-4F43-8DD9-4868122BC97C}"/>
    <cellStyle name="Normal 11 19 3 2 5" xfId="34219" xr:uid="{DE0D22FA-44D6-4421-A5DD-8008662968EB}"/>
    <cellStyle name="Normal 11 19 3 3" xfId="6411" xr:uid="{C7F29E1B-3F35-459D-BB6B-35375EB77B27}"/>
    <cellStyle name="Normal 11 19 3 3 2" xfId="13834" xr:uid="{7174EB88-D168-4E9B-9033-53BFA86D2DB6}"/>
    <cellStyle name="Normal 11 19 3 3 2 2" xfId="28672" xr:uid="{765065FD-AF08-47D6-ACC7-EEE439964422}"/>
    <cellStyle name="Normal 11 19 3 3 2 3" xfId="43505" xr:uid="{4658F80E-15C4-47E0-8B5D-8666D5BF3846}"/>
    <cellStyle name="Normal 11 19 3 3 3" xfId="21252" xr:uid="{2B91C53C-21DD-458E-81FA-E939CD72996A}"/>
    <cellStyle name="Normal 11 19 3 3 4" xfId="36085" xr:uid="{8B5BB0D9-4970-4B77-8DD4-61E988A727E0}"/>
    <cellStyle name="Normal 11 19 3 4" xfId="10593" xr:uid="{82030E3E-635A-492B-B460-34676EDD791E}"/>
    <cellStyle name="Normal 11 19 3 4 2" xfId="25431" xr:uid="{E766C9B9-D661-4501-9CF4-22F350DC5B28}"/>
    <cellStyle name="Normal 11 19 3 4 3" xfId="40264" xr:uid="{1BE2221A-E3B3-4D4E-B2EC-4621943B0987}"/>
    <cellStyle name="Normal 11 19 3 5" xfId="18011" xr:uid="{E4182C50-FDA5-4C86-AFA9-EFEA2A8EEF3B}"/>
    <cellStyle name="Normal 11 19 3 6" xfId="32844" xr:uid="{FFD88205-5F16-4F8B-A190-1577804EDF4D}"/>
    <cellStyle name="Normal 11 19 4" xfId="4547" xr:uid="{9C084AA6-30E2-4888-90FC-8ECB2D47DF4F}"/>
    <cellStyle name="Normal 11 19 4 2" xfId="7784" xr:uid="{3BAEDED8-F2B2-4713-B34B-58066802ACFF}"/>
    <cellStyle name="Normal 11 19 4 2 2" xfId="15207" xr:uid="{F7EBEBF8-99EF-42F0-BA9B-B673EF250860}"/>
    <cellStyle name="Normal 11 19 4 2 2 2" xfId="30045" xr:uid="{2A1AC512-C694-4F68-A0BF-7969C75E58D2}"/>
    <cellStyle name="Normal 11 19 4 2 2 3" xfId="44878" xr:uid="{B5749449-FFA2-4DE2-99B7-ECA847D3CC8F}"/>
    <cellStyle name="Normal 11 19 4 2 3" xfId="22625" xr:uid="{4652E332-3296-4D1C-89E6-7EA636F74884}"/>
    <cellStyle name="Normal 11 19 4 2 4" xfId="37458" xr:uid="{B716C4B3-2518-4BF2-9BA6-56C62F47E2FA}"/>
    <cellStyle name="Normal 11 19 4 3" xfId="11969" xr:uid="{CDE29F47-F263-4EC5-ADCA-3F9750FD6E41}"/>
    <cellStyle name="Normal 11 19 4 3 2" xfId="26807" xr:uid="{75FA1346-86CB-43E9-B3CE-25297E814B29}"/>
    <cellStyle name="Normal 11 19 4 3 3" xfId="41640" xr:uid="{491E521B-5B3D-46B3-93CD-ECF5005F72B8}"/>
    <cellStyle name="Normal 11 19 4 4" xfId="19387" xr:uid="{A7E386AB-3B75-448D-9604-91B5946EFC42}"/>
    <cellStyle name="Normal 11 19 4 5" xfId="34220" xr:uid="{9F4F45D9-D37C-4C64-B07E-0919560838C8}"/>
    <cellStyle name="Normal 11 19 5" xfId="5926" xr:uid="{8D222C15-7654-479A-8E2F-61AD19740B5D}"/>
    <cellStyle name="Normal 11 19 5 2" xfId="9164" xr:uid="{0FA327EC-F259-438D-A544-71CF717E5EF3}"/>
    <cellStyle name="Normal 11 19 5 2 2" xfId="16587" xr:uid="{DF363D31-F1D5-49B4-9244-A1C3F77D72F5}"/>
    <cellStyle name="Normal 11 19 5 2 2 2" xfId="31425" xr:uid="{62CB8B6B-61AF-48D4-8469-7A5839E123A8}"/>
    <cellStyle name="Normal 11 19 5 2 2 3" xfId="46258" xr:uid="{967D4C56-2B25-4960-A41B-E980453A0666}"/>
    <cellStyle name="Normal 11 19 5 2 3" xfId="24005" xr:uid="{CC58C9F1-817A-44D6-911F-ACF6878E4F5B}"/>
    <cellStyle name="Normal 11 19 5 2 4" xfId="38838" xr:uid="{2FC9A910-C436-41F7-81F4-226C45B9E2BF}"/>
    <cellStyle name="Normal 11 19 5 3" xfId="13349" xr:uid="{19F4997A-2D76-4B60-9E49-C8215C985F3B}"/>
    <cellStyle name="Normal 11 19 5 3 2" xfId="28187" xr:uid="{089C14AB-7423-479F-A9B8-410E22D333FA}"/>
    <cellStyle name="Normal 11 19 5 3 3" xfId="43020" xr:uid="{3FD97420-D73E-4538-BF76-B82CEBD59213}"/>
    <cellStyle name="Normal 11 19 5 4" xfId="20767" xr:uid="{61FA2210-04FB-4BD9-9B56-CE5C41827171}"/>
    <cellStyle name="Normal 11 19 5 5" xfId="35600" xr:uid="{551DC584-DD34-4108-8311-D4074BDEBFDF}"/>
    <cellStyle name="Normal 11 19 6" xfId="3180" xr:uid="{A59FF15B-12EC-4F18-B547-B3D72A654018}"/>
    <cellStyle name="Normal 11 19 6 2" xfId="9424" xr:uid="{8AD63443-972B-446F-8735-6A947A99784D}"/>
    <cellStyle name="Normal 11 19 6 2 2" xfId="16847" xr:uid="{8118274D-E601-4835-8034-74CAEDDBE169}"/>
    <cellStyle name="Normal 11 19 6 2 2 2" xfId="31685" xr:uid="{8D3F9A96-0A8D-4225-A858-AA05E9687084}"/>
    <cellStyle name="Normal 11 19 6 2 2 3" xfId="46518" xr:uid="{2EA9A4B4-D420-44DF-832B-6B61A64F643B}"/>
    <cellStyle name="Normal 11 19 6 2 3" xfId="24265" xr:uid="{3A30B928-BE17-4765-B75C-ACD40938482E}"/>
    <cellStyle name="Normal 11 19 6 2 4" xfId="39098" xr:uid="{B6052071-A6FE-4787-AEE0-0F8DD6E3B594}"/>
    <cellStyle name="Normal 11 19 6 3" xfId="10591" xr:uid="{BCF1859A-A5F5-4162-AD8A-9805BC0CB998}"/>
    <cellStyle name="Normal 11 19 6 3 2" xfId="25429" xr:uid="{5F1BAA69-3510-46FB-9733-090DBBF245E8}"/>
    <cellStyle name="Normal 11 19 6 3 3" xfId="40262" xr:uid="{B7F26C1B-7D05-4E29-9714-E2333D615B1D}"/>
    <cellStyle name="Normal 11 19 6 4" xfId="18009" xr:uid="{9FE961D4-0D68-402A-A670-C629DDDB39DA}"/>
    <cellStyle name="Normal 11 19 6 5" xfId="32842" xr:uid="{3007B2C1-83FF-44F6-B417-7101654E242E}"/>
    <cellStyle name="Normal 11 19 7" xfId="6409" xr:uid="{AE1788C3-DC50-4EB2-A9DA-70E3E8E1106F}"/>
    <cellStyle name="Normal 11 19 7 2" xfId="13832" xr:uid="{FC611C3F-2A29-46EE-8039-ED40B592FA1A}"/>
    <cellStyle name="Normal 11 19 7 2 2" xfId="28670" xr:uid="{C27BFA3A-E4DE-422C-B25B-245821B39CD6}"/>
    <cellStyle name="Normal 11 19 7 2 3" xfId="43503" xr:uid="{0F096A63-EBED-4795-BA75-3B572CE38AF9}"/>
    <cellStyle name="Normal 11 19 7 3" xfId="21250" xr:uid="{242C8AA2-1946-49BD-BA8B-321A863CFED3}"/>
    <cellStyle name="Normal 11 19 7 4" xfId="36083" xr:uid="{99CD86C5-2471-49EE-BFAF-3098BE29E1C2}"/>
    <cellStyle name="Normal 11 19 8" xfId="9936" xr:uid="{C256934A-A7C3-4E6B-A4E6-8C9ED5556F6A}"/>
    <cellStyle name="Normal 11 19 8 2" xfId="24774" xr:uid="{FF549193-F45B-4976-8EEC-996EBCB9279F}"/>
    <cellStyle name="Normal 11 19 8 3" xfId="39607" xr:uid="{0B35D59E-6BE0-469F-8D82-34C4E5994DFC}"/>
    <cellStyle name="Normal 11 19 9" xfId="17354" xr:uid="{21A5D048-1691-4A6C-B36A-378377D59B54}"/>
    <cellStyle name="Normal 11 2" xfId="661" xr:uid="{8C7C5410-C95F-4498-B3FA-5E547ADCB3F4}"/>
    <cellStyle name="Normal 11 2 10" xfId="5757" xr:uid="{7109BF2A-AC02-41A5-8266-2E6ED21864E9}"/>
    <cellStyle name="Normal 11 2 10 2" xfId="8997" xr:uid="{29312AD2-5BBF-40D8-AA4E-5488E6C6D89B}"/>
    <cellStyle name="Normal 11 2 10 2 2" xfId="16420" xr:uid="{5E4D5546-213D-40FD-B6A3-B2379EB12F67}"/>
    <cellStyle name="Normal 11 2 10 2 2 2" xfId="31258" xr:uid="{CBF4E121-A5C5-4928-B69D-54D511EE82D4}"/>
    <cellStyle name="Normal 11 2 10 2 2 3" xfId="46091" xr:uid="{5B352E60-8B59-499B-A916-FDBBB0123461}"/>
    <cellStyle name="Normal 11 2 10 2 3" xfId="23838" xr:uid="{E0222A68-4120-4090-8DE0-37AB8DA35A1E}"/>
    <cellStyle name="Normal 11 2 10 2 4" xfId="38671" xr:uid="{B122A2CC-6A47-4B42-8B91-73C9996ACB5D}"/>
    <cellStyle name="Normal 11 2 10 3" xfId="13182" xr:uid="{D3966C8B-6AF3-4316-A0B1-A76BD528D048}"/>
    <cellStyle name="Normal 11 2 10 3 2" xfId="28020" xr:uid="{D51968E0-C80B-45E3-B463-F7E1327843E5}"/>
    <cellStyle name="Normal 11 2 10 3 3" xfId="42853" xr:uid="{2B68528C-152B-4BE3-A71C-54000E51312E}"/>
    <cellStyle name="Normal 11 2 10 4" xfId="20600" xr:uid="{1718BDED-FF8E-45BE-ACAD-C9F3E802AE92}"/>
    <cellStyle name="Normal 11 2 10 5" xfId="35433" xr:uid="{05BB577D-207C-4673-9B69-B6CD79959B8A}"/>
    <cellStyle name="Normal 11 2 11" xfId="3183" xr:uid="{344C8E63-54EF-4C66-A93D-1C9404CA3F86}"/>
    <cellStyle name="Normal 11 2 11 2" xfId="9425" xr:uid="{E66D9C45-E131-4AE1-A6FF-6353A7A511A5}"/>
    <cellStyle name="Normal 11 2 11 2 2" xfId="16848" xr:uid="{1473AA98-F2EB-4B52-AAD5-AF65F5053A32}"/>
    <cellStyle name="Normal 11 2 11 2 2 2" xfId="31686" xr:uid="{497621FC-F63A-4464-B1FC-AE5D7EDD34E3}"/>
    <cellStyle name="Normal 11 2 11 2 2 3" xfId="46519" xr:uid="{65B81ADB-9998-4659-ADC8-10EBE9372A3F}"/>
    <cellStyle name="Normal 11 2 11 2 3" xfId="24266" xr:uid="{CC77E790-DEAA-4C2E-A383-854F2147D0EE}"/>
    <cellStyle name="Normal 11 2 11 2 4" xfId="39099" xr:uid="{63BD7195-266D-4CE9-8D51-23F6939B0DC0}"/>
    <cellStyle name="Normal 11 2 11 3" xfId="10594" xr:uid="{2A0302DD-A498-4F70-9990-2C663067AC3E}"/>
    <cellStyle name="Normal 11 2 11 3 2" xfId="25432" xr:uid="{46C1DA8F-F06C-4A1E-ABF7-B52EBFBA3F14}"/>
    <cellStyle name="Normal 11 2 11 3 3" xfId="40265" xr:uid="{DC445013-EBE3-4F24-88CF-AECDDF3A070E}"/>
    <cellStyle name="Normal 11 2 11 4" xfId="18012" xr:uid="{381416EA-1024-4A91-BAFD-FE46EBA31543}"/>
    <cellStyle name="Normal 11 2 11 5" xfId="32845" xr:uid="{2DE070C0-0D70-4DFE-8E88-B0109C9A42F0}"/>
    <cellStyle name="Normal 11 2 12" xfId="6412" xr:uid="{D43EBAD1-5426-4C90-B3C0-3E5C0DD9A7AE}"/>
    <cellStyle name="Normal 11 2 12 2" xfId="13835" xr:uid="{0BD46AD8-8EEE-4B6C-93FE-DDA2931137AC}"/>
    <cellStyle name="Normal 11 2 12 2 2" xfId="28673" xr:uid="{BD14CEE7-BD1D-446D-B2BA-4C20B08A2AB1}"/>
    <cellStyle name="Normal 11 2 12 2 3" xfId="43506" xr:uid="{8DFA17A6-FFF2-4A16-A8F5-63E6EA6E76D0}"/>
    <cellStyle name="Normal 11 2 12 3" xfId="21253" xr:uid="{1852CE53-4DFA-4AD8-849C-43C3997DF160}"/>
    <cellStyle name="Normal 11 2 12 4" xfId="36086" xr:uid="{449C72FB-80A2-48F8-879D-9EF96B43C67C}"/>
    <cellStyle name="Normal 11 2 13" xfId="9834" xr:uid="{CC2C5FA6-633B-440C-8107-644C33A63BCE}"/>
    <cellStyle name="Normal 11 2 13 2" xfId="24672" xr:uid="{CCBCA001-4911-433B-AA85-F9E2BB3F57FD}"/>
    <cellStyle name="Normal 11 2 13 3" xfId="39505" xr:uid="{93875C40-9CB6-4AF7-9A79-5FA1BA517A57}"/>
    <cellStyle name="Normal 11 2 14" xfId="17252" xr:uid="{6B6A8507-43E0-4423-808E-A1707A899E28}"/>
    <cellStyle name="Normal 11 2 15" xfId="32085" xr:uid="{DC2E5752-0E10-4F7C-844F-0A1C6AC3379B}"/>
    <cellStyle name="Normal 11 2 2" xfId="2301" xr:uid="{CAEF6F95-B768-4EB2-A174-0733815F6DAA}"/>
    <cellStyle name="Normal 11 2 2 10" xfId="32124" xr:uid="{071505DD-6932-40A0-ACD9-0798218BDEBD}"/>
    <cellStyle name="Normal 11 2 2 2" xfId="3185" xr:uid="{EB65F3CF-54A0-4AC6-B3B5-A8CC020722E1}"/>
    <cellStyle name="Normal 11 2 2 2 2" xfId="4548" xr:uid="{C8FAF334-CC21-4E2E-BB88-7DBC10498264}"/>
    <cellStyle name="Normal 11 2 2 2 2 2" xfId="7785" xr:uid="{A855A3FD-FEA8-44FD-BAB0-2F689B1A03DB}"/>
    <cellStyle name="Normal 11 2 2 2 2 2 2" xfId="15208" xr:uid="{135A389F-D01E-46D2-A372-6CADED725BE2}"/>
    <cellStyle name="Normal 11 2 2 2 2 2 2 2" xfId="30046" xr:uid="{1C148E4A-DB8C-406E-84F1-2D835CB0A377}"/>
    <cellStyle name="Normal 11 2 2 2 2 2 2 3" xfId="44879" xr:uid="{E7D377FD-2BD5-4E6A-AD1D-A1D82E697C3C}"/>
    <cellStyle name="Normal 11 2 2 2 2 2 3" xfId="22626" xr:uid="{3ABD9461-D2BE-4A1B-B97C-86639D3DFC64}"/>
    <cellStyle name="Normal 11 2 2 2 2 2 4" xfId="37459" xr:uid="{568BBF6A-DF81-467D-874E-ECA82E4D61C0}"/>
    <cellStyle name="Normal 11 2 2 2 2 3" xfId="11970" xr:uid="{DE732151-753B-4C45-81FA-E24464AB52B2}"/>
    <cellStyle name="Normal 11 2 2 2 2 3 2" xfId="26808" xr:uid="{DDC6594C-E38F-4673-974B-1623A2EF199E}"/>
    <cellStyle name="Normal 11 2 2 2 2 3 3" xfId="41641" xr:uid="{9B5DCBFF-C3C1-4789-B4E3-4A7EC28B428C}"/>
    <cellStyle name="Normal 11 2 2 2 2 4" xfId="19388" xr:uid="{1A6C5F85-A3B4-49CF-B804-092FDF7B5648}"/>
    <cellStyle name="Normal 11 2 2 2 2 5" xfId="34221" xr:uid="{90774EFC-67F7-48B9-8AD5-923E2C559611}"/>
    <cellStyle name="Normal 11 2 2 2 3" xfId="6414" xr:uid="{A5CA81C5-7E41-4E6F-8FE9-8C1F740C5402}"/>
    <cellStyle name="Normal 11 2 2 2 3 2" xfId="13837" xr:uid="{7F350AC6-9625-41FD-8B94-D7ADC0CE7FF4}"/>
    <cellStyle name="Normal 11 2 2 2 3 2 2" xfId="28675" xr:uid="{88241192-B077-434B-80B6-2825A9A03E25}"/>
    <cellStyle name="Normal 11 2 2 2 3 2 3" xfId="43508" xr:uid="{6764A8DD-BF7A-4503-ADCB-F48045218C49}"/>
    <cellStyle name="Normal 11 2 2 2 3 3" xfId="21255" xr:uid="{0BCB36BA-D2FE-4823-97BF-1C6929AAE5F8}"/>
    <cellStyle name="Normal 11 2 2 2 3 4" xfId="36088" xr:uid="{30B923E9-0C07-4B04-B6B8-00CE61871C99}"/>
    <cellStyle name="Normal 11 2 2 2 4" xfId="10596" xr:uid="{0E7C2B90-1574-494A-B0B8-954DDD667DCC}"/>
    <cellStyle name="Normal 11 2 2 2 4 2" xfId="25434" xr:uid="{50604EE1-FA5F-459B-8F52-980D3344397A}"/>
    <cellStyle name="Normal 11 2 2 2 4 3" xfId="40267" xr:uid="{273ED627-767E-4182-BC22-AB27207D327B}"/>
    <cellStyle name="Normal 11 2 2 2 5" xfId="18014" xr:uid="{CAA49900-EC8C-412B-A117-F9CE38C79D54}"/>
    <cellStyle name="Normal 11 2 2 2 6" xfId="32847" xr:uid="{9855087A-24A6-483D-B586-4F3406087C1C}"/>
    <cellStyle name="Normal 11 2 2 3" xfId="3186" xr:uid="{D712FD04-2B9A-4295-BDE1-E4D02FF82B04}"/>
    <cellStyle name="Normal 11 2 2 3 2" xfId="4549" xr:uid="{50E204A0-8620-492D-947F-91EDF3FB8665}"/>
    <cellStyle name="Normal 11 2 2 3 2 2" xfId="7786" xr:uid="{EDDBA7FA-2DCC-4659-9E4E-29505C34DE62}"/>
    <cellStyle name="Normal 11 2 2 3 2 2 2" xfId="15209" xr:uid="{A9429958-B1FC-44C4-BDAA-22BD9B741B68}"/>
    <cellStyle name="Normal 11 2 2 3 2 2 2 2" xfId="30047" xr:uid="{DFA51835-CC77-4232-A653-B2D2FA691535}"/>
    <cellStyle name="Normal 11 2 2 3 2 2 2 3" xfId="44880" xr:uid="{E0A97A45-8A9B-4895-AB31-AFB1FA9EB360}"/>
    <cellStyle name="Normal 11 2 2 3 2 2 3" xfId="22627" xr:uid="{4D92585F-23C4-4183-8744-B90D01A68242}"/>
    <cellStyle name="Normal 11 2 2 3 2 2 4" xfId="37460" xr:uid="{FD043099-ABE3-4536-8A29-CD9AC475CC04}"/>
    <cellStyle name="Normal 11 2 2 3 2 3" xfId="11971" xr:uid="{2B463597-4393-444B-9BD4-EBD7A604AECB}"/>
    <cellStyle name="Normal 11 2 2 3 2 3 2" xfId="26809" xr:uid="{C9E43E88-34C1-4F4F-BC67-0F3B89CB60D4}"/>
    <cellStyle name="Normal 11 2 2 3 2 3 3" xfId="41642" xr:uid="{D0BCEDED-D31F-49E9-9E4D-758DA0B0507A}"/>
    <cellStyle name="Normal 11 2 2 3 2 4" xfId="19389" xr:uid="{13F11F6A-10D5-476C-8668-B502BD2A4260}"/>
    <cellStyle name="Normal 11 2 2 3 2 5" xfId="34222" xr:uid="{5E9C3F96-6907-4DBF-8DC9-242D2A40E119}"/>
    <cellStyle name="Normal 11 2 2 3 3" xfId="6415" xr:uid="{504FD835-CD96-42E2-841B-D1EB9CD0EFC5}"/>
    <cellStyle name="Normal 11 2 2 3 3 2" xfId="13838" xr:uid="{4C47536F-E5CB-42DF-938F-C75A38A1E184}"/>
    <cellStyle name="Normal 11 2 2 3 3 2 2" xfId="28676" xr:uid="{73EF7331-C2FA-46C7-81FF-B749F231AC37}"/>
    <cellStyle name="Normal 11 2 2 3 3 2 3" xfId="43509" xr:uid="{8DDEAF93-A767-443B-906D-01DDB330DD65}"/>
    <cellStyle name="Normal 11 2 2 3 3 3" xfId="21256" xr:uid="{6119FE0A-BB44-40C4-9866-37896C96BB09}"/>
    <cellStyle name="Normal 11 2 2 3 3 4" xfId="36089" xr:uid="{3A20E3F6-14C8-4714-A2EB-A42E531DA222}"/>
    <cellStyle name="Normal 11 2 2 3 4" xfId="10597" xr:uid="{C68F90BE-40E0-4812-8AC6-82E06075332D}"/>
    <cellStyle name="Normal 11 2 2 3 4 2" xfId="25435" xr:uid="{D9D4D8C6-9C38-470E-B668-871C33C4062C}"/>
    <cellStyle name="Normal 11 2 2 3 4 3" xfId="40268" xr:uid="{9AE0F1D9-50B0-4270-9B8B-CA6B63DB4C6C}"/>
    <cellStyle name="Normal 11 2 2 3 5" xfId="18015" xr:uid="{F2A3B92D-F35E-4C6E-BFD4-15074CFA33DF}"/>
    <cellStyle name="Normal 11 2 2 3 6" xfId="32848" xr:uid="{5A431D33-1094-4C53-891B-4EA99233E3D3}"/>
    <cellStyle name="Normal 11 2 2 4" xfId="4550" xr:uid="{EDCFDA36-9AA5-4C86-B893-63DC7D52E0C8}"/>
    <cellStyle name="Normal 11 2 2 4 2" xfId="7787" xr:uid="{ECDB836C-FD27-42A7-BB9D-1FCCA07B6CEC}"/>
    <cellStyle name="Normal 11 2 2 4 2 2" xfId="15210" xr:uid="{E9DE6378-E6A2-4230-B113-C70D29AEB6EC}"/>
    <cellStyle name="Normal 11 2 2 4 2 2 2" xfId="30048" xr:uid="{C852F8F8-9E34-42CF-84DF-C1297890D58E}"/>
    <cellStyle name="Normal 11 2 2 4 2 2 3" xfId="44881" xr:uid="{EC6A6BDE-E91F-41F7-90B9-40D19AEEC14C}"/>
    <cellStyle name="Normal 11 2 2 4 2 3" xfId="22628" xr:uid="{C9631531-3DF1-4553-9B1E-D475B0BCCF66}"/>
    <cellStyle name="Normal 11 2 2 4 2 4" xfId="37461" xr:uid="{34A6A65F-92E9-4A26-8D1C-435D3F8C5AEF}"/>
    <cellStyle name="Normal 11 2 2 4 3" xfId="11972" xr:uid="{11B5CB01-7058-42A2-8442-530D5EF65C49}"/>
    <cellStyle name="Normal 11 2 2 4 3 2" xfId="26810" xr:uid="{1749978F-8A86-4696-BAFB-4D57FB40C98D}"/>
    <cellStyle name="Normal 11 2 2 4 3 3" xfId="41643" xr:uid="{930A778D-5084-4E68-8226-F3BE0F4BD295}"/>
    <cellStyle name="Normal 11 2 2 4 4" xfId="19390" xr:uid="{CC599AA4-8403-4BF1-AB41-72C4E9D1EEDF}"/>
    <cellStyle name="Normal 11 2 2 4 5" xfId="34223" xr:uid="{AB31E9F4-304F-483A-A648-411EE7B7B242}"/>
    <cellStyle name="Normal 11 2 2 5" xfId="5683" xr:uid="{7827AAF1-8A8E-4376-834D-C268E0DE3144}"/>
    <cellStyle name="Normal 11 2 2 5 2" xfId="8923" xr:uid="{F8A19071-7728-465B-9072-9C1FF1BE3C7E}"/>
    <cellStyle name="Normal 11 2 2 5 2 2" xfId="16346" xr:uid="{0B13D5C6-C1B3-4C9D-8DE7-65F1BEB8DCEB}"/>
    <cellStyle name="Normal 11 2 2 5 2 2 2" xfId="31184" xr:uid="{736A8FFE-5AF2-4776-9F81-2F3AFEA38E0A}"/>
    <cellStyle name="Normal 11 2 2 5 2 2 3" xfId="46017" xr:uid="{0DB7ADBE-D5CC-429C-8BBF-ED50E5000F25}"/>
    <cellStyle name="Normal 11 2 2 5 2 3" xfId="23764" xr:uid="{C1AD1F03-9F46-48EE-9818-BB6FD084FEF8}"/>
    <cellStyle name="Normal 11 2 2 5 2 4" xfId="38597" xr:uid="{A7D3EE5A-9FC5-49FA-B725-FB7E25685940}"/>
    <cellStyle name="Normal 11 2 2 5 3" xfId="13108" xr:uid="{71702B66-ED70-4C54-B837-A6AA6F8632AA}"/>
    <cellStyle name="Normal 11 2 2 5 3 2" xfId="27946" xr:uid="{F4F6F6BC-61BD-449D-B959-D857B9591ECB}"/>
    <cellStyle name="Normal 11 2 2 5 3 3" xfId="42779" xr:uid="{F59ECB89-14A7-4C43-BAC3-AC750C17E5D9}"/>
    <cellStyle name="Normal 11 2 2 5 4" xfId="20526" xr:uid="{12AB6CF6-DE0B-4C32-8C9F-70BEF37B0E70}"/>
    <cellStyle name="Normal 11 2 2 5 5" xfId="35359" xr:uid="{F2F86422-1527-4A7E-B110-9C447F605CB5}"/>
    <cellStyle name="Normal 11 2 2 6" xfId="3184" xr:uid="{2B8AF4ED-1A09-40E4-A1C5-66B39163B73D}"/>
    <cellStyle name="Normal 11 2 2 6 2" xfId="9426" xr:uid="{09C921C8-A563-42E1-8A69-61A5F640CFCB}"/>
    <cellStyle name="Normal 11 2 2 6 2 2" xfId="16849" xr:uid="{691B52FA-7FA0-4898-8BE1-7C640A4ADC1C}"/>
    <cellStyle name="Normal 11 2 2 6 2 2 2" xfId="31687" xr:uid="{5623BDE3-8EFA-4349-995B-129EDE4C0634}"/>
    <cellStyle name="Normal 11 2 2 6 2 2 3" xfId="46520" xr:uid="{A07A1A4E-0D90-4163-A5C3-F4F59A4D54BB}"/>
    <cellStyle name="Normal 11 2 2 6 2 3" xfId="24267" xr:uid="{7D1A8253-1A66-4687-A943-E2A7687F6942}"/>
    <cellStyle name="Normal 11 2 2 6 2 4" xfId="39100" xr:uid="{989A6436-C564-4406-9B19-E82CCB500ED0}"/>
    <cellStyle name="Normal 11 2 2 6 3" xfId="10595" xr:uid="{8C0B6787-D062-4229-9F3B-3D5489DB29DE}"/>
    <cellStyle name="Normal 11 2 2 6 3 2" xfId="25433" xr:uid="{AB3F52E4-DEE3-4F0D-B06E-0F14BB1B2785}"/>
    <cellStyle name="Normal 11 2 2 6 3 3" xfId="40266" xr:uid="{4B649485-7B71-4776-9DD9-753C423AD73A}"/>
    <cellStyle name="Normal 11 2 2 6 4" xfId="18013" xr:uid="{2E721913-E032-4A91-A2DD-24EADF94ED2C}"/>
    <cellStyle name="Normal 11 2 2 6 5" xfId="32846" xr:uid="{182DE6E0-99D2-4CAD-B0FA-E13BA3116BF9}"/>
    <cellStyle name="Normal 11 2 2 7" xfId="6413" xr:uid="{4E059F7F-6D27-4A7A-BF0B-6D8D06D4DCDD}"/>
    <cellStyle name="Normal 11 2 2 7 2" xfId="13836" xr:uid="{D02EE4D7-576D-4D33-BB67-D0EF56481853}"/>
    <cellStyle name="Normal 11 2 2 7 2 2" xfId="28674" xr:uid="{BA7BAB53-335A-4305-A50B-7F0E722E3F91}"/>
    <cellStyle name="Normal 11 2 2 7 2 3" xfId="43507" xr:uid="{DF13B651-9FCB-4D1E-A5AD-3DDC2978F43B}"/>
    <cellStyle name="Normal 11 2 2 7 3" xfId="21254" xr:uid="{B69693EC-DBF1-4593-8218-61CB8D93BD3C}"/>
    <cellStyle name="Normal 11 2 2 7 4" xfId="36087" xr:uid="{BF99EF24-FA79-4AC4-932E-ECA4C0200A8F}"/>
    <cellStyle name="Normal 11 2 2 8" xfId="9873" xr:uid="{3820E7F0-3FD3-436D-8A27-3B42F2B0349E}"/>
    <cellStyle name="Normal 11 2 2 8 2" xfId="24711" xr:uid="{45C33E60-7805-4383-8AC6-B73C152C3BBC}"/>
    <cellStyle name="Normal 11 2 2 8 3" xfId="39544" xr:uid="{F19DB8BC-058E-4C85-A8AB-660CE87A6F87}"/>
    <cellStyle name="Normal 11 2 2 9" xfId="17291" xr:uid="{576D0BF3-9016-4472-87A9-E28DBBA08C4C}"/>
    <cellStyle name="Normal 11 2 3" xfId="2349" xr:uid="{A89197DD-59E3-4F39-A950-20D1A6988B8A}"/>
    <cellStyle name="Normal 11 2 3 10" xfId="32175" xr:uid="{4A6EE4B4-40C6-4259-BFC3-CF5D9E33BEE9}"/>
    <cellStyle name="Normal 11 2 3 2" xfId="3188" xr:uid="{045C5EC6-04EC-4903-A7C6-57B31D45C2FE}"/>
    <cellStyle name="Normal 11 2 3 2 2" xfId="4551" xr:uid="{F5B2AADF-6E29-4C06-BD1A-C8BD0CCC7B16}"/>
    <cellStyle name="Normal 11 2 3 2 2 2" xfId="7788" xr:uid="{F52709D0-06FC-4BCD-8772-5B75B79DD04C}"/>
    <cellStyle name="Normal 11 2 3 2 2 2 2" xfId="15211" xr:uid="{A3086682-70F8-4E6D-B3F3-B23D7B53D333}"/>
    <cellStyle name="Normal 11 2 3 2 2 2 2 2" xfId="30049" xr:uid="{D51EFD2E-0C88-4EA1-8F3C-D1CA535B14B0}"/>
    <cellStyle name="Normal 11 2 3 2 2 2 2 3" xfId="44882" xr:uid="{AE2417F7-F586-49DD-B45B-018F153E8FB9}"/>
    <cellStyle name="Normal 11 2 3 2 2 2 3" xfId="22629" xr:uid="{963C1593-8D02-4A28-83F3-1904034BC75D}"/>
    <cellStyle name="Normal 11 2 3 2 2 2 4" xfId="37462" xr:uid="{3DEC4BC4-CC56-474A-8F31-918755761250}"/>
    <cellStyle name="Normal 11 2 3 2 2 3" xfId="11973" xr:uid="{9DB19D76-995C-4910-9A5B-F61B91C6DFC5}"/>
    <cellStyle name="Normal 11 2 3 2 2 3 2" xfId="26811" xr:uid="{330F9599-0378-4510-AF3D-EC3249A9555A}"/>
    <cellStyle name="Normal 11 2 3 2 2 3 3" xfId="41644" xr:uid="{C67D3AD6-712D-44FE-99DF-9DABB5B289F2}"/>
    <cellStyle name="Normal 11 2 3 2 2 4" xfId="19391" xr:uid="{C30B6EFA-FE23-4628-A2D6-6B16EF4BA634}"/>
    <cellStyle name="Normal 11 2 3 2 2 5" xfId="34224" xr:uid="{2E5F6975-FA11-42D9-AAF3-98DF7AC9A86D}"/>
    <cellStyle name="Normal 11 2 3 2 3" xfId="6417" xr:uid="{105CC383-B368-4673-8547-1048EC161872}"/>
    <cellStyle name="Normal 11 2 3 2 3 2" xfId="13840" xr:uid="{F562A60A-3416-4FA2-9831-6F72FE9BD3CA}"/>
    <cellStyle name="Normal 11 2 3 2 3 2 2" xfId="28678" xr:uid="{577A40A3-FF1F-4565-9D8E-26C9B9550605}"/>
    <cellStyle name="Normal 11 2 3 2 3 2 3" xfId="43511" xr:uid="{EA885601-3F18-4CDB-9B7E-77CE3C8BFEDA}"/>
    <cellStyle name="Normal 11 2 3 2 3 3" xfId="21258" xr:uid="{D2BB9799-53B1-4946-A31D-A392F9A14813}"/>
    <cellStyle name="Normal 11 2 3 2 3 4" xfId="36091" xr:uid="{708C125F-8E33-4D7B-BB6A-3148D1B8D9C4}"/>
    <cellStyle name="Normal 11 2 3 2 4" xfId="10599" xr:uid="{54DE8942-001D-4178-AF00-5D827FD370F4}"/>
    <cellStyle name="Normal 11 2 3 2 4 2" xfId="25437" xr:uid="{FAEAEE0C-E4E2-47EC-98AD-DFD1AF6CA143}"/>
    <cellStyle name="Normal 11 2 3 2 4 3" xfId="40270" xr:uid="{D860E1C1-298A-4FF3-B1F0-70633B786CA3}"/>
    <cellStyle name="Normal 11 2 3 2 5" xfId="18017" xr:uid="{9D5A04D1-EE31-48E1-989B-94FA0064C98E}"/>
    <cellStyle name="Normal 11 2 3 2 6" xfId="32850" xr:uid="{CEC3A875-8779-461C-9A41-7748BED80F7F}"/>
    <cellStyle name="Normal 11 2 3 3" xfId="3189" xr:uid="{6D80C8D3-C191-4D88-87FC-79AD9F891E20}"/>
    <cellStyle name="Normal 11 2 3 3 2" xfId="4552" xr:uid="{D5F37E4B-7704-49E8-9FFF-151EC9D119B1}"/>
    <cellStyle name="Normal 11 2 3 3 2 2" xfId="7789" xr:uid="{9E01B4AF-F51A-4D11-9DB5-A345F0D4BEFD}"/>
    <cellStyle name="Normal 11 2 3 3 2 2 2" xfId="15212" xr:uid="{803E1A55-12FE-4CA2-A4FA-9294D2F88E4B}"/>
    <cellStyle name="Normal 11 2 3 3 2 2 2 2" xfId="30050" xr:uid="{418650E0-1A50-4246-A552-E671A7B176B3}"/>
    <cellStyle name="Normal 11 2 3 3 2 2 2 3" xfId="44883" xr:uid="{55F88078-172C-4A17-8644-68121CD365BF}"/>
    <cellStyle name="Normal 11 2 3 3 2 2 3" xfId="22630" xr:uid="{AB2553F0-2309-498E-AA4E-5DA0830A03DC}"/>
    <cellStyle name="Normal 11 2 3 3 2 2 4" xfId="37463" xr:uid="{B639A8B5-5E1A-4CB1-AAF6-88AC7C95727A}"/>
    <cellStyle name="Normal 11 2 3 3 2 3" xfId="11974" xr:uid="{F0A6B1D2-682F-4D7E-9196-EC7711906B61}"/>
    <cellStyle name="Normal 11 2 3 3 2 3 2" xfId="26812" xr:uid="{AF0CF872-CD8B-4C54-956E-23055DCDDA89}"/>
    <cellStyle name="Normal 11 2 3 3 2 3 3" xfId="41645" xr:uid="{93CDCF3A-9066-480B-8EE5-76A53550CA27}"/>
    <cellStyle name="Normal 11 2 3 3 2 4" xfId="19392" xr:uid="{566FEBD7-18C2-4482-9042-FEE04574DE37}"/>
    <cellStyle name="Normal 11 2 3 3 2 5" xfId="34225" xr:uid="{2AD65B70-ECFA-41B8-B684-23096F92D940}"/>
    <cellStyle name="Normal 11 2 3 3 3" xfId="6418" xr:uid="{A464186D-251E-4FA0-91B9-E23576885B56}"/>
    <cellStyle name="Normal 11 2 3 3 3 2" xfId="13841" xr:uid="{AE4285FC-AC35-4AAE-B798-CFACE41D92D2}"/>
    <cellStyle name="Normal 11 2 3 3 3 2 2" xfId="28679" xr:uid="{F13F14BD-36C6-4113-8ECC-E272EC12F0B9}"/>
    <cellStyle name="Normal 11 2 3 3 3 2 3" xfId="43512" xr:uid="{CFE5BA74-7F4E-4FD0-86EF-6B5189F55AB9}"/>
    <cellStyle name="Normal 11 2 3 3 3 3" xfId="21259" xr:uid="{E2BA30DA-02C3-46C9-97EF-EE404D71F6B2}"/>
    <cellStyle name="Normal 11 2 3 3 3 4" xfId="36092" xr:uid="{E012F9B7-997C-446C-A7F0-75FEEF8F6171}"/>
    <cellStyle name="Normal 11 2 3 3 4" xfId="10600" xr:uid="{5FA08747-F53E-4938-8891-E831173DF588}"/>
    <cellStyle name="Normal 11 2 3 3 4 2" xfId="25438" xr:uid="{4B85457E-15A1-440B-8334-2C0922B10DAF}"/>
    <cellStyle name="Normal 11 2 3 3 4 3" xfId="40271" xr:uid="{1477EDBE-4DE7-49BC-8DC2-EA1A97302B12}"/>
    <cellStyle name="Normal 11 2 3 3 5" xfId="18018" xr:uid="{1E3013DB-E5DD-4233-843D-4BF5F29D5916}"/>
    <cellStyle name="Normal 11 2 3 3 6" xfId="32851" xr:uid="{02FB1DEE-CBD5-4742-924C-43FE2CEF04C5}"/>
    <cellStyle name="Normal 11 2 3 4" xfId="4553" xr:uid="{DB1BAB75-C894-4424-B634-0E56322AAF70}"/>
    <cellStyle name="Normal 11 2 3 4 2" xfId="7790" xr:uid="{B7296AAD-E14A-49C6-A4B1-96B7C24C5CC2}"/>
    <cellStyle name="Normal 11 2 3 4 2 2" xfId="15213" xr:uid="{43825870-21FD-4393-A4C3-21C38281E7C1}"/>
    <cellStyle name="Normal 11 2 3 4 2 2 2" xfId="30051" xr:uid="{FCDFDB7E-7B32-4146-B30D-56DE004DE52C}"/>
    <cellStyle name="Normal 11 2 3 4 2 2 3" xfId="44884" xr:uid="{EEAF9AAF-5D46-4471-BECC-8F2BF5627372}"/>
    <cellStyle name="Normal 11 2 3 4 2 3" xfId="22631" xr:uid="{7F3E9292-A8A3-44C1-9BD0-0AA71D4626C1}"/>
    <cellStyle name="Normal 11 2 3 4 2 4" xfId="37464" xr:uid="{30A99547-7133-4592-B471-8AF7DF3AACA2}"/>
    <cellStyle name="Normal 11 2 3 4 3" xfId="11975" xr:uid="{17FFA8F9-B514-4B60-AC5B-273B99E99497}"/>
    <cellStyle name="Normal 11 2 3 4 3 2" xfId="26813" xr:uid="{D3B9423A-6417-443A-83D8-454DCEE8D9FA}"/>
    <cellStyle name="Normal 11 2 3 4 3 3" xfId="41646" xr:uid="{EB76F939-D962-4092-A80A-30ADAC470D94}"/>
    <cellStyle name="Normal 11 2 3 4 4" xfId="19393" xr:uid="{5BC51EFA-B9A0-45B3-8F68-1DC2A8C95DD9}"/>
    <cellStyle name="Normal 11 2 3 4 5" xfId="34226" xr:uid="{779530FF-250C-409E-AC4D-195C17317F55}"/>
    <cellStyle name="Normal 11 2 3 5" xfId="5739" xr:uid="{A92C2EE2-3C0E-46FE-B048-8DBDECC2E700}"/>
    <cellStyle name="Normal 11 2 3 5 2" xfId="8979" xr:uid="{6904379B-3B24-48F4-B7B9-77770ECAFEC2}"/>
    <cellStyle name="Normal 11 2 3 5 2 2" xfId="16402" xr:uid="{8DB6D015-484A-4DA4-B2BE-52E14D26BA48}"/>
    <cellStyle name="Normal 11 2 3 5 2 2 2" xfId="31240" xr:uid="{4B63EAD9-94CD-4EBC-B4C6-CFDA162EAF71}"/>
    <cellStyle name="Normal 11 2 3 5 2 2 3" xfId="46073" xr:uid="{38BD06D5-391E-4818-8C9F-1428E09ADFFC}"/>
    <cellStyle name="Normal 11 2 3 5 2 3" xfId="23820" xr:uid="{01C23B81-9FD9-4BFF-B1EE-7A14C53C6C64}"/>
    <cellStyle name="Normal 11 2 3 5 2 4" xfId="38653" xr:uid="{ED74EE8D-1C83-4A6F-AE1A-1EA064F41500}"/>
    <cellStyle name="Normal 11 2 3 5 3" xfId="13164" xr:uid="{395F4981-B67D-4462-9775-95CD79EE8135}"/>
    <cellStyle name="Normal 11 2 3 5 3 2" xfId="28002" xr:uid="{4A538FB5-F1F9-49B8-A850-6E16E8255C69}"/>
    <cellStyle name="Normal 11 2 3 5 3 3" xfId="42835" xr:uid="{A7E2DEEE-1708-4395-AE77-F32EF2EEC416}"/>
    <cellStyle name="Normal 11 2 3 5 4" xfId="20582" xr:uid="{C2B7C508-AF46-494C-9D78-AD2D0D52A36A}"/>
    <cellStyle name="Normal 11 2 3 5 5" xfId="35415" xr:uid="{DB83E4D2-F0DE-452E-BDF7-664C89E6037F}"/>
    <cellStyle name="Normal 11 2 3 6" xfId="3187" xr:uid="{F25509F3-1734-4739-93B8-90EAD28473AC}"/>
    <cellStyle name="Normal 11 2 3 6 2" xfId="9427" xr:uid="{9EB2B58B-24D3-4D77-AEC0-84C73D594BAC}"/>
    <cellStyle name="Normal 11 2 3 6 2 2" xfId="16850" xr:uid="{8695F88B-5317-4AF2-A873-313F3B5504FB}"/>
    <cellStyle name="Normal 11 2 3 6 2 2 2" xfId="31688" xr:uid="{83C077D2-F62F-4A58-A088-DEE52D7D3751}"/>
    <cellStyle name="Normal 11 2 3 6 2 2 3" xfId="46521" xr:uid="{FA56B362-6631-4535-A7D5-5BD767C32C96}"/>
    <cellStyle name="Normal 11 2 3 6 2 3" xfId="24268" xr:uid="{4B871191-ED1E-4A59-ACF1-D9B0D49E2ACA}"/>
    <cellStyle name="Normal 11 2 3 6 2 4" xfId="39101" xr:uid="{9FB05A26-4232-4EB8-9AEA-7344C7B6C3EB}"/>
    <cellStyle name="Normal 11 2 3 6 3" xfId="10598" xr:uid="{7A07E168-6827-4D70-803F-D1CE05DBD1A8}"/>
    <cellStyle name="Normal 11 2 3 6 3 2" xfId="25436" xr:uid="{86F3FD98-FA79-4DD6-9339-4E12750D9045}"/>
    <cellStyle name="Normal 11 2 3 6 3 3" xfId="40269" xr:uid="{1901BF22-D92F-4B64-9D5B-4CEF5F2ADDA0}"/>
    <cellStyle name="Normal 11 2 3 6 4" xfId="18016" xr:uid="{099C8B2F-F192-4C61-AAAB-B6D3DB7C0178}"/>
    <cellStyle name="Normal 11 2 3 6 5" xfId="32849" xr:uid="{D41F16F6-D651-4943-9D13-3213C35696A5}"/>
    <cellStyle name="Normal 11 2 3 7" xfId="6416" xr:uid="{8290C8F9-6128-4EE2-983C-4C32BC9E0E35}"/>
    <cellStyle name="Normal 11 2 3 7 2" xfId="13839" xr:uid="{D5F0F90C-104A-4261-8572-27367E916C9C}"/>
    <cellStyle name="Normal 11 2 3 7 2 2" xfId="28677" xr:uid="{F6EEF5E3-02E3-443D-9C83-C4A49EADAF68}"/>
    <cellStyle name="Normal 11 2 3 7 2 3" xfId="43510" xr:uid="{B7F7D29C-EFAC-4D8B-B70C-872A1621DEB2}"/>
    <cellStyle name="Normal 11 2 3 7 3" xfId="21257" xr:uid="{15038823-C2DE-4A56-B669-889D5A34F754}"/>
    <cellStyle name="Normal 11 2 3 7 4" xfId="36090" xr:uid="{DFB96755-51DB-47D1-8564-DA7AB58435DA}"/>
    <cellStyle name="Normal 11 2 3 8" xfId="9924" xr:uid="{25310F45-1A20-43A1-9860-050752DEF283}"/>
    <cellStyle name="Normal 11 2 3 8 2" xfId="24762" xr:uid="{62BB6B74-C346-4EE6-A5BA-AD61C7D495F8}"/>
    <cellStyle name="Normal 11 2 3 8 3" xfId="39595" xr:uid="{018E5A2C-E039-4C96-8167-F206A15A1192}"/>
    <cellStyle name="Normal 11 2 3 9" xfId="17342" xr:uid="{15BEEC64-A5A6-47A7-9A60-AAB5F229FAA1}"/>
    <cellStyle name="Normal 11 2 4" xfId="2382" xr:uid="{2EBD690E-6916-4E5D-9CE1-E27C6A805B97}"/>
    <cellStyle name="Normal 11 2 4 10" xfId="32206" xr:uid="{C6C9439C-A648-4768-9D93-4EAC276D5FA7}"/>
    <cellStyle name="Normal 11 2 4 2" xfId="3191" xr:uid="{B71C9D77-A03D-43D1-AD3E-1174245C40F1}"/>
    <cellStyle name="Normal 11 2 4 2 2" xfId="4554" xr:uid="{A6C6BB13-F3BA-48AB-9386-5C900F3E5CB1}"/>
    <cellStyle name="Normal 11 2 4 2 2 2" xfId="7791" xr:uid="{C330A921-72E0-486E-B06D-A6D548995A22}"/>
    <cellStyle name="Normal 11 2 4 2 2 2 2" xfId="15214" xr:uid="{D6E7112A-FA06-469A-A656-EAF1FF06523F}"/>
    <cellStyle name="Normal 11 2 4 2 2 2 2 2" xfId="30052" xr:uid="{85311B91-46EE-4D27-9489-FDD10CE64EA9}"/>
    <cellStyle name="Normal 11 2 4 2 2 2 2 3" xfId="44885" xr:uid="{BB088D8D-F9D8-45F6-BCA9-8907A7C95873}"/>
    <cellStyle name="Normal 11 2 4 2 2 2 3" xfId="22632" xr:uid="{4A070C48-D3A8-4AC8-8813-3FF9BA64B5C3}"/>
    <cellStyle name="Normal 11 2 4 2 2 2 4" xfId="37465" xr:uid="{848E574F-62E0-4404-8D2B-7872C10E33BC}"/>
    <cellStyle name="Normal 11 2 4 2 2 3" xfId="11976" xr:uid="{D459AB34-B7E6-4BD1-82BE-F673C281CA19}"/>
    <cellStyle name="Normal 11 2 4 2 2 3 2" xfId="26814" xr:uid="{E5A769EF-3D6A-4818-9CBB-E684386E24B6}"/>
    <cellStyle name="Normal 11 2 4 2 2 3 3" xfId="41647" xr:uid="{7FE3BF5F-5A86-47A9-8868-789D1CBC0F92}"/>
    <cellStyle name="Normal 11 2 4 2 2 4" xfId="19394" xr:uid="{EB41634B-34F1-40A5-945C-13C57B041991}"/>
    <cellStyle name="Normal 11 2 4 2 2 5" xfId="34227" xr:uid="{A372F6A0-D548-4A15-A123-F50AE2B14015}"/>
    <cellStyle name="Normal 11 2 4 2 3" xfId="6420" xr:uid="{543F1CDF-601D-46B9-A281-E7ED7EB80358}"/>
    <cellStyle name="Normal 11 2 4 2 3 2" xfId="13843" xr:uid="{05E5F3B9-39DA-43FC-92DF-C088AEACB574}"/>
    <cellStyle name="Normal 11 2 4 2 3 2 2" xfId="28681" xr:uid="{9C68850F-7B19-44FF-8244-8B2B12CEE61D}"/>
    <cellStyle name="Normal 11 2 4 2 3 2 3" xfId="43514" xr:uid="{32888B78-5C1D-48FF-8604-16668F505637}"/>
    <cellStyle name="Normal 11 2 4 2 3 3" xfId="21261" xr:uid="{7FCED08E-95B0-42DF-94BC-D84391786FFF}"/>
    <cellStyle name="Normal 11 2 4 2 3 4" xfId="36094" xr:uid="{E26059E7-2F71-4A31-8B2E-DDC3C0F99E2F}"/>
    <cellStyle name="Normal 11 2 4 2 4" xfId="10602" xr:uid="{69B6C79C-9549-4B15-8C11-88DF3AEEDD5E}"/>
    <cellStyle name="Normal 11 2 4 2 4 2" xfId="25440" xr:uid="{319DF75B-1550-4850-8D86-207792720B43}"/>
    <cellStyle name="Normal 11 2 4 2 4 3" xfId="40273" xr:uid="{91380044-E00A-44A0-B91D-E166A465A58C}"/>
    <cellStyle name="Normal 11 2 4 2 5" xfId="18020" xr:uid="{6394A89F-2288-4A71-B6D8-307672A9B59D}"/>
    <cellStyle name="Normal 11 2 4 2 6" xfId="32853" xr:uid="{4D903E13-0DD9-4E0B-B07D-358F9BFB711F}"/>
    <cellStyle name="Normal 11 2 4 3" xfId="3192" xr:uid="{0CBB9558-976A-4EC9-B782-25677D443E84}"/>
    <cellStyle name="Normal 11 2 4 3 2" xfId="4555" xr:uid="{31AE6562-C5C9-479D-999D-9848A4207D44}"/>
    <cellStyle name="Normal 11 2 4 3 2 2" xfId="7792" xr:uid="{BB49DB3E-776A-4CAD-B42A-211583CCFB6B}"/>
    <cellStyle name="Normal 11 2 4 3 2 2 2" xfId="15215" xr:uid="{445DE5CF-8C17-4D27-9124-162559393327}"/>
    <cellStyle name="Normal 11 2 4 3 2 2 2 2" xfId="30053" xr:uid="{05FA269A-5A33-4CA9-8B98-C05DC590868C}"/>
    <cellStyle name="Normal 11 2 4 3 2 2 2 3" xfId="44886" xr:uid="{588D74AD-6D94-4BFD-A348-DEA2C83BD371}"/>
    <cellStyle name="Normal 11 2 4 3 2 2 3" xfId="22633" xr:uid="{662EC01B-4DF4-4201-B961-9EF0D5E4B4C9}"/>
    <cellStyle name="Normal 11 2 4 3 2 2 4" xfId="37466" xr:uid="{440C218F-096A-4FF9-AFB5-42783E955C4D}"/>
    <cellStyle name="Normal 11 2 4 3 2 3" xfId="11977" xr:uid="{1C01FBBA-31B0-4CFB-89AD-3C3C9F71B766}"/>
    <cellStyle name="Normal 11 2 4 3 2 3 2" xfId="26815" xr:uid="{9BB11BF5-D0EA-469B-810A-ADE479043547}"/>
    <cellStyle name="Normal 11 2 4 3 2 3 3" xfId="41648" xr:uid="{AA83CC74-B615-4C16-96EA-97E2249AFB4B}"/>
    <cellStyle name="Normal 11 2 4 3 2 4" xfId="19395" xr:uid="{CD0E6439-9D33-4BBB-8F72-182FEBDDDC58}"/>
    <cellStyle name="Normal 11 2 4 3 2 5" xfId="34228" xr:uid="{D37775E0-D2C3-489B-89F1-A90C3F188696}"/>
    <cellStyle name="Normal 11 2 4 3 3" xfId="6421" xr:uid="{89A15647-AAF0-4BA3-A25F-1A3927C36CA0}"/>
    <cellStyle name="Normal 11 2 4 3 3 2" xfId="13844" xr:uid="{096E127A-B7B3-4BEB-A32F-94EB9F9EA7AC}"/>
    <cellStyle name="Normal 11 2 4 3 3 2 2" xfId="28682" xr:uid="{D2480A66-0222-43B9-A52E-BB9007BE7470}"/>
    <cellStyle name="Normal 11 2 4 3 3 2 3" xfId="43515" xr:uid="{D41F9171-8AA5-46A6-867F-D296F6FDB928}"/>
    <cellStyle name="Normal 11 2 4 3 3 3" xfId="21262" xr:uid="{6D1A69AF-EDE2-4C55-9358-1E02382B3FFA}"/>
    <cellStyle name="Normal 11 2 4 3 3 4" xfId="36095" xr:uid="{7B67C959-82C7-450A-99BB-629DDA52047E}"/>
    <cellStyle name="Normal 11 2 4 3 4" xfId="10603" xr:uid="{9DE914F8-78B3-405B-998C-7B242CCB3E5F}"/>
    <cellStyle name="Normal 11 2 4 3 4 2" xfId="25441" xr:uid="{F73CA95A-1ED6-405B-AB9D-B038F6C972BE}"/>
    <cellStyle name="Normal 11 2 4 3 4 3" xfId="40274" xr:uid="{95431D8A-F275-4C2F-B28C-2F1E18D079F1}"/>
    <cellStyle name="Normal 11 2 4 3 5" xfId="18021" xr:uid="{9D0AB351-1833-4CDE-B86D-3D1D46525A9C}"/>
    <cellStyle name="Normal 11 2 4 3 6" xfId="32854" xr:uid="{A9853900-35DC-4AE9-98CB-108C0DAF4E45}"/>
    <cellStyle name="Normal 11 2 4 4" xfId="4556" xr:uid="{3F21B8AA-CA61-401B-B09B-C1A71605FFE0}"/>
    <cellStyle name="Normal 11 2 4 4 2" xfId="7793" xr:uid="{840D6EDE-2D42-419A-B892-48A52E1799A2}"/>
    <cellStyle name="Normal 11 2 4 4 2 2" xfId="15216" xr:uid="{77172FA8-8D77-4B49-8AEC-913890F3375C}"/>
    <cellStyle name="Normal 11 2 4 4 2 2 2" xfId="30054" xr:uid="{D0CF96DE-79E8-40D7-B2C4-09B2445322EA}"/>
    <cellStyle name="Normal 11 2 4 4 2 2 3" xfId="44887" xr:uid="{0B33B72E-61BC-4D11-82B7-B8F2AC6EBF56}"/>
    <cellStyle name="Normal 11 2 4 4 2 3" xfId="22634" xr:uid="{CD121113-053E-4421-9607-A5BF889264A3}"/>
    <cellStyle name="Normal 11 2 4 4 2 4" xfId="37467" xr:uid="{5A8CA5F7-9E0D-4D56-95FF-782C0A2B9181}"/>
    <cellStyle name="Normal 11 2 4 4 3" xfId="11978" xr:uid="{5B2907DE-7C4B-4AF2-A441-EA2A62EBCF11}"/>
    <cellStyle name="Normal 11 2 4 4 3 2" xfId="26816" xr:uid="{B3E22532-BF01-4653-B320-C0037BC5ECC8}"/>
    <cellStyle name="Normal 11 2 4 4 3 3" xfId="41649" xr:uid="{EEF32D34-A5F6-4CFE-A65C-AE17B8B3546D}"/>
    <cellStyle name="Normal 11 2 4 4 4" xfId="19396" xr:uid="{E7E17A1B-BCFA-4EDC-8464-F3D9E5381B3F}"/>
    <cellStyle name="Normal 11 2 4 4 5" xfId="34229" xr:uid="{47226ECF-6BD4-4182-95CB-F370E61E4C52}"/>
    <cellStyle name="Normal 11 2 4 5" xfId="5671" xr:uid="{C9A6854A-AA4C-41B7-BECB-1C53F3960C91}"/>
    <cellStyle name="Normal 11 2 4 5 2" xfId="8911" xr:uid="{DA26B527-C109-4B12-8501-4C34DFE56D9A}"/>
    <cellStyle name="Normal 11 2 4 5 2 2" xfId="16334" xr:uid="{C48CFB7F-BAFA-4A00-82FF-831CA103DA7E}"/>
    <cellStyle name="Normal 11 2 4 5 2 2 2" xfId="31172" xr:uid="{7640FBD6-5761-4181-B6E5-3F4188405320}"/>
    <cellStyle name="Normal 11 2 4 5 2 2 3" xfId="46005" xr:uid="{56D8AC78-7075-4885-A0BA-6A0A409CE6B4}"/>
    <cellStyle name="Normal 11 2 4 5 2 3" xfId="23752" xr:uid="{1716293C-1287-4BE0-BB23-DAAFEF950D2A}"/>
    <cellStyle name="Normal 11 2 4 5 2 4" xfId="38585" xr:uid="{C0EADC5B-E50C-4FDD-90F4-3E41EA581054}"/>
    <cellStyle name="Normal 11 2 4 5 3" xfId="13096" xr:uid="{EA881A93-EBB2-46A5-9FBD-D0753D5E2E51}"/>
    <cellStyle name="Normal 11 2 4 5 3 2" xfId="27934" xr:uid="{ACCFC697-108A-49C0-836F-27D0B5D86FB9}"/>
    <cellStyle name="Normal 11 2 4 5 3 3" xfId="42767" xr:uid="{61319F73-8780-44CD-8A24-A48ACA24EA95}"/>
    <cellStyle name="Normal 11 2 4 5 4" xfId="20514" xr:uid="{E3B264C1-8081-4FF5-8D7A-63493F22C6F5}"/>
    <cellStyle name="Normal 11 2 4 5 5" xfId="35347" xr:uid="{142C2CDB-A6D6-4165-BE07-CB2DA0171CF4}"/>
    <cellStyle name="Normal 11 2 4 6" xfId="3190" xr:uid="{6A30222F-D0A4-4DE2-85AF-448A05FF5028}"/>
    <cellStyle name="Normal 11 2 4 6 2" xfId="9428" xr:uid="{D94C2D3B-09B3-400A-8AAC-8355658EFFD3}"/>
    <cellStyle name="Normal 11 2 4 6 2 2" xfId="16851" xr:uid="{B9560693-A609-4714-803D-C0DFF9351E1C}"/>
    <cellStyle name="Normal 11 2 4 6 2 2 2" xfId="31689" xr:uid="{F4129CF2-E896-4B73-B1CA-86E4801CD0E8}"/>
    <cellStyle name="Normal 11 2 4 6 2 2 3" xfId="46522" xr:uid="{52E0C344-7248-4B80-9850-71D6DA3B8585}"/>
    <cellStyle name="Normal 11 2 4 6 2 3" xfId="24269" xr:uid="{7CFEFF2F-BB86-4CDB-84E2-131DE73AF993}"/>
    <cellStyle name="Normal 11 2 4 6 2 4" xfId="39102" xr:uid="{5907F2FE-429A-49DD-98B6-32412CB464A1}"/>
    <cellStyle name="Normal 11 2 4 6 3" xfId="10601" xr:uid="{9C1B095D-028F-404D-A069-3C7588BBBB74}"/>
    <cellStyle name="Normal 11 2 4 6 3 2" xfId="25439" xr:uid="{A456F26D-8981-468F-A8E8-36FC480930D8}"/>
    <cellStyle name="Normal 11 2 4 6 3 3" xfId="40272" xr:uid="{19C3BF09-202D-4BE3-B994-198D78EF1FE1}"/>
    <cellStyle name="Normal 11 2 4 6 4" xfId="18019" xr:uid="{452C1D13-F206-4AB9-BE5F-1CDE4F7EC1DC}"/>
    <cellStyle name="Normal 11 2 4 6 5" xfId="32852" xr:uid="{87FE9CCF-C9EA-40D9-90D2-D970F5A98518}"/>
    <cellStyle name="Normal 11 2 4 7" xfId="6419" xr:uid="{B5F46D2D-239F-4BBB-9CDD-E0D2CE70266C}"/>
    <cellStyle name="Normal 11 2 4 7 2" xfId="13842" xr:uid="{AD7BB019-718E-46E5-8FAE-919BFFB0BBC0}"/>
    <cellStyle name="Normal 11 2 4 7 2 2" xfId="28680" xr:uid="{079DD2B9-E473-463F-9F75-E8D2C3C20B0F}"/>
    <cellStyle name="Normal 11 2 4 7 2 3" xfId="43513" xr:uid="{72C8122F-3AAE-4656-BD2E-12C9BC90E7D6}"/>
    <cellStyle name="Normal 11 2 4 7 3" xfId="21260" xr:uid="{9AA6681D-B61E-41E7-A611-08AD4FE49028}"/>
    <cellStyle name="Normal 11 2 4 7 4" xfId="36093" xr:uid="{B09BA75A-C27E-49B3-9248-1AF15974140B}"/>
    <cellStyle name="Normal 11 2 4 8" xfId="9955" xr:uid="{C98D6510-DD3A-408E-BA4D-EB9F3DF5FF2A}"/>
    <cellStyle name="Normal 11 2 4 8 2" xfId="24793" xr:uid="{E279092A-D9FD-442F-8FD7-7A438711AEF8}"/>
    <cellStyle name="Normal 11 2 4 8 3" xfId="39626" xr:uid="{84510C62-B967-49F2-85B1-68372774C286}"/>
    <cellStyle name="Normal 11 2 4 9" xfId="17373" xr:uid="{8A2EE44A-ACE5-49EF-AD5B-63E9EEB56C8F}"/>
    <cellStyle name="Normal 11 2 5" xfId="2528" xr:uid="{08805051-E5FB-4318-B6ED-4FC7C7633F55}"/>
    <cellStyle name="Normal 11 2 5 10" xfId="32311" xr:uid="{99041464-6451-466F-85A9-F7CD96B66859}"/>
    <cellStyle name="Normal 11 2 5 2" xfId="3194" xr:uid="{9215C5AB-E9DF-46C5-8C5F-740738168E84}"/>
    <cellStyle name="Normal 11 2 5 2 2" xfId="4557" xr:uid="{9BE6B6C0-AAB5-427E-BD2E-7C28C5958B94}"/>
    <cellStyle name="Normal 11 2 5 2 2 2" xfId="7794" xr:uid="{B5B55375-808C-4414-B8EF-C89D80C15ED9}"/>
    <cellStyle name="Normal 11 2 5 2 2 2 2" xfId="15217" xr:uid="{FA506983-2F68-4C03-84F2-27A35F4230BA}"/>
    <cellStyle name="Normal 11 2 5 2 2 2 2 2" xfId="30055" xr:uid="{6516853E-8055-4805-A3CA-C8125EC9A268}"/>
    <cellStyle name="Normal 11 2 5 2 2 2 2 3" xfId="44888" xr:uid="{46A87889-8C20-4CD0-AAB0-CB6F7949208A}"/>
    <cellStyle name="Normal 11 2 5 2 2 2 3" xfId="22635" xr:uid="{03E259A7-A9CC-44BE-A2C9-66B3F638B071}"/>
    <cellStyle name="Normal 11 2 5 2 2 2 4" xfId="37468" xr:uid="{68DFF1DD-38A0-44C5-A514-5D99248B17D1}"/>
    <cellStyle name="Normal 11 2 5 2 2 3" xfId="11979" xr:uid="{94A9AC5B-92E2-4DC1-83DE-4FC6BA01A9F9}"/>
    <cellStyle name="Normal 11 2 5 2 2 3 2" xfId="26817" xr:uid="{2FD43409-F956-41A1-A3C8-8DF5E5277314}"/>
    <cellStyle name="Normal 11 2 5 2 2 3 3" xfId="41650" xr:uid="{794B19CE-223B-41B0-8997-627AF7158709}"/>
    <cellStyle name="Normal 11 2 5 2 2 4" xfId="19397" xr:uid="{8BD09B56-CC8A-4486-B035-4FFA5BBC0989}"/>
    <cellStyle name="Normal 11 2 5 2 2 5" xfId="34230" xr:uid="{3D5E6336-70F5-48FD-9619-B61C4CB42716}"/>
    <cellStyle name="Normal 11 2 5 2 3" xfId="6423" xr:uid="{62E1AAC5-AD33-4C3F-BCE9-DC79A2030CF4}"/>
    <cellStyle name="Normal 11 2 5 2 3 2" xfId="13846" xr:uid="{B0D1758A-1DC0-42A0-AC93-D98E4F9AB945}"/>
    <cellStyle name="Normal 11 2 5 2 3 2 2" xfId="28684" xr:uid="{4A3EFD04-6FE6-4A3A-BFAD-03DD60268540}"/>
    <cellStyle name="Normal 11 2 5 2 3 2 3" xfId="43517" xr:uid="{132A063F-1862-407B-B409-DFB3532D2C88}"/>
    <cellStyle name="Normal 11 2 5 2 3 3" xfId="21264" xr:uid="{BFE84D52-DC6B-4F7A-89B5-C01414C9B477}"/>
    <cellStyle name="Normal 11 2 5 2 3 4" xfId="36097" xr:uid="{975006B6-466C-4B86-8105-672F803B9923}"/>
    <cellStyle name="Normal 11 2 5 2 4" xfId="10605" xr:uid="{A7CC0FD2-C089-429A-85D6-85546497B00A}"/>
    <cellStyle name="Normal 11 2 5 2 4 2" xfId="25443" xr:uid="{92EC0829-D4D1-40C2-9427-600E13E42C60}"/>
    <cellStyle name="Normal 11 2 5 2 4 3" xfId="40276" xr:uid="{E329D30F-164A-4F7F-9F7E-1B332061856A}"/>
    <cellStyle name="Normal 11 2 5 2 5" xfId="18023" xr:uid="{50DCB23C-3C31-411A-BE44-5C9E7E8A7437}"/>
    <cellStyle name="Normal 11 2 5 2 6" xfId="32856" xr:uid="{08DF5AB6-6500-411F-B1C0-B2EA62A75147}"/>
    <cellStyle name="Normal 11 2 5 3" xfId="3195" xr:uid="{87D5D62F-5DAE-414F-804A-1262335389E7}"/>
    <cellStyle name="Normal 11 2 5 3 2" xfId="4558" xr:uid="{060058EB-B86F-47EF-9102-5E2E247B410A}"/>
    <cellStyle name="Normal 11 2 5 3 2 2" xfId="7795" xr:uid="{57285FB3-0BDA-4554-9957-C329F1E72C2F}"/>
    <cellStyle name="Normal 11 2 5 3 2 2 2" xfId="15218" xr:uid="{A187C01C-B9A2-402F-92B6-6DF4BAC33467}"/>
    <cellStyle name="Normal 11 2 5 3 2 2 2 2" xfId="30056" xr:uid="{EB3CC2E9-9EF0-49B0-B254-1DE9D7D0A4E8}"/>
    <cellStyle name="Normal 11 2 5 3 2 2 2 3" xfId="44889" xr:uid="{4EFB011D-7DE8-4594-91FB-C3BA9B600047}"/>
    <cellStyle name="Normal 11 2 5 3 2 2 3" xfId="22636" xr:uid="{8D9E2F7D-2515-4647-94CF-1DECC97602FD}"/>
    <cellStyle name="Normal 11 2 5 3 2 2 4" xfId="37469" xr:uid="{9E00A992-4EA3-4748-B4DB-AF868B643C44}"/>
    <cellStyle name="Normal 11 2 5 3 2 3" xfId="11980" xr:uid="{A0F013F4-1157-465E-9EAE-500BB434CD7E}"/>
    <cellStyle name="Normal 11 2 5 3 2 3 2" xfId="26818" xr:uid="{685B205D-D164-49D5-868A-32232CA242AB}"/>
    <cellStyle name="Normal 11 2 5 3 2 3 3" xfId="41651" xr:uid="{73A02170-FE13-40B2-ABE1-10CB306BEB4C}"/>
    <cellStyle name="Normal 11 2 5 3 2 4" xfId="19398" xr:uid="{39434705-6D84-474F-B3B6-2A89D438D917}"/>
    <cellStyle name="Normal 11 2 5 3 2 5" xfId="34231" xr:uid="{011CA5FE-1C48-488E-B9A7-4464FB5EC8C0}"/>
    <cellStyle name="Normal 11 2 5 3 3" xfId="6424" xr:uid="{F6D55231-997E-464C-987C-FB42919FE8D2}"/>
    <cellStyle name="Normal 11 2 5 3 3 2" xfId="13847" xr:uid="{70106D4F-A405-472F-BBDA-EE9C0DFFCE28}"/>
    <cellStyle name="Normal 11 2 5 3 3 2 2" xfId="28685" xr:uid="{4A22704F-040E-4DD0-8802-00A88CA00A29}"/>
    <cellStyle name="Normal 11 2 5 3 3 2 3" xfId="43518" xr:uid="{7C973630-D532-4209-90B5-2F874C005AE9}"/>
    <cellStyle name="Normal 11 2 5 3 3 3" xfId="21265" xr:uid="{89D4746A-E16E-430C-89B4-DF6D725B178B}"/>
    <cellStyle name="Normal 11 2 5 3 3 4" xfId="36098" xr:uid="{71866CEA-3070-4711-951F-682F52DB35CD}"/>
    <cellStyle name="Normal 11 2 5 3 4" xfId="10606" xr:uid="{16E2062C-97C8-4607-9B6C-40A6F329ECF2}"/>
    <cellStyle name="Normal 11 2 5 3 4 2" xfId="25444" xr:uid="{E222358E-003A-4E77-B48D-36573F3EAF5A}"/>
    <cellStyle name="Normal 11 2 5 3 4 3" xfId="40277" xr:uid="{9A023C0C-C571-4EBD-AF8B-E627002A3354}"/>
    <cellStyle name="Normal 11 2 5 3 5" xfId="18024" xr:uid="{B342F3A0-17E1-4946-A002-E02EA650F868}"/>
    <cellStyle name="Normal 11 2 5 3 6" xfId="32857" xr:uid="{FEDC5BB0-8747-4403-9F40-9CB4AB90E324}"/>
    <cellStyle name="Normal 11 2 5 4" xfId="4559" xr:uid="{102569F1-618F-4F4C-9C57-13FA0C34AA94}"/>
    <cellStyle name="Normal 11 2 5 4 2" xfId="7796" xr:uid="{121A5FC2-CD48-4297-9222-84B2B2DCA1FF}"/>
    <cellStyle name="Normal 11 2 5 4 2 2" xfId="15219" xr:uid="{CC457091-54CF-4873-9A05-DB27992A5C22}"/>
    <cellStyle name="Normal 11 2 5 4 2 2 2" xfId="30057" xr:uid="{D9524CDC-CE71-491B-8608-356CDE63608A}"/>
    <cellStyle name="Normal 11 2 5 4 2 2 3" xfId="44890" xr:uid="{AAC5E73F-AB7E-46CC-AE94-07D7F50FD204}"/>
    <cellStyle name="Normal 11 2 5 4 2 3" xfId="22637" xr:uid="{F8A11062-8F8E-460B-BB03-6C2F3D138AFC}"/>
    <cellStyle name="Normal 11 2 5 4 2 4" xfId="37470" xr:uid="{C68D011D-F2C5-4DD1-B9F5-6E1A55C402F8}"/>
    <cellStyle name="Normal 11 2 5 4 3" xfId="11981" xr:uid="{71D9A915-C1C7-44A5-B655-D1C93DAC88AB}"/>
    <cellStyle name="Normal 11 2 5 4 3 2" xfId="26819" xr:uid="{2BF4A236-6A5E-41DF-9B25-D2A16363E075}"/>
    <cellStyle name="Normal 11 2 5 4 3 3" xfId="41652" xr:uid="{47315020-8EE2-42E2-B9EE-8FAD0383A9F9}"/>
    <cellStyle name="Normal 11 2 5 4 4" xfId="19399" xr:uid="{59DCD330-AF03-468E-93B9-6893BACFB760}"/>
    <cellStyle name="Normal 11 2 5 4 5" xfId="34232" xr:uid="{8701D5E5-7859-4700-B927-3AD5B3AFFD97}"/>
    <cellStyle name="Normal 11 2 5 5" xfId="5977" xr:uid="{6F185FAB-5CA6-45B8-B5ED-D0363806FACA}"/>
    <cellStyle name="Normal 11 2 5 5 2" xfId="9215" xr:uid="{539D9957-50FC-446B-AF67-9F2EF4C9DC01}"/>
    <cellStyle name="Normal 11 2 5 5 2 2" xfId="16638" xr:uid="{210592C7-4F49-4302-8FE9-A0B9E5C27891}"/>
    <cellStyle name="Normal 11 2 5 5 2 2 2" xfId="31476" xr:uid="{A96EED15-E951-4A9F-B108-75A43735186F}"/>
    <cellStyle name="Normal 11 2 5 5 2 2 3" xfId="46309" xr:uid="{CBFE7BC5-129F-47ED-9DBC-C88B89661608}"/>
    <cellStyle name="Normal 11 2 5 5 2 3" xfId="24056" xr:uid="{7D6723F9-3D81-48A8-B5E0-9B669F035D93}"/>
    <cellStyle name="Normal 11 2 5 5 2 4" xfId="38889" xr:uid="{BD9C72CB-8E51-44B1-965A-5DFAC9F8A88F}"/>
    <cellStyle name="Normal 11 2 5 5 3" xfId="13400" xr:uid="{142DA419-E33C-46EC-B972-D0984E64930C}"/>
    <cellStyle name="Normal 11 2 5 5 3 2" xfId="28238" xr:uid="{B9FA2678-9885-4B99-9E0A-0FA3A1F55035}"/>
    <cellStyle name="Normal 11 2 5 5 3 3" xfId="43071" xr:uid="{25FD851D-1965-4743-BD65-5D3AC5F547D5}"/>
    <cellStyle name="Normal 11 2 5 5 4" xfId="20818" xr:uid="{F47CADFA-42CC-465B-9602-952F6EEC0151}"/>
    <cellStyle name="Normal 11 2 5 5 5" xfId="35651" xr:uid="{2A6B9653-6321-4188-B522-D51C7BFD49E3}"/>
    <cellStyle name="Normal 11 2 5 6" xfId="3193" xr:uid="{E5F5334A-4A7B-42B7-8575-2E3D091A928E}"/>
    <cellStyle name="Normal 11 2 5 6 2" xfId="9429" xr:uid="{99AD8921-A619-446F-98BF-B5126DDAB37E}"/>
    <cellStyle name="Normal 11 2 5 6 2 2" xfId="16852" xr:uid="{46DEF5D6-7696-41FA-BA20-470717D6B10D}"/>
    <cellStyle name="Normal 11 2 5 6 2 2 2" xfId="31690" xr:uid="{9DBC1FC1-62EE-47C9-96C2-D3B32CE8D7ED}"/>
    <cellStyle name="Normal 11 2 5 6 2 2 3" xfId="46523" xr:uid="{92F9CEE3-7330-46B7-B129-1EBAF605AAC8}"/>
    <cellStyle name="Normal 11 2 5 6 2 3" xfId="24270" xr:uid="{3572B3B7-20A4-4DF9-AF4A-76F35B89B1EA}"/>
    <cellStyle name="Normal 11 2 5 6 2 4" xfId="39103" xr:uid="{41A497BB-2444-450E-B1C9-2336710E880D}"/>
    <cellStyle name="Normal 11 2 5 6 3" xfId="10604" xr:uid="{7DDFA3D2-8BB0-4B1E-8B10-94202354EE7F}"/>
    <cellStyle name="Normal 11 2 5 6 3 2" xfId="25442" xr:uid="{351ED880-1CBD-483D-A44D-49EAFC1C9D13}"/>
    <cellStyle name="Normal 11 2 5 6 3 3" xfId="40275" xr:uid="{6D2B4BE1-553C-4EC8-A0D3-C68361A02B06}"/>
    <cellStyle name="Normal 11 2 5 6 4" xfId="18022" xr:uid="{19AD2836-403F-41E2-BA8A-B4965AEDF544}"/>
    <cellStyle name="Normal 11 2 5 6 5" xfId="32855" xr:uid="{E17DEF03-F1D2-4C61-AC6D-249F60E1BEAA}"/>
    <cellStyle name="Normal 11 2 5 7" xfId="6422" xr:uid="{507467CE-5CA5-46F7-8C71-41144E77D69D}"/>
    <cellStyle name="Normal 11 2 5 7 2" xfId="13845" xr:uid="{E4256C04-AD8D-4C2D-92EC-93292269C0CC}"/>
    <cellStyle name="Normal 11 2 5 7 2 2" xfId="28683" xr:uid="{0C685FBC-4FB8-489F-9C3D-994063EBC69C}"/>
    <cellStyle name="Normal 11 2 5 7 2 3" xfId="43516" xr:uid="{E971BF02-B328-4779-9255-7449D802F856}"/>
    <cellStyle name="Normal 11 2 5 7 3" xfId="21263" xr:uid="{109B8D26-12D4-418C-BB0F-4EF344783F42}"/>
    <cellStyle name="Normal 11 2 5 7 4" xfId="36096" xr:uid="{3BB18BD6-C92B-4B5B-B71E-B63982C76859}"/>
    <cellStyle name="Normal 11 2 5 8" xfId="10060" xr:uid="{984E208B-F9A1-43CD-A65C-E27A77FC9250}"/>
    <cellStyle name="Normal 11 2 5 8 2" xfId="24898" xr:uid="{C3961E73-A7BA-4E35-BBC4-CCA6366EAEDD}"/>
    <cellStyle name="Normal 11 2 5 8 3" xfId="39731" xr:uid="{D45E8C8A-9FE3-4DD2-A24A-7A9FF4C1300C}"/>
    <cellStyle name="Normal 11 2 5 9" xfId="17478" xr:uid="{B930DB0D-E5DC-4432-800B-91A426012017}"/>
    <cellStyle name="Normal 11 2 6" xfId="2367" xr:uid="{E156ECEA-6694-409D-8CAC-B07859DF75B2}"/>
    <cellStyle name="Normal 11 2 6 10" xfId="32190" xr:uid="{572979CC-A9D6-46D1-9640-15AC3C41F1EA}"/>
    <cellStyle name="Normal 11 2 6 2" xfId="3197" xr:uid="{6AB2CCB2-1EAF-4FB2-A923-CE97A455D8B6}"/>
    <cellStyle name="Normal 11 2 6 2 2" xfId="4560" xr:uid="{62765254-A603-4379-9BCE-3E1AF52854F2}"/>
    <cellStyle name="Normal 11 2 6 2 2 2" xfId="7797" xr:uid="{0F68B8AA-44BD-48A6-BCDB-E88E9628408A}"/>
    <cellStyle name="Normal 11 2 6 2 2 2 2" xfId="15220" xr:uid="{9FD05AD0-FCBD-4782-B5D9-514EC775CF85}"/>
    <cellStyle name="Normal 11 2 6 2 2 2 2 2" xfId="30058" xr:uid="{8C3413DE-8AEF-403B-A253-23D8AFF4E88B}"/>
    <cellStyle name="Normal 11 2 6 2 2 2 2 3" xfId="44891" xr:uid="{00B5A15B-9351-4CB8-AB59-0FDE2A9B94CE}"/>
    <cellStyle name="Normal 11 2 6 2 2 2 3" xfId="22638" xr:uid="{58E81C8C-ECCA-4D30-891E-2ED74712E314}"/>
    <cellStyle name="Normal 11 2 6 2 2 2 4" xfId="37471" xr:uid="{86CE33B2-EAEB-4D36-BFCA-EB694B3B7478}"/>
    <cellStyle name="Normal 11 2 6 2 2 3" xfId="11982" xr:uid="{FBDA023D-E9A8-47EC-8891-9B7E5CFBE0D7}"/>
    <cellStyle name="Normal 11 2 6 2 2 3 2" xfId="26820" xr:uid="{FE4C98DD-A2AF-41EC-BD26-53198EB4ED8F}"/>
    <cellStyle name="Normal 11 2 6 2 2 3 3" xfId="41653" xr:uid="{87DFEFAA-3138-466A-BABC-0A4DA6B9F24E}"/>
    <cellStyle name="Normal 11 2 6 2 2 4" xfId="19400" xr:uid="{DF0193FD-E14F-4437-AC9F-264B18F3601E}"/>
    <cellStyle name="Normal 11 2 6 2 2 5" xfId="34233" xr:uid="{0C6BAAC4-180F-4621-B011-DED039943844}"/>
    <cellStyle name="Normal 11 2 6 2 3" xfId="6426" xr:uid="{C798A8E7-E585-42CA-BCCB-44818E581E2E}"/>
    <cellStyle name="Normal 11 2 6 2 3 2" xfId="13849" xr:uid="{72221718-BE8B-4F01-A1EF-83F7C39122F0}"/>
    <cellStyle name="Normal 11 2 6 2 3 2 2" xfId="28687" xr:uid="{D874AB6B-243C-45BA-A525-FE50523CEE65}"/>
    <cellStyle name="Normal 11 2 6 2 3 2 3" xfId="43520" xr:uid="{53CD8D57-AC39-499E-96D8-9EE48EBE9F24}"/>
    <cellStyle name="Normal 11 2 6 2 3 3" xfId="21267" xr:uid="{0AF75516-484A-4723-B748-74DFA6CE7A18}"/>
    <cellStyle name="Normal 11 2 6 2 3 4" xfId="36100" xr:uid="{05350B19-5E48-4DB7-A5C4-FF1E58718C79}"/>
    <cellStyle name="Normal 11 2 6 2 4" xfId="10608" xr:uid="{FD823734-6BD4-40AA-A778-0E15A7FCEF41}"/>
    <cellStyle name="Normal 11 2 6 2 4 2" xfId="25446" xr:uid="{30F22405-E2D2-433A-9A20-D543FE337A64}"/>
    <cellStyle name="Normal 11 2 6 2 4 3" xfId="40279" xr:uid="{7BAB6D8A-CD18-4587-AC3B-4A603308D21E}"/>
    <cellStyle name="Normal 11 2 6 2 5" xfId="18026" xr:uid="{2D78A682-7A85-42FF-8B2E-A35D0B23F062}"/>
    <cellStyle name="Normal 11 2 6 2 6" xfId="32859" xr:uid="{83EE638B-CE60-4FEF-85F3-D49DD3023603}"/>
    <cellStyle name="Normal 11 2 6 3" xfId="3198" xr:uid="{DE206EFF-19EE-493D-BC4A-D82AF7EA197C}"/>
    <cellStyle name="Normal 11 2 6 3 2" xfId="4561" xr:uid="{9B10F1A8-70D5-4C6A-98BF-8CAEE33A887B}"/>
    <cellStyle name="Normal 11 2 6 3 2 2" xfId="7798" xr:uid="{C33A91AB-DEDF-46FE-B916-18A1E03457B6}"/>
    <cellStyle name="Normal 11 2 6 3 2 2 2" xfId="15221" xr:uid="{ADC20080-40E1-4BFE-9C4B-CBE7F0441DD3}"/>
    <cellStyle name="Normal 11 2 6 3 2 2 2 2" xfId="30059" xr:uid="{77612B9F-6CFD-4C39-81CA-C4F3C2F5E949}"/>
    <cellStyle name="Normal 11 2 6 3 2 2 2 3" xfId="44892" xr:uid="{54FDDC37-9810-4B04-93CD-B57A4545C252}"/>
    <cellStyle name="Normal 11 2 6 3 2 2 3" xfId="22639" xr:uid="{73B390A0-300B-4736-A62A-99F7E691D039}"/>
    <cellStyle name="Normal 11 2 6 3 2 2 4" xfId="37472" xr:uid="{19686CF8-D078-440F-84C1-44F4A4CB5BE6}"/>
    <cellStyle name="Normal 11 2 6 3 2 3" xfId="11983" xr:uid="{9BD169E3-6C4C-421D-8DCD-246D7D3A657B}"/>
    <cellStyle name="Normal 11 2 6 3 2 3 2" xfId="26821" xr:uid="{4CFB0319-4627-4A2E-8B49-5876D6AE2E82}"/>
    <cellStyle name="Normal 11 2 6 3 2 3 3" xfId="41654" xr:uid="{DA2E3947-83C0-416A-81D4-2E57B2C9FF71}"/>
    <cellStyle name="Normal 11 2 6 3 2 4" xfId="19401" xr:uid="{15162EE7-686A-45CB-BFC3-481A9391D1AF}"/>
    <cellStyle name="Normal 11 2 6 3 2 5" xfId="34234" xr:uid="{197CE398-350D-420C-A301-31FD83533136}"/>
    <cellStyle name="Normal 11 2 6 3 3" xfId="6427" xr:uid="{1C9F580E-683A-4ACD-84B1-FA8F23D29331}"/>
    <cellStyle name="Normal 11 2 6 3 3 2" xfId="13850" xr:uid="{D9F94609-690C-4E82-A2DE-14EFFBA376DA}"/>
    <cellStyle name="Normal 11 2 6 3 3 2 2" xfId="28688" xr:uid="{455F4098-18C4-4987-9757-B4CF02608199}"/>
    <cellStyle name="Normal 11 2 6 3 3 2 3" xfId="43521" xr:uid="{8FD41D9E-0F13-4B39-84EE-9DE31770FA02}"/>
    <cellStyle name="Normal 11 2 6 3 3 3" xfId="21268" xr:uid="{0C8D0149-5F8F-429B-BFDB-C3CCEABA4663}"/>
    <cellStyle name="Normal 11 2 6 3 3 4" xfId="36101" xr:uid="{8FEDA48F-018B-4933-9636-1C742ED2DF70}"/>
    <cellStyle name="Normal 11 2 6 3 4" xfId="10609" xr:uid="{AD2B9A43-7E2A-4B04-A701-93CDB636A967}"/>
    <cellStyle name="Normal 11 2 6 3 4 2" xfId="25447" xr:uid="{658FD0BF-9327-44A4-B7BA-E8EEA3F32E9D}"/>
    <cellStyle name="Normal 11 2 6 3 4 3" xfId="40280" xr:uid="{D2CFA6AB-09A9-4FA1-8AAC-E7DBCD46D9F0}"/>
    <cellStyle name="Normal 11 2 6 3 5" xfId="18027" xr:uid="{2A5DD9FB-EF3F-4B87-BCDD-9CF2D89815B7}"/>
    <cellStyle name="Normal 11 2 6 3 6" xfId="32860" xr:uid="{637645DA-5DA7-4AB8-B01F-A3E544AA7C95}"/>
    <cellStyle name="Normal 11 2 6 4" xfId="4562" xr:uid="{70994651-A413-42F2-B3CA-90BE3ADF4D08}"/>
    <cellStyle name="Normal 11 2 6 4 2" xfId="7799" xr:uid="{A7B778C0-069D-454D-94DA-15F4DF0A8224}"/>
    <cellStyle name="Normal 11 2 6 4 2 2" xfId="15222" xr:uid="{A940C4AC-8F72-40B2-8509-B61447BE0C3D}"/>
    <cellStyle name="Normal 11 2 6 4 2 2 2" xfId="30060" xr:uid="{A1A4F209-806C-4860-A569-98AC956EC7FD}"/>
    <cellStyle name="Normal 11 2 6 4 2 2 3" xfId="44893" xr:uid="{E66EC13B-B132-44D9-9C74-5C3BC1BFDD73}"/>
    <cellStyle name="Normal 11 2 6 4 2 3" xfId="22640" xr:uid="{4749597C-7E2C-4A83-8CFD-80017B132F37}"/>
    <cellStyle name="Normal 11 2 6 4 2 4" xfId="37473" xr:uid="{EBD4A631-777A-4C55-85CF-AA2376273ACA}"/>
    <cellStyle name="Normal 11 2 6 4 3" xfId="11984" xr:uid="{59065B0C-0725-4249-A543-E643A7DBB5A2}"/>
    <cellStyle name="Normal 11 2 6 4 3 2" xfId="26822" xr:uid="{6B7E5534-1449-4856-A7DE-5EF47965DD95}"/>
    <cellStyle name="Normal 11 2 6 4 3 3" xfId="41655" xr:uid="{3A69BF51-2B03-4B67-9125-6DD6B186DB19}"/>
    <cellStyle name="Normal 11 2 6 4 4" xfId="19402" xr:uid="{07343552-53FF-4901-B11B-F5039448D689}"/>
    <cellStyle name="Normal 11 2 6 4 5" xfId="34235" xr:uid="{138F9CA5-9919-4DB9-B3BB-5DFD3704568B}"/>
    <cellStyle name="Normal 11 2 6 5" xfId="5934" xr:uid="{0714F258-481B-4B30-990E-F12BB3FD210F}"/>
    <cellStyle name="Normal 11 2 6 5 2" xfId="9172" xr:uid="{32970D36-97E4-457E-8101-F1512CDD0F39}"/>
    <cellStyle name="Normal 11 2 6 5 2 2" xfId="16595" xr:uid="{DED8C6EC-6D75-486E-96D8-378E0BE164B4}"/>
    <cellStyle name="Normal 11 2 6 5 2 2 2" xfId="31433" xr:uid="{863BAEA1-AF93-4D3F-9F22-65BE08E1582C}"/>
    <cellStyle name="Normal 11 2 6 5 2 2 3" xfId="46266" xr:uid="{BF1DED0F-146C-4647-8A6B-E06E38DE7A17}"/>
    <cellStyle name="Normal 11 2 6 5 2 3" xfId="24013" xr:uid="{8DB73AA1-D1B7-4EFB-A971-1E9A8F931EB3}"/>
    <cellStyle name="Normal 11 2 6 5 2 4" xfId="38846" xr:uid="{943BB05C-AC72-4742-BD72-23E5654F8E7D}"/>
    <cellStyle name="Normal 11 2 6 5 3" xfId="13357" xr:uid="{4B39A2D2-32FB-47C5-B189-DB1185603A47}"/>
    <cellStyle name="Normal 11 2 6 5 3 2" xfId="28195" xr:uid="{A8B2FD3D-3357-490A-9E62-E136B93B5774}"/>
    <cellStyle name="Normal 11 2 6 5 3 3" xfId="43028" xr:uid="{A60C9832-7076-4DA9-B032-BFA125D56C73}"/>
    <cellStyle name="Normal 11 2 6 5 4" xfId="20775" xr:uid="{8A0E3C41-F24F-446F-ACD9-74ABDFEAC6C0}"/>
    <cellStyle name="Normal 11 2 6 5 5" xfId="35608" xr:uid="{10F32866-13E4-42F5-9B82-1E93C8631C05}"/>
    <cellStyle name="Normal 11 2 6 6" xfId="3196" xr:uid="{00880D32-D365-4F34-9B03-F8D8F9383FBF}"/>
    <cellStyle name="Normal 11 2 6 6 2" xfId="9430" xr:uid="{576777D4-80A0-496F-9157-D15D5684F6D1}"/>
    <cellStyle name="Normal 11 2 6 6 2 2" xfId="16853" xr:uid="{EA00325D-AD38-4761-99A8-A2ED6F4D8645}"/>
    <cellStyle name="Normal 11 2 6 6 2 2 2" xfId="31691" xr:uid="{D1B36195-08F6-4DCE-B1B5-B6747AAFF048}"/>
    <cellStyle name="Normal 11 2 6 6 2 2 3" xfId="46524" xr:uid="{1C328FB3-4AC0-48DB-9223-EE8922504798}"/>
    <cellStyle name="Normal 11 2 6 6 2 3" xfId="24271" xr:uid="{9F0287AD-0F54-463A-A6A0-8B818803A5FD}"/>
    <cellStyle name="Normal 11 2 6 6 2 4" xfId="39104" xr:uid="{755DBCF1-1C49-4671-AEA9-1E5E2BB6723C}"/>
    <cellStyle name="Normal 11 2 6 6 3" xfId="10607" xr:uid="{3A9210EF-716F-40C8-89B5-A3747C9100B9}"/>
    <cellStyle name="Normal 11 2 6 6 3 2" xfId="25445" xr:uid="{3DBFE40A-B5C4-4932-A466-53A173BF594F}"/>
    <cellStyle name="Normal 11 2 6 6 3 3" xfId="40278" xr:uid="{5F61332C-C1A4-4BDD-8B7F-FC094E5588F4}"/>
    <cellStyle name="Normal 11 2 6 6 4" xfId="18025" xr:uid="{DED63F9A-8595-436F-B7D0-1E8F2B4EC11D}"/>
    <cellStyle name="Normal 11 2 6 6 5" xfId="32858" xr:uid="{BFE8D481-82F6-4451-865D-5B18F2AEA7ED}"/>
    <cellStyle name="Normal 11 2 6 7" xfId="6425" xr:uid="{B82722B6-6E2C-41F4-AC4B-8D5BD9EA4F85}"/>
    <cellStyle name="Normal 11 2 6 7 2" xfId="13848" xr:uid="{D549E2AC-E7DE-4A42-9990-77E068D400CF}"/>
    <cellStyle name="Normal 11 2 6 7 2 2" xfId="28686" xr:uid="{D95A4AFD-C1EA-4F5D-BAAE-96E58D28688E}"/>
    <cellStyle name="Normal 11 2 6 7 2 3" xfId="43519" xr:uid="{F36AC8AC-B7E1-44CC-82E8-7F60A0C5621B}"/>
    <cellStyle name="Normal 11 2 6 7 3" xfId="21266" xr:uid="{2ADDB034-F3B7-4A13-8DB8-C38DF0478880}"/>
    <cellStyle name="Normal 11 2 6 7 4" xfId="36099" xr:uid="{652D3DD3-822E-4BAF-8B40-D2E2D5473188}"/>
    <cellStyle name="Normal 11 2 6 8" xfId="9939" xr:uid="{06B2F915-2FBA-4713-88DE-F3610B1BBD0F}"/>
    <cellStyle name="Normal 11 2 6 8 2" xfId="24777" xr:uid="{5387DA90-D4FC-4984-9C7C-AAA7DDEBAD11}"/>
    <cellStyle name="Normal 11 2 6 8 3" xfId="39610" xr:uid="{EC25F9A2-3377-48EE-B6A4-C2353D4E29AC}"/>
    <cellStyle name="Normal 11 2 6 9" xfId="17357" xr:uid="{874BF2C7-66E4-438C-B38F-C779C9A9801C}"/>
    <cellStyle name="Normal 11 2 7" xfId="3199" xr:uid="{461E9D17-E707-49DC-B7C0-AA6BA4C4F1BE}"/>
    <cellStyle name="Normal 11 2 7 2" xfId="4563" xr:uid="{CD9BD4B2-CC2C-4D0A-93DD-D36901AD2D3F}"/>
    <cellStyle name="Normal 11 2 7 2 2" xfId="7800" xr:uid="{5240E0BB-873E-42A0-B4DA-AD163569DB47}"/>
    <cellStyle name="Normal 11 2 7 2 2 2" xfId="15223" xr:uid="{50B44758-EA3F-45DB-9916-5BE34220D243}"/>
    <cellStyle name="Normal 11 2 7 2 2 2 2" xfId="30061" xr:uid="{43C8C3A3-B93A-446B-A35F-A2B40F77225C}"/>
    <cellStyle name="Normal 11 2 7 2 2 2 3" xfId="44894" xr:uid="{AACF5080-5C07-4EC8-9D70-97AD3686B36C}"/>
    <cellStyle name="Normal 11 2 7 2 2 3" xfId="22641" xr:uid="{BB3DEF13-A719-45D4-A380-85BCC4C5F6D5}"/>
    <cellStyle name="Normal 11 2 7 2 2 4" xfId="37474" xr:uid="{2397DC8E-CEEF-498E-AC3E-23447EC1ACE6}"/>
    <cellStyle name="Normal 11 2 7 2 3" xfId="11985" xr:uid="{48E51051-C7A9-46ED-97BC-9B826EC89F29}"/>
    <cellStyle name="Normal 11 2 7 2 3 2" xfId="26823" xr:uid="{91F5DA41-9EC0-47DA-B9BB-0870946E11C9}"/>
    <cellStyle name="Normal 11 2 7 2 3 3" xfId="41656" xr:uid="{6028100A-066B-452F-82AC-7036735D0219}"/>
    <cellStyle name="Normal 11 2 7 2 4" xfId="19403" xr:uid="{F0EFD7CE-2853-43DB-A95E-C90927E2672F}"/>
    <cellStyle name="Normal 11 2 7 2 5" xfId="34236" xr:uid="{143A18C2-764D-4C8F-8BB8-E7FBB9C11A2D}"/>
    <cellStyle name="Normal 11 2 7 3" xfId="6428" xr:uid="{43AA2B68-8073-4D71-B324-C46C3F6715AE}"/>
    <cellStyle name="Normal 11 2 7 3 2" xfId="13851" xr:uid="{4A6CD17E-144E-40CB-9CD9-D592FD0AC27E}"/>
    <cellStyle name="Normal 11 2 7 3 2 2" xfId="28689" xr:uid="{EA96BC80-2933-4F0F-AD49-048E954BCD2C}"/>
    <cellStyle name="Normal 11 2 7 3 2 3" xfId="43522" xr:uid="{1E9FA467-52F5-4736-8093-437948647434}"/>
    <cellStyle name="Normal 11 2 7 3 3" xfId="21269" xr:uid="{AFCCCA55-A245-4E41-9802-18FA24848DDA}"/>
    <cellStyle name="Normal 11 2 7 3 4" xfId="36102" xr:uid="{2AB78903-08D4-4B62-AA75-7F33A7663CC5}"/>
    <cellStyle name="Normal 11 2 7 4" xfId="10610" xr:uid="{5E0BB24F-C19E-4ECE-A038-DBE01CA6B6AB}"/>
    <cellStyle name="Normal 11 2 7 4 2" xfId="25448" xr:uid="{0CC4D39A-CEB6-4EAF-BF38-8971EEBFAEA3}"/>
    <cellStyle name="Normal 11 2 7 4 3" xfId="40281" xr:uid="{1F18C8CF-E06E-45EA-9AF1-AAF30C3B4616}"/>
    <cellStyle name="Normal 11 2 7 5" xfId="18028" xr:uid="{D6E2251E-BB03-451A-BCA6-2006EBBB97ED}"/>
    <cellStyle name="Normal 11 2 7 6" xfId="32861" xr:uid="{C4E10DEA-D4FA-4097-B743-DE1DD4153877}"/>
    <cellStyle name="Normal 11 2 8" xfId="3200" xr:uid="{5CA7E965-60D4-4B02-B3D3-E688BDBD0C3B}"/>
    <cellStyle name="Normal 11 2 8 2" xfId="4564" xr:uid="{08611CA1-2B2D-44FC-A218-E2D142B2D2F0}"/>
    <cellStyle name="Normal 11 2 8 2 2" xfId="7801" xr:uid="{37F83737-B46F-4BF5-910D-CC90E4F24526}"/>
    <cellStyle name="Normal 11 2 8 2 2 2" xfId="15224" xr:uid="{AF55A30A-984C-4C05-A357-1A788AC5E8FB}"/>
    <cellStyle name="Normal 11 2 8 2 2 2 2" xfId="30062" xr:uid="{9A315723-EC46-4E49-8946-2A216B506775}"/>
    <cellStyle name="Normal 11 2 8 2 2 2 3" xfId="44895" xr:uid="{C3D444D5-C16E-44C3-94DA-09A237C76712}"/>
    <cellStyle name="Normal 11 2 8 2 2 3" xfId="22642" xr:uid="{5EC463F3-2BC9-424C-9752-7840AFD8DE1E}"/>
    <cellStyle name="Normal 11 2 8 2 2 4" xfId="37475" xr:uid="{3BF89BE6-6357-4A90-8173-948308F84517}"/>
    <cellStyle name="Normal 11 2 8 2 3" xfId="11986" xr:uid="{2FC6BDEF-A86A-42CE-8E26-1E83CED756AF}"/>
    <cellStyle name="Normal 11 2 8 2 3 2" xfId="26824" xr:uid="{8F317635-FE2E-46E4-A468-EE7D4B84B2DF}"/>
    <cellStyle name="Normal 11 2 8 2 3 3" xfId="41657" xr:uid="{8CF1A744-2E89-4FEA-9299-EC3D11DB8D73}"/>
    <cellStyle name="Normal 11 2 8 2 4" xfId="19404" xr:uid="{8F39E146-2F51-41C5-839E-2CDEC93AD0B1}"/>
    <cellStyle name="Normal 11 2 8 2 5" xfId="34237" xr:uid="{27C95915-086F-4CBB-9173-95DC5EB712D0}"/>
    <cellStyle name="Normal 11 2 8 3" xfId="6429" xr:uid="{D2AE1E37-3F12-428A-AD97-275E11F6FF71}"/>
    <cellStyle name="Normal 11 2 8 3 2" xfId="13852" xr:uid="{79D9580F-8EE9-4C7C-AD14-AD62505EB88C}"/>
    <cellStyle name="Normal 11 2 8 3 2 2" xfId="28690" xr:uid="{15EB920F-A569-42E6-A5AC-D6292C106807}"/>
    <cellStyle name="Normal 11 2 8 3 2 3" xfId="43523" xr:uid="{F139307B-E996-4E00-AE08-9BDB4E5DB1BE}"/>
    <cellStyle name="Normal 11 2 8 3 3" xfId="21270" xr:uid="{862F1563-E94F-44D9-9F1D-FABEC0FA2687}"/>
    <cellStyle name="Normal 11 2 8 3 4" xfId="36103" xr:uid="{C182E00F-1204-4477-ACB0-682E1B8B8C87}"/>
    <cellStyle name="Normal 11 2 8 4" xfId="10611" xr:uid="{A2D458B2-3F9E-4AF3-9EEA-8784FADE8845}"/>
    <cellStyle name="Normal 11 2 8 4 2" xfId="25449" xr:uid="{0B590F75-34CA-4CDE-9AB5-C952F574307E}"/>
    <cellStyle name="Normal 11 2 8 4 3" xfId="40282" xr:uid="{1F708991-751D-4118-8DE9-85F58573B777}"/>
    <cellStyle name="Normal 11 2 8 5" xfId="18029" xr:uid="{50E5A1FD-4E96-4631-876A-8B7EB36EC7C0}"/>
    <cellStyle name="Normal 11 2 8 6" xfId="32862" xr:uid="{2E884DCD-321B-48F5-AAEF-6ABE1875E0A8}"/>
    <cellStyle name="Normal 11 2 9" xfId="4565" xr:uid="{D346BCF4-088F-456E-8B9D-F5FB1E853876}"/>
    <cellStyle name="Normal 11 2 9 2" xfId="7802" xr:uid="{75C8CEE0-448C-4C73-A623-4119C89153D1}"/>
    <cellStyle name="Normal 11 2 9 2 2" xfId="15225" xr:uid="{0032466E-2E95-4E51-A475-686FE1DB09E6}"/>
    <cellStyle name="Normal 11 2 9 2 2 2" xfId="30063" xr:uid="{620D8DA5-BBA8-48C4-BD53-5BE16F77AB1F}"/>
    <cellStyle name="Normal 11 2 9 2 2 3" xfId="44896" xr:uid="{D0936681-C60F-4E22-9470-B18A131EB466}"/>
    <cellStyle name="Normal 11 2 9 2 3" xfId="22643" xr:uid="{CFD1E3F6-A095-436E-8C86-CA28328F7172}"/>
    <cellStyle name="Normal 11 2 9 2 4" xfId="37476" xr:uid="{79163E59-DF78-408D-9BF3-36DBCCB15572}"/>
    <cellStyle name="Normal 11 2 9 3" xfId="11987" xr:uid="{A5F64820-4B19-4734-9AAE-9A3F41E450FF}"/>
    <cellStyle name="Normal 11 2 9 3 2" xfId="26825" xr:uid="{7B7C80D9-4794-4CBC-9604-9FB5B7EC3C82}"/>
    <cellStyle name="Normal 11 2 9 3 3" xfId="41658" xr:uid="{B815D3A2-DB1A-480A-B768-D1BC506B4E61}"/>
    <cellStyle name="Normal 11 2 9 4" xfId="19405" xr:uid="{1C563DB4-C918-40FA-AAE9-A3219E7DF1C7}"/>
    <cellStyle name="Normal 11 2 9 5" xfId="34238" xr:uid="{031386B7-280B-4B51-85BF-CA7D3C8CE291}"/>
    <cellStyle name="Normal 11 20" xfId="2525" xr:uid="{7B06FEBA-266F-491F-91BF-A43ADCA2D328}"/>
    <cellStyle name="Normal 11 20 10" xfId="32308" xr:uid="{530A3D8F-E716-4D50-B03A-3B3F2E38A9A3}"/>
    <cellStyle name="Normal 11 20 2" xfId="3202" xr:uid="{6044F0EC-69B5-4E42-B131-B8BF35381516}"/>
    <cellStyle name="Normal 11 20 2 2" xfId="4566" xr:uid="{3B74C3CD-2979-453E-9C95-E917505A426F}"/>
    <cellStyle name="Normal 11 20 2 2 2" xfId="7803" xr:uid="{3B56C04F-87DA-41F4-B44B-987BC6CF30F1}"/>
    <cellStyle name="Normal 11 20 2 2 2 2" xfId="15226" xr:uid="{79F3933B-E199-4046-BD86-414132D778C3}"/>
    <cellStyle name="Normal 11 20 2 2 2 2 2" xfId="30064" xr:uid="{873C2940-90A2-4797-BF4A-1192FA2100A2}"/>
    <cellStyle name="Normal 11 20 2 2 2 2 3" xfId="44897" xr:uid="{D4C9140C-BEF4-44BC-AC28-48702EF13947}"/>
    <cellStyle name="Normal 11 20 2 2 2 3" xfId="22644" xr:uid="{4865DF5A-662F-451C-9FF7-57B5D47B0CE1}"/>
    <cellStyle name="Normal 11 20 2 2 2 4" xfId="37477" xr:uid="{25157D62-522A-4893-AF69-6BED401502F4}"/>
    <cellStyle name="Normal 11 20 2 2 3" xfId="11988" xr:uid="{550E93E2-7528-44B5-848D-9FAAF6D0B9B9}"/>
    <cellStyle name="Normal 11 20 2 2 3 2" xfId="26826" xr:uid="{EB13BD01-74F6-4DDB-9949-6C69A00C41D0}"/>
    <cellStyle name="Normal 11 20 2 2 3 3" xfId="41659" xr:uid="{6DAAEA0D-B9F0-463D-8F77-559EE4B28FD9}"/>
    <cellStyle name="Normal 11 20 2 2 4" xfId="19406" xr:uid="{D123E9F9-9360-4E99-AEE8-45B45557624E}"/>
    <cellStyle name="Normal 11 20 2 2 5" xfId="34239" xr:uid="{FA8A3D24-F1D5-4090-A99D-E4365B9F5A1C}"/>
    <cellStyle name="Normal 11 20 2 3" xfId="6431" xr:uid="{C5099117-F1E1-4FC0-A6B9-C3F694D6C6CE}"/>
    <cellStyle name="Normal 11 20 2 3 2" xfId="13854" xr:uid="{05F1DDC9-F533-4B12-AE86-3AF68FD7ECF2}"/>
    <cellStyle name="Normal 11 20 2 3 2 2" xfId="28692" xr:uid="{BDDB3F0F-4119-456C-AAFD-0B6E8E6EDF54}"/>
    <cellStyle name="Normal 11 20 2 3 2 3" xfId="43525" xr:uid="{8870EBB0-8A94-4D43-9336-A47583395761}"/>
    <cellStyle name="Normal 11 20 2 3 3" xfId="21272" xr:uid="{DA995225-BA75-4B42-8692-2A5692ECD60C}"/>
    <cellStyle name="Normal 11 20 2 3 4" xfId="36105" xr:uid="{AEE2E358-D232-4BA7-884D-C3A512EACF69}"/>
    <cellStyle name="Normal 11 20 2 4" xfId="10613" xr:uid="{47FAF3C1-CD29-4DC9-A4EC-E023986167A9}"/>
    <cellStyle name="Normal 11 20 2 4 2" xfId="25451" xr:uid="{5EEFF1AF-F1F5-42D9-B523-946CA9B967F6}"/>
    <cellStyle name="Normal 11 20 2 4 3" xfId="40284" xr:uid="{4FC554CE-EEBB-4D18-B266-A93E3F865A34}"/>
    <cellStyle name="Normal 11 20 2 5" xfId="18031" xr:uid="{52E04BC0-5561-4DE5-B1AD-D0FC0FF379F0}"/>
    <cellStyle name="Normal 11 20 2 6" xfId="32864" xr:uid="{FA064A11-515C-48FA-918B-0993A0327E08}"/>
    <cellStyle name="Normal 11 20 3" xfId="3203" xr:uid="{EB7DEB59-5A56-4628-A330-9C438013A99F}"/>
    <cellStyle name="Normal 11 20 3 2" xfId="4567" xr:uid="{D3509482-EAA9-43FA-8388-7BC89B3DCCEB}"/>
    <cellStyle name="Normal 11 20 3 2 2" xfId="7804" xr:uid="{E138563E-6714-4F12-BB3A-B9A4D9396053}"/>
    <cellStyle name="Normal 11 20 3 2 2 2" xfId="15227" xr:uid="{8AA515DA-4A82-4275-AA69-3787D2235F9B}"/>
    <cellStyle name="Normal 11 20 3 2 2 2 2" xfId="30065" xr:uid="{D0A8E6CD-5B2B-4EA1-89EB-20482EC34E07}"/>
    <cellStyle name="Normal 11 20 3 2 2 2 3" xfId="44898" xr:uid="{EC8026F0-15BF-4131-A3B9-B80D13437EE3}"/>
    <cellStyle name="Normal 11 20 3 2 2 3" xfId="22645" xr:uid="{29AB756B-CD04-4A73-BC14-428B0B743591}"/>
    <cellStyle name="Normal 11 20 3 2 2 4" xfId="37478" xr:uid="{8260485D-AB17-4B26-9A1F-C81B4FD389F4}"/>
    <cellStyle name="Normal 11 20 3 2 3" xfId="11989" xr:uid="{C294F96C-452C-4E08-9A2F-D8475FC4F6E7}"/>
    <cellStyle name="Normal 11 20 3 2 3 2" xfId="26827" xr:uid="{665A54AD-FA89-414E-8FC9-685DBDAB5A33}"/>
    <cellStyle name="Normal 11 20 3 2 3 3" xfId="41660" xr:uid="{DF8C43D5-0A1A-4A5E-A22A-2F6D887FAF35}"/>
    <cellStyle name="Normal 11 20 3 2 4" xfId="19407" xr:uid="{C8DD2C0A-8026-406E-AAEA-842CBB514738}"/>
    <cellStyle name="Normal 11 20 3 2 5" xfId="34240" xr:uid="{28FDA4A0-8BDA-4476-A889-B466D9BF490B}"/>
    <cellStyle name="Normal 11 20 3 3" xfId="6432" xr:uid="{7E25CF5A-9CC0-415E-87F5-258F0B58C2A1}"/>
    <cellStyle name="Normal 11 20 3 3 2" xfId="13855" xr:uid="{61A9526F-2010-4022-88D7-B63BE271590C}"/>
    <cellStyle name="Normal 11 20 3 3 2 2" xfId="28693" xr:uid="{87A93CB0-9462-47F8-AA76-69B4093F58BB}"/>
    <cellStyle name="Normal 11 20 3 3 2 3" xfId="43526" xr:uid="{98EE7D61-F557-47D4-81D8-1F5860753C3B}"/>
    <cellStyle name="Normal 11 20 3 3 3" xfId="21273" xr:uid="{A8DA8D65-F5A9-4E78-80C1-774E07DB9B0B}"/>
    <cellStyle name="Normal 11 20 3 3 4" xfId="36106" xr:uid="{AD1B9087-F25B-4FEB-994A-1AF637269891}"/>
    <cellStyle name="Normal 11 20 3 4" xfId="10614" xr:uid="{E9FD3795-20FE-4F76-ADDF-8D9E47EEE1AE}"/>
    <cellStyle name="Normal 11 20 3 4 2" xfId="25452" xr:uid="{376C80C4-0394-44EF-8D76-7206FE29B385}"/>
    <cellStyle name="Normal 11 20 3 4 3" xfId="40285" xr:uid="{55D70F9D-9B0F-4278-8A6F-8D2D0B626622}"/>
    <cellStyle name="Normal 11 20 3 5" xfId="18032" xr:uid="{0089B000-587D-4E27-975D-19D3BD9D66ED}"/>
    <cellStyle name="Normal 11 20 3 6" xfId="32865" xr:uid="{CDDEBD00-A86D-4B75-B3A0-8CCEA1BBADAE}"/>
    <cellStyle name="Normal 11 20 4" xfId="4568" xr:uid="{4726B453-1CE6-445D-AA6B-EB8B7D877C9E}"/>
    <cellStyle name="Normal 11 20 4 2" xfId="7805" xr:uid="{E7ECD1AD-F0C8-43DC-B3AB-DD9E4EC9FB5B}"/>
    <cellStyle name="Normal 11 20 4 2 2" xfId="15228" xr:uid="{1C1BF90B-6B30-4ACA-90BD-FB2EF80F6AFA}"/>
    <cellStyle name="Normal 11 20 4 2 2 2" xfId="30066" xr:uid="{9ABCC107-B801-4E93-AF24-5309ABC6655C}"/>
    <cellStyle name="Normal 11 20 4 2 2 3" xfId="44899" xr:uid="{F2F26260-E28C-419D-BEFE-C865D4C66A51}"/>
    <cellStyle name="Normal 11 20 4 2 3" xfId="22646" xr:uid="{3842F92D-31E4-40A5-8B4E-C18CF7FD71FB}"/>
    <cellStyle name="Normal 11 20 4 2 4" xfId="37479" xr:uid="{A067604C-EA95-47DF-8F25-643AA75EA9F3}"/>
    <cellStyle name="Normal 11 20 4 3" xfId="11990" xr:uid="{21069398-E2F7-46D1-A574-4EE27E78FE42}"/>
    <cellStyle name="Normal 11 20 4 3 2" xfId="26828" xr:uid="{6B085A8A-D6E7-47AA-B040-9865D1964764}"/>
    <cellStyle name="Normal 11 20 4 3 3" xfId="41661" xr:uid="{B301BEE2-04F6-43D2-992E-93A880DF22BF}"/>
    <cellStyle name="Normal 11 20 4 4" xfId="19408" xr:uid="{11A5A897-ADD3-490C-94EB-0BC30E25FF9C}"/>
    <cellStyle name="Normal 11 20 4 5" xfId="34241" xr:uid="{378A50FE-A7C0-40E1-A614-2F424E9D4E50}"/>
    <cellStyle name="Normal 11 20 5" xfId="6064" xr:uid="{D44D56DA-BE68-4726-9568-6106A5150C38}"/>
    <cellStyle name="Normal 11 20 5 2" xfId="9302" xr:uid="{7C56693E-B763-4D01-8AD4-3E778B5BB4C7}"/>
    <cellStyle name="Normal 11 20 5 2 2" xfId="16725" xr:uid="{8B65907C-BF2B-40FB-B2FB-8F7131C5B932}"/>
    <cellStyle name="Normal 11 20 5 2 2 2" xfId="31563" xr:uid="{C2AAB048-9F88-4F7F-A6FD-00C761CB5BB3}"/>
    <cellStyle name="Normal 11 20 5 2 2 3" xfId="46396" xr:uid="{5F613D05-9E11-476A-BC94-9553E7AF3667}"/>
    <cellStyle name="Normal 11 20 5 2 3" xfId="24143" xr:uid="{50ACCE6F-4F11-459B-AB9B-55A1D2A0DAF6}"/>
    <cellStyle name="Normal 11 20 5 2 4" xfId="38976" xr:uid="{F80DFEFD-7F50-4B75-899F-5473F5619BA5}"/>
    <cellStyle name="Normal 11 20 5 3" xfId="13487" xr:uid="{64B3D86A-C128-4332-8C2E-A7474D9BC5B7}"/>
    <cellStyle name="Normal 11 20 5 3 2" xfId="28325" xr:uid="{1CA4CEEA-FEC2-41BF-803D-0F8E0CD62284}"/>
    <cellStyle name="Normal 11 20 5 3 3" xfId="43158" xr:uid="{FA8CA4AD-262D-40E5-8DA2-3C225158D328}"/>
    <cellStyle name="Normal 11 20 5 4" xfId="20905" xr:uid="{67C4C644-588E-42D8-AEDD-46512E9161C7}"/>
    <cellStyle name="Normal 11 20 5 5" xfId="35738" xr:uid="{13A264C7-9DF5-4EB8-9ED5-89D0DAE36ED2}"/>
    <cellStyle name="Normal 11 20 6" xfId="3201" xr:uid="{C2C1A0B8-D058-4697-A19F-729B26DFB621}"/>
    <cellStyle name="Normal 11 20 6 2" xfId="9431" xr:uid="{7D27DE9B-FB15-40B1-905B-E184532388DB}"/>
    <cellStyle name="Normal 11 20 6 2 2" xfId="16854" xr:uid="{BB5462AE-AB6C-45ED-BE72-247FDEA75D0F}"/>
    <cellStyle name="Normal 11 20 6 2 2 2" xfId="31692" xr:uid="{E0A000B0-DD25-4AE0-94E5-2A6C91E08CD2}"/>
    <cellStyle name="Normal 11 20 6 2 2 3" xfId="46525" xr:uid="{2BA0C8B6-EA79-4B8F-BC26-036EC4775F4A}"/>
    <cellStyle name="Normal 11 20 6 2 3" xfId="24272" xr:uid="{B854F351-06F8-4CD4-8E35-818E271E3F3E}"/>
    <cellStyle name="Normal 11 20 6 2 4" xfId="39105" xr:uid="{C146D31C-E13E-4D40-80CD-31B2B9D6D579}"/>
    <cellStyle name="Normal 11 20 6 3" xfId="10612" xr:uid="{770BDF6F-BF27-42CF-85EB-69E9B7C5199C}"/>
    <cellStyle name="Normal 11 20 6 3 2" xfId="25450" xr:uid="{C750AA21-E4C8-40CB-AB85-050384407D8E}"/>
    <cellStyle name="Normal 11 20 6 3 3" xfId="40283" xr:uid="{4B5163D1-F38C-4635-AD89-4BE93F5133BB}"/>
    <cellStyle name="Normal 11 20 6 4" xfId="18030" xr:uid="{A8FF433A-F7DE-4023-A477-E8D6A28A8E8E}"/>
    <cellStyle name="Normal 11 20 6 5" xfId="32863" xr:uid="{34A02A83-6156-44CB-985D-88DA940A81AA}"/>
    <cellStyle name="Normal 11 20 7" xfId="6430" xr:uid="{3FDB3D7D-2160-4D12-9EE9-B59C71CAFFA6}"/>
    <cellStyle name="Normal 11 20 7 2" xfId="13853" xr:uid="{458387E8-6E83-46C2-93CC-EF641A63F399}"/>
    <cellStyle name="Normal 11 20 7 2 2" xfId="28691" xr:uid="{563D5F47-2BF9-4EC0-8BAF-5E216ECB036A}"/>
    <cellStyle name="Normal 11 20 7 2 3" xfId="43524" xr:uid="{73BB571F-BC58-4A39-A85C-8BCC1F416596}"/>
    <cellStyle name="Normal 11 20 7 3" xfId="21271" xr:uid="{B97EC54C-D4A3-46AC-B03F-298C0C0B0B49}"/>
    <cellStyle name="Normal 11 20 7 4" xfId="36104" xr:uid="{FDD1253A-A178-4E67-ACED-60D2BFE38A0E}"/>
    <cellStyle name="Normal 11 20 8" xfId="10057" xr:uid="{9AA6996C-7BB9-4948-9B56-C523756521F9}"/>
    <cellStyle name="Normal 11 20 8 2" xfId="24895" xr:uid="{85C92D8A-2070-4D87-BC34-868C8B3D6B62}"/>
    <cellStyle name="Normal 11 20 8 3" xfId="39728" xr:uid="{7A9D156A-17E8-4267-A380-439A3215C530}"/>
    <cellStyle name="Normal 11 20 9" xfId="17475" xr:uid="{72CA5EE2-426D-4216-90BE-BF01D7F6AF19}"/>
    <cellStyle name="Normal 11 21" xfId="2572" xr:uid="{2577AF9F-030D-4F34-A70E-21962D3F2BCD}"/>
    <cellStyle name="Normal 11 21 10" xfId="32343" xr:uid="{12A19384-E592-4B15-B7E6-01ECBB09764F}"/>
    <cellStyle name="Normal 11 21 2" xfId="3205" xr:uid="{AADB8FC5-9057-4E44-B8C6-9D4EBD7B4F85}"/>
    <cellStyle name="Normal 11 21 2 2" xfId="4569" xr:uid="{63FED42F-BDEE-4A43-AB46-E51AB0B46C51}"/>
    <cellStyle name="Normal 11 21 2 2 2" xfId="7806" xr:uid="{D7638D8F-6A0C-4695-97ED-C6BEEE18E702}"/>
    <cellStyle name="Normal 11 21 2 2 2 2" xfId="15229" xr:uid="{CC13A7DA-74C4-4476-B2F5-7CEE357D2CF2}"/>
    <cellStyle name="Normal 11 21 2 2 2 2 2" xfId="30067" xr:uid="{37F13ED6-3252-4FC0-B843-CFD16FC1D9E5}"/>
    <cellStyle name="Normal 11 21 2 2 2 2 3" xfId="44900" xr:uid="{BCD5EDC0-DE40-4458-AD81-9B7172BA1383}"/>
    <cellStyle name="Normal 11 21 2 2 2 3" xfId="22647" xr:uid="{4C61D383-738B-4C21-BAD9-FDA6047DE0E2}"/>
    <cellStyle name="Normal 11 21 2 2 2 4" xfId="37480" xr:uid="{0B13BEB4-796B-4D7B-9E1A-E83F3854FC03}"/>
    <cellStyle name="Normal 11 21 2 2 3" xfId="11991" xr:uid="{2AC6AC5A-8E49-4247-A492-F3250EBCC732}"/>
    <cellStyle name="Normal 11 21 2 2 3 2" xfId="26829" xr:uid="{2C9944B5-60D3-4CCC-8FA0-811722215B7B}"/>
    <cellStyle name="Normal 11 21 2 2 3 3" xfId="41662" xr:uid="{C04C7361-79C9-42D2-A0B5-19708207B305}"/>
    <cellStyle name="Normal 11 21 2 2 4" xfId="19409" xr:uid="{656AFD43-354D-47C0-A449-2DB131B00F68}"/>
    <cellStyle name="Normal 11 21 2 2 5" xfId="34242" xr:uid="{4757EECE-37BD-4F19-8E20-3DAB888EA5C7}"/>
    <cellStyle name="Normal 11 21 2 3" xfId="6434" xr:uid="{BEE09BAC-F6DE-454F-A6EE-34667ADF55FF}"/>
    <cellStyle name="Normal 11 21 2 3 2" xfId="13857" xr:uid="{57E39400-1E5A-4404-96B2-64E651B7F700}"/>
    <cellStyle name="Normal 11 21 2 3 2 2" xfId="28695" xr:uid="{510F3E05-7D24-45A0-B27E-23CDAB699ADF}"/>
    <cellStyle name="Normal 11 21 2 3 2 3" xfId="43528" xr:uid="{43400667-BCEE-4808-83C0-BEF6759EC464}"/>
    <cellStyle name="Normal 11 21 2 3 3" xfId="21275" xr:uid="{4B90CCE3-DF22-453B-88B8-D41BE596176E}"/>
    <cellStyle name="Normal 11 21 2 3 4" xfId="36108" xr:uid="{AFDBBE52-2D1C-4F15-B9ED-71898E9B0FD2}"/>
    <cellStyle name="Normal 11 21 2 4" xfId="10616" xr:uid="{583E24E4-DB0C-4E9A-8497-1C3FBE03E105}"/>
    <cellStyle name="Normal 11 21 2 4 2" xfId="25454" xr:uid="{47D62293-D828-4330-BB85-A88AA15CC4D0}"/>
    <cellStyle name="Normal 11 21 2 4 3" xfId="40287" xr:uid="{7BD32CFB-94B1-41EE-A214-D965CC22F592}"/>
    <cellStyle name="Normal 11 21 2 5" xfId="18034" xr:uid="{D663A1C4-EC16-4889-9181-C91AB76882F2}"/>
    <cellStyle name="Normal 11 21 2 6" xfId="32867" xr:uid="{32A1B6F8-7997-4673-9CA3-5591E31A3D5F}"/>
    <cellStyle name="Normal 11 21 3" xfId="3206" xr:uid="{ED0FF93B-4593-4DCA-9043-3C0DF8B78683}"/>
    <cellStyle name="Normal 11 21 3 2" xfId="4570" xr:uid="{44613624-C743-4F8C-9CBD-414434FF4902}"/>
    <cellStyle name="Normal 11 21 3 2 2" xfId="7807" xr:uid="{B98EF1DD-7793-4088-AD96-78EB34473FF5}"/>
    <cellStyle name="Normal 11 21 3 2 2 2" xfId="15230" xr:uid="{C8439DDF-C324-4CC7-AFD9-A8732DC6ABC9}"/>
    <cellStyle name="Normal 11 21 3 2 2 2 2" xfId="30068" xr:uid="{7F1176EE-E780-4F49-9C2B-C2C1D109864E}"/>
    <cellStyle name="Normal 11 21 3 2 2 2 3" xfId="44901" xr:uid="{75C4909F-0721-4590-B3A4-22908D63874B}"/>
    <cellStyle name="Normal 11 21 3 2 2 3" xfId="22648" xr:uid="{26508555-54F3-4A48-BC42-34E940B5C360}"/>
    <cellStyle name="Normal 11 21 3 2 2 4" xfId="37481" xr:uid="{C2BBEBAD-DC39-4916-A9CC-959A1CC3ABD8}"/>
    <cellStyle name="Normal 11 21 3 2 3" xfId="11992" xr:uid="{902BC3B3-1F2A-43C7-B21E-79557389276F}"/>
    <cellStyle name="Normal 11 21 3 2 3 2" xfId="26830" xr:uid="{DD166EED-B006-4FA7-871D-5018377DAA0A}"/>
    <cellStyle name="Normal 11 21 3 2 3 3" xfId="41663" xr:uid="{A08B7E7F-720B-44DB-9157-0D89451958AF}"/>
    <cellStyle name="Normal 11 21 3 2 4" xfId="19410" xr:uid="{CD2DF3F3-AAD4-4FA0-B37B-5A6EFF1AEDF8}"/>
    <cellStyle name="Normal 11 21 3 2 5" xfId="34243" xr:uid="{127BF61D-495F-407E-8E34-9E875834944A}"/>
    <cellStyle name="Normal 11 21 3 3" xfId="6435" xr:uid="{19325DEA-1C0A-4A58-9D5A-703A4ACE1990}"/>
    <cellStyle name="Normal 11 21 3 3 2" xfId="13858" xr:uid="{3044C828-BF98-488B-A672-07A258252576}"/>
    <cellStyle name="Normal 11 21 3 3 2 2" xfId="28696" xr:uid="{9E526BA8-8001-4B19-A893-BA76EA439BE1}"/>
    <cellStyle name="Normal 11 21 3 3 2 3" xfId="43529" xr:uid="{FDAC9F95-C5A2-483C-B3B5-2F15D96A21D1}"/>
    <cellStyle name="Normal 11 21 3 3 3" xfId="21276" xr:uid="{4EB414F2-68EE-4D35-AA83-F0F59A4E12EB}"/>
    <cellStyle name="Normal 11 21 3 3 4" xfId="36109" xr:uid="{94C13D2A-8F29-4BE8-A09C-D986642F4B7C}"/>
    <cellStyle name="Normal 11 21 3 4" xfId="10617" xr:uid="{4070D5FC-DD82-4954-8438-FF529B09AA38}"/>
    <cellStyle name="Normal 11 21 3 4 2" xfId="25455" xr:uid="{232F4268-4043-4BF2-90DD-C7A94B30D8D6}"/>
    <cellStyle name="Normal 11 21 3 4 3" xfId="40288" xr:uid="{FAA0FB83-494E-4A6E-A879-40A437D55B82}"/>
    <cellStyle name="Normal 11 21 3 5" xfId="18035" xr:uid="{785F607E-D742-480C-B99F-0E62F9CCB423}"/>
    <cellStyle name="Normal 11 21 3 6" xfId="32868" xr:uid="{AC55DCF5-DF40-4359-8EEE-4BA790AB3201}"/>
    <cellStyle name="Normal 11 21 4" xfId="4571" xr:uid="{F6EE07BE-E300-4A51-B6D8-F36109DA6516}"/>
    <cellStyle name="Normal 11 21 4 2" xfId="7808" xr:uid="{7001CBB5-01D2-4AD8-AF22-CFF355F5EAAB}"/>
    <cellStyle name="Normal 11 21 4 2 2" xfId="15231" xr:uid="{A3BE73D2-11DB-45BC-9630-7BEC96CB2FFD}"/>
    <cellStyle name="Normal 11 21 4 2 2 2" xfId="30069" xr:uid="{54A3A62A-6086-4CD0-8837-1D72A9A55BD4}"/>
    <cellStyle name="Normal 11 21 4 2 2 3" xfId="44902" xr:uid="{C3EA078A-17E4-4709-ACC9-9D95E8317FE8}"/>
    <cellStyle name="Normal 11 21 4 2 3" xfId="22649" xr:uid="{E5D11F41-CDA6-45B1-9C49-02E1C577ECA2}"/>
    <cellStyle name="Normal 11 21 4 2 4" xfId="37482" xr:uid="{2BC2B35C-A726-41D1-B0DD-D596C39EF991}"/>
    <cellStyle name="Normal 11 21 4 3" xfId="11993" xr:uid="{64008189-51C7-4941-A755-8D4ADBA9B356}"/>
    <cellStyle name="Normal 11 21 4 3 2" xfId="26831" xr:uid="{698DE559-C8F2-470A-9A8A-B22E6B6C60E0}"/>
    <cellStyle name="Normal 11 21 4 3 3" xfId="41664" xr:uid="{AC785129-EE04-4E1E-831A-3695366380FB}"/>
    <cellStyle name="Normal 11 21 4 4" xfId="19411" xr:uid="{73CBA500-6FFE-49A4-8C50-79C05BBF6F1A}"/>
    <cellStyle name="Normal 11 21 4 5" xfId="34244" xr:uid="{E0E48F9A-A442-486E-8350-AEF4840793FF}"/>
    <cellStyle name="Normal 11 21 5" xfId="5759" xr:uid="{4E06BF36-E52E-406B-8723-C1F785EB1082}"/>
    <cellStyle name="Normal 11 21 5 2" xfId="8999" xr:uid="{BE2157DA-A92C-46EB-9C50-745E6D63707E}"/>
    <cellStyle name="Normal 11 21 5 2 2" xfId="16422" xr:uid="{44C8C44E-FF55-4C80-AF0F-412D879EB2BD}"/>
    <cellStyle name="Normal 11 21 5 2 2 2" xfId="31260" xr:uid="{1A2DFE5E-DD7C-403C-A93C-5DFA0E2D4A1D}"/>
    <cellStyle name="Normal 11 21 5 2 2 3" xfId="46093" xr:uid="{6CBB3E57-7714-4AB4-A0AE-FB47A9D1F1AC}"/>
    <cellStyle name="Normal 11 21 5 2 3" xfId="23840" xr:uid="{5676B860-1C09-4FAD-B136-E3F2F34FC0DF}"/>
    <cellStyle name="Normal 11 21 5 2 4" xfId="38673" xr:uid="{C8BF7CC6-3806-4FBF-A529-16CA449C6F72}"/>
    <cellStyle name="Normal 11 21 5 3" xfId="13184" xr:uid="{11F05A34-E873-4B0D-B9DF-11730147861D}"/>
    <cellStyle name="Normal 11 21 5 3 2" xfId="28022" xr:uid="{7E404E8C-F590-47A8-825B-4223CD0AC342}"/>
    <cellStyle name="Normal 11 21 5 3 3" xfId="42855" xr:uid="{C42F3CD2-FFBC-4DEA-A526-8017D13181F7}"/>
    <cellStyle name="Normal 11 21 5 4" xfId="20602" xr:uid="{D2BCD154-7B6B-4EFF-9DA9-FA34F0C6DC9C}"/>
    <cellStyle name="Normal 11 21 5 5" xfId="35435" xr:uid="{89A18659-A25B-49AD-B9B8-2B09DA27C371}"/>
    <cellStyle name="Normal 11 21 6" xfId="3204" xr:uid="{A130CB6E-D741-4C4F-BD1A-A8F0F1543292}"/>
    <cellStyle name="Normal 11 21 6 2" xfId="9432" xr:uid="{C6DD397F-70D8-4BB2-B2B2-2C8BA7661AEA}"/>
    <cellStyle name="Normal 11 21 6 2 2" xfId="16855" xr:uid="{F2C67839-B7B4-473A-8E1F-6561553A46D3}"/>
    <cellStyle name="Normal 11 21 6 2 2 2" xfId="31693" xr:uid="{C1DA7F22-6B79-4F66-980F-56199DCC4F3C}"/>
    <cellStyle name="Normal 11 21 6 2 2 3" xfId="46526" xr:uid="{0EDC67E0-15E5-437D-A5D7-0810B951C654}"/>
    <cellStyle name="Normal 11 21 6 2 3" xfId="24273" xr:uid="{3DF476C4-F589-4D8C-8A45-763D3C52708F}"/>
    <cellStyle name="Normal 11 21 6 2 4" xfId="39106" xr:uid="{9A50D7B6-6BA4-46FA-BBA8-A36FA9B98173}"/>
    <cellStyle name="Normal 11 21 6 3" xfId="10615" xr:uid="{068E1CD2-BD69-4BCA-804B-6DDCC1D3C583}"/>
    <cellStyle name="Normal 11 21 6 3 2" xfId="25453" xr:uid="{7C61E7D2-247C-4D13-ADBD-B4180D459822}"/>
    <cellStyle name="Normal 11 21 6 3 3" xfId="40286" xr:uid="{6401517E-FFC2-407F-8FD7-7674D8464697}"/>
    <cellStyle name="Normal 11 21 6 4" xfId="18033" xr:uid="{6BC3F89C-54E6-4CFB-8307-7C890CFB5A46}"/>
    <cellStyle name="Normal 11 21 6 5" xfId="32866" xr:uid="{7DA56928-887E-44DD-8F8C-323992AEB885}"/>
    <cellStyle name="Normal 11 21 7" xfId="6433" xr:uid="{645A045D-579F-4868-8493-42643171EE19}"/>
    <cellStyle name="Normal 11 21 7 2" xfId="13856" xr:uid="{012517F3-7940-41AD-8513-594966EC8E5C}"/>
    <cellStyle name="Normal 11 21 7 2 2" xfId="28694" xr:uid="{F49CC138-B525-47A9-A67B-9A018E2554E2}"/>
    <cellStyle name="Normal 11 21 7 2 3" xfId="43527" xr:uid="{E3A4CACF-0DD1-4A1A-B487-81D725797EAE}"/>
    <cellStyle name="Normal 11 21 7 3" xfId="21274" xr:uid="{478974DF-B705-48A6-8555-FF7FBA2032BD}"/>
    <cellStyle name="Normal 11 21 7 4" xfId="36107" xr:uid="{82BB1AD1-E31D-496F-AE1A-E7C7EEAE20A8}"/>
    <cellStyle name="Normal 11 21 8" xfId="10092" xr:uid="{D43AFC2C-B139-47A5-BD41-C4498FA071B2}"/>
    <cellStyle name="Normal 11 21 8 2" xfId="24930" xr:uid="{EBC11CA8-F337-418F-BB9D-14A8A530A292}"/>
    <cellStyle name="Normal 11 21 8 3" xfId="39763" xr:uid="{A60C491A-B3EF-40A8-B1B8-77B8ACE6E375}"/>
    <cellStyle name="Normal 11 21 9" xfId="17510" xr:uid="{EBC2C796-19EF-4805-BD41-2509F10F7E7A}"/>
    <cellStyle name="Normal 11 22" xfId="2573" xr:uid="{1169F443-78AC-4662-B131-DE4FAFB4B9FF}"/>
    <cellStyle name="Normal 11 22 10" xfId="32344" xr:uid="{157DCAFC-0A06-4873-A4E5-A5E9BAED6F7F}"/>
    <cellStyle name="Normal 11 22 2" xfId="3208" xr:uid="{FFEFD53F-C1C7-43A4-A168-DC6EB9F81A52}"/>
    <cellStyle name="Normal 11 22 2 2" xfId="4572" xr:uid="{64277F16-64EF-4AFF-AF68-3FA3173BEFFF}"/>
    <cellStyle name="Normal 11 22 2 2 2" xfId="7809" xr:uid="{8CA10FF1-5619-44D4-9098-32418B29A02E}"/>
    <cellStyle name="Normal 11 22 2 2 2 2" xfId="15232" xr:uid="{CBEB69B9-D46F-49A5-97AE-55185C3463FD}"/>
    <cellStyle name="Normal 11 22 2 2 2 2 2" xfId="30070" xr:uid="{F83B8FA2-7866-484F-A9D4-E22D60894E49}"/>
    <cellStyle name="Normal 11 22 2 2 2 2 3" xfId="44903" xr:uid="{89275E59-32CA-40D5-939A-C53AAF13D100}"/>
    <cellStyle name="Normal 11 22 2 2 2 3" xfId="22650" xr:uid="{B56441EF-EE15-4A36-BA47-BF52AD8A3FFD}"/>
    <cellStyle name="Normal 11 22 2 2 2 4" xfId="37483" xr:uid="{E71C397B-B6D3-4F34-95A2-EC1B79C9DEA9}"/>
    <cellStyle name="Normal 11 22 2 2 3" xfId="11994" xr:uid="{1A90D234-97CC-4529-93E1-2472C3967CF9}"/>
    <cellStyle name="Normal 11 22 2 2 3 2" xfId="26832" xr:uid="{E2F513BC-00E0-437D-9CEB-AE8CF5B43EC3}"/>
    <cellStyle name="Normal 11 22 2 2 3 3" xfId="41665" xr:uid="{57E47B47-A642-438C-9B95-9970B4EA9217}"/>
    <cellStyle name="Normal 11 22 2 2 4" xfId="19412" xr:uid="{96FA6289-B8B7-40FA-8245-23FA19BDF12B}"/>
    <cellStyle name="Normal 11 22 2 2 5" xfId="34245" xr:uid="{F5048899-1230-4A3A-8398-A7F504C4B47D}"/>
    <cellStyle name="Normal 11 22 2 3" xfId="6437" xr:uid="{5180E8F6-2580-4A1F-B527-826BE36FBCC1}"/>
    <cellStyle name="Normal 11 22 2 3 2" xfId="13860" xr:uid="{AD0826A5-E924-4DB8-83F3-1652523A2C18}"/>
    <cellStyle name="Normal 11 22 2 3 2 2" xfId="28698" xr:uid="{70B06ACF-8591-4BD8-98D8-7F8FA3260AD6}"/>
    <cellStyle name="Normal 11 22 2 3 2 3" xfId="43531" xr:uid="{7D585FFD-5E67-4578-951E-480BCEC71DF9}"/>
    <cellStyle name="Normal 11 22 2 3 3" xfId="21278" xr:uid="{4E57708B-C68A-4BC0-9A64-ED5DEC5473CD}"/>
    <cellStyle name="Normal 11 22 2 3 4" xfId="36111" xr:uid="{D7E38D38-C9DF-45D0-85BE-196BE5352F28}"/>
    <cellStyle name="Normal 11 22 2 4" xfId="10619" xr:uid="{ABF6B077-3387-49D0-BA79-049EBCC032F8}"/>
    <cellStyle name="Normal 11 22 2 4 2" xfId="25457" xr:uid="{80B2F7A3-83C3-43D3-9B6A-6057EFA33A90}"/>
    <cellStyle name="Normal 11 22 2 4 3" xfId="40290" xr:uid="{2A808F78-44F1-4766-9377-128D8879D223}"/>
    <cellStyle name="Normal 11 22 2 5" xfId="18037" xr:uid="{979A73F4-A6F6-4D1C-BA64-DC7842795DE6}"/>
    <cellStyle name="Normal 11 22 2 6" xfId="32870" xr:uid="{BB530184-1985-4AB6-AE39-2017AD7C2738}"/>
    <cellStyle name="Normal 11 22 3" xfId="3209" xr:uid="{66E0E1B6-0F4B-4562-B362-8A31F5A0A757}"/>
    <cellStyle name="Normal 11 22 3 2" xfId="4573" xr:uid="{3CBA0042-2DEE-440E-ADCD-DBA7FC2A8786}"/>
    <cellStyle name="Normal 11 22 3 2 2" xfId="7810" xr:uid="{2FCA46ED-C72C-4F9D-A842-F0A08E68A34F}"/>
    <cellStyle name="Normal 11 22 3 2 2 2" xfId="15233" xr:uid="{1781316F-1250-4FAA-971D-66DC02BB52C9}"/>
    <cellStyle name="Normal 11 22 3 2 2 2 2" xfId="30071" xr:uid="{CBAB25CD-ED52-44D9-A6E4-97938F4A9B4C}"/>
    <cellStyle name="Normal 11 22 3 2 2 2 3" xfId="44904" xr:uid="{B71747BA-AAA5-4A9E-B246-8965882FB0F4}"/>
    <cellStyle name="Normal 11 22 3 2 2 3" xfId="22651" xr:uid="{564173A3-3BCD-48DF-96D8-2AFBB50F9B34}"/>
    <cellStyle name="Normal 11 22 3 2 2 4" xfId="37484" xr:uid="{B82E5E12-AC14-4BD1-B016-16F71E43C6D2}"/>
    <cellStyle name="Normal 11 22 3 2 3" xfId="11995" xr:uid="{BE8590C6-10DE-40F6-BA24-AE186E7C5EF1}"/>
    <cellStyle name="Normal 11 22 3 2 3 2" xfId="26833" xr:uid="{47BEFC5D-2E2B-4E3B-A847-6247F20005F6}"/>
    <cellStyle name="Normal 11 22 3 2 3 3" xfId="41666" xr:uid="{BF2C3B40-52DD-4948-96AC-671B62C71E0A}"/>
    <cellStyle name="Normal 11 22 3 2 4" xfId="19413" xr:uid="{41E3873C-AC9E-49AF-9FB0-F8EC5FAB4A77}"/>
    <cellStyle name="Normal 11 22 3 2 5" xfId="34246" xr:uid="{11DD136E-3257-445B-8E05-D4A4EEA208BB}"/>
    <cellStyle name="Normal 11 22 3 3" xfId="6438" xr:uid="{9473465F-FF87-4E16-BC26-CF0B8DE15921}"/>
    <cellStyle name="Normal 11 22 3 3 2" xfId="13861" xr:uid="{9D14B8F2-EF94-4C9C-A0A5-764EB74B552F}"/>
    <cellStyle name="Normal 11 22 3 3 2 2" xfId="28699" xr:uid="{853DF7DF-18BE-42AB-8DDD-E9674E8374C4}"/>
    <cellStyle name="Normal 11 22 3 3 2 3" xfId="43532" xr:uid="{5E1FEB7C-B4ED-4207-B298-03C5F1279E58}"/>
    <cellStyle name="Normal 11 22 3 3 3" xfId="21279" xr:uid="{86459A15-ED3B-49B1-A94C-D5D1D02F2E4B}"/>
    <cellStyle name="Normal 11 22 3 3 4" xfId="36112" xr:uid="{2C55ECD5-F7B8-4BF6-B042-15ED1F7E8F91}"/>
    <cellStyle name="Normal 11 22 3 4" xfId="10620" xr:uid="{E3A9447C-3DAF-48CB-8E06-1F8EC32F57F7}"/>
    <cellStyle name="Normal 11 22 3 4 2" xfId="25458" xr:uid="{AFB6BCA5-FE1F-4750-B067-C29C7A77E086}"/>
    <cellStyle name="Normal 11 22 3 4 3" xfId="40291" xr:uid="{BF37CF15-2065-47F3-B17A-16C1B36F1B50}"/>
    <cellStyle name="Normal 11 22 3 5" xfId="18038" xr:uid="{558753F2-7A6B-4047-A202-5EDFA7D7DFDC}"/>
    <cellStyle name="Normal 11 22 3 6" xfId="32871" xr:uid="{4D0184A4-4597-4AAF-B974-72129DF33A28}"/>
    <cellStyle name="Normal 11 22 4" xfId="4574" xr:uid="{A399DBF5-DCAA-45B8-9D86-850D2105703D}"/>
    <cellStyle name="Normal 11 22 4 2" xfId="7811" xr:uid="{5F64D2B8-DC2F-4488-870B-DBF37F05E1A3}"/>
    <cellStyle name="Normal 11 22 4 2 2" xfId="15234" xr:uid="{7DE54B1F-A714-4221-A5FD-C966413E08DC}"/>
    <cellStyle name="Normal 11 22 4 2 2 2" xfId="30072" xr:uid="{7662F417-10B5-4DAF-9451-E18FD2FC165E}"/>
    <cellStyle name="Normal 11 22 4 2 2 3" xfId="44905" xr:uid="{207F3833-F336-4D18-92FD-3F32FEDD1918}"/>
    <cellStyle name="Normal 11 22 4 2 3" xfId="22652" xr:uid="{2D64E74C-F813-4485-9A6E-8E14006334C9}"/>
    <cellStyle name="Normal 11 22 4 2 4" xfId="37485" xr:uid="{2FB0069B-30DA-4019-BED4-C6C08D690847}"/>
    <cellStyle name="Normal 11 22 4 3" xfId="11996" xr:uid="{52E2E669-9FBE-44EB-AACB-C61F2B758E11}"/>
    <cellStyle name="Normal 11 22 4 3 2" xfId="26834" xr:uid="{445D6851-376E-46E0-8844-94E5BF4C7BF2}"/>
    <cellStyle name="Normal 11 22 4 3 3" xfId="41667" xr:uid="{A35F39BF-8329-41E3-B04B-09EAE6E86CF5}"/>
    <cellStyle name="Normal 11 22 4 4" xfId="19414" xr:uid="{E7C9A010-0FE0-4595-A7C5-D5960E3FDAD4}"/>
    <cellStyle name="Normal 11 22 4 5" xfId="34247" xr:uid="{5A9803CC-AA35-43BE-BEED-308626E2E3E5}"/>
    <cellStyle name="Normal 11 22 5" xfId="6052" xr:uid="{E002A64F-F051-40F2-8827-DC9DD23E1CBB}"/>
    <cellStyle name="Normal 11 22 5 2" xfId="9290" xr:uid="{18479B69-99BA-4950-A499-9BEB4952AA6C}"/>
    <cellStyle name="Normal 11 22 5 2 2" xfId="16713" xr:uid="{75917288-276E-4381-8905-1D4CFB78D1C6}"/>
    <cellStyle name="Normal 11 22 5 2 2 2" xfId="31551" xr:uid="{6F01746D-D323-457D-BAA6-0B5D2A4CEEEA}"/>
    <cellStyle name="Normal 11 22 5 2 2 3" xfId="46384" xr:uid="{28336E7F-F8DD-438B-90B6-D186D7C1FB56}"/>
    <cellStyle name="Normal 11 22 5 2 3" xfId="24131" xr:uid="{BF778FD5-D679-47A1-998E-2FA7A743FBA3}"/>
    <cellStyle name="Normal 11 22 5 2 4" xfId="38964" xr:uid="{9EFB2911-2D29-43DF-89DF-C4E4A90FA7FD}"/>
    <cellStyle name="Normal 11 22 5 3" xfId="13475" xr:uid="{DD8A3473-CE2C-4B2B-8302-48F4E103A961}"/>
    <cellStyle name="Normal 11 22 5 3 2" xfId="28313" xr:uid="{18DEE2F0-0ED2-4BAC-A3CA-90F2B07E7FBD}"/>
    <cellStyle name="Normal 11 22 5 3 3" xfId="43146" xr:uid="{FBF64E68-23F2-4BB2-B946-D66081086222}"/>
    <cellStyle name="Normal 11 22 5 4" xfId="20893" xr:uid="{198BB38C-EAF6-493D-899B-CE6233D1FAB6}"/>
    <cellStyle name="Normal 11 22 5 5" xfId="35726" xr:uid="{06B8D7BD-BDCA-454E-B85B-74C911F32C09}"/>
    <cellStyle name="Normal 11 22 6" xfId="3207" xr:uid="{28BC86EF-9C1F-42DE-AAEB-6968B2D47204}"/>
    <cellStyle name="Normal 11 22 6 2" xfId="9433" xr:uid="{EF58A20A-145C-4BB2-9B72-CBD4383112DD}"/>
    <cellStyle name="Normal 11 22 6 2 2" xfId="16856" xr:uid="{B3DDC187-916B-4A5B-BB80-9848985E95A0}"/>
    <cellStyle name="Normal 11 22 6 2 2 2" xfId="31694" xr:uid="{3DBC4AA1-2D74-40F7-BDD8-270C20CCBF41}"/>
    <cellStyle name="Normal 11 22 6 2 2 3" xfId="46527" xr:uid="{0ECB72F9-4760-49B8-A9ED-2CFCC87B088F}"/>
    <cellStyle name="Normal 11 22 6 2 3" xfId="24274" xr:uid="{151C4C57-70A0-41F2-A915-2A7F3D327BA0}"/>
    <cellStyle name="Normal 11 22 6 2 4" xfId="39107" xr:uid="{2CB9AD72-2AD8-4FBC-A4BA-E07DD237D028}"/>
    <cellStyle name="Normal 11 22 6 3" xfId="10618" xr:uid="{07A82ED4-BD98-47AD-9193-B1D2B4FC975A}"/>
    <cellStyle name="Normal 11 22 6 3 2" xfId="25456" xr:uid="{AD7D528A-4536-4BDB-94CE-01BA23D6536F}"/>
    <cellStyle name="Normal 11 22 6 3 3" xfId="40289" xr:uid="{31F32460-56F0-410F-BDEC-C80829FF3840}"/>
    <cellStyle name="Normal 11 22 6 4" xfId="18036" xr:uid="{D84CA5E4-65DE-46A3-B081-CC71700186DC}"/>
    <cellStyle name="Normal 11 22 6 5" xfId="32869" xr:uid="{834D3D73-B480-488B-B108-A876B8E986E8}"/>
    <cellStyle name="Normal 11 22 7" xfId="6436" xr:uid="{B3D70E87-F2A0-4FA1-B67A-B22648F9E9CF}"/>
    <cellStyle name="Normal 11 22 7 2" xfId="13859" xr:uid="{07999BA1-5F21-483F-9DD0-5BDBAE32C67D}"/>
    <cellStyle name="Normal 11 22 7 2 2" xfId="28697" xr:uid="{02682F24-E9DF-42A8-BB6E-ED717C3BE2DF}"/>
    <cellStyle name="Normal 11 22 7 2 3" xfId="43530" xr:uid="{0E6676A3-4FFC-42DF-BBAE-681F7173C922}"/>
    <cellStyle name="Normal 11 22 7 3" xfId="21277" xr:uid="{79F70E33-9834-48CB-995D-F0B2A79E483E}"/>
    <cellStyle name="Normal 11 22 7 4" xfId="36110" xr:uid="{9B147141-9FA6-4EE8-9EA2-C151DD35D4CF}"/>
    <cellStyle name="Normal 11 22 8" xfId="10093" xr:uid="{DB20AEE2-5EB1-4907-B261-199606D502E3}"/>
    <cellStyle name="Normal 11 22 8 2" xfId="24931" xr:uid="{261A71EE-F7BA-4816-89D7-9D5AE0B45BCC}"/>
    <cellStyle name="Normal 11 22 8 3" xfId="39764" xr:uid="{06A87F56-9916-4D2D-93D9-FD3FF9C57B5D}"/>
    <cellStyle name="Normal 11 22 9" xfId="17511" xr:uid="{F0AB1374-B305-42C8-9313-BE16006403FA}"/>
    <cellStyle name="Normal 11 23" xfId="2584" xr:uid="{ED3C209A-036F-4ACD-B36D-E91724AA93A0}"/>
    <cellStyle name="Normal 11 23 10" xfId="32352" xr:uid="{65C26ECA-7100-4CE8-B9B9-D6EB8C9AEB8D}"/>
    <cellStyle name="Normal 11 23 2" xfId="3211" xr:uid="{2113DC51-B275-42D8-9F8E-7EBFA7CD24DD}"/>
    <cellStyle name="Normal 11 23 2 2" xfId="4575" xr:uid="{DC77D493-3A7C-456B-B772-95619A02254C}"/>
    <cellStyle name="Normal 11 23 2 2 2" xfId="7812" xr:uid="{81535085-0D5A-4515-8E22-8A12C12C1D76}"/>
    <cellStyle name="Normal 11 23 2 2 2 2" xfId="15235" xr:uid="{9C416194-523B-4F02-B87A-435B9418444F}"/>
    <cellStyle name="Normal 11 23 2 2 2 2 2" xfId="30073" xr:uid="{566969CD-1359-4426-913D-72137BB1ECC9}"/>
    <cellStyle name="Normal 11 23 2 2 2 2 3" xfId="44906" xr:uid="{66996EB9-BB19-42A7-A47B-CBFAAA016CFF}"/>
    <cellStyle name="Normal 11 23 2 2 2 3" xfId="22653" xr:uid="{0ED15DCF-922C-48FF-9964-99F46820D1D1}"/>
    <cellStyle name="Normal 11 23 2 2 2 4" xfId="37486" xr:uid="{05AB83F2-A769-4BBB-A121-9D3A931C7D2B}"/>
    <cellStyle name="Normal 11 23 2 2 3" xfId="11997" xr:uid="{D3F35A6E-2746-46F8-B031-03A0CAE59F87}"/>
    <cellStyle name="Normal 11 23 2 2 3 2" xfId="26835" xr:uid="{6A594312-CA41-4044-984B-8253E27B6287}"/>
    <cellStyle name="Normal 11 23 2 2 3 3" xfId="41668" xr:uid="{60739724-5F19-4D88-9117-725E77E7ABC6}"/>
    <cellStyle name="Normal 11 23 2 2 4" xfId="19415" xr:uid="{0BC496D5-7017-499D-9654-65D8DE1F48C6}"/>
    <cellStyle name="Normal 11 23 2 2 5" xfId="34248" xr:uid="{5AADF1C2-36FB-4634-83A8-BCAA4C6484B7}"/>
    <cellStyle name="Normal 11 23 2 3" xfId="6440" xr:uid="{B2D2E26C-9F4D-460F-BEE0-1852644A8B6D}"/>
    <cellStyle name="Normal 11 23 2 3 2" xfId="13863" xr:uid="{E2838178-2B29-40FD-84C0-46AF994D7C27}"/>
    <cellStyle name="Normal 11 23 2 3 2 2" xfId="28701" xr:uid="{C7FE20CC-C190-4579-A434-FD011040D8DE}"/>
    <cellStyle name="Normal 11 23 2 3 2 3" xfId="43534" xr:uid="{C31CD217-E347-4059-B9C2-B2C97FA0B7A3}"/>
    <cellStyle name="Normal 11 23 2 3 3" xfId="21281" xr:uid="{29BDC6E4-81AA-4175-A0C5-120C230B4CDE}"/>
    <cellStyle name="Normal 11 23 2 3 4" xfId="36114" xr:uid="{2DF32259-C518-45E9-A4A0-DF1038B79B76}"/>
    <cellStyle name="Normal 11 23 2 4" xfId="10622" xr:uid="{9994F83D-8F12-490D-B4AE-911C24684A6E}"/>
    <cellStyle name="Normal 11 23 2 4 2" xfId="25460" xr:uid="{FC3B55C2-50CF-42DA-AF1B-139D94AEFFAD}"/>
    <cellStyle name="Normal 11 23 2 4 3" xfId="40293" xr:uid="{EBEEE10A-3A52-422E-869A-6AC10EF5C103}"/>
    <cellStyle name="Normal 11 23 2 5" xfId="18040" xr:uid="{B1309589-AA61-47C6-B502-AC38FBFAF98B}"/>
    <cellStyle name="Normal 11 23 2 6" xfId="32873" xr:uid="{9033FF65-7515-4872-9C25-BC82D350AA99}"/>
    <cellStyle name="Normal 11 23 3" xfId="3212" xr:uid="{C4E60945-FA39-44F9-B3A1-3CA147871D69}"/>
    <cellStyle name="Normal 11 23 3 2" xfId="4576" xr:uid="{543FCBC3-1E98-4B5E-980B-5BF15B73F50C}"/>
    <cellStyle name="Normal 11 23 3 2 2" xfId="7813" xr:uid="{84202800-21F6-4074-BAA0-120A54592ACA}"/>
    <cellStyle name="Normal 11 23 3 2 2 2" xfId="15236" xr:uid="{A28FC90F-A43E-49DC-A7D6-5EADC9CB9ABE}"/>
    <cellStyle name="Normal 11 23 3 2 2 2 2" xfId="30074" xr:uid="{F8CE0AF8-6278-4756-9DF2-C574CE10E112}"/>
    <cellStyle name="Normal 11 23 3 2 2 2 3" xfId="44907" xr:uid="{054F0D83-0B3A-4223-9F15-1C94B6E5A3AF}"/>
    <cellStyle name="Normal 11 23 3 2 2 3" xfId="22654" xr:uid="{F717EA4B-673D-45FD-AF76-DAA62798A586}"/>
    <cellStyle name="Normal 11 23 3 2 2 4" xfId="37487" xr:uid="{D657F4DD-3F3E-4D56-B314-6360AD58D710}"/>
    <cellStyle name="Normal 11 23 3 2 3" xfId="11998" xr:uid="{83968821-1307-4BE4-80C5-FC70424E820D}"/>
    <cellStyle name="Normal 11 23 3 2 3 2" xfId="26836" xr:uid="{9B2526AB-FE30-42C0-81DA-74792CAD03C0}"/>
    <cellStyle name="Normal 11 23 3 2 3 3" xfId="41669" xr:uid="{1D7F05C3-CEDC-4EDE-A9A0-C0EAA41B6543}"/>
    <cellStyle name="Normal 11 23 3 2 4" xfId="19416" xr:uid="{BAAE6098-22A7-4F14-9A3B-02FAD5F8E73B}"/>
    <cellStyle name="Normal 11 23 3 2 5" xfId="34249" xr:uid="{8EDE55B5-F901-4EBF-A4A2-5AFF527ED5AC}"/>
    <cellStyle name="Normal 11 23 3 3" xfId="6441" xr:uid="{793F8521-B5F9-45F7-89F4-F73EDEC0CA59}"/>
    <cellStyle name="Normal 11 23 3 3 2" xfId="13864" xr:uid="{D65E236B-E5DC-41BF-83D9-2DCF563D3A16}"/>
    <cellStyle name="Normal 11 23 3 3 2 2" xfId="28702" xr:uid="{A8496DA1-C183-4B86-AE80-EF49869C19DF}"/>
    <cellStyle name="Normal 11 23 3 3 2 3" xfId="43535" xr:uid="{21BBDA3A-E06C-4366-AB53-D641BA5585FA}"/>
    <cellStyle name="Normal 11 23 3 3 3" xfId="21282" xr:uid="{F8B13083-CA2A-419B-92BF-5B535FE380E8}"/>
    <cellStyle name="Normal 11 23 3 3 4" xfId="36115" xr:uid="{CCBA3FAA-3330-4887-ABF8-FB934EEE4C62}"/>
    <cellStyle name="Normal 11 23 3 4" xfId="10623" xr:uid="{D11E0D7A-9772-487D-842B-0A9E960ECF4C}"/>
    <cellStyle name="Normal 11 23 3 4 2" xfId="25461" xr:uid="{A1B519D9-AABB-47F6-A8B9-315066BBB16E}"/>
    <cellStyle name="Normal 11 23 3 4 3" xfId="40294" xr:uid="{2D52D851-1A82-4D6C-B2C7-5E0F726DCEB7}"/>
    <cellStyle name="Normal 11 23 3 5" xfId="18041" xr:uid="{E864937A-6B76-4985-9DDC-0D406C631635}"/>
    <cellStyle name="Normal 11 23 3 6" xfId="32874" xr:uid="{4D351B16-91C3-40AB-A835-FDF0545A2682}"/>
    <cellStyle name="Normal 11 23 4" xfId="4577" xr:uid="{4E911546-1B23-4733-B662-62EB143992F7}"/>
    <cellStyle name="Normal 11 23 4 2" xfId="7814" xr:uid="{F757CDF6-C9A6-4933-A623-B100AFBD60F0}"/>
    <cellStyle name="Normal 11 23 4 2 2" xfId="15237" xr:uid="{4E350B88-A8A9-49FA-874B-070ED5FE8F15}"/>
    <cellStyle name="Normal 11 23 4 2 2 2" xfId="30075" xr:uid="{4DDDCB54-9398-4D62-9F88-7B9BCD442301}"/>
    <cellStyle name="Normal 11 23 4 2 2 3" xfId="44908" xr:uid="{D307AE4B-DCE6-4CE2-90D4-640B0DEB5831}"/>
    <cellStyle name="Normal 11 23 4 2 3" xfId="22655" xr:uid="{9BDF146E-A039-406C-8B58-65EE9C73115E}"/>
    <cellStyle name="Normal 11 23 4 2 4" xfId="37488" xr:uid="{2D817505-AE7F-48F2-8F94-6150B55BB46C}"/>
    <cellStyle name="Normal 11 23 4 3" xfId="11999" xr:uid="{69812EBB-B4B8-422A-B68F-5985A4FCDAA6}"/>
    <cellStyle name="Normal 11 23 4 3 2" xfId="26837" xr:uid="{20679098-5D99-4FC2-B982-899D0AFC17ED}"/>
    <cellStyle name="Normal 11 23 4 3 3" xfId="41670" xr:uid="{97DE63AA-54FB-40BA-9E36-1D8047C813FE}"/>
    <cellStyle name="Normal 11 23 4 4" xfId="19417" xr:uid="{525A4E42-83EF-4AAD-B9C2-828359281875}"/>
    <cellStyle name="Normal 11 23 4 5" xfId="34250" xr:uid="{6A9A57AD-23CC-4E83-89A4-30597F4C02C5}"/>
    <cellStyle name="Normal 11 23 5" xfId="5995" xr:uid="{F24FE3C0-DF4F-465B-BA54-8268BD06D794}"/>
    <cellStyle name="Normal 11 23 5 2" xfId="9233" xr:uid="{F02248FC-F846-4FD0-B8E4-A25C13BA9BF0}"/>
    <cellStyle name="Normal 11 23 5 2 2" xfId="16656" xr:uid="{DC372EB7-DA41-40A2-B9F5-519B7523D650}"/>
    <cellStyle name="Normal 11 23 5 2 2 2" xfId="31494" xr:uid="{95F94956-525C-457C-8334-36771624230C}"/>
    <cellStyle name="Normal 11 23 5 2 2 3" xfId="46327" xr:uid="{FF6DFD5D-2B73-4863-A5C8-1A542E21BCED}"/>
    <cellStyle name="Normal 11 23 5 2 3" xfId="24074" xr:uid="{A7CEEC60-90B9-4349-A7C6-084C18FA30DF}"/>
    <cellStyle name="Normal 11 23 5 2 4" xfId="38907" xr:uid="{9C567994-8AF7-496A-A5E9-6B555236A0F5}"/>
    <cellStyle name="Normal 11 23 5 3" xfId="13418" xr:uid="{F7315E34-A5D6-4EF1-B772-6879DB1B9736}"/>
    <cellStyle name="Normal 11 23 5 3 2" xfId="28256" xr:uid="{B0EBE0E7-19B1-40C3-B0DA-AD146E2BBD94}"/>
    <cellStyle name="Normal 11 23 5 3 3" xfId="43089" xr:uid="{5E9EC273-F474-40AC-BE0E-C3B582A284DD}"/>
    <cellStyle name="Normal 11 23 5 4" xfId="20836" xr:uid="{B897D3FE-8803-481F-B1B0-A7BDF0FA849B}"/>
    <cellStyle name="Normal 11 23 5 5" xfId="35669" xr:uid="{1BC23C2E-97B1-48D5-99CC-23BDD329B36D}"/>
    <cellStyle name="Normal 11 23 6" xfId="3210" xr:uid="{A8557A1D-79BA-456D-B913-FD5BEA21D95B}"/>
    <cellStyle name="Normal 11 23 6 2" xfId="9434" xr:uid="{353FF69B-9C3A-4BE4-88A5-B784BA28779C}"/>
    <cellStyle name="Normal 11 23 6 2 2" xfId="16857" xr:uid="{1FDFC0A3-1B6E-4061-BC2A-C04004C0F159}"/>
    <cellStyle name="Normal 11 23 6 2 2 2" xfId="31695" xr:uid="{6797A23F-C5CE-4AF7-BBD4-034363E0B8FF}"/>
    <cellStyle name="Normal 11 23 6 2 2 3" xfId="46528" xr:uid="{9F77B0D9-33A2-4BBE-9CEA-DF8CC716D1C6}"/>
    <cellStyle name="Normal 11 23 6 2 3" xfId="24275" xr:uid="{60C59640-7B82-441F-9BBC-008DD68D0CE4}"/>
    <cellStyle name="Normal 11 23 6 2 4" xfId="39108" xr:uid="{12864BC0-1552-4E9B-B489-97829635D29E}"/>
    <cellStyle name="Normal 11 23 6 3" xfId="10621" xr:uid="{17474E76-43A0-423D-8A08-AB289932727B}"/>
    <cellStyle name="Normal 11 23 6 3 2" xfId="25459" xr:uid="{386E172E-F44C-49F9-80BC-2BAABDE045E7}"/>
    <cellStyle name="Normal 11 23 6 3 3" xfId="40292" xr:uid="{46799815-76DD-4297-B87F-F018CA4C1F05}"/>
    <cellStyle name="Normal 11 23 6 4" xfId="18039" xr:uid="{59CFA43F-3129-42AE-A7F2-BC5A8C7B6C72}"/>
    <cellStyle name="Normal 11 23 6 5" xfId="32872" xr:uid="{9F5F0F4D-788C-41BA-BBEC-EF1AB7B6F09F}"/>
    <cellStyle name="Normal 11 23 7" xfId="6439" xr:uid="{A0F2EB11-4532-4F02-A2FC-F14447246D6E}"/>
    <cellStyle name="Normal 11 23 7 2" xfId="13862" xr:uid="{9C03248F-E16B-4670-9ECA-537B38D941DF}"/>
    <cellStyle name="Normal 11 23 7 2 2" xfId="28700" xr:uid="{B146D509-0B3F-4990-AAF6-EC35ADB10EE7}"/>
    <cellStyle name="Normal 11 23 7 2 3" xfId="43533" xr:uid="{F9043717-2BB5-4FC3-8763-C54BBA414AA5}"/>
    <cellStyle name="Normal 11 23 7 3" xfId="21280" xr:uid="{4550E924-C17C-42FC-A460-6621A355CDE0}"/>
    <cellStyle name="Normal 11 23 7 4" xfId="36113" xr:uid="{21DFA88B-91CB-4C63-80E3-F3241FDFEBE2}"/>
    <cellStyle name="Normal 11 23 8" xfId="10101" xr:uid="{CC7B122A-4233-4D8E-9C2D-053E3F6B08A0}"/>
    <cellStyle name="Normal 11 23 8 2" xfId="24939" xr:uid="{BD3F080C-A6B4-4B00-842C-3D573BABD6FD}"/>
    <cellStyle name="Normal 11 23 8 3" xfId="39772" xr:uid="{9B343E4B-431E-4CFE-A21F-0950198BC4FE}"/>
    <cellStyle name="Normal 11 23 9" xfId="17519" xr:uid="{F6BB023B-1AC0-4FBC-8787-CE7E7B6F68F4}"/>
    <cellStyle name="Normal 11 24" xfId="2607" xr:uid="{CCD7AA7E-EB83-4EC8-AD2F-D8DC3AB80C8B}"/>
    <cellStyle name="Normal 11 24 10" xfId="32363" xr:uid="{3B982126-9E04-42D1-BB00-342A284B26C2}"/>
    <cellStyle name="Normal 11 24 2" xfId="3214" xr:uid="{9C4695D4-FDCB-4E5B-94D5-9BB4C9E8A3A5}"/>
    <cellStyle name="Normal 11 24 2 2" xfId="4578" xr:uid="{DA6523FD-E9C1-4ED7-920A-99D71CC4E810}"/>
    <cellStyle name="Normal 11 24 2 2 2" xfId="7815" xr:uid="{13C2AC39-BC21-420F-B504-B598AB7442D6}"/>
    <cellStyle name="Normal 11 24 2 2 2 2" xfId="15238" xr:uid="{075B5242-5411-4F55-B465-8CC75FF220C6}"/>
    <cellStyle name="Normal 11 24 2 2 2 2 2" xfId="30076" xr:uid="{10A6865F-5C4D-45C8-B833-3277B1706545}"/>
    <cellStyle name="Normal 11 24 2 2 2 2 3" xfId="44909" xr:uid="{6B0C6A9C-C602-4B23-B931-DC82E366D042}"/>
    <cellStyle name="Normal 11 24 2 2 2 3" xfId="22656" xr:uid="{063418A4-E935-4618-AEC4-D265956B5F46}"/>
    <cellStyle name="Normal 11 24 2 2 2 4" xfId="37489" xr:uid="{72D3C92F-7C00-4C9C-834B-FDFC0042C6CF}"/>
    <cellStyle name="Normal 11 24 2 2 3" xfId="12000" xr:uid="{9DEAC867-F7A5-41D1-8AC9-CD456D0D50C4}"/>
    <cellStyle name="Normal 11 24 2 2 3 2" xfId="26838" xr:uid="{796F800C-E5D7-46EA-A860-AB9C438C3538}"/>
    <cellStyle name="Normal 11 24 2 2 3 3" xfId="41671" xr:uid="{397C5B25-AD4A-4E33-9717-B18E6508AE14}"/>
    <cellStyle name="Normal 11 24 2 2 4" xfId="19418" xr:uid="{0171A503-DB62-45C1-8C99-5AF7434F75E0}"/>
    <cellStyle name="Normal 11 24 2 2 5" xfId="34251" xr:uid="{7BE53492-2B45-45A2-B3B7-51EE828E9788}"/>
    <cellStyle name="Normal 11 24 2 3" xfId="6443" xr:uid="{36EAA753-96F8-4FB6-A695-6638CFAB87C2}"/>
    <cellStyle name="Normal 11 24 2 3 2" xfId="13866" xr:uid="{8F1570C2-FAE5-4E33-87FE-6B5F56F345AD}"/>
    <cellStyle name="Normal 11 24 2 3 2 2" xfId="28704" xr:uid="{D7B758E5-5090-42EE-A716-3BA4E58781C2}"/>
    <cellStyle name="Normal 11 24 2 3 2 3" xfId="43537" xr:uid="{C12F0854-E988-43AD-A7E2-A9D21EAE81A7}"/>
    <cellStyle name="Normal 11 24 2 3 3" xfId="21284" xr:uid="{4C491F46-2A6A-4475-BEE0-C5E707E7C283}"/>
    <cellStyle name="Normal 11 24 2 3 4" xfId="36117" xr:uid="{C7EC7808-CD21-4C6B-8E60-66CDEC356DAD}"/>
    <cellStyle name="Normal 11 24 2 4" xfId="10625" xr:uid="{483249E4-8CA9-439E-8CB2-4B431C2E7C54}"/>
    <cellStyle name="Normal 11 24 2 4 2" xfId="25463" xr:uid="{7D1C3A3C-1D8F-43D1-A3B6-0C0C5192FABD}"/>
    <cellStyle name="Normal 11 24 2 4 3" xfId="40296" xr:uid="{D5E88034-1E11-465E-8EBE-735EEF0AC64B}"/>
    <cellStyle name="Normal 11 24 2 5" xfId="18043" xr:uid="{9DE1285C-AB37-4260-AB18-42EC7C39393F}"/>
    <cellStyle name="Normal 11 24 2 6" xfId="32876" xr:uid="{03832362-D8FD-4BDE-AE71-17738F943727}"/>
    <cellStyle name="Normal 11 24 3" xfId="3215" xr:uid="{24E25724-0BA8-4DE7-AD5C-FD727FACF704}"/>
    <cellStyle name="Normal 11 24 3 2" xfId="4579" xr:uid="{E5CBBB1D-3997-47C2-AC58-9D0AF0EDC4E7}"/>
    <cellStyle name="Normal 11 24 3 2 2" xfId="7816" xr:uid="{E11C374C-6817-452D-BBE1-9EF1CE59C040}"/>
    <cellStyle name="Normal 11 24 3 2 2 2" xfId="15239" xr:uid="{264D9DED-A7B3-43BF-9D82-AE4384D1E889}"/>
    <cellStyle name="Normal 11 24 3 2 2 2 2" xfId="30077" xr:uid="{DA1032D7-CFEA-4949-B093-8C9FDEAB6F73}"/>
    <cellStyle name="Normal 11 24 3 2 2 2 3" xfId="44910" xr:uid="{784FFE00-59E4-41BD-A60C-1CDDA79357E2}"/>
    <cellStyle name="Normal 11 24 3 2 2 3" xfId="22657" xr:uid="{2CC208D2-6B3D-4D46-8280-2AE9CD1D74B1}"/>
    <cellStyle name="Normal 11 24 3 2 2 4" xfId="37490" xr:uid="{611E90CC-2300-4418-8355-2D288A991BED}"/>
    <cellStyle name="Normal 11 24 3 2 3" xfId="12001" xr:uid="{92C4C838-4B32-4B51-8598-B4EDB112C4BB}"/>
    <cellStyle name="Normal 11 24 3 2 3 2" xfId="26839" xr:uid="{46922EA8-AFA7-4A79-86EE-1A15B345980E}"/>
    <cellStyle name="Normal 11 24 3 2 3 3" xfId="41672" xr:uid="{39D3833C-78B3-4D40-A970-EFF2B4A4BDAB}"/>
    <cellStyle name="Normal 11 24 3 2 4" xfId="19419" xr:uid="{ECF3D846-BB03-4AF1-BFB0-4E87EB07F28A}"/>
    <cellStyle name="Normal 11 24 3 2 5" xfId="34252" xr:uid="{770AF714-7472-4DD6-8056-69DCD6180726}"/>
    <cellStyle name="Normal 11 24 3 3" xfId="6444" xr:uid="{24DFD166-A312-448B-A3F0-077E4C5579A8}"/>
    <cellStyle name="Normal 11 24 3 3 2" xfId="13867" xr:uid="{3459B976-9DDA-4430-A35C-9A71D3AC27E6}"/>
    <cellStyle name="Normal 11 24 3 3 2 2" xfId="28705" xr:uid="{452714F8-0869-44B4-B8B8-24EB16A7D5CF}"/>
    <cellStyle name="Normal 11 24 3 3 2 3" xfId="43538" xr:uid="{F2C47E39-3996-4301-8D41-D9A5C8B152BF}"/>
    <cellStyle name="Normal 11 24 3 3 3" xfId="21285" xr:uid="{975C9FF2-C58C-4807-A838-CFA26CD68007}"/>
    <cellStyle name="Normal 11 24 3 3 4" xfId="36118" xr:uid="{E4954114-A2FB-4DF0-B942-1F9FE63E6BBB}"/>
    <cellStyle name="Normal 11 24 3 4" xfId="10626" xr:uid="{5203D90B-9BC4-411D-BFE4-076F950E999A}"/>
    <cellStyle name="Normal 11 24 3 4 2" xfId="25464" xr:uid="{06B2BEEE-650B-451B-A867-AC2806278183}"/>
    <cellStyle name="Normal 11 24 3 4 3" xfId="40297" xr:uid="{D8CB8586-25A9-47E5-9217-2C3F54706ADC}"/>
    <cellStyle name="Normal 11 24 3 5" xfId="18044" xr:uid="{92B482AC-D44D-4860-8058-5F7C18E91185}"/>
    <cellStyle name="Normal 11 24 3 6" xfId="32877" xr:uid="{09CBB870-AC49-4257-9069-5E6C93185F35}"/>
    <cellStyle name="Normal 11 24 4" xfId="4580" xr:uid="{D76CEDA3-5DBE-4A55-8591-DFC2E79E1701}"/>
    <cellStyle name="Normal 11 24 4 2" xfId="7817" xr:uid="{1C0A9501-C233-44A1-91D9-9E09C692CF5A}"/>
    <cellStyle name="Normal 11 24 4 2 2" xfId="15240" xr:uid="{4DBF455B-2A63-4299-A3FA-E8AF43938C6A}"/>
    <cellStyle name="Normal 11 24 4 2 2 2" xfId="30078" xr:uid="{BE607895-9D38-4EED-8B05-C766EB8818C7}"/>
    <cellStyle name="Normal 11 24 4 2 2 3" xfId="44911" xr:uid="{08CE10DA-A57D-4F33-B714-61AE8BFE4634}"/>
    <cellStyle name="Normal 11 24 4 2 3" xfId="22658" xr:uid="{1037A41B-7EEB-476B-BC0B-3CFD2A25EB3C}"/>
    <cellStyle name="Normal 11 24 4 2 4" xfId="37491" xr:uid="{0A5773AC-6B1C-42AF-922F-05FCE35A4727}"/>
    <cellStyle name="Normal 11 24 4 3" xfId="12002" xr:uid="{3F4D6887-ADB7-4A21-8C89-3550E27E590F}"/>
    <cellStyle name="Normal 11 24 4 3 2" xfId="26840" xr:uid="{A91E1899-19F4-4002-9303-C70898591D2F}"/>
    <cellStyle name="Normal 11 24 4 3 3" xfId="41673" xr:uid="{BCE265CC-DF00-4E9F-A2BE-4C08FF1A3879}"/>
    <cellStyle name="Normal 11 24 4 4" xfId="19420" xr:uid="{CCB60369-D517-4113-B2CA-31AE3A4C5C56}"/>
    <cellStyle name="Normal 11 24 4 5" xfId="34253" xr:uid="{4843DBA6-D77C-4881-B83A-63047E1DCDBF}"/>
    <cellStyle name="Normal 11 24 5" xfId="5701" xr:uid="{778D7FA9-01DA-4FC0-B4DF-15880F2E0862}"/>
    <cellStyle name="Normal 11 24 5 2" xfId="8941" xr:uid="{6FA0124B-CF0C-442A-B26D-116D2A2A9E18}"/>
    <cellStyle name="Normal 11 24 5 2 2" xfId="16364" xr:uid="{A85C1306-9C10-4154-B030-04D24AB83B4F}"/>
    <cellStyle name="Normal 11 24 5 2 2 2" xfId="31202" xr:uid="{4E68D0EE-40D4-418C-822D-9E8D8EEC0481}"/>
    <cellStyle name="Normal 11 24 5 2 2 3" xfId="46035" xr:uid="{FA7CA1EC-1447-4D1C-9223-3FC338FE642C}"/>
    <cellStyle name="Normal 11 24 5 2 3" xfId="23782" xr:uid="{6CBD9620-7F2B-46D1-B874-07B2D3643077}"/>
    <cellStyle name="Normal 11 24 5 2 4" xfId="38615" xr:uid="{FE2C9565-EB83-481E-954B-9F29C623BF5C}"/>
    <cellStyle name="Normal 11 24 5 3" xfId="13126" xr:uid="{6495C7A5-A264-45B1-B662-31D7C795F9FA}"/>
    <cellStyle name="Normal 11 24 5 3 2" xfId="27964" xr:uid="{B4EB58EE-AB73-46B7-AFE3-3730B247F1B3}"/>
    <cellStyle name="Normal 11 24 5 3 3" xfId="42797" xr:uid="{C9852CB6-520D-4618-AA37-969EF745F596}"/>
    <cellStyle name="Normal 11 24 5 4" xfId="20544" xr:uid="{53A47826-6695-4B15-A716-95332CA53CA4}"/>
    <cellStyle name="Normal 11 24 5 5" xfId="35377" xr:uid="{8C7332E5-7B72-4AB3-9829-F9C5C34B510D}"/>
    <cellStyle name="Normal 11 24 6" xfId="3213" xr:uid="{CF566211-275A-453F-AF03-1E485126B3C8}"/>
    <cellStyle name="Normal 11 24 6 2" xfId="9435" xr:uid="{25A36A07-4D36-4B19-801C-220D548E019B}"/>
    <cellStyle name="Normal 11 24 6 2 2" xfId="16858" xr:uid="{E0E58A5C-C25F-49D7-B307-50BCD46DEC28}"/>
    <cellStyle name="Normal 11 24 6 2 2 2" xfId="31696" xr:uid="{A96FB2B3-DDEA-45F1-9817-8D24E641A1AA}"/>
    <cellStyle name="Normal 11 24 6 2 2 3" xfId="46529" xr:uid="{DD84BE66-952C-4C54-8024-133FE06BFB4D}"/>
    <cellStyle name="Normal 11 24 6 2 3" xfId="24276" xr:uid="{67E457BC-FA86-4650-8D51-EEECC8E61866}"/>
    <cellStyle name="Normal 11 24 6 2 4" xfId="39109" xr:uid="{1EE826BA-48A1-48B9-86D6-4ABA02C0F008}"/>
    <cellStyle name="Normal 11 24 6 3" xfId="10624" xr:uid="{018D94B1-FD92-4320-9F73-D201CB6C3E61}"/>
    <cellStyle name="Normal 11 24 6 3 2" xfId="25462" xr:uid="{19FA6D56-6CA2-44B1-A642-2CB96B11A026}"/>
    <cellStyle name="Normal 11 24 6 3 3" xfId="40295" xr:uid="{45DD32EF-A778-4416-967E-C10A4CBB0831}"/>
    <cellStyle name="Normal 11 24 6 4" xfId="18042" xr:uid="{BB5145AA-83C4-466E-8905-CA785BBAC6AC}"/>
    <cellStyle name="Normal 11 24 6 5" xfId="32875" xr:uid="{31060FF8-3DF9-4B55-B8A5-6F11A11252EA}"/>
    <cellStyle name="Normal 11 24 7" xfId="6442" xr:uid="{7A2477FF-6CCC-4706-9C34-F862DE67E4C6}"/>
    <cellStyle name="Normal 11 24 7 2" xfId="13865" xr:uid="{ECA82AC0-A412-4EED-8686-8BC89DEA54F1}"/>
    <cellStyle name="Normal 11 24 7 2 2" xfId="28703" xr:uid="{36DD34EA-ED14-453B-B08F-1F9359F274E2}"/>
    <cellStyle name="Normal 11 24 7 2 3" xfId="43536" xr:uid="{202CD1AA-10FC-405C-9F44-BC0E8190844D}"/>
    <cellStyle name="Normal 11 24 7 3" xfId="21283" xr:uid="{401F0A80-64FC-4DA2-9F4D-92A79B459FC6}"/>
    <cellStyle name="Normal 11 24 7 4" xfId="36116" xr:uid="{1B4E3B3C-E1F8-41A4-899B-75F2F54076A1}"/>
    <cellStyle name="Normal 11 24 8" xfId="10112" xr:uid="{3A7F9F50-8A12-4B5B-81E8-A571F58C3F99}"/>
    <cellStyle name="Normal 11 24 8 2" xfId="24950" xr:uid="{DB9DF1F0-7856-4F9C-9341-0F5A48145537}"/>
    <cellStyle name="Normal 11 24 8 3" xfId="39783" xr:uid="{BA2375F8-DD9D-445D-BED4-66DB17FA3986}"/>
    <cellStyle name="Normal 11 24 9" xfId="17530" xr:uid="{4248F21D-F30B-45BE-9CEC-A9AA9AD24722}"/>
    <cellStyle name="Normal 11 25" xfId="2631" xr:uid="{25C08AD3-FE61-452C-901E-6CB79AA75590}"/>
    <cellStyle name="Normal 11 25 10" xfId="32378" xr:uid="{9785D281-0D79-4824-9CAE-43B2CFD85460}"/>
    <cellStyle name="Normal 11 25 2" xfId="3217" xr:uid="{B106CCD1-AE65-405E-B2AC-E38B218D49B2}"/>
    <cellStyle name="Normal 11 25 2 2" xfId="4581" xr:uid="{BB780F1E-C3BA-4BDE-ABB5-73F02709FB1C}"/>
    <cellStyle name="Normal 11 25 2 2 2" xfId="7818" xr:uid="{A16113F2-BC4F-4C8B-9A73-71EAE446B382}"/>
    <cellStyle name="Normal 11 25 2 2 2 2" xfId="15241" xr:uid="{03DD05B3-1E69-4E3F-8239-887C5FF44631}"/>
    <cellStyle name="Normal 11 25 2 2 2 2 2" xfId="30079" xr:uid="{D26E0EC6-2687-468B-9271-55FB6DDC2F96}"/>
    <cellStyle name="Normal 11 25 2 2 2 2 3" xfId="44912" xr:uid="{4CB6AB8D-5C5D-4CE0-A8B8-8A8CF24FA83E}"/>
    <cellStyle name="Normal 11 25 2 2 2 3" xfId="22659" xr:uid="{8784D709-2732-4485-8AFB-172D17537A7C}"/>
    <cellStyle name="Normal 11 25 2 2 2 4" xfId="37492" xr:uid="{5D6B1984-B07D-49E9-A529-981F3905721F}"/>
    <cellStyle name="Normal 11 25 2 2 3" xfId="12003" xr:uid="{CBBE5305-25F9-49C0-AAEA-49B66153D400}"/>
    <cellStyle name="Normal 11 25 2 2 3 2" xfId="26841" xr:uid="{8508A9F3-D167-4992-9913-F145C83C9A61}"/>
    <cellStyle name="Normal 11 25 2 2 3 3" xfId="41674" xr:uid="{567722FD-8094-439A-8FC5-1CC44786A92F}"/>
    <cellStyle name="Normal 11 25 2 2 4" xfId="19421" xr:uid="{5093B9F7-28F9-4FD7-B7A2-D2670067559D}"/>
    <cellStyle name="Normal 11 25 2 2 5" xfId="34254" xr:uid="{06B65A03-27EC-4BD8-B954-C6FE7B89EC12}"/>
    <cellStyle name="Normal 11 25 2 3" xfId="6446" xr:uid="{A457E39A-DD62-4349-8A5B-6F893D05BE9E}"/>
    <cellStyle name="Normal 11 25 2 3 2" xfId="13869" xr:uid="{33C084C2-B67A-440B-9780-CB39BACB4CB3}"/>
    <cellStyle name="Normal 11 25 2 3 2 2" xfId="28707" xr:uid="{902E9F6C-6596-4069-A4A2-781B24144F88}"/>
    <cellStyle name="Normal 11 25 2 3 2 3" xfId="43540" xr:uid="{FD78F854-48CD-489D-BD7C-438D1887B328}"/>
    <cellStyle name="Normal 11 25 2 3 3" xfId="21287" xr:uid="{0EA287DB-93E1-4250-A532-815F3DB0B55B}"/>
    <cellStyle name="Normal 11 25 2 3 4" xfId="36120" xr:uid="{A28506BB-E221-440E-BCD6-ACB80B015F43}"/>
    <cellStyle name="Normal 11 25 2 4" xfId="10628" xr:uid="{22570193-1722-4C3E-84C9-F6E7852F20D9}"/>
    <cellStyle name="Normal 11 25 2 4 2" xfId="25466" xr:uid="{1CEBC3EE-DED7-4648-8D19-0578B6CF88E8}"/>
    <cellStyle name="Normal 11 25 2 4 3" xfId="40299" xr:uid="{ED4DACA8-D252-46CB-94F0-9FDC0BC76DFC}"/>
    <cellStyle name="Normal 11 25 2 5" xfId="18046" xr:uid="{D212AB35-BCB2-4528-87B2-3C41BFAC0AD5}"/>
    <cellStyle name="Normal 11 25 2 6" xfId="32879" xr:uid="{73F2EB19-EA63-48D4-BADC-9C02F80FB12F}"/>
    <cellStyle name="Normal 11 25 3" xfId="3218" xr:uid="{04F58E8B-87E4-4F06-9895-271BA4312288}"/>
    <cellStyle name="Normal 11 25 3 2" xfId="4582" xr:uid="{1BB61C1B-2107-4C42-B4C7-B9A80FA13949}"/>
    <cellStyle name="Normal 11 25 3 2 2" xfId="7819" xr:uid="{2D6497ED-840B-4C5B-95DD-8B6E46988EE5}"/>
    <cellStyle name="Normal 11 25 3 2 2 2" xfId="15242" xr:uid="{D6ACF088-0E29-4C3D-BF1D-34710E00A98E}"/>
    <cellStyle name="Normal 11 25 3 2 2 2 2" xfId="30080" xr:uid="{9D6D73D3-C15A-4F4D-838A-A30153A0A48A}"/>
    <cellStyle name="Normal 11 25 3 2 2 2 3" xfId="44913" xr:uid="{6C7B8F41-3D3D-4B5F-8F0D-42D846B52499}"/>
    <cellStyle name="Normal 11 25 3 2 2 3" xfId="22660" xr:uid="{9E93BDAC-EBFE-458C-B401-8E74A3FF9F8D}"/>
    <cellStyle name="Normal 11 25 3 2 2 4" xfId="37493" xr:uid="{D6AC5EF0-BFBF-4C60-BDA0-58B2F5F38193}"/>
    <cellStyle name="Normal 11 25 3 2 3" xfId="12004" xr:uid="{F3452D36-73C5-4482-98CB-35282C0C224E}"/>
    <cellStyle name="Normal 11 25 3 2 3 2" xfId="26842" xr:uid="{57CBDACF-12A0-4FF5-9417-7D308A051DBE}"/>
    <cellStyle name="Normal 11 25 3 2 3 3" xfId="41675" xr:uid="{4BEE546B-E02D-402D-A755-7113CFEF94E8}"/>
    <cellStyle name="Normal 11 25 3 2 4" xfId="19422" xr:uid="{EF2483FE-A114-45BC-9476-E4EA5ED9F085}"/>
    <cellStyle name="Normal 11 25 3 2 5" xfId="34255" xr:uid="{9B464ACB-51AB-402F-969D-2E8A7D271248}"/>
    <cellStyle name="Normal 11 25 3 3" xfId="6447" xr:uid="{A5C8386F-4B02-4C35-8712-903675CA96AA}"/>
    <cellStyle name="Normal 11 25 3 3 2" xfId="13870" xr:uid="{62D7BF43-6605-4F51-A0FC-768BE68C1DA8}"/>
    <cellStyle name="Normal 11 25 3 3 2 2" xfId="28708" xr:uid="{9772501E-2428-494E-B95C-D8B8A0828C15}"/>
    <cellStyle name="Normal 11 25 3 3 2 3" xfId="43541" xr:uid="{0A3183DC-56F6-4F2C-B741-91054A648889}"/>
    <cellStyle name="Normal 11 25 3 3 3" xfId="21288" xr:uid="{BFF2570C-AF63-405F-AB4B-258D002F3314}"/>
    <cellStyle name="Normal 11 25 3 3 4" xfId="36121" xr:uid="{85903F5A-15EF-4991-91C4-CFEBCB8AEFAB}"/>
    <cellStyle name="Normal 11 25 3 4" xfId="10629" xr:uid="{878EE0E7-175E-4253-9349-1880259A4CDB}"/>
    <cellStyle name="Normal 11 25 3 4 2" xfId="25467" xr:uid="{1957A805-D9A9-405D-B5E0-4B2DA8AE6605}"/>
    <cellStyle name="Normal 11 25 3 4 3" xfId="40300" xr:uid="{DA187581-07FA-44FC-938A-224A9164826C}"/>
    <cellStyle name="Normal 11 25 3 5" xfId="18047" xr:uid="{05731271-482F-4B47-8F08-2ECB8533221C}"/>
    <cellStyle name="Normal 11 25 3 6" xfId="32880" xr:uid="{CA09D7D6-A04F-4CD6-8420-376291C28C5D}"/>
    <cellStyle name="Normal 11 25 4" xfId="4583" xr:uid="{2FECB603-6080-4816-9B35-7AF66A9C55A9}"/>
    <cellStyle name="Normal 11 25 4 2" xfId="7820" xr:uid="{2AB5472D-A62B-4560-9824-A74847BF55E3}"/>
    <cellStyle name="Normal 11 25 4 2 2" xfId="15243" xr:uid="{B3F624A9-AFE0-495B-B11E-EBA0C3A14CCB}"/>
    <cellStyle name="Normal 11 25 4 2 2 2" xfId="30081" xr:uid="{5FB8C351-C994-4140-82B2-67D41EC31D85}"/>
    <cellStyle name="Normal 11 25 4 2 2 3" xfId="44914" xr:uid="{F9ED71AC-9062-4958-B195-943ADF8AFD68}"/>
    <cellStyle name="Normal 11 25 4 2 3" xfId="22661" xr:uid="{BAEBF0CD-F3C9-42B2-A121-41AE2EEF903A}"/>
    <cellStyle name="Normal 11 25 4 2 4" xfId="37494" xr:uid="{230206A4-A88B-4469-AD4F-01D3E9A35272}"/>
    <cellStyle name="Normal 11 25 4 3" xfId="12005" xr:uid="{F30CCD9A-C256-42BD-9B71-E91086790728}"/>
    <cellStyle name="Normal 11 25 4 3 2" xfId="26843" xr:uid="{D5AE596A-1469-4907-B65C-5D44B6A36688}"/>
    <cellStyle name="Normal 11 25 4 3 3" xfId="41676" xr:uid="{AD54EBB1-87CB-474C-8639-AB889A8DF7C1}"/>
    <cellStyle name="Normal 11 25 4 4" xfId="19423" xr:uid="{3328C0C0-0F94-4DDF-B93F-F54CE54AAE2A}"/>
    <cellStyle name="Normal 11 25 4 5" xfId="34256" xr:uid="{9735B4FA-1872-48AC-8500-7A7E3D60C884}"/>
    <cellStyle name="Normal 11 25 5" xfId="5635" xr:uid="{B58B9AF7-BC11-43ED-B4F1-5F67CDC06765}"/>
    <cellStyle name="Normal 11 25 5 2" xfId="8875" xr:uid="{CDDC5E94-9A3E-4850-B4A4-BF175F1E5E09}"/>
    <cellStyle name="Normal 11 25 5 2 2" xfId="16298" xr:uid="{A7EAB425-85FE-4C9C-B9D2-0A96D4F32547}"/>
    <cellStyle name="Normal 11 25 5 2 2 2" xfId="31136" xr:uid="{A26E8252-D443-4DAB-A532-24A0A4655F37}"/>
    <cellStyle name="Normal 11 25 5 2 2 3" xfId="45969" xr:uid="{411AF235-ACFF-4445-B31E-68CB6CD2DBFE}"/>
    <cellStyle name="Normal 11 25 5 2 3" xfId="23716" xr:uid="{981A560A-B616-418C-8A6B-F57C727FF2E2}"/>
    <cellStyle name="Normal 11 25 5 2 4" xfId="38549" xr:uid="{D1EB1444-6617-4FDC-A8F0-59471B41C0C0}"/>
    <cellStyle name="Normal 11 25 5 3" xfId="13060" xr:uid="{7DBC5449-B6DF-43FE-AE10-461091F2E8EC}"/>
    <cellStyle name="Normal 11 25 5 3 2" xfId="27898" xr:uid="{956AFE5F-FEBD-4B50-B58A-D51D4BB1194B}"/>
    <cellStyle name="Normal 11 25 5 3 3" xfId="42731" xr:uid="{BB7CF2AD-C3BE-4D57-ADF2-5D518F35507F}"/>
    <cellStyle name="Normal 11 25 5 4" xfId="20478" xr:uid="{B193B172-6489-4E27-B473-96B5B598973A}"/>
    <cellStyle name="Normal 11 25 5 5" xfId="35311" xr:uid="{BFE50D1B-2A98-45AC-9993-7E95675ACDA2}"/>
    <cellStyle name="Normal 11 25 6" xfId="3216" xr:uid="{6CC49B1A-46D2-4A4B-A915-05EDB4C87170}"/>
    <cellStyle name="Normal 11 25 6 2" xfId="9436" xr:uid="{BA6F81EB-CBAC-42B0-9414-2B3A8C5C280A}"/>
    <cellStyle name="Normal 11 25 6 2 2" xfId="16859" xr:uid="{5D66CF2D-8C47-4A8F-A6BD-CD7048BF28DB}"/>
    <cellStyle name="Normal 11 25 6 2 2 2" xfId="31697" xr:uid="{A7564110-F433-48FF-AF57-5049E59F2F24}"/>
    <cellStyle name="Normal 11 25 6 2 2 3" xfId="46530" xr:uid="{68A656C7-ACBA-494F-8D0A-49546EC05FA1}"/>
    <cellStyle name="Normal 11 25 6 2 3" xfId="24277" xr:uid="{E6A13E8C-7A62-4BE5-9AB7-EDC5E836E3AD}"/>
    <cellStyle name="Normal 11 25 6 2 4" xfId="39110" xr:uid="{999339B2-8D44-47E5-84FF-9D2DE6505C3B}"/>
    <cellStyle name="Normal 11 25 6 3" xfId="10627" xr:uid="{082B1EE4-FE0A-4359-9796-93F150B4D3B7}"/>
    <cellStyle name="Normal 11 25 6 3 2" xfId="25465" xr:uid="{36C67782-67D0-4433-8283-C6B3A35B1392}"/>
    <cellStyle name="Normal 11 25 6 3 3" xfId="40298" xr:uid="{D1368794-8406-4BA3-8770-8E172CB934ED}"/>
    <cellStyle name="Normal 11 25 6 4" xfId="18045" xr:uid="{36BDF89F-CED6-4BD9-AD50-2C82668BFC36}"/>
    <cellStyle name="Normal 11 25 6 5" xfId="32878" xr:uid="{2EA91846-D01E-4490-8945-DE3104B09A26}"/>
    <cellStyle name="Normal 11 25 7" xfId="6445" xr:uid="{076C706C-3CFD-4A8D-9DD2-B15A8A9041F3}"/>
    <cellStyle name="Normal 11 25 7 2" xfId="13868" xr:uid="{F86164D6-FD95-418A-9722-00643D7E9AEA}"/>
    <cellStyle name="Normal 11 25 7 2 2" xfId="28706" xr:uid="{65CCC3ED-7A25-490E-B6E1-F55617AF9832}"/>
    <cellStyle name="Normal 11 25 7 2 3" xfId="43539" xr:uid="{C2FEA905-D341-46A0-82A2-67C748ACD212}"/>
    <cellStyle name="Normal 11 25 7 3" xfId="21286" xr:uid="{6FBB2370-B780-482A-8EE9-73CEEA33CE85}"/>
    <cellStyle name="Normal 11 25 7 4" xfId="36119" xr:uid="{0E00B139-677F-4357-AFFD-63ED7677033F}"/>
    <cellStyle name="Normal 11 25 8" xfId="10127" xr:uid="{8AD636FA-60D5-400E-A645-CF3D5875B156}"/>
    <cellStyle name="Normal 11 25 8 2" xfId="24965" xr:uid="{3743F7D3-ED2D-4FD9-9586-72D255ECE828}"/>
    <cellStyle name="Normal 11 25 8 3" xfId="39798" xr:uid="{14FE4A37-AE40-4C67-A396-1223372EA64D}"/>
    <cellStyle name="Normal 11 25 9" xfId="17545" xr:uid="{4772E716-C04C-4938-879C-C0BFD9B5B15A}"/>
    <cellStyle name="Normal 11 26" xfId="2629" xr:uid="{1FB099E7-5965-4039-9813-1B4C0A5C8BF2}"/>
    <cellStyle name="Normal 11 26 10" xfId="32377" xr:uid="{39470900-A197-44CA-A218-6F394EE7CFA5}"/>
    <cellStyle name="Normal 11 26 2" xfId="3220" xr:uid="{9C6006B0-13F1-4A61-A1FA-DDD67936627A}"/>
    <cellStyle name="Normal 11 26 2 2" xfId="4584" xr:uid="{24ABD49E-9E42-49DB-9C25-F0527BF17270}"/>
    <cellStyle name="Normal 11 26 2 2 2" xfId="7821" xr:uid="{2FF7F657-254A-4107-A550-6AE5489F0850}"/>
    <cellStyle name="Normal 11 26 2 2 2 2" xfId="15244" xr:uid="{F2B8B7C7-FE83-406B-BDFD-70741F8CE3A5}"/>
    <cellStyle name="Normal 11 26 2 2 2 2 2" xfId="30082" xr:uid="{F83F8A53-9D14-4A7B-8816-D71C5DA457BE}"/>
    <cellStyle name="Normal 11 26 2 2 2 2 3" xfId="44915" xr:uid="{61FE7DC9-F63A-4863-8CE0-B20FE25932BE}"/>
    <cellStyle name="Normal 11 26 2 2 2 3" xfId="22662" xr:uid="{759709D6-E7D0-414D-9DAD-AA724683A1D1}"/>
    <cellStyle name="Normal 11 26 2 2 2 4" xfId="37495" xr:uid="{6BBCA979-C2E3-47BE-9623-7FE3E6227263}"/>
    <cellStyle name="Normal 11 26 2 2 3" xfId="12006" xr:uid="{C2A2F512-519B-45A2-AE0B-E0586E8E866D}"/>
    <cellStyle name="Normal 11 26 2 2 3 2" xfId="26844" xr:uid="{E65246CD-9184-4A91-804E-95436362E524}"/>
    <cellStyle name="Normal 11 26 2 2 3 3" xfId="41677" xr:uid="{60A121E2-231C-4900-8051-B572A7387019}"/>
    <cellStyle name="Normal 11 26 2 2 4" xfId="19424" xr:uid="{0C5B18DD-76A0-4DF7-9E47-5C869A507B5E}"/>
    <cellStyle name="Normal 11 26 2 2 5" xfId="34257" xr:uid="{0E48618E-7A69-415B-BEEB-286BE821A3D5}"/>
    <cellStyle name="Normal 11 26 2 3" xfId="6449" xr:uid="{53B308F3-050C-407D-9062-50993AFDE181}"/>
    <cellStyle name="Normal 11 26 2 3 2" xfId="13872" xr:uid="{20E9D0F6-AACB-46D0-AF06-0B2807E0D08E}"/>
    <cellStyle name="Normal 11 26 2 3 2 2" xfId="28710" xr:uid="{6EABC920-E5DA-425D-A4B5-24143185D763}"/>
    <cellStyle name="Normal 11 26 2 3 2 3" xfId="43543" xr:uid="{FCCA8A7F-2B35-49DB-AC35-C230A337F164}"/>
    <cellStyle name="Normal 11 26 2 3 3" xfId="21290" xr:uid="{7783BCD0-8A8F-4419-8F7C-4C1FE8013858}"/>
    <cellStyle name="Normal 11 26 2 3 4" xfId="36123" xr:uid="{D40F2976-BEDE-4FA2-BDB0-7EA26268194D}"/>
    <cellStyle name="Normal 11 26 2 4" xfId="10631" xr:uid="{AFFD0190-2E06-4C39-80E7-3D1EE44A79C3}"/>
    <cellStyle name="Normal 11 26 2 4 2" xfId="25469" xr:uid="{C6321032-BED7-4E9E-8F4E-6F8A4DF54655}"/>
    <cellStyle name="Normal 11 26 2 4 3" xfId="40302" xr:uid="{94746867-7B43-45A8-9A5E-F25272DE1589}"/>
    <cellStyle name="Normal 11 26 2 5" xfId="18049" xr:uid="{93888934-2BD8-44DE-BF44-64AD2C3AA3DB}"/>
    <cellStyle name="Normal 11 26 2 6" xfId="32882" xr:uid="{56BE9D1A-6F51-4954-8E0D-74029588929A}"/>
    <cellStyle name="Normal 11 26 3" xfId="3221" xr:uid="{38B11EE7-86D9-416C-A03B-1399866CDEF2}"/>
    <cellStyle name="Normal 11 26 3 2" xfId="4585" xr:uid="{3E886FAB-E4B2-4628-B181-7939E8CA9D37}"/>
    <cellStyle name="Normal 11 26 3 2 2" xfId="7822" xr:uid="{1C756F06-DB68-49BE-B8AD-12D17822C2B1}"/>
    <cellStyle name="Normal 11 26 3 2 2 2" xfId="15245" xr:uid="{59CE4C1A-C11A-4C96-98A9-B4087DA953CB}"/>
    <cellStyle name="Normal 11 26 3 2 2 2 2" xfId="30083" xr:uid="{28CC1F3F-29B1-41CB-AB10-C5296DFD38F3}"/>
    <cellStyle name="Normal 11 26 3 2 2 2 3" xfId="44916" xr:uid="{5A9173C0-46CE-45B0-8D33-3EF14E1BE572}"/>
    <cellStyle name="Normal 11 26 3 2 2 3" xfId="22663" xr:uid="{B00CE162-D906-4914-8B26-15A4593F25A3}"/>
    <cellStyle name="Normal 11 26 3 2 2 4" xfId="37496" xr:uid="{A430D5EC-FFDE-4141-AF14-566347B2BD9D}"/>
    <cellStyle name="Normal 11 26 3 2 3" xfId="12007" xr:uid="{4A44F8C3-C553-49CE-BC87-21A9608D2CA4}"/>
    <cellStyle name="Normal 11 26 3 2 3 2" xfId="26845" xr:uid="{B90B8B6E-F8F8-4809-9105-134792EAC998}"/>
    <cellStyle name="Normal 11 26 3 2 3 3" xfId="41678" xr:uid="{31ACA725-CF89-4D66-81F7-418EAF321F7A}"/>
    <cellStyle name="Normal 11 26 3 2 4" xfId="19425" xr:uid="{E9B646E8-C360-40CB-A178-6C95631B0440}"/>
    <cellStyle name="Normal 11 26 3 2 5" xfId="34258" xr:uid="{74418ABA-EEAC-4737-A005-B0CF5B6A95CE}"/>
    <cellStyle name="Normal 11 26 3 3" xfId="6450" xr:uid="{41F4DE8A-9C2A-46E9-8BE5-8B01276FF696}"/>
    <cellStyle name="Normal 11 26 3 3 2" xfId="13873" xr:uid="{FD350C59-9BDD-49E7-8A9B-BF39FD470FF0}"/>
    <cellStyle name="Normal 11 26 3 3 2 2" xfId="28711" xr:uid="{40BCBCE0-60BC-471F-8C28-2827EC7AE895}"/>
    <cellStyle name="Normal 11 26 3 3 2 3" xfId="43544" xr:uid="{8173820C-B509-41F2-89DC-8F79AA47B24E}"/>
    <cellStyle name="Normal 11 26 3 3 3" xfId="21291" xr:uid="{3B26B8C3-F0C1-49C1-8E0E-68A52D4A9678}"/>
    <cellStyle name="Normal 11 26 3 3 4" xfId="36124" xr:uid="{755098E0-BF5C-4814-AE63-C75C6FFF6855}"/>
    <cellStyle name="Normal 11 26 3 4" xfId="10632" xr:uid="{7756E250-BA1A-481A-8A15-EB9CA08E6687}"/>
    <cellStyle name="Normal 11 26 3 4 2" xfId="25470" xr:uid="{929EB2C7-D9E5-4B80-B2F4-CC2C260BB66D}"/>
    <cellStyle name="Normal 11 26 3 4 3" xfId="40303" xr:uid="{06892366-85EE-47AE-A413-952097449605}"/>
    <cellStyle name="Normal 11 26 3 5" xfId="18050" xr:uid="{1C0B0EC9-9DE5-426F-8886-E8E262AC91BA}"/>
    <cellStyle name="Normal 11 26 3 6" xfId="32883" xr:uid="{EC01C6AF-9C2F-44CD-8DD9-C3C3E53C18C4}"/>
    <cellStyle name="Normal 11 26 4" xfId="4586" xr:uid="{64E59635-3CE5-43CB-A1EB-9599774FDBAD}"/>
    <cellStyle name="Normal 11 26 4 2" xfId="7823" xr:uid="{BFE41B1C-BB16-4BB6-B1CA-2382BC516CE3}"/>
    <cellStyle name="Normal 11 26 4 2 2" xfId="15246" xr:uid="{07F9F783-393C-4D74-B631-0FDF3A0D4BAB}"/>
    <cellStyle name="Normal 11 26 4 2 2 2" xfId="30084" xr:uid="{69DFD9A6-11CC-462B-BE12-4D011263DA90}"/>
    <cellStyle name="Normal 11 26 4 2 2 3" xfId="44917" xr:uid="{05F7856E-985F-4C0B-A432-A8D547D58D4C}"/>
    <cellStyle name="Normal 11 26 4 2 3" xfId="22664" xr:uid="{786DF388-7C32-4877-9F84-449D611567E8}"/>
    <cellStyle name="Normal 11 26 4 2 4" xfId="37497" xr:uid="{E9E7ADC7-4A1F-4B08-A421-E1D40BB90760}"/>
    <cellStyle name="Normal 11 26 4 3" xfId="12008" xr:uid="{FDD8E535-FD33-42CA-A559-D66DBB03E0AA}"/>
    <cellStyle name="Normal 11 26 4 3 2" xfId="26846" xr:uid="{FEC0E5E8-2B7B-48E1-B673-F2F624A47E1E}"/>
    <cellStyle name="Normal 11 26 4 3 3" xfId="41679" xr:uid="{82CC99F0-0013-4AD9-B4AE-CD6F6B08802D}"/>
    <cellStyle name="Normal 11 26 4 4" xfId="19426" xr:uid="{78CBC098-3DB1-4870-9AFF-C91DD90392B2}"/>
    <cellStyle name="Normal 11 26 4 5" xfId="34259" xr:uid="{EB45AAC8-C36F-4F97-84D1-3FBD4945EFA1}"/>
    <cellStyle name="Normal 11 26 5" xfId="5838" xr:uid="{ECC987BC-05A2-4C75-AE3C-76806EF36AD2}"/>
    <cellStyle name="Normal 11 26 5 2" xfId="9077" xr:uid="{D5B517A5-57DA-426D-92C1-BDD6E6927DAA}"/>
    <cellStyle name="Normal 11 26 5 2 2" xfId="16500" xr:uid="{5B6B3A4D-A6F0-4CDA-B5DD-E80FA9676E21}"/>
    <cellStyle name="Normal 11 26 5 2 2 2" xfId="31338" xr:uid="{F2376752-4AE0-41F0-B86B-47D517FA91DD}"/>
    <cellStyle name="Normal 11 26 5 2 2 3" xfId="46171" xr:uid="{77623C8E-26EF-4C3B-B630-FBF74686F1F5}"/>
    <cellStyle name="Normal 11 26 5 2 3" xfId="23918" xr:uid="{AABF871D-DB41-4579-865D-796C5E79BF42}"/>
    <cellStyle name="Normal 11 26 5 2 4" xfId="38751" xr:uid="{BDCC5FFD-F077-426F-B9E2-11BF62896CB7}"/>
    <cellStyle name="Normal 11 26 5 3" xfId="13262" xr:uid="{4B6257F6-3964-4A4D-85F7-ED255B01EA16}"/>
    <cellStyle name="Normal 11 26 5 3 2" xfId="28100" xr:uid="{8B6E5F95-DBE8-4C96-81EB-19CE5DEC5886}"/>
    <cellStyle name="Normal 11 26 5 3 3" xfId="42933" xr:uid="{528B286F-5D38-45CA-B543-5CB45855C640}"/>
    <cellStyle name="Normal 11 26 5 4" xfId="20680" xr:uid="{5B9FD72F-1AA8-438B-83D1-500E0A17EEA0}"/>
    <cellStyle name="Normal 11 26 5 5" xfId="35513" xr:uid="{15177299-6BFF-4AB9-B8A2-64825D780F5B}"/>
    <cellStyle name="Normal 11 26 6" xfId="3219" xr:uid="{4355A283-E3B6-4D03-9453-E8F00B2E6DB3}"/>
    <cellStyle name="Normal 11 26 6 2" xfId="9437" xr:uid="{168CBD0E-CC66-4B56-84E5-AC09F835DF63}"/>
    <cellStyle name="Normal 11 26 6 2 2" xfId="16860" xr:uid="{93411953-CA74-4442-B204-ADC7B04FFBD0}"/>
    <cellStyle name="Normal 11 26 6 2 2 2" xfId="31698" xr:uid="{3A8E2FDF-D016-4F20-BC96-2771B3AA7731}"/>
    <cellStyle name="Normal 11 26 6 2 2 3" xfId="46531" xr:uid="{20F5F010-0B38-4129-B563-6B42ADB3D756}"/>
    <cellStyle name="Normal 11 26 6 2 3" xfId="24278" xr:uid="{5DC1F3FF-CDD3-48BB-93E0-2A785A26FE7B}"/>
    <cellStyle name="Normal 11 26 6 2 4" xfId="39111" xr:uid="{7922C603-3F5F-49CC-819B-FC1F8EA88152}"/>
    <cellStyle name="Normal 11 26 6 3" xfId="10630" xr:uid="{E86C4E29-045A-4528-B0D3-E4088CBA5E8D}"/>
    <cellStyle name="Normal 11 26 6 3 2" xfId="25468" xr:uid="{E5D72AA2-824D-40CB-B4DE-16D96B56EEA8}"/>
    <cellStyle name="Normal 11 26 6 3 3" xfId="40301" xr:uid="{78F48C9F-DFBE-4EF4-9981-8DB2C53043AE}"/>
    <cellStyle name="Normal 11 26 6 4" xfId="18048" xr:uid="{AB660809-F0F7-4D76-8CC1-4D8DF578378A}"/>
    <cellStyle name="Normal 11 26 6 5" xfId="32881" xr:uid="{E7E30745-3230-43C8-BBD8-F588451216CC}"/>
    <cellStyle name="Normal 11 26 7" xfId="6448" xr:uid="{6B9BC821-20BA-43D1-96C6-1768F0A40979}"/>
    <cellStyle name="Normal 11 26 7 2" xfId="13871" xr:uid="{39D30EFF-D8CC-4722-8287-C800F4BA55C8}"/>
    <cellStyle name="Normal 11 26 7 2 2" xfId="28709" xr:uid="{AFF09F1B-67F8-405D-AB17-9B596DD9EEA7}"/>
    <cellStyle name="Normal 11 26 7 2 3" xfId="43542" xr:uid="{114EA215-ED35-4618-87AB-21146E325E0F}"/>
    <cellStyle name="Normal 11 26 7 3" xfId="21289" xr:uid="{A98F99E9-13BC-4D7D-83B8-34789A94ED6B}"/>
    <cellStyle name="Normal 11 26 7 4" xfId="36122" xr:uid="{3230270C-7B78-443C-8FAA-B0D9D4F1E131}"/>
    <cellStyle name="Normal 11 26 8" xfId="10126" xr:uid="{844B2B91-F767-4ED1-8604-D6BCD13E1D7D}"/>
    <cellStyle name="Normal 11 26 8 2" xfId="24964" xr:uid="{19F15DE7-B2E1-4C43-9451-AC5E40339C22}"/>
    <cellStyle name="Normal 11 26 8 3" xfId="39797" xr:uid="{DCB4A18D-6F58-4264-982B-4A8B7FC8CF3D}"/>
    <cellStyle name="Normal 11 26 9" xfId="17544" xr:uid="{0AA6EE71-A1B0-4301-92C2-F4FBCECD4701}"/>
    <cellStyle name="Normal 11 27" xfId="2621" xr:uid="{8907CB29-D5CF-49C1-AE4C-2EA0C6343A5F}"/>
    <cellStyle name="Normal 11 27 10" xfId="32373" xr:uid="{407ACCB3-19E5-4760-87F9-79A894D0AA7A}"/>
    <cellStyle name="Normal 11 27 2" xfId="3223" xr:uid="{83CFC4B0-A7F5-45DA-B692-CFF4A1708FC4}"/>
    <cellStyle name="Normal 11 27 2 2" xfId="4587" xr:uid="{2E0520D0-FA8F-401F-A095-AE484D37E48F}"/>
    <cellStyle name="Normal 11 27 2 2 2" xfId="7824" xr:uid="{44B9FED5-2FFE-4EEC-8ECD-2A897D18D7EC}"/>
    <cellStyle name="Normal 11 27 2 2 2 2" xfId="15247" xr:uid="{B5A510EC-6F8A-4CAC-8A43-24B4037D7B52}"/>
    <cellStyle name="Normal 11 27 2 2 2 2 2" xfId="30085" xr:uid="{7F822B87-6A90-4858-A1DF-9B7A195EF52D}"/>
    <cellStyle name="Normal 11 27 2 2 2 2 3" xfId="44918" xr:uid="{BCAA85F9-F619-473C-A61F-A31F45F3142B}"/>
    <cellStyle name="Normal 11 27 2 2 2 3" xfId="22665" xr:uid="{1E0EA331-1BBF-44E9-BCE7-D11BB45F2128}"/>
    <cellStyle name="Normal 11 27 2 2 2 4" xfId="37498" xr:uid="{EEF53D1E-C1F9-493E-A41A-99047F405F29}"/>
    <cellStyle name="Normal 11 27 2 2 3" xfId="12009" xr:uid="{7256ACFF-3469-470C-BE48-9BB22EC5B199}"/>
    <cellStyle name="Normal 11 27 2 2 3 2" xfId="26847" xr:uid="{786D5FF3-A25A-4D91-8382-79E1A4850D6A}"/>
    <cellStyle name="Normal 11 27 2 2 3 3" xfId="41680" xr:uid="{99664A96-55B3-4BDB-8990-3956A5B29FED}"/>
    <cellStyle name="Normal 11 27 2 2 4" xfId="19427" xr:uid="{D37F56F1-3B17-4F7B-B915-BECDB815ADFD}"/>
    <cellStyle name="Normal 11 27 2 2 5" xfId="34260" xr:uid="{2F0849C8-9108-4512-9176-A6E1237647C3}"/>
    <cellStyle name="Normal 11 27 2 3" xfId="6452" xr:uid="{E56EC391-B5B7-49C9-9737-E6F941082937}"/>
    <cellStyle name="Normal 11 27 2 3 2" xfId="13875" xr:uid="{5F0D304D-E499-48F5-AE7B-5F073DE77B28}"/>
    <cellStyle name="Normal 11 27 2 3 2 2" xfId="28713" xr:uid="{B9910FFE-5D21-4736-8C1F-405230B8C7D6}"/>
    <cellStyle name="Normal 11 27 2 3 2 3" xfId="43546" xr:uid="{69A3989A-5EF1-4B18-8FA1-D96C512E48BA}"/>
    <cellStyle name="Normal 11 27 2 3 3" xfId="21293" xr:uid="{6A07B37C-7792-4A5C-92C7-BC106409586A}"/>
    <cellStyle name="Normal 11 27 2 3 4" xfId="36126" xr:uid="{F3C801F9-01C4-4117-AEA5-5533737ED7CD}"/>
    <cellStyle name="Normal 11 27 2 4" xfId="10634" xr:uid="{283C2CC7-70CF-47CD-B36F-5978F9106EA5}"/>
    <cellStyle name="Normal 11 27 2 4 2" xfId="25472" xr:uid="{DD9A40D1-0B44-449E-AFA6-19CE55DDCA5E}"/>
    <cellStyle name="Normal 11 27 2 4 3" xfId="40305" xr:uid="{07B3371E-F91F-4961-9E0B-1983F7272FFB}"/>
    <cellStyle name="Normal 11 27 2 5" xfId="18052" xr:uid="{BC59451C-33EB-4FA8-A0A5-D1EA6405F570}"/>
    <cellStyle name="Normal 11 27 2 6" xfId="32885" xr:uid="{B0ED8027-5710-4CF3-9CED-A4E15A16A89C}"/>
    <cellStyle name="Normal 11 27 3" xfId="3224" xr:uid="{6A962829-1969-4115-881E-BE04442964BE}"/>
    <cellStyle name="Normal 11 27 3 2" xfId="4588" xr:uid="{7F0F7514-B300-4609-92B9-744D6C5D9040}"/>
    <cellStyle name="Normal 11 27 3 2 2" xfId="7825" xr:uid="{81C28510-63E3-48A9-B5FE-AE23CAA64453}"/>
    <cellStyle name="Normal 11 27 3 2 2 2" xfId="15248" xr:uid="{3E45ED6D-DAB8-476A-ABE2-6002B39E6276}"/>
    <cellStyle name="Normal 11 27 3 2 2 2 2" xfId="30086" xr:uid="{41343DA9-3856-4999-B7FB-A775057D5945}"/>
    <cellStyle name="Normal 11 27 3 2 2 2 3" xfId="44919" xr:uid="{BD007A8E-5CB6-41B0-8FC2-DB7B285DA764}"/>
    <cellStyle name="Normal 11 27 3 2 2 3" xfId="22666" xr:uid="{6469D0D1-DF38-4DFE-9A3B-FDF1DCD283BC}"/>
    <cellStyle name="Normal 11 27 3 2 2 4" xfId="37499" xr:uid="{5778FE12-FD30-4EE8-A871-0926B6B0D7B6}"/>
    <cellStyle name="Normal 11 27 3 2 3" xfId="12010" xr:uid="{A8BCC687-4295-4E45-9723-B647ED5245E3}"/>
    <cellStyle name="Normal 11 27 3 2 3 2" xfId="26848" xr:uid="{8E4D0C00-5D4F-4D88-8F30-98B33A6ED959}"/>
    <cellStyle name="Normal 11 27 3 2 3 3" xfId="41681" xr:uid="{6EA6E8A4-64BB-4955-9AE7-B5C281356248}"/>
    <cellStyle name="Normal 11 27 3 2 4" xfId="19428" xr:uid="{B9DBC076-4D99-4800-A827-08231F7A8483}"/>
    <cellStyle name="Normal 11 27 3 2 5" xfId="34261" xr:uid="{EAB150D1-2792-4971-BC26-F4002910675A}"/>
    <cellStyle name="Normal 11 27 3 3" xfId="6453" xr:uid="{B90F0E28-8C5D-48BA-A103-1BED2F64D85B}"/>
    <cellStyle name="Normal 11 27 3 3 2" xfId="13876" xr:uid="{7612768B-9AC2-4E8E-AD72-77AB0A88FBB8}"/>
    <cellStyle name="Normal 11 27 3 3 2 2" xfId="28714" xr:uid="{934F5483-ADA0-47C3-9C9C-61910F27B3F4}"/>
    <cellStyle name="Normal 11 27 3 3 2 3" xfId="43547" xr:uid="{F010D7B1-265B-4D8A-8E13-0A1B775AA662}"/>
    <cellStyle name="Normal 11 27 3 3 3" xfId="21294" xr:uid="{8B9671DA-2D61-498A-AC19-A459727CB486}"/>
    <cellStyle name="Normal 11 27 3 3 4" xfId="36127" xr:uid="{69FDA516-362A-4239-88AC-A4D494059FAF}"/>
    <cellStyle name="Normal 11 27 3 4" xfId="10635" xr:uid="{697B3D7F-4E73-449E-89C3-25DDDB13194F}"/>
    <cellStyle name="Normal 11 27 3 4 2" xfId="25473" xr:uid="{16A7E345-3FBC-49AE-98BD-A5CDFC6168B8}"/>
    <cellStyle name="Normal 11 27 3 4 3" xfId="40306" xr:uid="{209F6DB3-CFDF-43AB-A3AC-9950A7EF5533}"/>
    <cellStyle name="Normal 11 27 3 5" xfId="18053" xr:uid="{E6258D21-6A1A-4639-955C-4986B8A1C5E0}"/>
    <cellStyle name="Normal 11 27 3 6" xfId="32886" xr:uid="{87500EDB-D77E-4566-9551-B2F8011A151C}"/>
    <cellStyle name="Normal 11 27 4" xfId="4589" xr:uid="{3786A1D1-7C32-491C-96A2-D30AFB24568A}"/>
    <cellStyle name="Normal 11 27 4 2" xfId="7826" xr:uid="{2AA12262-F755-4D91-B49D-BB61BE103B48}"/>
    <cellStyle name="Normal 11 27 4 2 2" xfId="15249" xr:uid="{D94405E4-A5B3-475C-9EFC-29EAB98BC4D5}"/>
    <cellStyle name="Normal 11 27 4 2 2 2" xfId="30087" xr:uid="{FB24E8A1-80E9-4429-9220-DACC1B2FF158}"/>
    <cellStyle name="Normal 11 27 4 2 2 3" xfId="44920" xr:uid="{688A90A2-631F-4A35-ABCF-90A9437BB2D2}"/>
    <cellStyle name="Normal 11 27 4 2 3" xfId="22667" xr:uid="{6FD2A1FD-7721-4A5F-A6EF-895250BD5A57}"/>
    <cellStyle name="Normal 11 27 4 2 4" xfId="37500" xr:uid="{6A47F5C5-53B6-49E3-B104-18E2FB04F405}"/>
    <cellStyle name="Normal 11 27 4 3" xfId="12011" xr:uid="{EEEAAE4E-5390-4477-B33F-A665E7A308C9}"/>
    <cellStyle name="Normal 11 27 4 3 2" xfId="26849" xr:uid="{B9E34FE3-CB0F-481E-8D57-6C865EAE0438}"/>
    <cellStyle name="Normal 11 27 4 3 3" xfId="41682" xr:uid="{DC71E301-860A-414C-A25F-FB72D5439CF5}"/>
    <cellStyle name="Normal 11 27 4 4" xfId="19429" xr:uid="{756AA41A-203E-4C64-891D-37968B910D62}"/>
    <cellStyle name="Normal 11 27 4 5" xfId="34262" xr:uid="{3DF4F670-F22F-49E3-B697-2C1CB4FF8670}"/>
    <cellStyle name="Normal 11 27 5" xfId="5992" xr:uid="{819C7674-087C-4CE3-B3A6-D5D4FE4676D5}"/>
    <cellStyle name="Normal 11 27 5 2" xfId="9230" xr:uid="{FC21B4B7-4DAB-42DB-ADC4-64561C0EC0C4}"/>
    <cellStyle name="Normal 11 27 5 2 2" xfId="16653" xr:uid="{EAF2F053-C9A0-422C-A337-1A3F3470754C}"/>
    <cellStyle name="Normal 11 27 5 2 2 2" xfId="31491" xr:uid="{B4A8BEE9-0459-4816-B599-98B27682A038}"/>
    <cellStyle name="Normal 11 27 5 2 2 3" xfId="46324" xr:uid="{A604ADD4-7177-4475-A4CB-A527DC71CC2F}"/>
    <cellStyle name="Normal 11 27 5 2 3" xfId="24071" xr:uid="{27FB818E-5540-4E2D-B396-23C8C6B950F0}"/>
    <cellStyle name="Normal 11 27 5 2 4" xfId="38904" xr:uid="{BD8D8F22-BE2A-4BF5-BEDF-7FDCF41F8F26}"/>
    <cellStyle name="Normal 11 27 5 3" xfId="13415" xr:uid="{D4F45968-4099-4324-9F60-1E4E5C6815D1}"/>
    <cellStyle name="Normal 11 27 5 3 2" xfId="28253" xr:uid="{DA0E0D19-225A-42EA-9FF1-77EC95DACC85}"/>
    <cellStyle name="Normal 11 27 5 3 3" xfId="43086" xr:uid="{4DDCD63E-F433-434C-9021-0AD8E339B23C}"/>
    <cellStyle name="Normal 11 27 5 4" xfId="20833" xr:uid="{EAE7B937-96CF-4558-9704-A175286C7B37}"/>
    <cellStyle name="Normal 11 27 5 5" xfId="35666" xr:uid="{72407962-2C0B-4857-82C7-E7B31387DE41}"/>
    <cellStyle name="Normal 11 27 6" xfId="3222" xr:uid="{2D129FCC-86C9-49CB-82C6-29138E33711C}"/>
    <cellStyle name="Normal 11 27 6 2" xfId="9438" xr:uid="{B041F425-DE4B-48DC-982A-A98BBB8B57D7}"/>
    <cellStyle name="Normal 11 27 6 2 2" xfId="16861" xr:uid="{5FA951F0-CAD7-4F7D-ACBB-412ECA22B0AC}"/>
    <cellStyle name="Normal 11 27 6 2 2 2" xfId="31699" xr:uid="{58EAA8FE-C475-4EA2-93AA-C3080C778646}"/>
    <cellStyle name="Normal 11 27 6 2 2 3" xfId="46532" xr:uid="{39192173-67B4-4AA2-BFF0-E44D79047CD2}"/>
    <cellStyle name="Normal 11 27 6 2 3" xfId="24279" xr:uid="{89C8B058-4C4B-48B3-9ECB-09184BE53F0A}"/>
    <cellStyle name="Normal 11 27 6 2 4" xfId="39112" xr:uid="{68049FF8-E377-4116-88C0-0CECC5E6B23F}"/>
    <cellStyle name="Normal 11 27 6 3" xfId="10633" xr:uid="{D6344AE8-F1E0-4CF6-A0AE-B8B2EC653A88}"/>
    <cellStyle name="Normal 11 27 6 3 2" xfId="25471" xr:uid="{9E1AC53B-C72B-48CD-B6EE-7C543904F658}"/>
    <cellStyle name="Normal 11 27 6 3 3" xfId="40304" xr:uid="{188CC9A5-8DAD-4D9B-B98E-BA839B9607AE}"/>
    <cellStyle name="Normal 11 27 6 4" xfId="18051" xr:uid="{66DA96D9-47CB-4907-B8B1-530A03B8B237}"/>
    <cellStyle name="Normal 11 27 6 5" xfId="32884" xr:uid="{BE94E2B7-DAA3-461E-8312-8F9E54004FFB}"/>
    <cellStyle name="Normal 11 27 7" xfId="6451" xr:uid="{3972D5DD-36DF-4F04-ABEF-89D267E32854}"/>
    <cellStyle name="Normal 11 27 7 2" xfId="13874" xr:uid="{ED703E97-40CD-43BD-B998-0FED29F4DBB5}"/>
    <cellStyle name="Normal 11 27 7 2 2" xfId="28712" xr:uid="{F96932C5-F4AE-41C9-BF8F-37C018B312DD}"/>
    <cellStyle name="Normal 11 27 7 2 3" xfId="43545" xr:uid="{0C034336-71F4-43D2-9E59-F104776A0F4A}"/>
    <cellStyle name="Normal 11 27 7 3" xfId="21292" xr:uid="{FF4C26BC-D0CA-4DE2-A8C4-1BFDF3CC6BE1}"/>
    <cellStyle name="Normal 11 27 7 4" xfId="36125" xr:uid="{680F914E-25D9-4802-AC28-86A853147AE2}"/>
    <cellStyle name="Normal 11 27 8" xfId="10122" xr:uid="{E9160DF0-176C-48D7-85F6-B425E5D86B1A}"/>
    <cellStyle name="Normal 11 27 8 2" xfId="24960" xr:uid="{8B7BC851-6F79-405E-B9EB-9EA7AA4DC556}"/>
    <cellStyle name="Normal 11 27 8 3" xfId="39793" xr:uid="{6182A3D8-C121-404F-B128-87F942E16247}"/>
    <cellStyle name="Normal 11 27 9" xfId="17540" xr:uid="{564F4E43-7A9C-4B8E-9AB1-E16677F5581C}"/>
    <cellStyle name="Normal 11 28" xfId="2634" xr:uid="{F05FF110-89A4-4CE2-86A6-10799801A796}"/>
    <cellStyle name="Normal 11 28 10" xfId="32380" xr:uid="{A8A295D8-CBD2-406B-941C-CCC984DCD3FC}"/>
    <cellStyle name="Normal 11 28 2" xfId="3226" xr:uid="{3AEE2CBC-F288-4246-AD58-5D2F95753366}"/>
    <cellStyle name="Normal 11 28 2 2" xfId="4590" xr:uid="{EA392BAB-AAA9-423E-9465-18CBD5A1C90C}"/>
    <cellStyle name="Normal 11 28 2 2 2" xfId="7827" xr:uid="{540E8506-8656-49D7-98B3-6E08A00E4DAD}"/>
    <cellStyle name="Normal 11 28 2 2 2 2" xfId="15250" xr:uid="{D9AA564E-A4BD-4817-9902-A524B6A26117}"/>
    <cellStyle name="Normal 11 28 2 2 2 2 2" xfId="30088" xr:uid="{2133D676-07E4-45A6-96F3-73776843ED56}"/>
    <cellStyle name="Normal 11 28 2 2 2 2 3" xfId="44921" xr:uid="{A69711C0-6024-4375-93CC-3DABF6F7E901}"/>
    <cellStyle name="Normal 11 28 2 2 2 3" xfId="22668" xr:uid="{047F7AE5-29EA-4295-B187-2CA4926A2D48}"/>
    <cellStyle name="Normal 11 28 2 2 2 4" xfId="37501" xr:uid="{B397BCF9-DCF0-4696-92ED-487F62CDE6CD}"/>
    <cellStyle name="Normal 11 28 2 2 3" xfId="12012" xr:uid="{D7B565BE-7518-4E95-8100-88F721CBE013}"/>
    <cellStyle name="Normal 11 28 2 2 3 2" xfId="26850" xr:uid="{8B4FCD3D-393C-44B0-AB45-268207612C42}"/>
    <cellStyle name="Normal 11 28 2 2 3 3" xfId="41683" xr:uid="{9843931D-42EA-4B26-A4C5-532EBC374AE0}"/>
    <cellStyle name="Normal 11 28 2 2 4" xfId="19430" xr:uid="{5C88BC24-2944-472F-8D1C-1E653FCA8D2E}"/>
    <cellStyle name="Normal 11 28 2 2 5" xfId="34263" xr:uid="{3E41A63F-59BB-419B-9516-DD290DF8CF37}"/>
    <cellStyle name="Normal 11 28 2 3" xfId="6455" xr:uid="{95CA95D4-62E1-4829-B1E2-2170FBAE9BFD}"/>
    <cellStyle name="Normal 11 28 2 3 2" xfId="13878" xr:uid="{4C1AABC5-7AFF-44C1-80A5-ECEEAC4AE556}"/>
    <cellStyle name="Normal 11 28 2 3 2 2" xfId="28716" xr:uid="{B5FFF7E9-3588-4589-9AD9-611B9E256CDE}"/>
    <cellStyle name="Normal 11 28 2 3 2 3" xfId="43549" xr:uid="{787F6150-F0A4-4CE9-87D7-3D78B277BE94}"/>
    <cellStyle name="Normal 11 28 2 3 3" xfId="21296" xr:uid="{CD9AF663-FD28-4093-97E4-A4FEAAEAACFD}"/>
    <cellStyle name="Normal 11 28 2 3 4" xfId="36129" xr:uid="{17B8D69F-D525-4DA6-B21C-634547E5C53E}"/>
    <cellStyle name="Normal 11 28 2 4" xfId="10637" xr:uid="{A96CF202-8BF7-4BE3-B32D-52C9B614A122}"/>
    <cellStyle name="Normal 11 28 2 4 2" xfId="25475" xr:uid="{7DEF9E47-B48C-4E8C-8BDD-2294BD7542EE}"/>
    <cellStyle name="Normal 11 28 2 4 3" xfId="40308" xr:uid="{D72B8A88-A38D-47FF-BFB5-681BE1696319}"/>
    <cellStyle name="Normal 11 28 2 5" xfId="18055" xr:uid="{EEC259B2-C104-4B4C-9C9D-1180FA01EB52}"/>
    <cellStyle name="Normal 11 28 2 6" xfId="32888" xr:uid="{597B890E-31AE-4586-B794-D883E2147950}"/>
    <cellStyle name="Normal 11 28 3" xfId="3227" xr:uid="{B2C8E5EB-B136-4458-818C-9CF7052A4215}"/>
    <cellStyle name="Normal 11 28 3 2" xfId="4591" xr:uid="{9B043EFE-7087-4B89-B9D1-7CBDF388C5BE}"/>
    <cellStyle name="Normal 11 28 3 2 2" xfId="7828" xr:uid="{980D77E8-C354-4243-9424-F836D1B3E5D5}"/>
    <cellStyle name="Normal 11 28 3 2 2 2" xfId="15251" xr:uid="{5E8CA215-B212-49F4-9182-0B23FE81AFE0}"/>
    <cellStyle name="Normal 11 28 3 2 2 2 2" xfId="30089" xr:uid="{F68A0D52-78F0-4529-BE6F-F7E66D7C68A6}"/>
    <cellStyle name="Normal 11 28 3 2 2 2 3" xfId="44922" xr:uid="{222B51E0-849E-4861-BEF8-238F3E6D00A2}"/>
    <cellStyle name="Normal 11 28 3 2 2 3" xfId="22669" xr:uid="{E721C41D-E020-4A20-B036-1518399E86F7}"/>
    <cellStyle name="Normal 11 28 3 2 2 4" xfId="37502" xr:uid="{B9E5F3C0-9FCA-41D4-A426-30B688BDA099}"/>
    <cellStyle name="Normal 11 28 3 2 3" xfId="12013" xr:uid="{199FD5AE-9DF7-4216-94DD-457396F00AEE}"/>
    <cellStyle name="Normal 11 28 3 2 3 2" xfId="26851" xr:uid="{9D7E3312-75A9-4B78-80BE-CDF79727C70D}"/>
    <cellStyle name="Normal 11 28 3 2 3 3" xfId="41684" xr:uid="{6461BB71-874F-4D8A-BEDF-A6F330BDAD14}"/>
    <cellStyle name="Normal 11 28 3 2 4" xfId="19431" xr:uid="{B19DA746-E153-443C-9DE7-7F466A181F67}"/>
    <cellStyle name="Normal 11 28 3 2 5" xfId="34264" xr:uid="{FE5379A4-9CB7-4CFF-9A79-8F2B28EA3860}"/>
    <cellStyle name="Normal 11 28 3 3" xfId="6456" xr:uid="{A8B5B1C5-5643-457D-B704-51634EA3C64C}"/>
    <cellStyle name="Normal 11 28 3 3 2" xfId="13879" xr:uid="{7F038767-638F-4723-BEA9-7A3EFF1A17C7}"/>
    <cellStyle name="Normal 11 28 3 3 2 2" xfId="28717" xr:uid="{193B1471-18A3-4898-85FD-041D6FB1D016}"/>
    <cellStyle name="Normal 11 28 3 3 2 3" xfId="43550" xr:uid="{5B60FB5A-826A-41AA-BD8B-A56239CA9576}"/>
    <cellStyle name="Normal 11 28 3 3 3" xfId="21297" xr:uid="{37CE2266-D39F-42A2-AD81-CD93663D9792}"/>
    <cellStyle name="Normal 11 28 3 3 4" xfId="36130" xr:uid="{07D31641-D274-4798-9F1F-24D771615706}"/>
    <cellStyle name="Normal 11 28 3 4" xfId="10638" xr:uid="{BFD5CEF6-C10B-42DA-8832-920F05219575}"/>
    <cellStyle name="Normal 11 28 3 4 2" xfId="25476" xr:uid="{2D96E3EA-A943-4F24-BB9C-0BBC91572188}"/>
    <cellStyle name="Normal 11 28 3 4 3" xfId="40309" xr:uid="{13298B10-2DAE-4557-9098-713538B0472C}"/>
    <cellStyle name="Normal 11 28 3 5" xfId="18056" xr:uid="{A65ED9DD-DE08-47EE-BDA4-EDCEF756C9F2}"/>
    <cellStyle name="Normal 11 28 3 6" xfId="32889" xr:uid="{35D3870D-8752-462F-88C7-19F40EB59D48}"/>
    <cellStyle name="Normal 11 28 4" xfId="4592" xr:uid="{BE944933-D1B8-415F-A12B-0E865787A826}"/>
    <cellStyle name="Normal 11 28 4 2" xfId="7829" xr:uid="{BE951DDB-033C-4773-8FFF-23B57C45CDE5}"/>
    <cellStyle name="Normal 11 28 4 2 2" xfId="15252" xr:uid="{7632078D-057A-4742-8C69-A09042BD635D}"/>
    <cellStyle name="Normal 11 28 4 2 2 2" xfId="30090" xr:uid="{9CF746CF-C123-43A1-B50A-598AF0BB47A6}"/>
    <cellStyle name="Normal 11 28 4 2 2 3" xfId="44923" xr:uid="{A6F84C08-5383-493A-8F52-1DD8483DDAD6}"/>
    <cellStyle name="Normal 11 28 4 2 3" xfId="22670" xr:uid="{55E5988C-268B-47DA-9D88-37DC0810BC03}"/>
    <cellStyle name="Normal 11 28 4 2 4" xfId="37503" xr:uid="{1A6E8BB0-6ED5-4F6D-B45B-76D1076008E3}"/>
    <cellStyle name="Normal 11 28 4 3" xfId="12014" xr:uid="{0FFA06D8-97D2-466F-AA0F-258B725043BD}"/>
    <cellStyle name="Normal 11 28 4 3 2" xfId="26852" xr:uid="{F9889AB2-3442-41EF-AB5D-BAAE4C3602B7}"/>
    <cellStyle name="Normal 11 28 4 3 3" xfId="41685" xr:uid="{496E40D2-C2F0-42AA-A621-C3A7001FACEC}"/>
    <cellStyle name="Normal 11 28 4 4" xfId="19432" xr:uid="{6D83C3B8-EE8F-47BC-934E-2B80279807EE}"/>
    <cellStyle name="Normal 11 28 4 5" xfId="34265" xr:uid="{7E9A5640-A477-4CF1-B437-191951069881}"/>
    <cellStyle name="Normal 11 28 5" xfId="6042" xr:uid="{1AA8EDCE-7F6F-4C41-AD05-E1B259074156}"/>
    <cellStyle name="Normal 11 28 5 2" xfId="9280" xr:uid="{AFB2336C-44AE-460A-9F81-5F6BE8977FDD}"/>
    <cellStyle name="Normal 11 28 5 2 2" xfId="16703" xr:uid="{8DEF0FCE-E9D5-4242-AC6D-1EEA64CC501F}"/>
    <cellStyle name="Normal 11 28 5 2 2 2" xfId="31541" xr:uid="{9FCA0812-26A9-449C-A419-9349FFF3B193}"/>
    <cellStyle name="Normal 11 28 5 2 2 3" xfId="46374" xr:uid="{7EBA4674-E548-4A35-8F03-B3B75A018D1F}"/>
    <cellStyle name="Normal 11 28 5 2 3" xfId="24121" xr:uid="{B4F96F6B-5998-4E35-872A-C89416076182}"/>
    <cellStyle name="Normal 11 28 5 2 4" xfId="38954" xr:uid="{AF63C84F-2F0F-42A7-8FAC-D03D628F98F9}"/>
    <cellStyle name="Normal 11 28 5 3" xfId="13465" xr:uid="{503ED36C-336B-4A44-9184-2A0C494F870D}"/>
    <cellStyle name="Normal 11 28 5 3 2" xfId="28303" xr:uid="{3991A672-51B3-4F83-84DD-DDBD3533DC37}"/>
    <cellStyle name="Normal 11 28 5 3 3" xfId="43136" xr:uid="{9643A4C2-BB75-4018-8A40-09BBF2BB4D60}"/>
    <cellStyle name="Normal 11 28 5 4" xfId="20883" xr:uid="{87FE8DF0-91D1-4F1A-9FA2-1D6589FE8142}"/>
    <cellStyle name="Normal 11 28 5 5" xfId="35716" xr:uid="{4D45F8C2-4B19-4A28-94E3-AA612B6BB336}"/>
    <cellStyle name="Normal 11 28 6" xfId="3225" xr:uid="{3E96130E-FB65-4F67-90C8-59C1AE5AB462}"/>
    <cellStyle name="Normal 11 28 6 2" xfId="9439" xr:uid="{21AB9185-49B2-459F-908E-76923304F6EC}"/>
    <cellStyle name="Normal 11 28 6 2 2" xfId="16862" xr:uid="{75FEBC48-4D1A-4ACF-A955-1BEA7C26A60C}"/>
    <cellStyle name="Normal 11 28 6 2 2 2" xfId="31700" xr:uid="{9F6B4B18-EA31-4111-98B7-291AD2AD399C}"/>
    <cellStyle name="Normal 11 28 6 2 2 3" xfId="46533" xr:uid="{7FF104FF-37C0-4BDE-B550-77318FD76301}"/>
    <cellStyle name="Normal 11 28 6 2 3" xfId="24280" xr:uid="{C8931BE7-7833-42EE-A471-08D5250BD1BB}"/>
    <cellStyle name="Normal 11 28 6 2 4" xfId="39113" xr:uid="{3D20E9ED-926E-45FC-8DE3-2BBF105ACC67}"/>
    <cellStyle name="Normal 11 28 6 3" xfId="10636" xr:uid="{83CFCFB5-4E28-4071-B7A6-9387731EEC9A}"/>
    <cellStyle name="Normal 11 28 6 3 2" xfId="25474" xr:uid="{FBB51E78-F77A-4D76-9B46-4538E7567E8D}"/>
    <cellStyle name="Normal 11 28 6 3 3" xfId="40307" xr:uid="{DCCACB05-D240-4751-89F5-39C497267BE0}"/>
    <cellStyle name="Normal 11 28 6 4" xfId="18054" xr:uid="{EFD1F7C3-A9AB-46A1-934B-0100729E8610}"/>
    <cellStyle name="Normal 11 28 6 5" xfId="32887" xr:uid="{4645FB89-204B-485D-90A5-0F9117B61108}"/>
    <cellStyle name="Normal 11 28 7" xfId="6454" xr:uid="{8FB1F85C-ADA9-46A9-82FD-BA1BA12A4B8C}"/>
    <cellStyle name="Normal 11 28 7 2" xfId="13877" xr:uid="{81C7207B-C9B2-47E2-81CD-3D320FA6DAC5}"/>
    <cellStyle name="Normal 11 28 7 2 2" xfId="28715" xr:uid="{97218FAB-5B68-4FBD-B8C6-F58E209035E7}"/>
    <cellStyle name="Normal 11 28 7 2 3" xfId="43548" xr:uid="{A039DA71-7221-499C-BBAF-5103867E64D0}"/>
    <cellStyle name="Normal 11 28 7 3" xfId="21295" xr:uid="{04C132F9-5FD5-4296-86AB-226FB13BBBD0}"/>
    <cellStyle name="Normal 11 28 7 4" xfId="36128" xr:uid="{519F5763-065E-419D-82D3-66DAB836D43A}"/>
    <cellStyle name="Normal 11 28 8" xfId="10129" xr:uid="{BBCA8F84-E97D-4F61-8D61-450996B5314C}"/>
    <cellStyle name="Normal 11 28 8 2" xfId="24967" xr:uid="{27F71BBE-0B37-484A-A115-3589F77EEA55}"/>
    <cellStyle name="Normal 11 28 8 3" xfId="39800" xr:uid="{95A65A46-4632-4130-AF06-594057DF77CD}"/>
    <cellStyle name="Normal 11 28 9" xfId="17547" xr:uid="{F915C720-E7BB-4597-BB41-0922CA3AA0BC}"/>
    <cellStyle name="Normal 11 29" xfId="2619" xr:uid="{EEF21CD6-2C68-425B-A69B-1D6AF398F539}"/>
    <cellStyle name="Normal 11 29 10" xfId="32371" xr:uid="{203A08BC-4025-4DDA-B5C0-DD30BD9AE43E}"/>
    <cellStyle name="Normal 11 29 2" xfId="3229" xr:uid="{5323BF91-F5FD-4CD1-A95D-992DBCD9F717}"/>
    <cellStyle name="Normal 11 29 2 2" xfId="4593" xr:uid="{0422003A-9E81-4D0F-B3A7-CD1C68976B38}"/>
    <cellStyle name="Normal 11 29 2 2 2" xfId="7830" xr:uid="{05B44B95-D287-4460-863E-1E61F3014E48}"/>
    <cellStyle name="Normal 11 29 2 2 2 2" xfId="15253" xr:uid="{234DE8BC-5A34-49FB-BED9-95031DA4563C}"/>
    <cellStyle name="Normal 11 29 2 2 2 2 2" xfId="30091" xr:uid="{4D82288B-70F0-4BFF-B720-DF69BE3433E9}"/>
    <cellStyle name="Normal 11 29 2 2 2 2 3" xfId="44924" xr:uid="{7E2D5AB4-0EF1-417E-BB67-10A0F352DBD9}"/>
    <cellStyle name="Normal 11 29 2 2 2 3" xfId="22671" xr:uid="{7FF55877-14E0-4768-809B-FD47C573BD9D}"/>
    <cellStyle name="Normal 11 29 2 2 2 4" xfId="37504" xr:uid="{B9C18081-E21E-4D98-A187-80E65ABD2628}"/>
    <cellStyle name="Normal 11 29 2 2 3" xfId="12015" xr:uid="{0FF7D68D-77C5-47CC-BB34-0DD0F37D4201}"/>
    <cellStyle name="Normal 11 29 2 2 3 2" xfId="26853" xr:uid="{F81D31D1-8C78-4D5A-BFED-B713BEC70A45}"/>
    <cellStyle name="Normal 11 29 2 2 3 3" xfId="41686" xr:uid="{9CAE02F3-CCEA-4B46-999A-853A45E49F9C}"/>
    <cellStyle name="Normal 11 29 2 2 4" xfId="19433" xr:uid="{2445FEC6-21A6-4118-85D9-9BB29FA545D5}"/>
    <cellStyle name="Normal 11 29 2 2 5" xfId="34266" xr:uid="{E7D54824-AAAD-4E9D-9DD0-95A16AC498EA}"/>
    <cellStyle name="Normal 11 29 2 3" xfId="6458" xr:uid="{A7C37A92-0E28-429A-9CFA-91E7B26879D3}"/>
    <cellStyle name="Normal 11 29 2 3 2" xfId="13881" xr:uid="{D0215966-43C8-4FA3-B6C4-4EEF03671983}"/>
    <cellStyle name="Normal 11 29 2 3 2 2" xfId="28719" xr:uid="{3F3013B9-DDBF-4244-ADD5-3AD0EE057ED8}"/>
    <cellStyle name="Normal 11 29 2 3 2 3" xfId="43552" xr:uid="{6F8D5D99-7311-4A0F-BD0B-A87AEC28A15A}"/>
    <cellStyle name="Normal 11 29 2 3 3" xfId="21299" xr:uid="{CC2CBDA1-0682-4AD4-BBA7-45363ED160E9}"/>
    <cellStyle name="Normal 11 29 2 3 4" xfId="36132" xr:uid="{A5A4B493-7A3D-4D73-9183-59DA7E4B417E}"/>
    <cellStyle name="Normal 11 29 2 4" xfId="10640" xr:uid="{5A8E9308-EFE7-43B1-BC2E-A5D3AC7A3DF6}"/>
    <cellStyle name="Normal 11 29 2 4 2" xfId="25478" xr:uid="{CB83C820-0DA5-4E46-938A-069B60D3F83E}"/>
    <cellStyle name="Normal 11 29 2 4 3" xfId="40311" xr:uid="{B599C78B-9F96-48AE-A184-80C20315143F}"/>
    <cellStyle name="Normal 11 29 2 5" xfId="18058" xr:uid="{852C7EC4-DFA2-4208-A73D-B9DE5253E642}"/>
    <cellStyle name="Normal 11 29 2 6" xfId="32891" xr:uid="{AAB80102-F475-4E43-B48B-BB5B68A85EBC}"/>
    <cellStyle name="Normal 11 29 3" xfId="3230" xr:uid="{DDFB7876-A633-4E5F-B9ED-436A5F0379BE}"/>
    <cellStyle name="Normal 11 29 3 2" xfId="4594" xr:uid="{D713AA17-3159-47C6-B4DF-6A411BBB4D19}"/>
    <cellStyle name="Normal 11 29 3 2 2" xfId="7831" xr:uid="{019C0BAE-3A45-4723-AED5-E475007CD567}"/>
    <cellStyle name="Normal 11 29 3 2 2 2" xfId="15254" xr:uid="{25A8A7B3-E081-49D8-B55D-BBA05158DD2D}"/>
    <cellStyle name="Normal 11 29 3 2 2 2 2" xfId="30092" xr:uid="{D52F48A1-7B49-44FE-A136-CE1D575682C4}"/>
    <cellStyle name="Normal 11 29 3 2 2 2 3" xfId="44925" xr:uid="{A2CF5EE9-DC2C-40F6-8B6F-78DC92FAD5A8}"/>
    <cellStyle name="Normal 11 29 3 2 2 3" xfId="22672" xr:uid="{8C0F557E-BE98-43CB-9B07-C1148A3E147A}"/>
    <cellStyle name="Normal 11 29 3 2 2 4" xfId="37505" xr:uid="{722C58A5-42E8-4C16-86AE-1F30C30025D3}"/>
    <cellStyle name="Normal 11 29 3 2 3" xfId="12016" xr:uid="{15D6570D-3FB5-41D0-8351-A9AF25313602}"/>
    <cellStyle name="Normal 11 29 3 2 3 2" xfId="26854" xr:uid="{1760ACEE-723E-4E90-BCEE-58FB1C5195C0}"/>
    <cellStyle name="Normal 11 29 3 2 3 3" xfId="41687" xr:uid="{C8FE8776-D5E6-4A2D-B048-DC3C1A010E2E}"/>
    <cellStyle name="Normal 11 29 3 2 4" xfId="19434" xr:uid="{66E7D27B-46CF-43AD-81BF-569CA87FA0CE}"/>
    <cellStyle name="Normal 11 29 3 2 5" xfId="34267" xr:uid="{FEE28CD4-5765-41BE-A5C9-653973BA434B}"/>
    <cellStyle name="Normal 11 29 3 3" xfId="6459" xr:uid="{009359B0-C700-4910-A7AA-F10408715C70}"/>
    <cellStyle name="Normal 11 29 3 3 2" xfId="13882" xr:uid="{AD8A0EA6-5BF1-4A05-A35D-6A8AD33ED51F}"/>
    <cellStyle name="Normal 11 29 3 3 2 2" xfId="28720" xr:uid="{C43C9158-53F1-4E89-BFB4-CE3EA63EE3B1}"/>
    <cellStyle name="Normal 11 29 3 3 2 3" xfId="43553" xr:uid="{8F9C2F4F-28CD-4431-B27C-1B82E6726F38}"/>
    <cellStyle name="Normal 11 29 3 3 3" xfId="21300" xr:uid="{22DEB737-91CD-4CE2-97E7-6FA1C037B339}"/>
    <cellStyle name="Normal 11 29 3 3 4" xfId="36133" xr:uid="{B6EBE5E3-5D17-49FD-9E51-806A21BB432E}"/>
    <cellStyle name="Normal 11 29 3 4" xfId="10641" xr:uid="{9E4EADCE-B172-4C91-AFCF-3BE276D819E5}"/>
    <cellStyle name="Normal 11 29 3 4 2" xfId="25479" xr:uid="{455A51A1-46DD-4DF0-B6E8-3D9E0B91503D}"/>
    <cellStyle name="Normal 11 29 3 4 3" xfId="40312" xr:uid="{330EB655-607B-44AB-9EB9-F5C367708394}"/>
    <cellStyle name="Normal 11 29 3 5" xfId="18059" xr:uid="{7FF94AB3-D2FD-4179-B33D-394317B32579}"/>
    <cellStyle name="Normal 11 29 3 6" xfId="32892" xr:uid="{5CC5DFA5-01DF-4BEA-9886-D253C0EF785F}"/>
    <cellStyle name="Normal 11 29 4" xfId="4595" xr:uid="{03EE01D2-8A73-4BAF-ADCA-F8D7E5CE4349}"/>
    <cellStyle name="Normal 11 29 4 2" xfId="7832" xr:uid="{E39A9130-A3DA-4079-B892-22F2D2B79042}"/>
    <cellStyle name="Normal 11 29 4 2 2" xfId="15255" xr:uid="{964C7FDA-F1A5-46B1-AFCC-D570E6020697}"/>
    <cellStyle name="Normal 11 29 4 2 2 2" xfId="30093" xr:uid="{51E10D18-448D-4ABB-A719-0EB78E39822F}"/>
    <cellStyle name="Normal 11 29 4 2 2 3" xfId="44926" xr:uid="{82B19C56-48EC-4A1E-80C5-BB788F15C404}"/>
    <cellStyle name="Normal 11 29 4 2 3" xfId="22673" xr:uid="{4AC54AAA-2611-489C-9C48-A823F6244DA2}"/>
    <cellStyle name="Normal 11 29 4 2 4" xfId="37506" xr:uid="{DB59B355-9A69-4424-96CD-6F66B0195450}"/>
    <cellStyle name="Normal 11 29 4 3" xfId="12017" xr:uid="{3C630913-3230-4970-AE1B-2C5269C659C7}"/>
    <cellStyle name="Normal 11 29 4 3 2" xfId="26855" xr:uid="{0ED9C518-D85C-4095-AEBF-C50A6F6DB845}"/>
    <cellStyle name="Normal 11 29 4 3 3" xfId="41688" xr:uid="{50F123F1-E806-4B41-A973-E84C0914A389}"/>
    <cellStyle name="Normal 11 29 4 4" xfId="19435" xr:uid="{1C21D660-85EF-49AA-AB29-19C176A91EC2}"/>
    <cellStyle name="Normal 11 29 4 5" xfId="34268" xr:uid="{6429CC73-A217-41CD-80CF-C5064103EB85}"/>
    <cellStyle name="Normal 11 29 5" xfId="6000" xr:uid="{E5F47364-0103-4703-8D48-C88880D86665}"/>
    <cellStyle name="Normal 11 29 5 2" xfId="9238" xr:uid="{E3E08F65-6EA8-4711-9D52-7E83461A7851}"/>
    <cellStyle name="Normal 11 29 5 2 2" xfId="16661" xr:uid="{EF480BF9-5438-4C41-8A9A-E3D369E9C7CD}"/>
    <cellStyle name="Normal 11 29 5 2 2 2" xfId="31499" xr:uid="{534595FD-02DE-43C6-866D-972D331B32CD}"/>
    <cellStyle name="Normal 11 29 5 2 2 3" xfId="46332" xr:uid="{E61B0427-5BA8-47CF-BDEA-956A085ED261}"/>
    <cellStyle name="Normal 11 29 5 2 3" xfId="24079" xr:uid="{D1AD6500-6E81-4387-BCF8-84E1F92C6924}"/>
    <cellStyle name="Normal 11 29 5 2 4" xfId="38912" xr:uid="{38A7EE1C-CD28-465B-907A-2F1DF1A3EF01}"/>
    <cellStyle name="Normal 11 29 5 3" xfId="13423" xr:uid="{F26D2308-58E1-45ED-8ABD-120FA562323B}"/>
    <cellStyle name="Normal 11 29 5 3 2" xfId="28261" xr:uid="{2095D87A-6292-44DF-A025-A5BD35A8CA34}"/>
    <cellStyle name="Normal 11 29 5 3 3" xfId="43094" xr:uid="{2E30632A-3C4D-45AF-BD4C-112048905C05}"/>
    <cellStyle name="Normal 11 29 5 4" xfId="20841" xr:uid="{1E2E21CD-6791-468B-ACD7-7CBACB093423}"/>
    <cellStyle name="Normal 11 29 5 5" xfId="35674" xr:uid="{5D419D6A-8EBF-40B5-9080-E50ED0ABF09D}"/>
    <cellStyle name="Normal 11 29 6" xfId="3228" xr:uid="{B3020298-604C-4769-9226-8B777F53D43B}"/>
    <cellStyle name="Normal 11 29 6 2" xfId="9440" xr:uid="{150B037B-BB67-4071-AE65-480DDD1E8A57}"/>
    <cellStyle name="Normal 11 29 6 2 2" xfId="16863" xr:uid="{F91EB315-1B6D-4CC0-89C7-A4275A32AABF}"/>
    <cellStyle name="Normal 11 29 6 2 2 2" xfId="31701" xr:uid="{1CD77FFB-5BAA-425D-AF27-5FB03FE1DBCB}"/>
    <cellStyle name="Normal 11 29 6 2 2 3" xfId="46534" xr:uid="{024FE03A-8E4F-4CE4-8908-D50C6F6867DC}"/>
    <cellStyle name="Normal 11 29 6 2 3" xfId="24281" xr:uid="{50D6C066-1840-4963-9D24-D51BF872892A}"/>
    <cellStyle name="Normal 11 29 6 2 4" xfId="39114" xr:uid="{379DAF4C-628D-4DF2-91EE-976E8610D091}"/>
    <cellStyle name="Normal 11 29 6 3" xfId="10639" xr:uid="{DDB9D578-509D-49C2-B008-AC4B08C6C75A}"/>
    <cellStyle name="Normal 11 29 6 3 2" xfId="25477" xr:uid="{D9AF6663-4A5D-4EB9-A23F-63520593BA1C}"/>
    <cellStyle name="Normal 11 29 6 3 3" xfId="40310" xr:uid="{6605CAE1-CEA7-4ACA-B0B7-400F393C2F23}"/>
    <cellStyle name="Normal 11 29 6 4" xfId="18057" xr:uid="{605BD698-53D7-4E69-AD30-EEC64879BCBF}"/>
    <cellStyle name="Normal 11 29 6 5" xfId="32890" xr:uid="{76906CBD-267F-454F-B960-6A406AD587C1}"/>
    <cellStyle name="Normal 11 29 7" xfId="6457" xr:uid="{C4124B5A-CA40-4604-BEDF-575801382AFB}"/>
    <cellStyle name="Normal 11 29 7 2" xfId="13880" xr:uid="{A6A4C6D2-B234-4874-8829-03E252409A5E}"/>
    <cellStyle name="Normal 11 29 7 2 2" xfId="28718" xr:uid="{FC368A87-7B6C-4189-BF75-28E2DF92174E}"/>
    <cellStyle name="Normal 11 29 7 2 3" xfId="43551" xr:uid="{58E04A16-D0D1-4527-8B87-A60C30D0DA15}"/>
    <cellStyle name="Normal 11 29 7 3" xfId="21298" xr:uid="{9C358DE6-A4A8-4548-A63E-777C56A60BD3}"/>
    <cellStyle name="Normal 11 29 7 4" xfId="36131" xr:uid="{5C05FA42-B711-4D55-BE09-BA63EEE9EFD4}"/>
    <cellStyle name="Normal 11 29 8" xfId="10120" xr:uid="{D7CCA600-65E6-4375-B3CF-6683019E20E9}"/>
    <cellStyle name="Normal 11 29 8 2" xfId="24958" xr:uid="{2DEABD2B-875B-4548-BDA5-9F9A5DCB9449}"/>
    <cellStyle name="Normal 11 29 8 3" xfId="39791" xr:uid="{A8CDCAD7-0F44-4622-AB8D-0F1CB7303579}"/>
    <cellStyle name="Normal 11 29 9" xfId="17538" xr:uid="{16289228-07ED-4097-969E-B6306FA67949}"/>
    <cellStyle name="Normal 11 3" xfId="840" xr:uid="{EAEEB378-683A-4CD8-B004-E98185C63CC6}"/>
    <cellStyle name="Normal 11 3 10" xfId="5788" xr:uid="{C3F22811-C0C9-404F-9D3B-2E7E4605F8CC}"/>
    <cellStyle name="Normal 11 3 10 2" xfId="9028" xr:uid="{252D00F0-657F-4982-AC01-5BE098C7821D}"/>
    <cellStyle name="Normal 11 3 10 2 2" xfId="16451" xr:uid="{9B06C72B-0AA7-4F1E-96C3-1814D38EAF5E}"/>
    <cellStyle name="Normal 11 3 10 2 2 2" xfId="31289" xr:uid="{DEB91A83-B7AB-46A2-9859-191244634946}"/>
    <cellStyle name="Normal 11 3 10 2 2 3" xfId="46122" xr:uid="{F8AD2A52-1C3E-4C87-A590-27F9CAD3A23F}"/>
    <cellStyle name="Normal 11 3 10 2 3" xfId="23869" xr:uid="{9C459700-4AE3-436E-8C4F-C18B1CCDAC0D}"/>
    <cellStyle name="Normal 11 3 10 2 4" xfId="38702" xr:uid="{1FE9511B-0F2C-49A2-AC02-FF9CC746007F}"/>
    <cellStyle name="Normal 11 3 10 3" xfId="13213" xr:uid="{48FBF4A0-399D-4DA4-AACD-C54F87C278FF}"/>
    <cellStyle name="Normal 11 3 10 3 2" xfId="28051" xr:uid="{729C28A7-D324-41EB-963E-7E4B92270CFD}"/>
    <cellStyle name="Normal 11 3 10 3 3" xfId="42884" xr:uid="{A5577532-334F-4606-9046-91EFBBCF6E73}"/>
    <cellStyle name="Normal 11 3 10 4" xfId="20631" xr:uid="{F6270B6E-5913-4123-826C-9ECAADB0EE41}"/>
    <cellStyle name="Normal 11 3 10 5" xfId="35464" xr:uid="{A25FE295-F7D6-46DE-BB40-27925EEEE1F0}"/>
    <cellStyle name="Normal 11 3 11" xfId="3231" xr:uid="{F7E18436-781D-4F85-AF29-D847986B1177}"/>
    <cellStyle name="Normal 11 3 11 2" xfId="9441" xr:uid="{E1CE98FD-A9DF-431C-9438-918F0B5DFA8C}"/>
    <cellStyle name="Normal 11 3 11 2 2" xfId="16864" xr:uid="{7D4A00DA-FFD0-4AA2-BF65-30D6AB67A121}"/>
    <cellStyle name="Normal 11 3 11 2 2 2" xfId="31702" xr:uid="{D9D9DAE3-A458-4A23-934C-EC958F0328B0}"/>
    <cellStyle name="Normal 11 3 11 2 2 3" xfId="46535" xr:uid="{8E9BCF18-244E-4690-8477-E4B1CBB30BD5}"/>
    <cellStyle name="Normal 11 3 11 2 3" xfId="24282" xr:uid="{B352C679-3111-48F5-AAFE-7F155E000EFE}"/>
    <cellStyle name="Normal 11 3 11 2 4" xfId="39115" xr:uid="{8E4745D6-19BD-4A02-935B-86F36E6B7AF5}"/>
    <cellStyle name="Normal 11 3 11 3" xfId="10642" xr:uid="{01FD14AB-2A36-495B-8554-F0AEE478EE91}"/>
    <cellStyle name="Normal 11 3 11 3 2" xfId="25480" xr:uid="{3EFD53A0-6874-4D00-B922-A84642916964}"/>
    <cellStyle name="Normal 11 3 11 3 3" xfId="40313" xr:uid="{4D26F971-7F95-45D3-BE8D-2668E8DC17FE}"/>
    <cellStyle name="Normal 11 3 11 4" xfId="18060" xr:uid="{A2D707D9-754B-422C-8DAC-FC90627683E5}"/>
    <cellStyle name="Normal 11 3 11 5" xfId="32893" xr:uid="{221771BF-E8F9-40FE-9096-94694DCE6A8D}"/>
    <cellStyle name="Normal 11 3 12" xfId="6460" xr:uid="{50939767-EEC1-463F-81F1-FB6DE9905456}"/>
    <cellStyle name="Normal 11 3 12 2" xfId="13883" xr:uid="{ED7FD7A7-C470-47EF-B696-DE49A62EF404}"/>
    <cellStyle name="Normal 11 3 12 2 2" xfId="28721" xr:uid="{8DA73A78-C484-45F4-B9F1-0C6B967DDF6A}"/>
    <cellStyle name="Normal 11 3 12 2 3" xfId="43554" xr:uid="{D1ABB245-539C-4C46-9600-671389F36524}"/>
    <cellStyle name="Normal 11 3 12 3" xfId="21301" xr:uid="{3D82CA8D-31F3-4598-BEFC-B736BA4798F5}"/>
    <cellStyle name="Normal 11 3 12 4" xfId="36134" xr:uid="{D289E786-34CB-4D9C-8B03-4E2409C02932}"/>
    <cellStyle name="Normal 11 3 13" xfId="9851" xr:uid="{01CD6F1E-F211-4826-8D95-47EDFA545385}"/>
    <cellStyle name="Normal 11 3 13 2" xfId="24689" xr:uid="{0FCC991B-87E3-4F13-98BB-29BD620CA3B2}"/>
    <cellStyle name="Normal 11 3 13 3" xfId="39522" xr:uid="{42364D08-2C42-49CE-BC82-952ED0F97572}"/>
    <cellStyle name="Normal 11 3 14" xfId="17269" xr:uid="{E0DC277C-D53F-4199-B564-24579DB626A8}"/>
    <cellStyle name="Normal 11 3 15" xfId="32102" xr:uid="{E974CFAB-4775-4A89-841A-593BDCAFD458}"/>
    <cellStyle name="Normal 11 3 2" xfId="2316" xr:uid="{397D81D5-171B-4597-B1A5-C161AC7DE135}"/>
    <cellStyle name="Normal 11 3 2 10" xfId="32140" xr:uid="{A0ED6A44-90EB-46C8-814B-B7D4EB952E96}"/>
    <cellStyle name="Normal 11 3 2 2" xfId="3233" xr:uid="{B48844A8-CA41-43BA-A39A-074C18AEECA8}"/>
    <cellStyle name="Normal 11 3 2 2 2" xfId="4596" xr:uid="{38AD5104-DA9D-4D9F-A3D6-5D2AEE8A048C}"/>
    <cellStyle name="Normal 11 3 2 2 2 2" xfId="7833" xr:uid="{52FDD78A-4051-494A-8523-5D59EC64F9B4}"/>
    <cellStyle name="Normal 11 3 2 2 2 2 2" xfId="15256" xr:uid="{28426A5C-D6B0-4647-94F6-4303961DDBFB}"/>
    <cellStyle name="Normal 11 3 2 2 2 2 2 2" xfId="30094" xr:uid="{469D47CA-E404-4764-AFF4-6A88C777A523}"/>
    <cellStyle name="Normal 11 3 2 2 2 2 2 3" xfId="44927" xr:uid="{F5A72540-5FD4-4A0D-A65F-B083671A3F6E}"/>
    <cellStyle name="Normal 11 3 2 2 2 2 3" xfId="22674" xr:uid="{A945C248-9D6F-41A5-A6D5-492F3161DB67}"/>
    <cellStyle name="Normal 11 3 2 2 2 2 4" xfId="37507" xr:uid="{1182F26A-A30F-4913-8813-A846857DB221}"/>
    <cellStyle name="Normal 11 3 2 2 2 3" xfId="12018" xr:uid="{1BB61BC7-80E9-495F-A595-76116B0B5440}"/>
    <cellStyle name="Normal 11 3 2 2 2 3 2" xfId="26856" xr:uid="{E9B7C8B1-082E-464A-9063-7340928AB9A1}"/>
    <cellStyle name="Normal 11 3 2 2 2 3 3" xfId="41689" xr:uid="{EB0EA77B-7840-419C-B116-FC4387DFC34F}"/>
    <cellStyle name="Normal 11 3 2 2 2 4" xfId="19436" xr:uid="{E52759AF-393C-490A-BF24-247961F5B6DE}"/>
    <cellStyle name="Normal 11 3 2 2 2 5" xfId="34269" xr:uid="{65694F08-F853-45C4-937A-B6BA98421018}"/>
    <cellStyle name="Normal 11 3 2 2 3" xfId="6462" xr:uid="{D3F039BA-366E-4255-89B3-AA6119B77DB9}"/>
    <cellStyle name="Normal 11 3 2 2 3 2" xfId="13885" xr:uid="{17F064FA-FE28-4928-97C3-6E8C00109136}"/>
    <cellStyle name="Normal 11 3 2 2 3 2 2" xfId="28723" xr:uid="{E51B8E3A-2B65-4C73-B955-EA6CFBBDDFB8}"/>
    <cellStyle name="Normal 11 3 2 2 3 2 3" xfId="43556" xr:uid="{5F12A44D-D6D8-4CF7-96FA-B40B6F2DB2D8}"/>
    <cellStyle name="Normal 11 3 2 2 3 3" xfId="21303" xr:uid="{0BC66118-3D2A-4879-AE9C-D0FE2E65D283}"/>
    <cellStyle name="Normal 11 3 2 2 3 4" xfId="36136" xr:uid="{13531E37-3C55-430D-9B50-EBD823528945}"/>
    <cellStyle name="Normal 11 3 2 2 4" xfId="10644" xr:uid="{8F3A91B4-7F66-4F2E-A32B-3A2F20A6D57D}"/>
    <cellStyle name="Normal 11 3 2 2 4 2" xfId="25482" xr:uid="{3DCCE21F-7459-4650-B73A-60F4F59FBEA3}"/>
    <cellStyle name="Normal 11 3 2 2 4 3" xfId="40315" xr:uid="{B72345D5-C387-49F8-9CD7-FBBF43065AB3}"/>
    <cellStyle name="Normal 11 3 2 2 5" xfId="18062" xr:uid="{C7864F35-6DB8-4618-9A2A-59CAC8F894A6}"/>
    <cellStyle name="Normal 11 3 2 2 6" xfId="32895" xr:uid="{AFD97622-BD9A-4370-838C-A0137B8D4CDE}"/>
    <cellStyle name="Normal 11 3 2 3" xfId="3234" xr:uid="{AB5EA329-A17C-4EDC-AE24-096EAA417168}"/>
    <cellStyle name="Normal 11 3 2 3 2" xfId="4597" xr:uid="{74511528-31F9-4C05-A0BF-637D5D63D9F2}"/>
    <cellStyle name="Normal 11 3 2 3 2 2" xfId="7834" xr:uid="{08B743E1-AB4C-4ED1-86C3-165F24F2547E}"/>
    <cellStyle name="Normal 11 3 2 3 2 2 2" xfId="15257" xr:uid="{27536D91-3BCA-4502-B42D-8CE6C2B7F79D}"/>
    <cellStyle name="Normal 11 3 2 3 2 2 2 2" xfId="30095" xr:uid="{95C987A3-A80E-4DB6-B368-423A471DE453}"/>
    <cellStyle name="Normal 11 3 2 3 2 2 2 3" xfId="44928" xr:uid="{D198493C-BEDE-4711-A458-19E0D9F057E1}"/>
    <cellStyle name="Normal 11 3 2 3 2 2 3" xfId="22675" xr:uid="{5559A98F-993D-4F12-9999-8F4699C788B9}"/>
    <cellStyle name="Normal 11 3 2 3 2 2 4" xfId="37508" xr:uid="{4088F8CB-C526-462C-A378-A85A67049B0C}"/>
    <cellStyle name="Normal 11 3 2 3 2 3" xfId="12019" xr:uid="{0E87AC66-6B6A-4A5A-BBF5-3E1842EAC071}"/>
    <cellStyle name="Normal 11 3 2 3 2 3 2" xfId="26857" xr:uid="{22D6BCB2-BFE9-475E-AE0B-365913DF405A}"/>
    <cellStyle name="Normal 11 3 2 3 2 3 3" xfId="41690" xr:uid="{6D14C1C2-420E-42C7-85CC-F226311E19D8}"/>
    <cellStyle name="Normal 11 3 2 3 2 4" xfId="19437" xr:uid="{0E724FC1-6CEC-4629-ADCE-790FA3B994C7}"/>
    <cellStyle name="Normal 11 3 2 3 2 5" xfId="34270" xr:uid="{D2D33528-C6E1-45AD-BA6F-3C81B3408C5C}"/>
    <cellStyle name="Normal 11 3 2 3 3" xfId="6463" xr:uid="{BAA43D97-C3FA-47B1-93CC-A6E6B441AC7C}"/>
    <cellStyle name="Normal 11 3 2 3 3 2" xfId="13886" xr:uid="{5E1851A2-7EDF-41F3-B2E7-BEEEC7A598F2}"/>
    <cellStyle name="Normal 11 3 2 3 3 2 2" xfId="28724" xr:uid="{4758E00C-9EB7-4520-AB5D-C4DE9D1E8C7D}"/>
    <cellStyle name="Normal 11 3 2 3 3 2 3" xfId="43557" xr:uid="{16D07E7B-6EDB-491A-B440-2B77897B6824}"/>
    <cellStyle name="Normal 11 3 2 3 3 3" xfId="21304" xr:uid="{9209D547-743C-432D-959D-3E8215916BDC}"/>
    <cellStyle name="Normal 11 3 2 3 3 4" xfId="36137" xr:uid="{B5515775-F0D5-47B6-8B09-0A8C5DE6C943}"/>
    <cellStyle name="Normal 11 3 2 3 4" xfId="10645" xr:uid="{9EFC2CAB-3E19-4B79-A2A5-C5F78C0D81CA}"/>
    <cellStyle name="Normal 11 3 2 3 4 2" xfId="25483" xr:uid="{88CFE9F3-4156-450D-A16C-A5A3DDD23F3B}"/>
    <cellStyle name="Normal 11 3 2 3 4 3" xfId="40316" xr:uid="{F9592975-A034-4E5F-94B6-42D636AAA8EB}"/>
    <cellStyle name="Normal 11 3 2 3 5" xfId="18063" xr:uid="{8F7A9623-2320-49FB-8B4B-0F982F623E21}"/>
    <cellStyle name="Normal 11 3 2 3 6" xfId="32896" xr:uid="{EC33F038-91F2-4395-BB94-2C3E2F35C019}"/>
    <cellStyle name="Normal 11 3 2 4" xfId="4598" xr:uid="{08E7B33F-01E1-4087-981F-C8330F48A063}"/>
    <cellStyle name="Normal 11 3 2 4 2" xfId="7835" xr:uid="{A93A741A-DA81-4D4C-8013-3F1EAD67DD4A}"/>
    <cellStyle name="Normal 11 3 2 4 2 2" xfId="15258" xr:uid="{0E8AF057-4046-4BCC-AFEA-D3DB9FA88E0A}"/>
    <cellStyle name="Normal 11 3 2 4 2 2 2" xfId="30096" xr:uid="{4EB4B3C6-A79A-4271-A301-3AAC634768CA}"/>
    <cellStyle name="Normal 11 3 2 4 2 2 3" xfId="44929" xr:uid="{835D57E8-BC37-4A27-9F04-B33E9EF1A7F7}"/>
    <cellStyle name="Normal 11 3 2 4 2 3" xfId="22676" xr:uid="{11E711B0-E063-4A2E-B129-17EE95BBC1D9}"/>
    <cellStyle name="Normal 11 3 2 4 2 4" xfId="37509" xr:uid="{BB329ACD-72FB-4986-B44B-F85DD3993A01}"/>
    <cellStyle name="Normal 11 3 2 4 3" xfId="12020" xr:uid="{CD0DC920-B078-4248-9C17-7CDD97C89E65}"/>
    <cellStyle name="Normal 11 3 2 4 3 2" xfId="26858" xr:uid="{34F79AFB-50ED-492E-AB9C-1229E3A2D3E2}"/>
    <cellStyle name="Normal 11 3 2 4 3 3" xfId="41691" xr:uid="{C64A6491-4028-425E-88D6-8EEBD9AF1E6D}"/>
    <cellStyle name="Normal 11 3 2 4 4" xfId="19438" xr:uid="{AC6EB1E6-B10B-454A-A6E9-D22298E9502F}"/>
    <cellStyle name="Normal 11 3 2 4 5" xfId="34271" xr:uid="{B3471BD9-E2C4-4BC1-8BBB-470CEB50D83B}"/>
    <cellStyle name="Normal 11 3 2 5" xfId="5837" xr:uid="{EA102A53-95AA-489A-8CF0-4EF240AE5E62}"/>
    <cellStyle name="Normal 11 3 2 5 2" xfId="9076" xr:uid="{237F0676-781D-4A10-ADDB-9B2760EA15C1}"/>
    <cellStyle name="Normal 11 3 2 5 2 2" xfId="16499" xr:uid="{D8D861B5-60BA-486A-B811-098B7902C388}"/>
    <cellStyle name="Normal 11 3 2 5 2 2 2" xfId="31337" xr:uid="{C6832324-434B-4E60-9AA4-58286F7A34B3}"/>
    <cellStyle name="Normal 11 3 2 5 2 2 3" xfId="46170" xr:uid="{E507796D-7323-42BB-8D20-8C021D47438A}"/>
    <cellStyle name="Normal 11 3 2 5 2 3" xfId="23917" xr:uid="{2725C3A8-8A36-455F-8589-AD4307CE8D30}"/>
    <cellStyle name="Normal 11 3 2 5 2 4" xfId="38750" xr:uid="{196675E1-2179-483C-B2E1-5A96AAB6BC5E}"/>
    <cellStyle name="Normal 11 3 2 5 3" xfId="13261" xr:uid="{CB042678-8BD6-430C-85C5-654621249E90}"/>
    <cellStyle name="Normal 11 3 2 5 3 2" xfId="28099" xr:uid="{ECE7B81F-DF18-4ED9-8D97-F11C836F4E1D}"/>
    <cellStyle name="Normal 11 3 2 5 3 3" xfId="42932" xr:uid="{0034890B-215A-4219-8054-1163E49BACA5}"/>
    <cellStyle name="Normal 11 3 2 5 4" xfId="20679" xr:uid="{B89F693A-67AE-4EB6-B880-7BEEA9C2E564}"/>
    <cellStyle name="Normal 11 3 2 5 5" xfId="35512" xr:uid="{DC4B4B6A-A7B8-4CB9-A9E5-6B52907BF402}"/>
    <cellStyle name="Normal 11 3 2 6" xfId="3232" xr:uid="{D399B313-5962-4C97-A200-B332817E8A75}"/>
    <cellStyle name="Normal 11 3 2 6 2" xfId="9442" xr:uid="{A4DB574D-2CAB-47F3-B9B5-50145F8FF171}"/>
    <cellStyle name="Normal 11 3 2 6 2 2" xfId="16865" xr:uid="{9E35CB06-8E92-4E35-A2AD-3A7BF898A662}"/>
    <cellStyle name="Normal 11 3 2 6 2 2 2" xfId="31703" xr:uid="{F1F2C532-D0BC-4342-8478-DF425AA7BE66}"/>
    <cellStyle name="Normal 11 3 2 6 2 2 3" xfId="46536" xr:uid="{8385BF17-9973-4F2D-A542-BD923A488C98}"/>
    <cellStyle name="Normal 11 3 2 6 2 3" xfId="24283" xr:uid="{63E5F95E-B25C-40D4-9C8F-2F025488939D}"/>
    <cellStyle name="Normal 11 3 2 6 2 4" xfId="39116" xr:uid="{DB3305D1-03D3-4CD6-A868-385820A288E5}"/>
    <cellStyle name="Normal 11 3 2 6 3" xfId="10643" xr:uid="{D0B2F4C7-6E38-47BB-B642-B4D51F9849D1}"/>
    <cellStyle name="Normal 11 3 2 6 3 2" xfId="25481" xr:uid="{CFB935CC-ED78-4A20-BAF2-63B75DCD50A3}"/>
    <cellStyle name="Normal 11 3 2 6 3 3" xfId="40314" xr:uid="{B66DB929-DDE4-4382-93F0-6B02A87C783B}"/>
    <cellStyle name="Normal 11 3 2 6 4" xfId="18061" xr:uid="{16E02CE0-704C-46DF-BE07-D3E1E24DB3FC}"/>
    <cellStyle name="Normal 11 3 2 6 5" xfId="32894" xr:uid="{D1F9F753-1A31-4FAD-B8F5-35DEE8A9DA31}"/>
    <cellStyle name="Normal 11 3 2 7" xfId="6461" xr:uid="{0421CCED-E401-4C9E-9EF7-3E6436AC2DE3}"/>
    <cellStyle name="Normal 11 3 2 7 2" xfId="13884" xr:uid="{F215D964-558F-4D60-98B9-E2592E60A0A9}"/>
    <cellStyle name="Normal 11 3 2 7 2 2" xfId="28722" xr:uid="{028BACC0-0124-4861-B0B4-4DC84BF3AA85}"/>
    <cellStyle name="Normal 11 3 2 7 2 3" xfId="43555" xr:uid="{A274C48F-68A4-4436-A4F7-D944FA9A4EF6}"/>
    <cellStyle name="Normal 11 3 2 7 3" xfId="21302" xr:uid="{F2728D4A-3475-43DA-AC73-790A9EADC4D8}"/>
    <cellStyle name="Normal 11 3 2 7 4" xfId="36135" xr:uid="{8FEF53C9-1FA3-4EAC-A313-53C2D00879D4}"/>
    <cellStyle name="Normal 11 3 2 8" xfId="9889" xr:uid="{2CDEBAA1-A949-4009-B7C3-217BC12D2E44}"/>
    <cellStyle name="Normal 11 3 2 8 2" xfId="24727" xr:uid="{7426CE7E-E488-4561-88C3-4517448F5A4C}"/>
    <cellStyle name="Normal 11 3 2 8 3" xfId="39560" xr:uid="{BB5F9F34-AB64-48B8-A623-9FE1A6556A53}"/>
    <cellStyle name="Normal 11 3 2 9" xfId="17307" xr:uid="{87A9C18D-D86F-495E-843C-38916C7359A9}"/>
    <cellStyle name="Normal 11 3 3" xfId="2386" xr:uid="{BBA3682B-F909-4C39-B88E-B337B799AF9B}"/>
    <cellStyle name="Normal 11 3 3 10" xfId="32211" xr:uid="{99FCB4BA-9C50-45C1-AFD0-9F518909C6F3}"/>
    <cellStyle name="Normal 11 3 3 2" xfId="3236" xr:uid="{D09A5F7A-0C82-49F9-BBB6-CFC60B3E9118}"/>
    <cellStyle name="Normal 11 3 3 2 2" xfId="4599" xr:uid="{DD7FE15C-148A-4098-8ED0-7931855A8F3D}"/>
    <cellStyle name="Normal 11 3 3 2 2 2" xfId="7836" xr:uid="{64B96BC3-776C-49F3-828F-49FD7703EC62}"/>
    <cellStyle name="Normal 11 3 3 2 2 2 2" xfId="15259" xr:uid="{D721AA82-3443-4822-ABC3-E3E51BF36302}"/>
    <cellStyle name="Normal 11 3 3 2 2 2 2 2" xfId="30097" xr:uid="{CEC96342-8518-4061-B0EA-5D03A95589F2}"/>
    <cellStyle name="Normal 11 3 3 2 2 2 2 3" xfId="44930" xr:uid="{50F135EE-AFDC-48F0-9651-D0E5054A3AC0}"/>
    <cellStyle name="Normal 11 3 3 2 2 2 3" xfId="22677" xr:uid="{DDA02684-671D-4E98-B2AC-BC535468D90F}"/>
    <cellStyle name="Normal 11 3 3 2 2 2 4" xfId="37510" xr:uid="{5F373B67-9946-47AC-9633-0062A4B0DA59}"/>
    <cellStyle name="Normal 11 3 3 2 2 3" xfId="12021" xr:uid="{84C5DCB2-1CBC-42C1-8207-7E4252F017D3}"/>
    <cellStyle name="Normal 11 3 3 2 2 3 2" xfId="26859" xr:uid="{EC15342E-1D17-474C-A630-D87D4C0FB0B1}"/>
    <cellStyle name="Normal 11 3 3 2 2 3 3" xfId="41692" xr:uid="{EB1EDB58-88DC-4E90-91D3-CA08DF720096}"/>
    <cellStyle name="Normal 11 3 3 2 2 4" xfId="19439" xr:uid="{DAC0312B-AD59-4226-8B05-01F41D951C78}"/>
    <cellStyle name="Normal 11 3 3 2 2 5" xfId="34272" xr:uid="{B744DEED-5F32-407C-B8A6-E7DE9BC13DA8}"/>
    <cellStyle name="Normal 11 3 3 2 3" xfId="6465" xr:uid="{32BA045B-A97D-4B09-B225-8F1CB5E7DF1F}"/>
    <cellStyle name="Normal 11 3 3 2 3 2" xfId="13888" xr:uid="{0ADCE42D-7661-482D-A22B-EA868FE6C9C3}"/>
    <cellStyle name="Normal 11 3 3 2 3 2 2" xfId="28726" xr:uid="{8BF23552-2825-4D0C-A6B3-D1FBAF258CBD}"/>
    <cellStyle name="Normal 11 3 3 2 3 2 3" xfId="43559" xr:uid="{8687DC6D-C411-4990-8D89-E9BA6FABE9F1}"/>
    <cellStyle name="Normal 11 3 3 2 3 3" xfId="21306" xr:uid="{36296260-0BFF-4D16-9EA8-4A78CDFAF13E}"/>
    <cellStyle name="Normal 11 3 3 2 3 4" xfId="36139" xr:uid="{A6B75A96-A776-43F2-B74E-A84E47939248}"/>
    <cellStyle name="Normal 11 3 3 2 4" xfId="10647" xr:uid="{2AF0DBB3-9B0A-48D4-B30A-113697A75169}"/>
    <cellStyle name="Normal 11 3 3 2 4 2" xfId="25485" xr:uid="{6D36C336-3CEE-4184-B33B-0E084DC471D7}"/>
    <cellStyle name="Normal 11 3 3 2 4 3" xfId="40318" xr:uid="{D1FE8947-2896-4AC8-BAF4-BEF5670F0D6D}"/>
    <cellStyle name="Normal 11 3 3 2 5" xfId="18065" xr:uid="{9FA365F8-C419-4D6D-8808-6AEA9832F9F4}"/>
    <cellStyle name="Normal 11 3 3 2 6" xfId="32898" xr:uid="{A0967161-1E75-46F1-B956-1F643847FE0C}"/>
    <cellStyle name="Normal 11 3 3 3" xfId="3237" xr:uid="{A91910AC-CB07-4D2A-B669-C3BF6D1CDA8F}"/>
    <cellStyle name="Normal 11 3 3 3 2" xfId="4600" xr:uid="{DC5C736F-8E9C-4B6C-85CA-1DCC300C3BEB}"/>
    <cellStyle name="Normal 11 3 3 3 2 2" xfId="7837" xr:uid="{4D1CD60F-615B-4BD2-9C5F-2061D1FF36D8}"/>
    <cellStyle name="Normal 11 3 3 3 2 2 2" xfId="15260" xr:uid="{034999C1-4F5F-46F0-B658-C28EFDEF3331}"/>
    <cellStyle name="Normal 11 3 3 3 2 2 2 2" xfId="30098" xr:uid="{5F1D5C20-EBD1-4454-A781-DDB3EB76C32E}"/>
    <cellStyle name="Normal 11 3 3 3 2 2 2 3" xfId="44931" xr:uid="{42EB38FC-71E1-4EB0-8FE9-D642E0478EC0}"/>
    <cellStyle name="Normal 11 3 3 3 2 2 3" xfId="22678" xr:uid="{321A0D20-FE26-4FC8-9899-FCDC0DBE4BB3}"/>
    <cellStyle name="Normal 11 3 3 3 2 2 4" xfId="37511" xr:uid="{D7C6C63E-2D1D-49F1-90EE-94FE8E3F2007}"/>
    <cellStyle name="Normal 11 3 3 3 2 3" xfId="12022" xr:uid="{1773F414-5B10-4ECA-92B6-46BB5C51FAB0}"/>
    <cellStyle name="Normal 11 3 3 3 2 3 2" xfId="26860" xr:uid="{EE1F0119-A52D-47E8-8BC4-552D80DE5D2D}"/>
    <cellStyle name="Normal 11 3 3 3 2 3 3" xfId="41693" xr:uid="{5C4079B7-6D2C-429A-BF8B-84A1B97D0C9E}"/>
    <cellStyle name="Normal 11 3 3 3 2 4" xfId="19440" xr:uid="{C4DDC51E-7669-459A-BEB2-FBAEDBEAC9D2}"/>
    <cellStyle name="Normal 11 3 3 3 2 5" xfId="34273" xr:uid="{8629D869-7A19-4767-A564-B9E96DFD2ECB}"/>
    <cellStyle name="Normal 11 3 3 3 3" xfId="6466" xr:uid="{30788A19-C855-445B-9128-64010057229D}"/>
    <cellStyle name="Normal 11 3 3 3 3 2" xfId="13889" xr:uid="{A51D0B9C-124C-4C5A-BA05-B913E23508EC}"/>
    <cellStyle name="Normal 11 3 3 3 3 2 2" xfId="28727" xr:uid="{F41F1803-88B3-4C8A-84E3-D6035DAED376}"/>
    <cellStyle name="Normal 11 3 3 3 3 2 3" xfId="43560" xr:uid="{5FAD459A-E34C-4E31-823F-F9E9BE7C8AEB}"/>
    <cellStyle name="Normal 11 3 3 3 3 3" xfId="21307" xr:uid="{97B7C11D-2EB1-4170-B95E-7BF0B2B30F66}"/>
    <cellStyle name="Normal 11 3 3 3 3 4" xfId="36140" xr:uid="{0EBC1913-457A-42A5-BE55-195F398E63B3}"/>
    <cellStyle name="Normal 11 3 3 3 4" xfId="10648" xr:uid="{18DA53D6-2EFC-46C2-8463-76E8C56855A5}"/>
    <cellStyle name="Normal 11 3 3 3 4 2" xfId="25486" xr:uid="{118A08EB-9AAD-4CBA-8CC7-32DA2F8B17F2}"/>
    <cellStyle name="Normal 11 3 3 3 4 3" xfId="40319" xr:uid="{ED6C5C44-AEDB-467E-B9A7-A7426E94B65A}"/>
    <cellStyle name="Normal 11 3 3 3 5" xfId="18066" xr:uid="{53836861-33A5-403C-BFAF-073E75191059}"/>
    <cellStyle name="Normal 11 3 3 3 6" xfId="32899" xr:uid="{1394A78B-FFC6-45F7-ABDD-30C4D1330A55}"/>
    <cellStyle name="Normal 11 3 3 4" xfId="4601" xr:uid="{1F955B61-BEE5-4BE4-B74C-552EE02B40E4}"/>
    <cellStyle name="Normal 11 3 3 4 2" xfId="7838" xr:uid="{0E990ECA-ACDB-4CC1-BE66-C52741DDD1A7}"/>
    <cellStyle name="Normal 11 3 3 4 2 2" xfId="15261" xr:uid="{AC269B45-D858-42FC-AAE9-8103224ECA5D}"/>
    <cellStyle name="Normal 11 3 3 4 2 2 2" xfId="30099" xr:uid="{8FC28CE6-02CC-412C-9979-BD0EDE5D2023}"/>
    <cellStyle name="Normal 11 3 3 4 2 2 3" xfId="44932" xr:uid="{12DBE6DB-5148-4DD5-AC8B-52BDCDE0D4DC}"/>
    <cellStyle name="Normal 11 3 3 4 2 3" xfId="22679" xr:uid="{2AE5994A-8B9D-4EE0-8EAD-5D51A7459FE4}"/>
    <cellStyle name="Normal 11 3 3 4 2 4" xfId="37512" xr:uid="{276AFD04-AF6C-4F92-B5B9-671EABAE1EAE}"/>
    <cellStyle name="Normal 11 3 3 4 3" xfId="12023" xr:uid="{75C311EB-6C6C-402E-8820-8708FF8726D4}"/>
    <cellStyle name="Normal 11 3 3 4 3 2" xfId="26861" xr:uid="{CCF94E5D-C6D3-45EB-894D-35EAF354F4BF}"/>
    <cellStyle name="Normal 11 3 3 4 3 3" xfId="41694" xr:uid="{97E7AB23-A8D5-4A66-B530-F6D44D35050B}"/>
    <cellStyle name="Normal 11 3 3 4 4" xfId="19441" xr:uid="{15790C87-A052-45F1-9183-1CB8DD76CCC8}"/>
    <cellStyle name="Normal 11 3 3 4 5" xfId="34274" xr:uid="{2BBDA83A-B4D4-401C-95FA-F221C5A03BAE}"/>
    <cellStyle name="Normal 11 3 3 5" xfId="5943" xr:uid="{7A8D6AAC-F788-4457-829F-E25BB8796D05}"/>
    <cellStyle name="Normal 11 3 3 5 2" xfId="9181" xr:uid="{3B26D420-8536-4BE1-B34F-CDB039591AB5}"/>
    <cellStyle name="Normal 11 3 3 5 2 2" xfId="16604" xr:uid="{7CFF7CC3-89E6-4821-8C76-C58C9DE198AB}"/>
    <cellStyle name="Normal 11 3 3 5 2 2 2" xfId="31442" xr:uid="{339CAD99-C92B-4ACB-A29A-37BB6474F743}"/>
    <cellStyle name="Normal 11 3 3 5 2 2 3" xfId="46275" xr:uid="{12E59F3B-29E0-4C36-BCFB-32CF71C6152D}"/>
    <cellStyle name="Normal 11 3 3 5 2 3" xfId="24022" xr:uid="{D09E0DBD-EA2B-4D5D-A0FC-F009400C2548}"/>
    <cellStyle name="Normal 11 3 3 5 2 4" xfId="38855" xr:uid="{4A3AD145-180C-426D-A0A0-089390615C46}"/>
    <cellStyle name="Normal 11 3 3 5 3" xfId="13366" xr:uid="{B6603E12-8E66-4E34-9651-FB7FD44ADC89}"/>
    <cellStyle name="Normal 11 3 3 5 3 2" xfId="28204" xr:uid="{940522A8-D399-42FD-823A-B6CB1CCC56E0}"/>
    <cellStyle name="Normal 11 3 3 5 3 3" xfId="43037" xr:uid="{615CFFB4-F793-41AE-BEB7-2E0C1DC98338}"/>
    <cellStyle name="Normal 11 3 3 5 4" xfId="20784" xr:uid="{8D83D4CF-A5D0-4669-9804-0CBCA8EC213B}"/>
    <cellStyle name="Normal 11 3 3 5 5" xfId="35617" xr:uid="{73C5C0FF-8076-4A0F-BD7C-F234F296AC35}"/>
    <cellStyle name="Normal 11 3 3 6" xfId="3235" xr:uid="{4ECDFEFE-00C8-44B7-9957-0A1ACFE92DB9}"/>
    <cellStyle name="Normal 11 3 3 6 2" xfId="9443" xr:uid="{7EE0C57B-69DE-4188-937E-0CF0240AC519}"/>
    <cellStyle name="Normal 11 3 3 6 2 2" xfId="16866" xr:uid="{A030DF07-BD24-4915-88F0-ACD5C24CAFFD}"/>
    <cellStyle name="Normal 11 3 3 6 2 2 2" xfId="31704" xr:uid="{C0790780-0DAB-47DA-8050-C35327A85D52}"/>
    <cellStyle name="Normal 11 3 3 6 2 2 3" xfId="46537" xr:uid="{DA2155D7-956E-4D40-BD17-4D221359F3F2}"/>
    <cellStyle name="Normal 11 3 3 6 2 3" xfId="24284" xr:uid="{909FA0E1-365A-413D-9BD0-1D28EB1C4CE8}"/>
    <cellStyle name="Normal 11 3 3 6 2 4" xfId="39117" xr:uid="{B239A705-638C-4982-B62E-B53A51700AB3}"/>
    <cellStyle name="Normal 11 3 3 6 3" xfId="10646" xr:uid="{C1477BA1-6594-4956-93E9-39EC862E115B}"/>
    <cellStyle name="Normal 11 3 3 6 3 2" xfId="25484" xr:uid="{B3FA0F60-3A7B-4AF3-9F7C-798BB28618E5}"/>
    <cellStyle name="Normal 11 3 3 6 3 3" xfId="40317" xr:uid="{79A5CB3A-A261-4D85-8AE3-49D682DE91E0}"/>
    <cellStyle name="Normal 11 3 3 6 4" xfId="18064" xr:uid="{578A98E5-F027-4548-8731-DA66E996B56C}"/>
    <cellStyle name="Normal 11 3 3 6 5" xfId="32897" xr:uid="{66A2B53D-F9FD-48FB-A669-78D426B41764}"/>
    <cellStyle name="Normal 11 3 3 7" xfId="6464" xr:uid="{4F8A978D-6E38-4BCE-8AD3-CD446C380258}"/>
    <cellStyle name="Normal 11 3 3 7 2" xfId="13887" xr:uid="{99141C9D-1800-40AB-A8E6-A30789ACEBE6}"/>
    <cellStyle name="Normal 11 3 3 7 2 2" xfId="28725" xr:uid="{C6611619-24A7-461D-B3A7-3A7E69A755B3}"/>
    <cellStyle name="Normal 11 3 3 7 2 3" xfId="43558" xr:uid="{3C49FE85-0714-40F5-8390-B2B692E5322E}"/>
    <cellStyle name="Normal 11 3 3 7 3" xfId="21305" xr:uid="{764EA029-17F2-4CD7-A817-E8619CCF7ADF}"/>
    <cellStyle name="Normal 11 3 3 7 4" xfId="36138" xr:uid="{5ED46153-E188-4EE8-8D65-206ADA0C0E77}"/>
    <cellStyle name="Normal 11 3 3 8" xfId="9960" xr:uid="{5C2208D9-708C-4892-984F-10699CB2E2A4}"/>
    <cellStyle name="Normal 11 3 3 8 2" xfId="24798" xr:uid="{6890DAD4-0C06-4FC2-B1A0-0B4730F845B0}"/>
    <cellStyle name="Normal 11 3 3 8 3" xfId="39631" xr:uid="{705E461F-0523-478B-93F5-E25FD5AD310C}"/>
    <cellStyle name="Normal 11 3 3 9" xfId="17378" xr:uid="{6C39DD81-77AB-4DDA-BF53-E9D4387EBECF}"/>
    <cellStyle name="Normal 11 3 4" xfId="2501" xr:uid="{AABF694F-3ED9-4373-95CA-F2C1CE7274B6}"/>
    <cellStyle name="Normal 11 3 4 10" xfId="32287" xr:uid="{D6644FCC-EC7C-4E58-A851-3486318FC1A6}"/>
    <cellStyle name="Normal 11 3 4 2" xfId="3239" xr:uid="{4C85476C-E894-4484-80D7-45740809C2B1}"/>
    <cellStyle name="Normal 11 3 4 2 2" xfId="4602" xr:uid="{8CC60003-5FA1-4F2A-B08D-2C392B298177}"/>
    <cellStyle name="Normal 11 3 4 2 2 2" xfId="7839" xr:uid="{CA27BFF5-7D17-414D-8F2A-AD0385D1DD74}"/>
    <cellStyle name="Normal 11 3 4 2 2 2 2" xfId="15262" xr:uid="{A3559737-8856-4888-8298-06E2AA1E9254}"/>
    <cellStyle name="Normal 11 3 4 2 2 2 2 2" xfId="30100" xr:uid="{6A083188-38E0-4B28-A093-7C4BDD782DA9}"/>
    <cellStyle name="Normal 11 3 4 2 2 2 2 3" xfId="44933" xr:uid="{4803B696-586A-446C-9EDC-917F2A625FC0}"/>
    <cellStyle name="Normal 11 3 4 2 2 2 3" xfId="22680" xr:uid="{8245406A-03F5-485D-A910-F615B1E3B803}"/>
    <cellStyle name="Normal 11 3 4 2 2 2 4" xfId="37513" xr:uid="{B4F4866F-59A9-41A8-A2B4-A92B168E5232}"/>
    <cellStyle name="Normal 11 3 4 2 2 3" xfId="12024" xr:uid="{39CD5F07-F381-4D86-B2D4-CCB5E0D6D904}"/>
    <cellStyle name="Normal 11 3 4 2 2 3 2" xfId="26862" xr:uid="{3600C9C0-8C5A-46D9-AF80-7073AFA0044B}"/>
    <cellStyle name="Normal 11 3 4 2 2 3 3" xfId="41695" xr:uid="{8F2E0B92-B792-4154-8D75-E63A54849DD2}"/>
    <cellStyle name="Normal 11 3 4 2 2 4" xfId="19442" xr:uid="{BBC75921-7DA8-4B33-9240-0225041C4682}"/>
    <cellStyle name="Normal 11 3 4 2 2 5" xfId="34275" xr:uid="{C897864E-C5C5-48C2-8749-6AF96A7C5501}"/>
    <cellStyle name="Normal 11 3 4 2 3" xfId="6468" xr:uid="{90E55124-80CB-4274-9B22-89B7406CB512}"/>
    <cellStyle name="Normal 11 3 4 2 3 2" xfId="13891" xr:uid="{F7133B72-1065-493A-81CC-A0DEE206906D}"/>
    <cellStyle name="Normal 11 3 4 2 3 2 2" xfId="28729" xr:uid="{2B5D381A-A2F0-4F20-9A58-CFB85B761096}"/>
    <cellStyle name="Normal 11 3 4 2 3 2 3" xfId="43562" xr:uid="{C8C0E111-5866-451A-BE3A-F464A63F79D7}"/>
    <cellStyle name="Normal 11 3 4 2 3 3" xfId="21309" xr:uid="{D4D09B49-BEB0-4D68-93D5-C430402D4C43}"/>
    <cellStyle name="Normal 11 3 4 2 3 4" xfId="36142" xr:uid="{F277FB22-3DB5-4C11-98D8-A03276FB6DF0}"/>
    <cellStyle name="Normal 11 3 4 2 4" xfId="10650" xr:uid="{DF00D92A-D76A-47EF-92C9-2BA288F3F8D1}"/>
    <cellStyle name="Normal 11 3 4 2 4 2" xfId="25488" xr:uid="{C8232DA3-419C-45B1-9673-9E28F82B898F}"/>
    <cellStyle name="Normal 11 3 4 2 4 3" xfId="40321" xr:uid="{A8359445-C25B-4838-A7BD-BE3CB04B630E}"/>
    <cellStyle name="Normal 11 3 4 2 5" xfId="18068" xr:uid="{30A94A48-9220-4BA9-808A-95D6B8654D09}"/>
    <cellStyle name="Normal 11 3 4 2 6" xfId="32901" xr:uid="{D422BAA5-2569-4F96-8B69-5954A859555E}"/>
    <cellStyle name="Normal 11 3 4 3" xfId="3240" xr:uid="{8BA5ACF7-9592-42DF-AFEF-B3FE02903986}"/>
    <cellStyle name="Normal 11 3 4 3 2" xfId="4603" xr:uid="{292ECD26-C853-402E-9B88-9BD9D2E2427C}"/>
    <cellStyle name="Normal 11 3 4 3 2 2" xfId="7840" xr:uid="{455B6320-84AA-4DA1-A516-E947C4852D62}"/>
    <cellStyle name="Normal 11 3 4 3 2 2 2" xfId="15263" xr:uid="{C6E5346C-C5CB-4E84-A975-0D22D3AFAD32}"/>
    <cellStyle name="Normal 11 3 4 3 2 2 2 2" xfId="30101" xr:uid="{A7A70C81-4191-4451-A9DC-083F1C6C8FC3}"/>
    <cellStyle name="Normal 11 3 4 3 2 2 2 3" xfId="44934" xr:uid="{0C32D9A3-0515-480B-99C8-62EAC0B5AAE8}"/>
    <cellStyle name="Normal 11 3 4 3 2 2 3" xfId="22681" xr:uid="{A5BB30CE-61F0-42A5-B927-13264C93A16B}"/>
    <cellStyle name="Normal 11 3 4 3 2 2 4" xfId="37514" xr:uid="{60B83E32-F688-420B-A594-9C34976FDF2A}"/>
    <cellStyle name="Normal 11 3 4 3 2 3" xfId="12025" xr:uid="{0F14F3B0-C30A-48B4-B991-575FFD49886B}"/>
    <cellStyle name="Normal 11 3 4 3 2 3 2" xfId="26863" xr:uid="{7A625941-9620-4A37-978A-BF424C5369E0}"/>
    <cellStyle name="Normal 11 3 4 3 2 3 3" xfId="41696" xr:uid="{2C3799E6-F93F-4A5F-86ED-A1845A66E6A4}"/>
    <cellStyle name="Normal 11 3 4 3 2 4" xfId="19443" xr:uid="{E160FDF2-9371-45E2-94A2-7B359EB8BC5E}"/>
    <cellStyle name="Normal 11 3 4 3 2 5" xfId="34276" xr:uid="{22C338EA-D201-4EDB-AFE8-5F255B7DBB83}"/>
    <cellStyle name="Normal 11 3 4 3 3" xfId="6469" xr:uid="{AB15FCD1-474E-4746-B81C-92332B31D58E}"/>
    <cellStyle name="Normal 11 3 4 3 3 2" xfId="13892" xr:uid="{7192F664-7127-43C8-8F5A-1F7F6EE49647}"/>
    <cellStyle name="Normal 11 3 4 3 3 2 2" xfId="28730" xr:uid="{A026917D-0130-4B6D-918F-4CC8F60EB8D6}"/>
    <cellStyle name="Normal 11 3 4 3 3 2 3" xfId="43563" xr:uid="{D4A50C0B-19D5-45E8-95F4-398D61AFA78C}"/>
    <cellStyle name="Normal 11 3 4 3 3 3" xfId="21310" xr:uid="{3372ED31-5DCE-4BD1-A398-E03A3986197D}"/>
    <cellStyle name="Normal 11 3 4 3 3 4" xfId="36143" xr:uid="{72D29FD8-4763-48B1-B8E5-2A8F8575E290}"/>
    <cellStyle name="Normal 11 3 4 3 4" xfId="10651" xr:uid="{E7473CD4-7C8F-480E-BDDB-88F7FCBC9014}"/>
    <cellStyle name="Normal 11 3 4 3 4 2" xfId="25489" xr:uid="{1F7146BB-9534-4E71-85D8-A48E3EF8AD82}"/>
    <cellStyle name="Normal 11 3 4 3 4 3" xfId="40322" xr:uid="{086826D2-2BAB-4A8E-A815-9877B03241E2}"/>
    <cellStyle name="Normal 11 3 4 3 5" xfId="18069" xr:uid="{B0D3A17E-10B5-47F7-866D-379026054067}"/>
    <cellStyle name="Normal 11 3 4 3 6" xfId="32902" xr:uid="{10DBA4FC-730F-4DD8-9070-B7F0FF28CB2A}"/>
    <cellStyle name="Normal 11 3 4 4" xfId="4604" xr:uid="{872F27E8-26B7-43A5-97D4-38BD43340335}"/>
    <cellStyle name="Normal 11 3 4 4 2" xfId="7841" xr:uid="{252FD808-F47C-4BD3-AD6C-BBFC476880BF}"/>
    <cellStyle name="Normal 11 3 4 4 2 2" xfId="15264" xr:uid="{7532C0A4-89E9-4689-83F8-749312A17253}"/>
    <cellStyle name="Normal 11 3 4 4 2 2 2" xfId="30102" xr:uid="{898FD4E2-DC73-4D4F-8874-E6B0EF9599D6}"/>
    <cellStyle name="Normal 11 3 4 4 2 2 3" xfId="44935" xr:uid="{2550C09D-D5C4-4C89-850E-FB4C06E7527A}"/>
    <cellStyle name="Normal 11 3 4 4 2 3" xfId="22682" xr:uid="{76754EE3-9D42-4C69-A1A7-C4E708F7DDE8}"/>
    <cellStyle name="Normal 11 3 4 4 2 4" xfId="37515" xr:uid="{4486767F-85EC-4D2A-B777-5924487B6FBC}"/>
    <cellStyle name="Normal 11 3 4 4 3" xfId="12026" xr:uid="{38E52527-7C00-4C3D-907F-156B6598680A}"/>
    <cellStyle name="Normal 11 3 4 4 3 2" xfId="26864" xr:uid="{8620229E-A86A-4863-8ABF-BC0262F62196}"/>
    <cellStyle name="Normal 11 3 4 4 3 3" xfId="41697" xr:uid="{C1AD7F71-C7F0-4E90-8202-FC01BB9FC6CB}"/>
    <cellStyle name="Normal 11 3 4 4 4" xfId="19444" xr:uid="{24439ABC-AD53-463F-8B72-39CE95168720}"/>
    <cellStyle name="Normal 11 3 4 4 5" xfId="34277" xr:uid="{5EEF1F7B-A18F-41C0-AD17-0F545533C810}"/>
    <cellStyle name="Normal 11 3 4 5" xfId="5845" xr:uid="{6610CB65-C513-477C-87E2-932A99E22100}"/>
    <cellStyle name="Normal 11 3 4 5 2" xfId="9084" xr:uid="{44AF07B1-A629-4972-892C-E05FFFFFD9C7}"/>
    <cellStyle name="Normal 11 3 4 5 2 2" xfId="16507" xr:uid="{DDB50688-89D9-40C9-9C81-AF88E4D986D8}"/>
    <cellStyle name="Normal 11 3 4 5 2 2 2" xfId="31345" xr:uid="{1F3FDAFB-BA83-4BFD-BD58-0A78D8D35D48}"/>
    <cellStyle name="Normal 11 3 4 5 2 2 3" xfId="46178" xr:uid="{FE0A2111-9EF0-4121-84DC-D0D1F368931F}"/>
    <cellStyle name="Normal 11 3 4 5 2 3" xfId="23925" xr:uid="{F5FEE032-5CAA-40A3-A0E8-7D4EFE6AE793}"/>
    <cellStyle name="Normal 11 3 4 5 2 4" xfId="38758" xr:uid="{582B3C03-D1BC-4DC2-AFB0-174D5644BECA}"/>
    <cellStyle name="Normal 11 3 4 5 3" xfId="13269" xr:uid="{55843535-AF61-4D22-A27A-C66EA65255C4}"/>
    <cellStyle name="Normal 11 3 4 5 3 2" xfId="28107" xr:uid="{F1E8C4CC-D836-4518-93EB-AD39BC4BC150}"/>
    <cellStyle name="Normal 11 3 4 5 3 3" xfId="42940" xr:uid="{FE342A51-5A53-41EE-9A30-7827F1C05FBD}"/>
    <cellStyle name="Normal 11 3 4 5 4" xfId="20687" xr:uid="{1D13398D-1044-47E3-93D4-EBD79137DDBD}"/>
    <cellStyle name="Normal 11 3 4 5 5" xfId="35520" xr:uid="{19B0F1B9-BDFA-4B9C-A02B-60F7F92F7251}"/>
    <cellStyle name="Normal 11 3 4 6" xfId="3238" xr:uid="{ED570A40-CE70-4755-8174-C3E63AF59354}"/>
    <cellStyle name="Normal 11 3 4 6 2" xfId="9444" xr:uid="{F7242A38-E97F-40F7-8691-173A58CAE994}"/>
    <cellStyle name="Normal 11 3 4 6 2 2" xfId="16867" xr:uid="{1B52267F-F2E3-4F86-B655-8B3F2F306F82}"/>
    <cellStyle name="Normal 11 3 4 6 2 2 2" xfId="31705" xr:uid="{22DF8098-AA98-41FD-A28E-D3846E678A1D}"/>
    <cellStyle name="Normal 11 3 4 6 2 2 3" xfId="46538" xr:uid="{8D6F5CA3-D1F9-4691-B450-7EB9AC669DAE}"/>
    <cellStyle name="Normal 11 3 4 6 2 3" xfId="24285" xr:uid="{1B3E81FF-A595-4E03-8B4F-7E1E2C6B0954}"/>
    <cellStyle name="Normal 11 3 4 6 2 4" xfId="39118" xr:uid="{0391398C-CEA3-457A-A185-B285D93B7631}"/>
    <cellStyle name="Normal 11 3 4 6 3" xfId="10649" xr:uid="{D91851E9-4E91-49AD-AF42-075A6476FDD5}"/>
    <cellStyle name="Normal 11 3 4 6 3 2" xfId="25487" xr:uid="{BCEE92CE-45E5-40D0-86FE-09D95A301560}"/>
    <cellStyle name="Normal 11 3 4 6 3 3" xfId="40320" xr:uid="{7246922C-33D4-4154-9F0B-060804371B80}"/>
    <cellStyle name="Normal 11 3 4 6 4" xfId="18067" xr:uid="{42A55B00-A42B-4371-9C35-0E9341B5DC35}"/>
    <cellStyle name="Normal 11 3 4 6 5" xfId="32900" xr:uid="{245A723C-DD37-4A5E-A628-FB4568DC6511}"/>
    <cellStyle name="Normal 11 3 4 7" xfId="6467" xr:uid="{53E3780E-8CD0-467A-B3C2-72192B5BCDD3}"/>
    <cellStyle name="Normal 11 3 4 7 2" xfId="13890" xr:uid="{C3D173B4-88C6-43AC-8724-7B8EC9F683A7}"/>
    <cellStyle name="Normal 11 3 4 7 2 2" xfId="28728" xr:uid="{C6A9F815-8667-4872-90AF-6D4E102754D1}"/>
    <cellStyle name="Normal 11 3 4 7 2 3" xfId="43561" xr:uid="{2B80CE98-0C27-4678-8FD3-76B01DC6CB70}"/>
    <cellStyle name="Normal 11 3 4 7 3" xfId="21308" xr:uid="{4722FAEC-5367-4EC6-B201-53015FCFFC13}"/>
    <cellStyle name="Normal 11 3 4 7 4" xfId="36141" xr:uid="{D0161544-FAED-4E7B-93C3-9D3EA175004F}"/>
    <cellStyle name="Normal 11 3 4 8" xfId="10036" xr:uid="{2351E606-C3B7-44E8-B66E-D7B9DD2BFE14}"/>
    <cellStyle name="Normal 11 3 4 8 2" xfId="24874" xr:uid="{25877948-FECC-49AA-AA60-6B556A6462CC}"/>
    <cellStyle name="Normal 11 3 4 8 3" xfId="39707" xr:uid="{337ABA2D-8945-41D6-A1E0-E08987FA8007}"/>
    <cellStyle name="Normal 11 3 4 9" xfId="17454" xr:uid="{317D502A-5186-4DED-A4A2-6854A34861C8}"/>
    <cellStyle name="Normal 11 3 5" xfId="2529" xr:uid="{286D2223-D80A-4DA0-AD40-7333A94A93B2}"/>
    <cellStyle name="Normal 11 3 5 10" xfId="32312" xr:uid="{BF03C5DE-511D-4E1F-B267-8B176537FA58}"/>
    <cellStyle name="Normal 11 3 5 2" xfId="3242" xr:uid="{4AC782B5-8ED6-41E6-B86C-FC0EE7FCD921}"/>
    <cellStyle name="Normal 11 3 5 2 2" xfId="4605" xr:uid="{2DA8F649-B7B5-4F61-B808-881C2CA11BAC}"/>
    <cellStyle name="Normal 11 3 5 2 2 2" xfId="7842" xr:uid="{292DF657-83EF-4CF5-AB88-3048B534ABA8}"/>
    <cellStyle name="Normal 11 3 5 2 2 2 2" xfId="15265" xr:uid="{1763BA2C-8519-41AA-AD28-5766812596A6}"/>
    <cellStyle name="Normal 11 3 5 2 2 2 2 2" xfId="30103" xr:uid="{98B516DE-5B34-48D1-8426-06F2E7E775C9}"/>
    <cellStyle name="Normal 11 3 5 2 2 2 2 3" xfId="44936" xr:uid="{A159B32C-62BA-454A-9632-663BB2186A8B}"/>
    <cellStyle name="Normal 11 3 5 2 2 2 3" xfId="22683" xr:uid="{FBF4FA52-B046-43BD-BA02-5EDF6E79323C}"/>
    <cellStyle name="Normal 11 3 5 2 2 2 4" xfId="37516" xr:uid="{1B9CA145-E527-4A6C-9873-0615BED74D3C}"/>
    <cellStyle name="Normal 11 3 5 2 2 3" xfId="12027" xr:uid="{5B32D0B1-D4FE-47BC-8B9E-8A34DD0428F9}"/>
    <cellStyle name="Normal 11 3 5 2 2 3 2" xfId="26865" xr:uid="{8795EC44-B760-4B97-B815-DBD4A80BB9A2}"/>
    <cellStyle name="Normal 11 3 5 2 2 3 3" xfId="41698" xr:uid="{CF3BC1EE-3D51-4C04-982F-64368C7CA3E5}"/>
    <cellStyle name="Normal 11 3 5 2 2 4" xfId="19445" xr:uid="{8FCB57C8-B2E1-45F6-A66C-5806D403FBE9}"/>
    <cellStyle name="Normal 11 3 5 2 2 5" xfId="34278" xr:uid="{737FC3B8-85C6-4DC9-907C-A704AA71A58B}"/>
    <cellStyle name="Normal 11 3 5 2 3" xfId="6471" xr:uid="{C55E52BF-8E5C-4AE9-86A1-37B820419463}"/>
    <cellStyle name="Normal 11 3 5 2 3 2" xfId="13894" xr:uid="{73ABFF61-EC79-435F-9322-150FB1800B4C}"/>
    <cellStyle name="Normal 11 3 5 2 3 2 2" xfId="28732" xr:uid="{29E54B48-12A7-42FC-BDAC-3194E96AB9B0}"/>
    <cellStyle name="Normal 11 3 5 2 3 2 3" xfId="43565" xr:uid="{35D9545E-B8FC-4836-AED6-C31F3A92244D}"/>
    <cellStyle name="Normal 11 3 5 2 3 3" xfId="21312" xr:uid="{F3576565-7B17-4925-9700-C162642582E1}"/>
    <cellStyle name="Normal 11 3 5 2 3 4" xfId="36145" xr:uid="{A5086A43-66D6-4DB2-8868-DDF88D18EDE3}"/>
    <cellStyle name="Normal 11 3 5 2 4" xfId="10653" xr:uid="{A8D637D9-69CD-46CF-A6E2-3855F0E55A22}"/>
    <cellStyle name="Normal 11 3 5 2 4 2" xfId="25491" xr:uid="{920E6F46-E9DD-4B1B-9580-E793DEFE6562}"/>
    <cellStyle name="Normal 11 3 5 2 4 3" xfId="40324" xr:uid="{79EAE4A1-5497-4EE3-A519-3CD6363EF9B5}"/>
    <cellStyle name="Normal 11 3 5 2 5" xfId="18071" xr:uid="{9B310F63-C2DC-44AF-AF26-BBD9FDA4FF48}"/>
    <cellStyle name="Normal 11 3 5 2 6" xfId="32904" xr:uid="{42A0918E-B1EB-4E67-BA79-EAD99E5B2DAA}"/>
    <cellStyle name="Normal 11 3 5 3" xfId="3243" xr:uid="{6D7A2B80-DA0A-47B7-AC31-5C1D8EA0F7B5}"/>
    <cellStyle name="Normal 11 3 5 3 2" xfId="4606" xr:uid="{36B2447A-46EC-4AEE-818B-E098AD8146AD}"/>
    <cellStyle name="Normal 11 3 5 3 2 2" xfId="7843" xr:uid="{3A084B1E-8776-4B08-B939-0499B8655643}"/>
    <cellStyle name="Normal 11 3 5 3 2 2 2" xfId="15266" xr:uid="{B2B41258-C15F-42F4-853B-C57D9E2FCF01}"/>
    <cellStyle name="Normal 11 3 5 3 2 2 2 2" xfId="30104" xr:uid="{E42AB980-5E46-4F9A-95B6-DCDECB0CBDB5}"/>
    <cellStyle name="Normal 11 3 5 3 2 2 2 3" xfId="44937" xr:uid="{D30758B4-AB70-4F24-B22A-01EC42747075}"/>
    <cellStyle name="Normal 11 3 5 3 2 2 3" xfId="22684" xr:uid="{348110A2-7945-4A26-80EC-2BA9C0513D0C}"/>
    <cellStyle name="Normal 11 3 5 3 2 2 4" xfId="37517" xr:uid="{E8C660E5-837A-408C-B7FB-DE0A777809B9}"/>
    <cellStyle name="Normal 11 3 5 3 2 3" xfId="12028" xr:uid="{34B734A3-1119-428C-BD88-ED8D4234FD38}"/>
    <cellStyle name="Normal 11 3 5 3 2 3 2" xfId="26866" xr:uid="{61CCD2D1-48D1-477E-99C2-2E7A31DEA4D9}"/>
    <cellStyle name="Normal 11 3 5 3 2 3 3" xfId="41699" xr:uid="{B5FC6457-9984-48D8-81C2-3A37CC1D6CDC}"/>
    <cellStyle name="Normal 11 3 5 3 2 4" xfId="19446" xr:uid="{718E3929-7C29-4331-8C82-C7E9C0593DB0}"/>
    <cellStyle name="Normal 11 3 5 3 2 5" xfId="34279" xr:uid="{E5BBE26C-8B3F-464C-AA61-73E222F447B1}"/>
    <cellStyle name="Normal 11 3 5 3 3" xfId="6472" xr:uid="{2CCF50E9-04F8-48AA-9C64-E85CC411FB66}"/>
    <cellStyle name="Normal 11 3 5 3 3 2" xfId="13895" xr:uid="{ECD192CA-E155-43F1-9F9A-086B3433D1CA}"/>
    <cellStyle name="Normal 11 3 5 3 3 2 2" xfId="28733" xr:uid="{95B66D1B-A2D7-4FF1-8A40-BF9BB09B04A8}"/>
    <cellStyle name="Normal 11 3 5 3 3 2 3" xfId="43566" xr:uid="{9ED7878D-BE2A-4172-A7E9-580607661E19}"/>
    <cellStyle name="Normal 11 3 5 3 3 3" xfId="21313" xr:uid="{6E05E6AD-A80D-43DD-9A71-346250E8631D}"/>
    <cellStyle name="Normal 11 3 5 3 3 4" xfId="36146" xr:uid="{30B5BA68-0AD3-4B88-BB86-6B2156A8CBDE}"/>
    <cellStyle name="Normal 11 3 5 3 4" xfId="10654" xr:uid="{C4213464-A6EF-49F1-8FFA-005E4453EF97}"/>
    <cellStyle name="Normal 11 3 5 3 4 2" xfId="25492" xr:uid="{933962C2-5118-4E65-B695-067AC61513AC}"/>
    <cellStyle name="Normal 11 3 5 3 4 3" xfId="40325" xr:uid="{6DC3F11C-AC05-4ADB-AA70-E0010152A84D}"/>
    <cellStyle name="Normal 11 3 5 3 5" xfId="18072" xr:uid="{4DDA3A5A-E1C7-4CD1-BDBD-81BE8E5AA9F5}"/>
    <cellStyle name="Normal 11 3 5 3 6" xfId="32905" xr:uid="{D202636C-D5B9-4820-9FA6-9CACDF263D4A}"/>
    <cellStyle name="Normal 11 3 5 4" xfId="4607" xr:uid="{30A56174-6F5D-4582-83F0-3E17061735D2}"/>
    <cellStyle name="Normal 11 3 5 4 2" xfId="7844" xr:uid="{FD3DB2AA-1F3A-457B-B08B-0C89C8CCB518}"/>
    <cellStyle name="Normal 11 3 5 4 2 2" xfId="15267" xr:uid="{8C2D5015-229C-4ECF-988B-A1FC956D530A}"/>
    <cellStyle name="Normal 11 3 5 4 2 2 2" xfId="30105" xr:uid="{19313C49-FB00-47EB-8748-1A10304B6CD5}"/>
    <cellStyle name="Normal 11 3 5 4 2 2 3" xfId="44938" xr:uid="{3469A3F7-0CAA-4DEC-941D-57E63BF0E4FE}"/>
    <cellStyle name="Normal 11 3 5 4 2 3" xfId="22685" xr:uid="{31A1D4A3-19FF-4239-BA0F-73EB1BA5C76B}"/>
    <cellStyle name="Normal 11 3 5 4 2 4" xfId="37518" xr:uid="{7A2F8DD1-BEEC-4F86-8B37-AE0B1C19C4E4}"/>
    <cellStyle name="Normal 11 3 5 4 3" xfId="12029" xr:uid="{F1612763-8C33-40EE-AC95-F72A26B34835}"/>
    <cellStyle name="Normal 11 3 5 4 3 2" xfId="26867" xr:uid="{23DDEA27-0EF6-47D4-A22F-DD6EB2C395AB}"/>
    <cellStyle name="Normal 11 3 5 4 3 3" xfId="41700" xr:uid="{B245820C-DBE7-43EF-A28F-BF9545210810}"/>
    <cellStyle name="Normal 11 3 5 4 4" xfId="19447" xr:uid="{1AEE47EB-4322-4AFE-93F5-BF183E40C7E4}"/>
    <cellStyle name="Normal 11 3 5 4 5" xfId="34280" xr:uid="{854F5A14-6062-4D2A-968E-509FE3A7C82B}"/>
    <cellStyle name="Normal 11 3 5 5" xfId="5689" xr:uid="{BDE42DEA-2F4E-44EB-A0E2-4BFDF6A231E1}"/>
    <cellStyle name="Normal 11 3 5 5 2" xfId="8929" xr:uid="{CD4DD819-1448-4E8C-9A83-AB33059907D2}"/>
    <cellStyle name="Normal 11 3 5 5 2 2" xfId="16352" xr:uid="{BD199C6F-873C-4A60-997A-9AEFAF4A8AEE}"/>
    <cellStyle name="Normal 11 3 5 5 2 2 2" xfId="31190" xr:uid="{30E6BDAD-19AC-4FF1-A236-49C2F21DADC5}"/>
    <cellStyle name="Normal 11 3 5 5 2 2 3" xfId="46023" xr:uid="{A9EC0028-ED85-4391-A11B-3F5D6049A292}"/>
    <cellStyle name="Normal 11 3 5 5 2 3" xfId="23770" xr:uid="{6975DFBA-1D58-4C53-939B-A583B31660F4}"/>
    <cellStyle name="Normal 11 3 5 5 2 4" xfId="38603" xr:uid="{FE36AD96-D856-44C9-AE8C-0E789607971A}"/>
    <cellStyle name="Normal 11 3 5 5 3" xfId="13114" xr:uid="{68372ED3-0A8E-4A26-8D21-4A90F490B86C}"/>
    <cellStyle name="Normal 11 3 5 5 3 2" xfId="27952" xr:uid="{C540E0A9-5620-4015-AB52-6FBD8B92A4FE}"/>
    <cellStyle name="Normal 11 3 5 5 3 3" xfId="42785" xr:uid="{CC0C392C-B876-4D1C-9974-58B224139BFA}"/>
    <cellStyle name="Normal 11 3 5 5 4" xfId="20532" xr:uid="{E8C53214-538C-4C69-B53C-3288F67503E9}"/>
    <cellStyle name="Normal 11 3 5 5 5" xfId="35365" xr:uid="{2E54179B-FB30-4D6B-BF15-54ED8E7200C0}"/>
    <cellStyle name="Normal 11 3 5 6" xfId="3241" xr:uid="{AA72573A-5C67-49B8-9C7F-AA1CA8250D6A}"/>
    <cellStyle name="Normal 11 3 5 6 2" xfId="9445" xr:uid="{5EBB6259-2E5D-4E32-ADF3-CC8CBE1B4125}"/>
    <cellStyle name="Normal 11 3 5 6 2 2" xfId="16868" xr:uid="{3C9DE63C-EBA9-4CA4-ADD8-002262136164}"/>
    <cellStyle name="Normal 11 3 5 6 2 2 2" xfId="31706" xr:uid="{F86F08F1-A073-4415-825A-D1CA52AAE71A}"/>
    <cellStyle name="Normal 11 3 5 6 2 2 3" xfId="46539" xr:uid="{7C491650-A079-45AB-AC33-32FA98C40147}"/>
    <cellStyle name="Normal 11 3 5 6 2 3" xfId="24286" xr:uid="{3E166BB0-630F-4DFD-8FFB-9F9072B70306}"/>
    <cellStyle name="Normal 11 3 5 6 2 4" xfId="39119" xr:uid="{7A6BE834-B0AB-408B-89DB-FBE8561CFF93}"/>
    <cellStyle name="Normal 11 3 5 6 3" xfId="10652" xr:uid="{1B3AB830-FBCA-48E6-8467-71B522A158BF}"/>
    <cellStyle name="Normal 11 3 5 6 3 2" xfId="25490" xr:uid="{3764E539-EDA0-4CFC-9B13-CCACF22DEDF5}"/>
    <cellStyle name="Normal 11 3 5 6 3 3" xfId="40323" xr:uid="{5696A430-B0DB-4B6A-9B6C-FDA25D50E588}"/>
    <cellStyle name="Normal 11 3 5 6 4" xfId="18070" xr:uid="{82850E55-814F-4F0B-ACC0-452290347010}"/>
    <cellStyle name="Normal 11 3 5 6 5" xfId="32903" xr:uid="{BFEADA04-2050-4C52-8B9B-3FA14FCBD413}"/>
    <cellStyle name="Normal 11 3 5 7" xfId="6470" xr:uid="{1CFDC140-796B-4089-AC83-C1CAEDFF47D0}"/>
    <cellStyle name="Normal 11 3 5 7 2" xfId="13893" xr:uid="{64C73973-CC7F-4944-9CB6-0FEDCEDC835A}"/>
    <cellStyle name="Normal 11 3 5 7 2 2" xfId="28731" xr:uid="{4B4789A1-7A6E-49C2-8D35-C7BBEB8FC407}"/>
    <cellStyle name="Normal 11 3 5 7 2 3" xfId="43564" xr:uid="{112BACC2-D19A-4DA8-B029-5399A367A356}"/>
    <cellStyle name="Normal 11 3 5 7 3" xfId="21311" xr:uid="{680C228A-4643-43B2-8188-D07004CA9365}"/>
    <cellStyle name="Normal 11 3 5 7 4" xfId="36144" xr:uid="{2B43448E-01AA-4A19-8F7F-556A2CBE2913}"/>
    <cellStyle name="Normal 11 3 5 8" xfId="10061" xr:uid="{AC55184B-6C04-4BB2-8DD9-258956587618}"/>
    <cellStyle name="Normal 11 3 5 8 2" xfId="24899" xr:uid="{AC521A10-D1CC-453E-8121-30D22F59DDF6}"/>
    <cellStyle name="Normal 11 3 5 8 3" xfId="39732" xr:uid="{4A1B158A-E78C-4803-B0A6-E10961001B61}"/>
    <cellStyle name="Normal 11 3 5 9" xfId="17479" xr:uid="{8D1AFCC7-5F20-45FA-840A-19E19915C46C}"/>
    <cellStyle name="Normal 11 3 6" xfId="2352" xr:uid="{B4833877-E4C4-4EDA-9730-DFACFA4ECBB5}"/>
    <cellStyle name="Normal 11 3 6 10" xfId="32179" xr:uid="{627EE3D4-180D-44DB-AD86-930E35B49C36}"/>
    <cellStyle name="Normal 11 3 6 2" xfId="3245" xr:uid="{B56E9F19-EC20-4DEA-8428-3F75B39CC790}"/>
    <cellStyle name="Normal 11 3 6 2 2" xfId="4608" xr:uid="{CAADDC2A-DC18-4EC9-9BBD-1B172FB4E98A}"/>
    <cellStyle name="Normal 11 3 6 2 2 2" xfId="7845" xr:uid="{E7C28546-1418-4301-B10F-EC2A16860FF2}"/>
    <cellStyle name="Normal 11 3 6 2 2 2 2" xfId="15268" xr:uid="{EB018B6B-3345-4908-9B7F-30D2A3D1CF0F}"/>
    <cellStyle name="Normal 11 3 6 2 2 2 2 2" xfId="30106" xr:uid="{FCB5C3E2-C6FC-4ABD-A062-1FC7A53F4A42}"/>
    <cellStyle name="Normal 11 3 6 2 2 2 2 3" xfId="44939" xr:uid="{92833E59-A37D-48A8-82B1-149A8CC9BA53}"/>
    <cellStyle name="Normal 11 3 6 2 2 2 3" xfId="22686" xr:uid="{5ECB4B1B-F5A6-4858-A5B0-23A373E24FB2}"/>
    <cellStyle name="Normal 11 3 6 2 2 2 4" xfId="37519" xr:uid="{1A6F3031-6BC9-400D-8510-BBD3F92A4B0C}"/>
    <cellStyle name="Normal 11 3 6 2 2 3" xfId="12030" xr:uid="{CAD0E46B-681E-451C-A50F-D2C0B56272EF}"/>
    <cellStyle name="Normal 11 3 6 2 2 3 2" xfId="26868" xr:uid="{6575619E-86D5-4038-A7DA-E5BDA6A54F46}"/>
    <cellStyle name="Normal 11 3 6 2 2 3 3" xfId="41701" xr:uid="{FB1CE195-0AD0-43E2-867C-9741FBD9FF8A}"/>
    <cellStyle name="Normal 11 3 6 2 2 4" xfId="19448" xr:uid="{6FB95D45-38B7-46B4-8D7B-103324E0A1B2}"/>
    <cellStyle name="Normal 11 3 6 2 2 5" xfId="34281" xr:uid="{C8D29C0B-89DC-4AA8-89B2-87838FBD5378}"/>
    <cellStyle name="Normal 11 3 6 2 3" xfId="6474" xr:uid="{BCCE8C1F-6C92-4289-BC75-78708698F201}"/>
    <cellStyle name="Normal 11 3 6 2 3 2" xfId="13897" xr:uid="{CA4D1505-6A5D-473F-AF15-A3657ADC4358}"/>
    <cellStyle name="Normal 11 3 6 2 3 2 2" xfId="28735" xr:uid="{940165B4-F6C3-46EF-AF59-0923E2BB0463}"/>
    <cellStyle name="Normal 11 3 6 2 3 2 3" xfId="43568" xr:uid="{3C664211-0DC1-45ED-A391-AFDFB8C76174}"/>
    <cellStyle name="Normal 11 3 6 2 3 3" xfId="21315" xr:uid="{D13CDF02-C85F-4401-A070-1EDD8AB7C6CF}"/>
    <cellStyle name="Normal 11 3 6 2 3 4" xfId="36148" xr:uid="{FDBC467F-5467-4A13-826B-16E983328B04}"/>
    <cellStyle name="Normal 11 3 6 2 4" xfId="10656" xr:uid="{B9393877-7B21-4174-A1A6-DC4E95E07455}"/>
    <cellStyle name="Normal 11 3 6 2 4 2" xfId="25494" xr:uid="{99CB2EDB-1663-43E7-AE0C-3F247768F771}"/>
    <cellStyle name="Normal 11 3 6 2 4 3" xfId="40327" xr:uid="{DF388BED-B005-485A-ACF3-59D93096545F}"/>
    <cellStyle name="Normal 11 3 6 2 5" xfId="18074" xr:uid="{CA2A74CC-8602-4EEC-97BD-0EBFF077E725}"/>
    <cellStyle name="Normal 11 3 6 2 6" xfId="32907" xr:uid="{1E46FFD3-0500-4B28-90D4-46C066EC8BAD}"/>
    <cellStyle name="Normal 11 3 6 3" xfId="3246" xr:uid="{92F0C38E-B9E4-40A6-8C5E-7B11D4672BD9}"/>
    <cellStyle name="Normal 11 3 6 3 2" xfId="4609" xr:uid="{C9BFCFB1-3358-40A7-AE7F-7B1D61E55E9C}"/>
    <cellStyle name="Normal 11 3 6 3 2 2" xfId="7846" xr:uid="{6D2443F6-F991-47BB-8E98-8BE62B19B0AA}"/>
    <cellStyle name="Normal 11 3 6 3 2 2 2" xfId="15269" xr:uid="{69F995D3-97C2-4580-B59B-4214F0428C86}"/>
    <cellStyle name="Normal 11 3 6 3 2 2 2 2" xfId="30107" xr:uid="{05F1C55F-FBD9-41A0-B64F-F7AF93565669}"/>
    <cellStyle name="Normal 11 3 6 3 2 2 2 3" xfId="44940" xr:uid="{9C8E0F8F-A92F-4563-BFDC-0DCC00456BE1}"/>
    <cellStyle name="Normal 11 3 6 3 2 2 3" xfId="22687" xr:uid="{F549E3F9-D7D4-4895-A0E1-67ACC330FB0B}"/>
    <cellStyle name="Normal 11 3 6 3 2 2 4" xfId="37520" xr:uid="{161DC440-4AFF-45D8-B445-BA729F77D71D}"/>
    <cellStyle name="Normal 11 3 6 3 2 3" xfId="12031" xr:uid="{F7641EC8-CC49-43B5-AB08-49213B2250BC}"/>
    <cellStyle name="Normal 11 3 6 3 2 3 2" xfId="26869" xr:uid="{ECBD4B9D-0AB4-42AE-946D-DD63297C78DA}"/>
    <cellStyle name="Normal 11 3 6 3 2 3 3" xfId="41702" xr:uid="{9624AC2D-585C-4395-8709-F8784518EFF5}"/>
    <cellStyle name="Normal 11 3 6 3 2 4" xfId="19449" xr:uid="{2A8219B3-77DE-4BDC-9EE3-887ADB10CBB1}"/>
    <cellStyle name="Normal 11 3 6 3 2 5" xfId="34282" xr:uid="{DA2602D8-E202-417E-9778-A8F7346E8EC1}"/>
    <cellStyle name="Normal 11 3 6 3 3" xfId="6475" xr:uid="{5349CEB3-E4B6-4461-A8E4-EE998D2D88E7}"/>
    <cellStyle name="Normal 11 3 6 3 3 2" xfId="13898" xr:uid="{EC309530-B754-4331-BEF6-B55EA04DB56D}"/>
    <cellStyle name="Normal 11 3 6 3 3 2 2" xfId="28736" xr:uid="{41C8FDDB-2078-4EE0-A74F-651B2453D0B7}"/>
    <cellStyle name="Normal 11 3 6 3 3 2 3" xfId="43569" xr:uid="{4B47C7E8-8CEB-4BAA-96DD-2CC537CB0B6D}"/>
    <cellStyle name="Normal 11 3 6 3 3 3" xfId="21316" xr:uid="{C450078F-3751-4BB3-A695-9E54E5E44479}"/>
    <cellStyle name="Normal 11 3 6 3 3 4" xfId="36149" xr:uid="{54714D10-1445-4261-B029-E08DE132742E}"/>
    <cellStyle name="Normal 11 3 6 3 4" xfId="10657" xr:uid="{C78AFA11-7111-4B7E-8765-24700CB93F40}"/>
    <cellStyle name="Normal 11 3 6 3 4 2" xfId="25495" xr:uid="{ABF9F8F9-741E-4EE1-A3E4-F815C05342DE}"/>
    <cellStyle name="Normal 11 3 6 3 4 3" xfId="40328" xr:uid="{024D8816-4367-449B-8705-4092D1006CD2}"/>
    <cellStyle name="Normal 11 3 6 3 5" xfId="18075" xr:uid="{5D92B6FE-5BCC-4558-BE91-55F411BFB1DC}"/>
    <cellStyle name="Normal 11 3 6 3 6" xfId="32908" xr:uid="{E55E2BAE-D390-4B3F-81AD-A20F1DA11458}"/>
    <cellStyle name="Normal 11 3 6 4" xfId="4610" xr:uid="{2F563FDA-F7C9-40D4-882B-A061018CB1F8}"/>
    <cellStyle name="Normal 11 3 6 4 2" xfId="7847" xr:uid="{45258D33-543A-4DA6-A12D-1505D0E2EA2D}"/>
    <cellStyle name="Normal 11 3 6 4 2 2" xfId="15270" xr:uid="{D680D1DF-65AF-4EE6-9243-D91D47FA7EB4}"/>
    <cellStyle name="Normal 11 3 6 4 2 2 2" xfId="30108" xr:uid="{4DC20F99-3E42-4682-B0D5-C86697D047A9}"/>
    <cellStyle name="Normal 11 3 6 4 2 2 3" xfId="44941" xr:uid="{8F1069B7-5EB0-462E-B756-07106CD59011}"/>
    <cellStyle name="Normal 11 3 6 4 2 3" xfId="22688" xr:uid="{5920DE95-7366-409C-B5E2-7F84124DC3F0}"/>
    <cellStyle name="Normal 11 3 6 4 2 4" xfId="37521" xr:uid="{F6EAD9A6-BF59-4807-9AE8-F4F70A8CACD8}"/>
    <cellStyle name="Normal 11 3 6 4 3" xfId="12032" xr:uid="{DC0C2097-1C6C-46AA-B53C-967F224C1FAF}"/>
    <cellStyle name="Normal 11 3 6 4 3 2" xfId="26870" xr:uid="{2AA6E452-29A5-4E9A-9924-85883B810DA9}"/>
    <cellStyle name="Normal 11 3 6 4 3 3" xfId="41703" xr:uid="{1C94C501-8C4D-476D-88AD-0ACDD259D60E}"/>
    <cellStyle name="Normal 11 3 6 4 4" xfId="19450" xr:uid="{3D2C6556-FEA7-4A5F-B54D-E4E472A34DA4}"/>
    <cellStyle name="Normal 11 3 6 4 5" xfId="34283" xr:uid="{DF55B8AD-BE70-4579-A675-E22F67FDA0DC}"/>
    <cellStyle name="Normal 11 3 6 5" xfId="5854" xr:uid="{7E8468C1-2B26-4673-8929-A182DE01130E}"/>
    <cellStyle name="Normal 11 3 6 5 2" xfId="9093" xr:uid="{225559A6-A467-4B45-AD3E-81CCE6A01DC2}"/>
    <cellStyle name="Normal 11 3 6 5 2 2" xfId="16516" xr:uid="{36ADA49C-90FF-4792-BFF8-EAB58F0A226B}"/>
    <cellStyle name="Normal 11 3 6 5 2 2 2" xfId="31354" xr:uid="{18D27F68-9E68-4549-9846-38A014E863B9}"/>
    <cellStyle name="Normal 11 3 6 5 2 2 3" xfId="46187" xr:uid="{B48450C7-7774-4962-BCBD-EF9E6416BAF2}"/>
    <cellStyle name="Normal 11 3 6 5 2 3" xfId="23934" xr:uid="{F6460FFC-DB88-439B-9BB4-D9B55557BA4B}"/>
    <cellStyle name="Normal 11 3 6 5 2 4" xfId="38767" xr:uid="{036865D9-7997-439A-BDE9-6CB1D5CA0FEB}"/>
    <cellStyle name="Normal 11 3 6 5 3" xfId="13278" xr:uid="{34F4F73D-BD03-4DD3-A974-10729412A6EC}"/>
    <cellStyle name="Normal 11 3 6 5 3 2" xfId="28116" xr:uid="{E236C3BB-6453-4015-8408-BB6A2481CA42}"/>
    <cellStyle name="Normal 11 3 6 5 3 3" xfId="42949" xr:uid="{70212F73-8D68-4D8E-9443-AA25AF2305CB}"/>
    <cellStyle name="Normal 11 3 6 5 4" xfId="20696" xr:uid="{0EC1D9D2-FFD1-45BC-A853-0534F10ACABE}"/>
    <cellStyle name="Normal 11 3 6 5 5" xfId="35529" xr:uid="{D1E73D7F-AA59-4706-AAD0-81C660A65C75}"/>
    <cellStyle name="Normal 11 3 6 6" xfId="3244" xr:uid="{A4218570-CC62-4DE1-B497-809C131A35C6}"/>
    <cellStyle name="Normal 11 3 6 6 2" xfId="9446" xr:uid="{5EF0704F-1EEF-4B2D-A49F-4A629B4F7F1A}"/>
    <cellStyle name="Normal 11 3 6 6 2 2" xfId="16869" xr:uid="{ED21441B-9988-4804-9658-4F759DDB0F2A}"/>
    <cellStyle name="Normal 11 3 6 6 2 2 2" xfId="31707" xr:uid="{D437D8C8-F0FD-4917-ADFE-AFEEB7310EA2}"/>
    <cellStyle name="Normal 11 3 6 6 2 2 3" xfId="46540" xr:uid="{50EE6A76-DF79-4C54-85D5-7C7551EA2838}"/>
    <cellStyle name="Normal 11 3 6 6 2 3" xfId="24287" xr:uid="{E896F858-259B-4D60-A8BF-7406BC93D3FD}"/>
    <cellStyle name="Normal 11 3 6 6 2 4" xfId="39120" xr:uid="{02EA738D-1AFB-4193-8870-6B9044DB5B14}"/>
    <cellStyle name="Normal 11 3 6 6 3" xfId="10655" xr:uid="{D8E673FC-8ED4-4171-9137-21DD72162262}"/>
    <cellStyle name="Normal 11 3 6 6 3 2" xfId="25493" xr:uid="{CD0B1963-1678-453E-BAE8-767E92FE4B13}"/>
    <cellStyle name="Normal 11 3 6 6 3 3" xfId="40326" xr:uid="{0E7A4042-7D0B-4B01-9708-C14BF88FD0E3}"/>
    <cellStyle name="Normal 11 3 6 6 4" xfId="18073" xr:uid="{94BFD08C-1ADF-4BEE-BA47-E4E76422B3B8}"/>
    <cellStyle name="Normal 11 3 6 6 5" xfId="32906" xr:uid="{CB86825F-EAFA-4E68-ABBC-923400BAE374}"/>
    <cellStyle name="Normal 11 3 6 7" xfId="6473" xr:uid="{54550B11-3E9F-4A1A-A332-DF3FFFB84710}"/>
    <cellStyle name="Normal 11 3 6 7 2" xfId="13896" xr:uid="{353D40AF-F845-495B-898A-1ED785015651}"/>
    <cellStyle name="Normal 11 3 6 7 2 2" xfId="28734" xr:uid="{62EC08A9-7A8C-42CC-BD3A-1472E2CCA50B}"/>
    <cellStyle name="Normal 11 3 6 7 2 3" xfId="43567" xr:uid="{BC73C55F-B5C8-4DD1-8B47-3A94FB611E75}"/>
    <cellStyle name="Normal 11 3 6 7 3" xfId="21314" xr:uid="{D527ABF2-85FD-499C-B881-400DF841C770}"/>
    <cellStyle name="Normal 11 3 6 7 4" xfId="36147" xr:uid="{328851A0-CFF8-48CE-9FBD-5F83C45CE3F1}"/>
    <cellStyle name="Normal 11 3 6 8" xfId="9928" xr:uid="{6AE5B7D3-8F0D-404E-877C-27B710FE14AC}"/>
    <cellStyle name="Normal 11 3 6 8 2" xfId="24766" xr:uid="{646BC522-9765-434D-858B-8509201945E2}"/>
    <cellStyle name="Normal 11 3 6 8 3" xfId="39599" xr:uid="{698D7A2B-CA17-452F-9C9A-8CA59304E208}"/>
    <cellStyle name="Normal 11 3 6 9" xfId="17346" xr:uid="{C6BAA1D2-9EFE-452B-9DF9-8FE31583A187}"/>
    <cellStyle name="Normal 11 3 7" xfId="3247" xr:uid="{51129DDD-6DF0-422E-A2FD-8563E91ED866}"/>
    <cellStyle name="Normal 11 3 7 2" xfId="4611" xr:uid="{91D20F76-409D-443B-BADA-C0F6AB366EE3}"/>
    <cellStyle name="Normal 11 3 7 2 2" xfId="7848" xr:uid="{EE6B250D-FE58-4170-ACF8-1C669D98A221}"/>
    <cellStyle name="Normal 11 3 7 2 2 2" xfId="15271" xr:uid="{82783786-5D73-41F6-876A-AD0651CAC0BF}"/>
    <cellStyle name="Normal 11 3 7 2 2 2 2" xfId="30109" xr:uid="{BCBDA9FC-AA9F-481F-9A5B-BD0660F3E22F}"/>
    <cellStyle name="Normal 11 3 7 2 2 2 3" xfId="44942" xr:uid="{242E9436-A76B-4BE9-9010-BE425EFD1021}"/>
    <cellStyle name="Normal 11 3 7 2 2 3" xfId="22689" xr:uid="{E16E158E-0D73-4111-9663-7B96574F9FFC}"/>
    <cellStyle name="Normal 11 3 7 2 2 4" xfId="37522" xr:uid="{287EDF85-8D9E-4F63-A867-4765A7ABDB65}"/>
    <cellStyle name="Normal 11 3 7 2 3" xfId="12033" xr:uid="{88BFFE53-31E2-420D-B6D1-FA96393B5C69}"/>
    <cellStyle name="Normal 11 3 7 2 3 2" xfId="26871" xr:uid="{F14EACDA-B3CE-49B2-A199-3B8BD9C122CC}"/>
    <cellStyle name="Normal 11 3 7 2 3 3" xfId="41704" xr:uid="{CB03ADE0-EBBA-4B97-8057-54DBAE571B26}"/>
    <cellStyle name="Normal 11 3 7 2 4" xfId="19451" xr:uid="{6E1715D5-134A-4DB8-8D33-D1F964B621AD}"/>
    <cellStyle name="Normal 11 3 7 2 5" xfId="34284" xr:uid="{9AC84B94-6FD8-4868-824B-D6EB58C475E0}"/>
    <cellStyle name="Normal 11 3 7 3" xfId="6476" xr:uid="{24859F46-6436-47F3-9F8C-D05B3DD01450}"/>
    <cellStyle name="Normal 11 3 7 3 2" xfId="13899" xr:uid="{8CEAD6BC-3A0B-4977-A08E-1009A379A9DF}"/>
    <cellStyle name="Normal 11 3 7 3 2 2" xfId="28737" xr:uid="{6BFD1BB6-D3F7-4310-A7FB-FCF589671A17}"/>
    <cellStyle name="Normal 11 3 7 3 2 3" xfId="43570" xr:uid="{5241E309-0560-45E0-ADF9-6659072F2B67}"/>
    <cellStyle name="Normal 11 3 7 3 3" xfId="21317" xr:uid="{C54ED6B0-0846-48D2-9DBB-F84B57B9BF7A}"/>
    <cellStyle name="Normal 11 3 7 3 4" xfId="36150" xr:uid="{558D661A-89A9-4E6D-955D-5411FC651B89}"/>
    <cellStyle name="Normal 11 3 7 4" xfId="10658" xr:uid="{CB01C90E-F4A2-4C9D-8A10-966C2D38264F}"/>
    <cellStyle name="Normal 11 3 7 4 2" xfId="25496" xr:uid="{199BB395-5FE1-460E-A809-3B61BE63E3E1}"/>
    <cellStyle name="Normal 11 3 7 4 3" xfId="40329" xr:uid="{A12B9FEC-E046-468F-8806-E9A7225C1377}"/>
    <cellStyle name="Normal 11 3 7 5" xfId="18076" xr:uid="{CD04D19C-AEDD-4318-ABED-0AA3C6AA0E91}"/>
    <cellStyle name="Normal 11 3 7 6" xfId="32909" xr:uid="{6657396C-085C-4E84-B9D1-3E91AE220E58}"/>
    <cellStyle name="Normal 11 3 8" xfId="3248" xr:uid="{E792FB42-713A-47C8-8DA2-F9227C67130B}"/>
    <cellStyle name="Normal 11 3 8 2" xfId="4612" xr:uid="{222B79A2-7441-4EAB-BDF3-C3ABF0163BBA}"/>
    <cellStyle name="Normal 11 3 8 2 2" xfId="7849" xr:uid="{498C2042-566E-4390-8243-E944B43C437C}"/>
    <cellStyle name="Normal 11 3 8 2 2 2" xfId="15272" xr:uid="{D824FFF8-6FA6-448D-BCFB-A12A3266C617}"/>
    <cellStyle name="Normal 11 3 8 2 2 2 2" xfId="30110" xr:uid="{C1B6FCFE-65C6-4F98-892A-88215CFA6455}"/>
    <cellStyle name="Normal 11 3 8 2 2 2 3" xfId="44943" xr:uid="{87A00F4C-D4BE-46F3-82F7-D3E4E014FE95}"/>
    <cellStyle name="Normal 11 3 8 2 2 3" xfId="22690" xr:uid="{630E3BD7-C9A7-4F6A-8F3F-9047DFE6A3CD}"/>
    <cellStyle name="Normal 11 3 8 2 2 4" xfId="37523" xr:uid="{EE6EDEC4-0987-4C3F-A8C0-ED26FD4A5AE0}"/>
    <cellStyle name="Normal 11 3 8 2 3" xfId="12034" xr:uid="{DE5751C0-019E-4F9B-A341-857A804B0B41}"/>
    <cellStyle name="Normal 11 3 8 2 3 2" xfId="26872" xr:uid="{1A910383-3C4A-41D3-AE3B-51CAFF71C304}"/>
    <cellStyle name="Normal 11 3 8 2 3 3" xfId="41705" xr:uid="{94C5C0F7-4BC4-4FC2-9062-0F2D960CAB7D}"/>
    <cellStyle name="Normal 11 3 8 2 4" xfId="19452" xr:uid="{4062A427-1FC7-4EFE-B3A3-FDBBC80A7C9D}"/>
    <cellStyle name="Normal 11 3 8 2 5" xfId="34285" xr:uid="{67F0484F-4C95-45A1-85E1-70E44DBE7A00}"/>
    <cellStyle name="Normal 11 3 8 3" xfId="6477" xr:uid="{62D40BC2-13B6-4499-BF28-10C554FA2735}"/>
    <cellStyle name="Normal 11 3 8 3 2" xfId="13900" xr:uid="{6D503CCB-BAB3-4E19-8D2B-500F6D5F295B}"/>
    <cellStyle name="Normal 11 3 8 3 2 2" xfId="28738" xr:uid="{B93BBF30-E45F-4D9D-81AC-0B4C1360D2EE}"/>
    <cellStyle name="Normal 11 3 8 3 2 3" xfId="43571" xr:uid="{03B441B7-AF4C-4BD1-8924-552A86656E69}"/>
    <cellStyle name="Normal 11 3 8 3 3" xfId="21318" xr:uid="{0DE2D90B-B563-4133-9EEB-09E6244A8607}"/>
    <cellStyle name="Normal 11 3 8 3 4" xfId="36151" xr:uid="{1752A404-9092-4BA6-8C1B-FD89B5549FDC}"/>
    <cellStyle name="Normal 11 3 8 4" xfId="10659" xr:uid="{7EABD639-EA53-4A55-B961-84C725090513}"/>
    <cellStyle name="Normal 11 3 8 4 2" xfId="25497" xr:uid="{1F5F9761-E5A1-45CB-8457-9EFF72F7C513}"/>
    <cellStyle name="Normal 11 3 8 4 3" xfId="40330" xr:uid="{D7DDF485-7366-40E2-B227-DC2356DF8F90}"/>
    <cellStyle name="Normal 11 3 8 5" xfId="18077" xr:uid="{0644F1CE-5FF6-4F67-9C58-6E05B06BA6BA}"/>
    <cellStyle name="Normal 11 3 8 6" xfId="32910" xr:uid="{06BE8CF8-4A3A-43B1-A8A4-C576E9AB2DDD}"/>
    <cellStyle name="Normal 11 3 9" xfId="4613" xr:uid="{31ED9B3E-9407-4D00-A4A7-A84F730164A5}"/>
    <cellStyle name="Normal 11 3 9 2" xfId="7850" xr:uid="{8AA8F58B-06DF-46CE-ABAF-8C8E635A4F9B}"/>
    <cellStyle name="Normal 11 3 9 2 2" xfId="15273" xr:uid="{B2473239-07E3-4842-920E-560BF35DF3E1}"/>
    <cellStyle name="Normal 11 3 9 2 2 2" xfId="30111" xr:uid="{2843960E-B65F-4FDD-B73C-721C55E444EB}"/>
    <cellStyle name="Normal 11 3 9 2 2 3" xfId="44944" xr:uid="{E3ACD9A5-09A3-4AC1-8D56-7F4EF24B9478}"/>
    <cellStyle name="Normal 11 3 9 2 3" xfId="22691" xr:uid="{06366023-7172-4210-BBAA-6692BB2D36AF}"/>
    <cellStyle name="Normal 11 3 9 2 4" xfId="37524" xr:uid="{60235978-966B-4F14-89BC-054A61BBDA03}"/>
    <cellStyle name="Normal 11 3 9 3" xfId="12035" xr:uid="{0E13DBBD-4FA2-44C0-9C3B-086AEB7F0CBD}"/>
    <cellStyle name="Normal 11 3 9 3 2" xfId="26873" xr:uid="{DA5CFEAD-E0F4-4326-9F4E-AE6E7C212EA4}"/>
    <cellStyle name="Normal 11 3 9 3 3" xfId="41706" xr:uid="{0E300BAC-CD05-47B6-9AC2-50CF3C283282}"/>
    <cellStyle name="Normal 11 3 9 4" xfId="19453" xr:uid="{D7F5097D-B2B8-4EA5-8D12-1CAC57B5B8D0}"/>
    <cellStyle name="Normal 11 3 9 5" xfId="34286" xr:uid="{3055261F-A615-4AD2-BF49-5B4A44365A68}"/>
    <cellStyle name="Normal 11 30" xfId="2597" xr:uid="{E6C41AC2-CFAF-45C8-95FF-5EC4BFCD6AC1}"/>
    <cellStyle name="Normal 11 30 10" xfId="32357" xr:uid="{90D85200-C3D9-4107-B998-85A7F86CFED7}"/>
    <cellStyle name="Normal 11 30 2" xfId="3250" xr:uid="{8B1A8A85-A833-47DD-BFEA-37CE6E8F356C}"/>
    <cellStyle name="Normal 11 30 2 2" xfId="4614" xr:uid="{F9F295C6-23C1-487B-B223-9B8061E4B1A4}"/>
    <cellStyle name="Normal 11 30 2 2 2" xfId="7851" xr:uid="{6FE729F3-588E-4DB8-B701-64ABAE0930CF}"/>
    <cellStyle name="Normal 11 30 2 2 2 2" xfId="15274" xr:uid="{878CA01A-0274-4DB5-9CED-4403276A2EF9}"/>
    <cellStyle name="Normal 11 30 2 2 2 2 2" xfId="30112" xr:uid="{34FE40BF-8BAA-4921-871F-22298515CD1A}"/>
    <cellStyle name="Normal 11 30 2 2 2 2 3" xfId="44945" xr:uid="{C96F98B4-2AE6-4950-B1CA-F62DEF1B9C63}"/>
    <cellStyle name="Normal 11 30 2 2 2 3" xfId="22692" xr:uid="{DAEA9C91-57D8-4C72-9257-467E8AF41D66}"/>
    <cellStyle name="Normal 11 30 2 2 2 4" xfId="37525" xr:uid="{66E90EAE-145C-4DFA-B9B8-EC9FC96EDCFA}"/>
    <cellStyle name="Normal 11 30 2 2 3" xfId="12036" xr:uid="{DFAA0AFF-D700-46E7-BC12-E1295CD4431D}"/>
    <cellStyle name="Normal 11 30 2 2 3 2" xfId="26874" xr:uid="{5291D33F-2263-4AB6-9EC6-0BC805CDAA47}"/>
    <cellStyle name="Normal 11 30 2 2 3 3" xfId="41707" xr:uid="{56EC3B3D-C8D2-4E68-8A0E-FA50D853D801}"/>
    <cellStyle name="Normal 11 30 2 2 4" xfId="19454" xr:uid="{0C0A4AD6-26CB-4578-94E4-47965FE1B9C1}"/>
    <cellStyle name="Normal 11 30 2 2 5" xfId="34287" xr:uid="{A3C82DE3-56D3-474C-83FE-5E64914EB58F}"/>
    <cellStyle name="Normal 11 30 2 3" xfId="6479" xr:uid="{51567DCE-8D69-4D30-AA6E-E51F43773EBE}"/>
    <cellStyle name="Normal 11 30 2 3 2" xfId="13902" xr:uid="{D56EADBF-2773-492A-8B40-6205D9B101F8}"/>
    <cellStyle name="Normal 11 30 2 3 2 2" xfId="28740" xr:uid="{A9C31184-34B0-48FB-A05E-A47257C86591}"/>
    <cellStyle name="Normal 11 30 2 3 2 3" xfId="43573" xr:uid="{F153C014-2F4C-40F0-BEBF-0FE79FA1C6DE}"/>
    <cellStyle name="Normal 11 30 2 3 3" xfId="21320" xr:uid="{06F88325-FD82-4C6A-BFB3-E586EC4E4E2C}"/>
    <cellStyle name="Normal 11 30 2 3 4" xfId="36153" xr:uid="{AE735623-C0C8-4451-BAD6-11597CD227B0}"/>
    <cellStyle name="Normal 11 30 2 4" xfId="10661" xr:uid="{28245225-0AD3-4678-9D97-5EBFA47ADD54}"/>
    <cellStyle name="Normal 11 30 2 4 2" xfId="25499" xr:uid="{19DD1A25-42BD-4731-AF28-8A2D3AF7DF53}"/>
    <cellStyle name="Normal 11 30 2 4 3" xfId="40332" xr:uid="{53355F9E-FBFD-4B0E-9469-8ABD965FF635}"/>
    <cellStyle name="Normal 11 30 2 5" xfId="18079" xr:uid="{FB148552-4820-49A1-8D5B-B91ACCFC57D8}"/>
    <cellStyle name="Normal 11 30 2 6" xfId="32912" xr:uid="{D6D0AB07-27B7-41D9-8057-D9426FAA55D1}"/>
    <cellStyle name="Normal 11 30 3" xfId="3251" xr:uid="{8070A8C2-363D-4959-8D91-8B5ECB6DF75E}"/>
    <cellStyle name="Normal 11 30 3 2" xfId="4615" xr:uid="{6EBD2911-86C4-492D-8393-0C095F54FFAE}"/>
    <cellStyle name="Normal 11 30 3 2 2" xfId="7852" xr:uid="{F797ACAE-2788-41D6-8537-867104CFD6D2}"/>
    <cellStyle name="Normal 11 30 3 2 2 2" xfId="15275" xr:uid="{15FC8B74-797A-4EC1-989C-8DA33324C8B1}"/>
    <cellStyle name="Normal 11 30 3 2 2 2 2" xfId="30113" xr:uid="{366072A5-52B0-4E53-9EB9-887526FD3644}"/>
    <cellStyle name="Normal 11 30 3 2 2 2 3" xfId="44946" xr:uid="{ADCEDF26-D1BD-4289-8812-E9004CD75604}"/>
    <cellStyle name="Normal 11 30 3 2 2 3" xfId="22693" xr:uid="{3BB05330-DE7F-46D0-83DA-C9FCB46D18F4}"/>
    <cellStyle name="Normal 11 30 3 2 2 4" xfId="37526" xr:uid="{E1E16AFB-5AD9-445D-92A3-02E1C8BA61B2}"/>
    <cellStyle name="Normal 11 30 3 2 3" xfId="12037" xr:uid="{6100AB14-88FE-4634-B3F1-19B79CB9C3C0}"/>
    <cellStyle name="Normal 11 30 3 2 3 2" xfId="26875" xr:uid="{17982BA3-3E20-4350-BEAF-981209B6C470}"/>
    <cellStyle name="Normal 11 30 3 2 3 3" xfId="41708" xr:uid="{03E0349A-3582-41D9-A671-02F56A37A6B1}"/>
    <cellStyle name="Normal 11 30 3 2 4" xfId="19455" xr:uid="{01330484-88CC-400A-8F8B-24F91686E86B}"/>
    <cellStyle name="Normal 11 30 3 2 5" xfId="34288" xr:uid="{7B773A71-4803-4525-9D06-7D2C08EAA129}"/>
    <cellStyle name="Normal 11 30 3 3" xfId="6480" xr:uid="{B83FC007-4348-4CF7-BE4C-C9F353B823A2}"/>
    <cellStyle name="Normal 11 30 3 3 2" xfId="13903" xr:uid="{69959A54-9459-4983-87CD-5FE3A34C31D5}"/>
    <cellStyle name="Normal 11 30 3 3 2 2" xfId="28741" xr:uid="{28D6112B-AC38-4CF8-B9F5-609C9DEF6259}"/>
    <cellStyle name="Normal 11 30 3 3 2 3" xfId="43574" xr:uid="{7EEE5BC4-55A7-413C-9E0F-8AE822A9BF60}"/>
    <cellStyle name="Normal 11 30 3 3 3" xfId="21321" xr:uid="{3986A3B9-0A27-4246-9E1B-BE387CFAACCC}"/>
    <cellStyle name="Normal 11 30 3 3 4" xfId="36154" xr:uid="{D00CDE51-026E-453D-B86A-7AA6AFD15221}"/>
    <cellStyle name="Normal 11 30 3 4" xfId="10662" xr:uid="{214B31C4-6E9A-4AD1-8A78-B334BD4A6BF4}"/>
    <cellStyle name="Normal 11 30 3 4 2" xfId="25500" xr:uid="{252C7C82-CA09-4772-9D7D-FAA51E9BFAB0}"/>
    <cellStyle name="Normal 11 30 3 4 3" xfId="40333" xr:uid="{5FD05103-A204-4A85-8AD5-6BD050E2C8BD}"/>
    <cellStyle name="Normal 11 30 3 5" xfId="18080" xr:uid="{4A506223-8D19-42BD-B268-D89F9BB759BA}"/>
    <cellStyle name="Normal 11 30 3 6" xfId="32913" xr:uid="{D41BF667-E92C-407A-91E4-E320FE13D904}"/>
    <cellStyle name="Normal 11 30 4" xfId="4616" xr:uid="{C72E4E6C-C691-466D-80EF-AC096ED84930}"/>
    <cellStyle name="Normal 11 30 4 2" xfId="7853" xr:uid="{A5DB0371-4D16-4EEB-9581-0DD3C0E6F285}"/>
    <cellStyle name="Normal 11 30 4 2 2" xfId="15276" xr:uid="{90B65737-1E92-46F7-9428-8B8653A4E1BD}"/>
    <cellStyle name="Normal 11 30 4 2 2 2" xfId="30114" xr:uid="{A7BB06BC-93A3-43AA-90E7-479D57F95E62}"/>
    <cellStyle name="Normal 11 30 4 2 2 3" xfId="44947" xr:uid="{B3E3D28A-8F37-42D7-BF84-9BAE7A462C81}"/>
    <cellStyle name="Normal 11 30 4 2 3" xfId="22694" xr:uid="{48094653-327D-44A9-9CB2-32A33B494347}"/>
    <cellStyle name="Normal 11 30 4 2 4" xfId="37527" xr:uid="{2100FE09-DBB5-4A4C-9CF7-339135CB5C3D}"/>
    <cellStyle name="Normal 11 30 4 3" xfId="12038" xr:uid="{8B9FBFDF-7432-4FE7-8749-3300EE01B55A}"/>
    <cellStyle name="Normal 11 30 4 3 2" xfId="26876" xr:uid="{FD94521B-BF21-4E5C-A1B7-B410C322E7B2}"/>
    <cellStyle name="Normal 11 30 4 3 3" xfId="41709" xr:uid="{5203FE4D-EEEA-456F-A245-5C6E18B749CA}"/>
    <cellStyle name="Normal 11 30 4 4" xfId="19456" xr:uid="{60384082-197F-489C-B510-09C5B80B4EF1}"/>
    <cellStyle name="Normal 11 30 4 5" xfId="34289" xr:uid="{06D03774-B296-4248-AD3F-82F16796CA5B}"/>
    <cellStyle name="Normal 11 30 5" xfId="5641" xr:uid="{937B23D0-43A2-4770-82C4-7EF63A53A24F}"/>
    <cellStyle name="Normal 11 30 5 2" xfId="8881" xr:uid="{37CA4CF4-CFCE-437D-B679-1D0F0FAF8479}"/>
    <cellStyle name="Normal 11 30 5 2 2" xfId="16304" xr:uid="{D5335937-1B46-4EC5-8C8D-AF17E4CB049A}"/>
    <cellStyle name="Normal 11 30 5 2 2 2" xfId="31142" xr:uid="{03F9712F-44D4-441F-BB01-B2DA3A8EC243}"/>
    <cellStyle name="Normal 11 30 5 2 2 3" xfId="45975" xr:uid="{5CA94B4F-7DE7-4D44-A70D-07EDEAE9DFEE}"/>
    <cellStyle name="Normal 11 30 5 2 3" xfId="23722" xr:uid="{2FA3D699-51E8-4599-841D-9ECC982051F0}"/>
    <cellStyle name="Normal 11 30 5 2 4" xfId="38555" xr:uid="{4BA2235B-9EF4-45B2-83B0-BBAE37CEC463}"/>
    <cellStyle name="Normal 11 30 5 3" xfId="13066" xr:uid="{1992D198-0296-449A-A27E-8985038BF934}"/>
    <cellStyle name="Normal 11 30 5 3 2" xfId="27904" xr:uid="{CC13CF34-E3FE-4778-B17A-0CE16600DBB1}"/>
    <cellStyle name="Normal 11 30 5 3 3" xfId="42737" xr:uid="{D0ACEECA-3DF6-4870-9FA3-721BF41ABD20}"/>
    <cellStyle name="Normal 11 30 5 4" xfId="20484" xr:uid="{13F4CCB1-7AB8-4057-B869-6845E5CC2DE4}"/>
    <cellStyle name="Normal 11 30 5 5" xfId="35317" xr:uid="{E289A5D9-3BBA-4BE0-91CD-38DD438CC748}"/>
    <cellStyle name="Normal 11 30 6" xfId="3249" xr:uid="{5C5BF03B-22E2-4A8D-9F9A-7BBC834643EA}"/>
    <cellStyle name="Normal 11 30 6 2" xfId="9447" xr:uid="{8CB5A7B2-7E31-4E0E-9742-F849E4FB3ECB}"/>
    <cellStyle name="Normal 11 30 6 2 2" xfId="16870" xr:uid="{8A3D48AD-AA11-475E-953A-B52FE8B1517D}"/>
    <cellStyle name="Normal 11 30 6 2 2 2" xfId="31708" xr:uid="{A13E287B-16E7-44C0-ADE5-5704AEA553D3}"/>
    <cellStyle name="Normal 11 30 6 2 2 3" xfId="46541" xr:uid="{F358680F-32FB-4ACC-97F5-CC27C6072499}"/>
    <cellStyle name="Normal 11 30 6 2 3" xfId="24288" xr:uid="{C2082015-E8E4-4A66-9F29-04FA2F173D1F}"/>
    <cellStyle name="Normal 11 30 6 2 4" xfId="39121" xr:uid="{5095F15B-2B14-40AC-A961-91D170305596}"/>
    <cellStyle name="Normal 11 30 6 3" xfId="10660" xr:uid="{3EC886C0-787A-4C79-97DA-AFE1234D9E96}"/>
    <cellStyle name="Normal 11 30 6 3 2" xfId="25498" xr:uid="{8E4FF84D-DF55-43A2-A6B5-6DDDD25C1CF7}"/>
    <cellStyle name="Normal 11 30 6 3 3" xfId="40331" xr:uid="{DE3773FE-A2DE-49B0-8B0B-CDA6757A309E}"/>
    <cellStyle name="Normal 11 30 6 4" xfId="18078" xr:uid="{E660AC24-DB03-45EA-905E-33687B6FEA52}"/>
    <cellStyle name="Normal 11 30 6 5" xfId="32911" xr:uid="{68D65127-621F-4E80-91AC-458D72745A69}"/>
    <cellStyle name="Normal 11 30 7" xfId="6478" xr:uid="{72CF5796-912C-498C-82CE-A3E24E1D3F20}"/>
    <cellStyle name="Normal 11 30 7 2" xfId="13901" xr:uid="{2C20E418-F624-45B8-87D8-7B611C831486}"/>
    <cellStyle name="Normal 11 30 7 2 2" xfId="28739" xr:uid="{17902F2B-00B6-4487-AF4F-4B39B9A20442}"/>
    <cellStyle name="Normal 11 30 7 2 3" xfId="43572" xr:uid="{EB4E5D4D-9ED3-44C5-B3C7-B91B090C5533}"/>
    <cellStyle name="Normal 11 30 7 3" xfId="21319" xr:uid="{05FB38E6-2B99-47E1-B880-B032096BE68A}"/>
    <cellStyle name="Normal 11 30 7 4" xfId="36152" xr:uid="{AA8A640F-CA88-4FFF-BF2C-CD97AF21EEFA}"/>
    <cellStyle name="Normal 11 30 8" xfId="10106" xr:uid="{139375A7-0EA2-44D6-8C6C-79A1C25C1F38}"/>
    <cellStyle name="Normal 11 30 8 2" xfId="24944" xr:uid="{09C4C07C-EE20-40B1-AB70-EC036B4E980F}"/>
    <cellStyle name="Normal 11 30 8 3" xfId="39777" xr:uid="{2059C3F9-12D4-4495-AB0C-E05A136815BF}"/>
    <cellStyle name="Normal 11 30 9" xfId="17524" xr:uid="{F3012BE2-544E-485D-A416-6C7E170C1001}"/>
    <cellStyle name="Normal 11 31" xfId="2633" xr:uid="{BC7CB44B-92A8-49E9-A43E-B85AA6315C16}"/>
    <cellStyle name="Normal 11 31 10" xfId="32379" xr:uid="{25CC1CDF-CAA3-4103-AD11-A6CB9D4A242F}"/>
    <cellStyle name="Normal 11 31 2" xfId="3253" xr:uid="{C358E809-C19E-4F60-B86B-55B1BC8A4B51}"/>
    <cellStyle name="Normal 11 31 2 2" xfId="4617" xr:uid="{217B90D0-3058-4545-BA84-57FD676E9DF2}"/>
    <cellStyle name="Normal 11 31 2 2 2" xfId="7854" xr:uid="{D002D430-51B7-487F-B549-12AE3A605E10}"/>
    <cellStyle name="Normal 11 31 2 2 2 2" xfId="15277" xr:uid="{0744133D-4ED6-4AAC-94EF-71E1804CE9E7}"/>
    <cellStyle name="Normal 11 31 2 2 2 2 2" xfId="30115" xr:uid="{1F648E71-B009-4A18-82E6-12FCC8943FC7}"/>
    <cellStyle name="Normal 11 31 2 2 2 2 3" xfId="44948" xr:uid="{8027ABB1-1BF9-418E-89EF-C712ED14E01D}"/>
    <cellStyle name="Normal 11 31 2 2 2 3" xfId="22695" xr:uid="{661960E8-B90A-4951-9AC6-AEDF5F0CE1D1}"/>
    <cellStyle name="Normal 11 31 2 2 2 4" xfId="37528" xr:uid="{66CF69D7-DCB4-4D83-994F-A5D60BD559F1}"/>
    <cellStyle name="Normal 11 31 2 2 3" xfId="12039" xr:uid="{4166E7DC-F87D-43DD-9C0F-2B8302DAF4C3}"/>
    <cellStyle name="Normal 11 31 2 2 3 2" xfId="26877" xr:uid="{EE5ECD22-85D6-46B6-B998-1D491C4EF9CC}"/>
    <cellStyle name="Normal 11 31 2 2 3 3" xfId="41710" xr:uid="{99EA4198-01F8-4299-BD3A-EAB38E2A59A0}"/>
    <cellStyle name="Normal 11 31 2 2 4" xfId="19457" xr:uid="{C219D384-F076-4D59-9264-E8AEF0177B2C}"/>
    <cellStyle name="Normal 11 31 2 2 5" xfId="34290" xr:uid="{3BA51524-963E-4984-B684-F921C5B55ACE}"/>
    <cellStyle name="Normal 11 31 2 3" xfId="6482" xr:uid="{BAAB077D-C047-4848-994E-3F08F58D21B0}"/>
    <cellStyle name="Normal 11 31 2 3 2" xfId="13905" xr:uid="{FA99993F-8820-4B87-B373-DB120C77AC61}"/>
    <cellStyle name="Normal 11 31 2 3 2 2" xfId="28743" xr:uid="{2889CA40-428E-48C6-8C40-77D2159471A5}"/>
    <cellStyle name="Normal 11 31 2 3 2 3" xfId="43576" xr:uid="{9C20A50E-C4B3-4718-873B-4203682ABF8D}"/>
    <cellStyle name="Normal 11 31 2 3 3" xfId="21323" xr:uid="{C8254B04-EC41-4F2A-A7B4-77F3215842EE}"/>
    <cellStyle name="Normal 11 31 2 3 4" xfId="36156" xr:uid="{ACFB2277-2D40-4901-8898-9137000C6CD6}"/>
    <cellStyle name="Normal 11 31 2 4" xfId="10664" xr:uid="{8E261167-8F7E-4CC6-8F06-244DD6A61568}"/>
    <cellStyle name="Normal 11 31 2 4 2" xfId="25502" xr:uid="{A0C110BF-5ECD-45E7-9AB6-884091E4F193}"/>
    <cellStyle name="Normal 11 31 2 4 3" xfId="40335" xr:uid="{229B307E-C118-4538-97ED-765B554AD966}"/>
    <cellStyle name="Normal 11 31 2 5" xfId="18082" xr:uid="{4DADC503-BEF3-4173-9344-A7788D2231B2}"/>
    <cellStyle name="Normal 11 31 2 6" xfId="32915" xr:uid="{7C98FBD7-4F5D-45A9-A1A6-36F02DFB6327}"/>
    <cellStyle name="Normal 11 31 3" xfId="3254" xr:uid="{D3C713F3-94F1-4B9E-90F7-DE9933F67192}"/>
    <cellStyle name="Normal 11 31 3 2" xfId="4618" xr:uid="{9C24D714-CB6E-418E-B555-453F4CAD958A}"/>
    <cellStyle name="Normal 11 31 3 2 2" xfId="7855" xr:uid="{9AE9A847-4AE6-4372-9005-E2D24A2B0FBD}"/>
    <cellStyle name="Normal 11 31 3 2 2 2" xfId="15278" xr:uid="{6078FCC5-814B-44AE-811E-C3D22D5EA959}"/>
    <cellStyle name="Normal 11 31 3 2 2 2 2" xfId="30116" xr:uid="{C09C49D4-6F11-4BA9-9B29-F43891F27900}"/>
    <cellStyle name="Normal 11 31 3 2 2 2 3" xfId="44949" xr:uid="{AEAAF67B-7C4B-4108-B79C-BFF12842A10D}"/>
    <cellStyle name="Normal 11 31 3 2 2 3" xfId="22696" xr:uid="{8A6F935F-5A83-4D3C-97A6-ECC3E1D511AE}"/>
    <cellStyle name="Normal 11 31 3 2 2 4" xfId="37529" xr:uid="{4ABF4D16-28F0-41B3-A231-59BCCF752F52}"/>
    <cellStyle name="Normal 11 31 3 2 3" xfId="12040" xr:uid="{09C2B468-109C-4C83-BFA7-BA4A94E5ECC2}"/>
    <cellStyle name="Normal 11 31 3 2 3 2" xfId="26878" xr:uid="{E2698674-63D5-4244-B2AE-032B283F31D2}"/>
    <cellStyle name="Normal 11 31 3 2 3 3" xfId="41711" xr:uid="{21E8379D-6C35-4854-8604-74F62741A98C}"/>
    <cellStyle name="Normal 11 31 3 2 4" xfId="19458" xr:uid="{E7ACE414-FFE1-45F3-8517-07DA0C10E231}"/>
    <cellStyle name="Normal 11 31 3 2 5" xfId="34291" xr:uid="{9FE2060D-9A5E-4320-A2E1-E88BDBE62E50}"/>
    <cellStyle name="Normal 11 31 3 3" xfId="6483" xr:uid="{82E90D6E-49EA-4963-BE96-A147FB46B642}"/>
    <cellStyle name="Normal 11 31 3 3 2" xfId="13906" xr:uid="{A9BDB683-D922-466C-A6F0-E340E9E18A3C}"/>
    <cellStyle name="Normal 11 31 3 3 2 2" xfId="28744" xr:uid="{EEF71A0F-CBB8-4FC6-B7C0-15E2D5B7A7DE}"/>
    <cellStyle name="Normal 11 31 3 3 2 3" xfId="43577" xr:uid="{9919BF3B-2853-4862-834B-1BDEEE6A74C6}"/>
    <cellStyle name="Normal 11 31 3 3 3" xfId="21324" xr:uid="{016C7647-9B84-4BF6-B2A7-8AC24CD59D75}"/>
    <cellStyle name="Normal 11 31 3 3 4" xfId="36157" xr:uid="{3C209697-FD84-46B2-BDD3-07205AA31B09}"/>
    <cellStyle name="Normal 11 31 3 4" xfId="10665" xr:uid="{46C48DCC-D4F7-4D9E-89BB-F22240282CDA}"/>
    <cellStyle name="Normal 11 31 3 4 2" xfId="25503" xr:uid="{DA0E3BBA-F0FF-47D8-8EE8-B7236B10C227}"/>
    <cellStyle name="Normal 11 31 3 4 3" xfId="40336" xr:uid="{8139C511-4B4A-4D24-AE24-75DE2FAAFC1E}"/>
    <cellStyle name="Normal 11 31 3 5" xfId="18083" xr:uid="{0914221C-EE1B-4325-BBCF-CB132C747F61}"/>
    <cellStyle name="Normal 11 31 3 6" xfId="32916" xr:uid="{AEF175A5-2F04-4706-A6EE-50FDF22DB005}"/>
    <cellStyle name="Normal 11 31 4" xfId="4619" xr:uid="{298CF981-BA1A-4CDC-8330-02F37D2A5773}"/>
    <cellStyle name="Normal 11 31 4 2" xfId="7856" xr:uid="{503AC387-33EB-4C4D-B25E-B780DDB78F77}"/>
    <cellStyle name="Normal 11 31 4 2 2" xfId="15279" xr:uid="{8B85D9AE-3E89-4B7A-ADD5-8D84EC6A0A9E}"/>
    <cellStyle name="Normal 11 31 4 2 2 2" xfId="30117" xr:uid="{D0025044-190A-4952-8D0D-79E8F8C11C4B}"/>
    <cellStyle name="Normal 11 31 4 2 2 3" xfId="44950" xr:uid="{2AE1CE91-817D-4DE3-985F-99877BA9733F}"/>
    <cellStyle name="Normal 11 31 4 2 3" xfId="22697" xr:uid="{A127B53B-2AFE-449C-BBD1-36E9AEAD3D06}"/>
    <cellStyle name="Normal 11 31 4 2 4" xfId="37530" xr:uid="{E0EE0CDE-745C-451E-BD0C-B660442D2E30}"/>
    <cellStyle name="Normal 11 31 4 3" xfId="12041" xr:uid="{E19A11B0-DB02-45C8-8CB0-9BEB1798A019}"/>
    <cellStyle name="Normal 11 31 4 3 2" xfId="26879" xr:uid="{0C58F65B-1D0E-400B-935E-B98272C6D7DA}"/>
    <cellStyle name="Normal 11 31 4 3 3" xfId="41712" xr:uid="{C40C90D9-6BDE-43F3-9275-FC1825D60FE2}"/>
    <cellStyle name="Normal 11 31 4 4" xfId="19459" xr:uid="{BF07EBC8-BEBF-4F58-A5D4-82ADB4100BFA}"/>
    <cellStyle name="Normal 11 31 4 5" xfId="34292" xr:uid="{F9215073-8B51-4B8F-9534-1C726DF26B41}"/>
    <cellStyle name="Normal 11 31 5" xfId="5894" xr:uid="{0F5B760E-A785-40F6-939E-E2BE070E8B16}"/>
    <cellStyle name="Normal 11 31 5 2" xfId="9133" xr:uid="{62CF7585-C6FD-412F-916A-C41F9750738C}"/>
    <cellStyle name="Normal 11 31 5 2 2" xfId="16556" xr:uid="{011C1B81-EA7B-4638-9231-95F4B29DF3D7}"/>
    <cellStyle name="Normal 11 31 5 2 2 2" xfId="31394" xr:uid="{C904D37D-1C25-4F7D-91D2-B16525908308}"/>
    <cellStyle name="Normal 11 31 5 2 2 3" xfId="46227" xr:uid="{8580C071-3822-467F-9BC5-6F8F5FAC37F1}"/>
    <cellStyle name="Normal 11 31 5 2 3" xfId="23974" xr:uid="{247CEDB7-6575-456D-97A9-F06FEA3902A6}"/>
    <cellStyle name="Normal 11 31 5 2 4" xfId="38807" xr:uid="{4F33A24C-B35E-4997-9B66-C23907397C36}"/>
    <cellStyle name="Normal 11 31 5 3" xfId="13318" xr:uid="{63E3F572-2585-460B-8EF7-833E49C2A91B}"/>
    <cellStyle name="Normal 11 31 5 3 2" xfId="28156" xr:uid="{3F71D3E8-C9DA-4E5A-868D-96957C008F5C}"/>
    <cellStyle name="Normal 11 31 5 3 3" xfId="42989" xr:uid="{E3F54442-3222-4664-9189-10CCA4821A86}"/>
    <cellStyle name="Normal 11 31 5 4" xfId="20736" xr:uid="{C404CC16-5F2D-43A8-9B92-FE0CBAAB976C}"/>
    <cellStyle name="Normal 11 31 5 5" xfId="35569" xr:uid="{4BB9F8A8-E255-4FA6-8B1A-F41F5AF04DE0}"/>
    <cellStyle name="Normal 11 31 6" xfId="3252" xr:uid="{A21C9473-5E69-4240-AE5B-9C4BA4C1DC44}"/>
    <cellStyle name="Normal 11 31 6 2" xfId="9448" xr:uid="{BA3016D8-45CF-4E4E-AA0D-FF97D3349188}"/>
    <cellStyle name="Normal 11 31 6 2 2" xfId="16871" xr:uid="{C9CA726E-B876-49B7-B9A1-12A326A6DACF}"/>
    <cellStyle name="Normal 11 31 6 2 2 2" xfId="31709" xr:uid="{41F7B6A0-C320-4DB7-8BE4-29260AA89C4E}"/>
    <cellStyle name="Normal 11 31 6 2 2 3" xfId="46542" xr:uid="{1DDDB021-82B3-487A-A262-8DE7655C6539}"/>
    <cellStyle name="Normal 11 31 6 2 3" xfId="24289" xr:uid="{738D7448-19C6-4F08-97F5-361D573B8A22}"/>
    <cellStyle name="Normal 11 31 6 2 4" xfId="39122" xr:uid="{6E80B694-2D24-48EB-B10E-2BE3976FBB7F}"/>
    <cellStyle name="Normal 11 31 6 3" xfId="10663" xr:uid="{C0C6C4DC-FD47-4F2C-A321-8A5526F68A3E}"/>
    <cellStyle name="Normal 11 31 6 3 2" xfId="25501" xr:uid="{ACA7D28A-95DD-4CCC-B8A7-747A98F10A90}"/>
    <cellStyle name="Normal 11 31 6 3 3" xfId="40334" xr:uid="{029C268B-05D8-4B8A-A4A9-539B2A6BFCC2}"/>
    <cellStyle name="Normal 11 31 6 4" xfId="18081" xr:uid="{03E37707-E410-45CD-B368-AC2495BEAA23}"/>
    <cellStyle name="Normal 11 31 6 5" xfId="32914" xr:uid="{A27C8D34-8539-4FF8-A8FA-73D1B4F28C2F}"/>
    <cellStyle name="Normal 11 31 7" xfId="6481" xr:uid="{D3E27EEA-0170-483F-BEA5-73A4FFE4C42D}"/>
    <cellStyle name="Normal 11 31 7 2" xfId="13904" xr:uid="{76273600-9E1A-4AF1-8FE0-C73D08F5D598}"/>
    <cellStyle name="Normal 11 31 7 2 2" xfId="28742" xr:uid="{37EAF13B-3DB2-4B3C-B952-57DE40C0609C}"/>
    <cellStyle name="Normal 11 31 7 2 3" xfId="43575" xr:uid="{F76BB333-5AEC-42BB-853D-D9FC474381E9}"/>
    <cellStyle name="Normal 11 31 7 3" xfId="21322" xr:uid="{7D65D0ED-A2EB-4E75-AC42-A082AA80CA36}"/>
    <cellStyle name="Normal 11 31 7 4" xfId="36155" xr:uid="{07647AF5-3C16-42B8-B519-AC01274A5954}"/>
    <cellStyle name="Normal 11 31 8" xfId="10128" xr:uid="{DB4F58E6-87B9-41AA-85A4-F81F594A7894}"/>
    <cellStyle name="Normal 11 31 8 2" xfId="24966" xr:uid="{9924DE17-3158-4A45-9E13-74343C5D0692}"/>
    <cellStyle name="Normal 11 31 8 3" xfId="39799" xr:uid="{DF327570-C791-4FB0-9E2A-9E8E03C4DD14}"/>
    <cellStyle name="Normal 11 31 9" xfId="17546" xr:uid="{B452C362-5DEE-4C64-8149-688773DA11AA}"/>
    <cellStyle name="Normal 11 32" xfId="2695" xr:uid="{FFD79EC7-F42D-4755-8D2B-6FAF2FF53A62}"/>
    <cellStyle name="Normal 11 32 10" xfId="32409" xr:uid="{1F75C02F-93A8-4DE2-9DD2-653AA19C4CF1}"/>
    <cellStyle name="Normal 11 32 2" xfId="3256" xr:uid="{FC598FC8-F1BE-4390-A37F-513849D51512}"/>
    <cellStyle name="Normal 11 32 2 2" xfId="4620" xr:uid="{AF2D6092-BE0A-410C-975B-3015BD5A1D82}"/>
    <cellStyle name="Normal 11 32 2 2 2" xfId="7857" xr:uid="{AC6162B5-D7AE-453D-ACE7-81DF9629C56F}"/>
    <cellStyle name="Normal 11 32 2 2 2 2" xfId="15280" xr:uid="{893B2122-7787-46A1-B85E-B2093D2AD406}"/>
    <cellStyle name="Normal 11 32 2 2 2 2 2" xfId="30118" xr:uid="{22AA7C6A-47E4-411F-8151-6FA724C10D21}"/>
    <cellStyle name="Normal 11 32 2 2 2 2 3" xfId="44951" xr:uid="{31C19F2B-3F3B-4D40-92B5-8E5E02FB5BE0}"/>
    <cellStyle name="Normal 11 32 2 2 2 3" xfId="22698" xr:uid="{448FE143-B575-4BE1-952A-5413C1AB698E}"/>
    <cellStyle name="Normal 11 32 2 2 2 4" xfId="37531" xr:uid="{71C3F0B9-697E-4727-9003-20785E1BB271}"/>
    <cellStyle name="Normal 11 32 2 2 3" xfId="12042" xr:uid="{942B1D93-F114-4C4C-9A1B-5627CEAE7491}"/>
    <cellStyle name="Normal 11 32 2 2 3 2" xfId="26880" xr:uid="{88C63DFD-CE9A-4564-8BA1-4F21CD37432A}"/>
    <cellStyle name="Normal 11 32 2 2 3 3" xfId="41713" xr:uid="{E61885CF-35B8-442B-A775-A6884A947300}"/>
    <cellStyle name="Normal 11 32 2 2 4" xfId="19460" xr:uid="{F7EFAE87-5F60-43AC-A898-01086C76519B}"/>
    <cellStyle name="Normal 11 32 2 2 5" xfId="34293" xr:uid="{4DC23821-D5DA-41BA-80CD-CE8AA26FC212}"/>
    <cellStyle name="Normal 11 32 2 3" xfId="6485" xr:uid="{F9831B3D-88BD-40A3-A265-31DECB83EF89}"/>
    <cellStyle name="Normal 11 32 2 3 2" xfId="13908" xr:uid="{4224F778-042F-4A37-B1CE-46D01C372F07}"/>
    <cellStyle name="Normal 11 32 2 3 2 2" xfId="28746" xr:uid="{8D03C457-94D9-436B-BDDD-96BF06B63C27}"/>
    <cellStyle name="Normal 11 32 2 3 2 3" xfId="43579" xr:uid="{A012F588-764F-4484-AFB8-36F58B4B13F5}"/>
    <cellStyle name="Normal 11 32 2 3 3" xfId="21326" xr:uid="{9EDFD784-3035-4526-AD3A-B409589BCBBE}"/>
    <cellStyle name="Normal 11 32 2 3 4" xfId="36159" xr:uid="{83165EE2-9CC1-43AA-A217-4C5AFC57BB30}"/>
    <cellStyle name="Normal 11 32 2 4" xfId="10667" xr:uid="{CEE9B910-FC42-4EE0-81A5-1458EF94DACB}"/>
    <cellStyle name="Normal 11 32 2 4 2" xfId="25505" xr:uid="{C6DB9848-5E19-41FE-820E-53F530780421}"/>
    <cellStyle name="Normal 11 32 2 4 3" xfId="40338" xr:uid="{1E0D9B24-EEB9-4C4B-9FF6-919E3698AA38}"/>
    <cellStyle name="Normal 11 32 2 5" xfId="18085" xr:uid="{8B1B86A8-C766-4427-9EC8-A06C280C9BC6}"/>
    <cellStyle name="Normal 11 32 2 6" xfId="32918" xr:uid="{B79D3897-8C91-41F1-BE90-87640DEAD4B7}"/>
    <cellStyle name="Normal 11 32 3" xfId="3257" xr:uid="{D21264AA-F7B6-43D7-AB81-D20DF6F58B64}"/>
    <cellStyle name="Normal 11 32 3 2" xfId="4621" xr:uid="{A714AB08-FA62-4DE8-BFE0-CC2B28C1BCCD}"/>
    <cellStyle name="Normal 11 32 3 2 2" xfId="7858" xr:uid="{8648DB8C-CE4A-4962-BD73-4B114345C62D}"/>
    <cellStyle name="Normal 11 32 3 2 2 2" xfId="15281" xr:uid="{EA93D6A0-1088-4BE9-B4B3-6C16480E944A}"/>
    <cellStyle name="Normal 11 32 3 2 2 2 2" xfId="30119" xr:uid="{F9303D04-88E5-4907-B6B1-6ECD6FA10FA7}"/>
    <cellStyle name="Normal 11 32 3 2 2 2 3" xfId="44952" xr:uid="{B7291E98-A583-4171-849A-1FDFF8C0B839}"/>
    <cellStyle name="Normal 11 32 3 2 2 3" xfId="22699" xr:uid="{52781709-7C61-4DFC-A048-5B995FCCAC89}"/>
    <cellStyle name="Normal 11 32 3 2 2 4" xfId="37532" xr:uid="{8960528F-AC58-4BF6-B80E-7282AF9E105B}"/>
    <cellStyle name="Normal 11 32 3 2 3" xfId="12043" xr:uid="{50FED518-B664-4A8C-BCB2-217D837B6B71}"/>
    <cellStyle name="Normal 11 32 3 2 3 2" xfId="26881" xr:uid="{88A5BC74-80EA-4C0C-BA75-1B068CBD8BDC}"/>
    <cellStyle name="Normal 11 32 3 2 3 3" xfId="41714" xr:uid="{1A8E85F2-9E2D-44F6-A463-DB92FEE591D7}"/>
    <cellStyle name="Normal 11 32 3 2 4" xfId="19461" xr:uid="{A3004FF5-83E0-4E41-9EE5-D5E97A0C8AC8}"/>
    <cellStyle name="Normal 11 32 3 2 5" xfId="34294" xr:uid="{168B548A-61F8-4DA0-98E5-329CF8F6F0C1}"/>
    <cellStyle name="Normal 11 32 3 3" xfId="6486" xr:uid="{693CC51B-89A9-4E2D-8521-4E3C872DD8DE}"/>
    <cellStyle name="Normal 11 32 3 3 2" xfId="13909" xr:uid="{6F9D6274-DE34-4BD4-8037-F48D4FDC746B}"/>
    <cellStyle name="Normal 11 32 3 3 2 2" xfId="28747" xr:uid="{F211942A-7F8C-4A6C-9056-9C305E347431}"/>
    <cellStyle name="Normal 11 32 3 3 2 3" xfId="43580" xr:uid="{C241BF90-E486-4E8C-A88E-93403AD2968A}"/>
    <cellStyle name="Normal 11 32 3 3 3" xfId="21327" xr:uid="{35D2D0F1-4E82-4E71-97BF-7397BB9A7746}"/>
    <cellStyle name="Normal 11 32 3 3 4" xfId="36160" xr:uid="{27D2E01E-2480-460E-9E8F-6A358BFB1D0E}"/>
    <cellStyle name="Normal 11 32 3 4" xfId="10668" xr:uid="{A39A31EC-1F00-4252-A149-9D222893BC7A}"/>
    <cellStyle name="Normal 11 32 3 4 2" xfId="25506" xr:uid="{005B6FB6-BC45-4D0F-BEB7-017B51F1CF03}"/>
    <cellStyle name="Normal 11 32 3 4 3" xfId="40339" xr:uid="{E59061CC-3E3E-4CA4-A789-28460CB23556}"/>
    <cellStyle name="Normal 11 32 3 5" xfId="18086" xr:uid="{B5EA37FF-724A-4AAF-BFD0-616FC394ABDF}"/>
    <cellStyle name="Normal 11 32 3 6" xfId="32919" xr:uid="{5E9C5859-0416-4A3A-836C-B5E7C1F69B34}"/>
    <cellStyle name="Normal 11 32 4" xfId="4622" xr:uid="{7F42D733-0EC8-4A88-B3D8-A19C095B2D13}"/>
    <cellStyle name="Normal 11 32 4 2" xfId="7859" xr:uid="{6B86CB2D-85ED-4E8E-96E1-4FBF63A4B7EA}"/>
    <cellStyle name="Normal 11 32 4 2 2" xfId="15282" xr:uid="{4FE03AFE-1FBF-48E9-A10E-2D1FE5999317}"/>
    <cellStyle name="Normal 11 32 4 2 2 2" xfId="30120" xr:uid="{A0D48B76-4937-45A3-A058-48436C579FB3}"/>
    <cellStyle name="Normal 11 32 4 2 2 3" xfId="44953" xr:uid="{3BE2D040-F006-4497-936A-5AD828699ABD}"/>
    <cellStyle name="Normal 11 32 4 2 3" xfId="22700" xr:uid="{A7B3A39B-F997-4061-B8DB-4B477B3601E3}"/>
    <cellStyle name="Normal 11 32 4 2 4" xfId="37533" xr:uid="{B00DFD26-3EFD-4F1C-99F5-7658AF4E8D77}"/>
    <cellStyle name="Normal 11 32 4 3" xfId="12044" xr:uid="{D84DEF85-D8DA-4ADB-84DD-07BA5C880E1B}"/>
    <cellStyle name="Normal 11 32 4 3 2" xfId="26882" xr:uid="{9E7486ED-8041-40B8-971E-1478D79BB8D7}"/>
    <cellStyle name="Normal 11 32 4 3 3" xfId="41715" xr:uid="{2D24F60D-93EB-4EEE-AABE-694896944390}"/>
    <cellStyle name="Normal 11 32 4 4" xfId="19462" xr:uid="{544C5C5D-EA3A-428E-BE7B-B10DDF3C9864}"/>
    <cellStyle name="Normal 11 32 4 5" xfId="34295" xr:uid="{155AFAFA-CEFA-44E7-9252-A6918A63C078}"/>
    <cellStyle name="Normal 11 32 5" xfId="5925" xr:uid="{C6677AAA-25A3-4087-94E0-C66568FD8BFD}"/>
    <cellStyle name="Normal 11 32 5 2" xfId="9163" xr:uid="{888EDA2B-4291-4B4F-A332-4ED2B920985E}"/>
    <cellStyle name="Normal 11 32 5 2 2" xfId="16586" xr:uid="{9BD6235F-0B30-4666-BF32-4D223612BB41}"/>
    <cellStyle name="Normal 11 32 5 2 2 2" xfId="31424" xr:uid="{A2958DFE-79A4-49C5-99BA-78548872904D}"/>
    <cellStyle name="Normal 11 32 5 2 2 3" xfId="46257" xr:uid="{FF507759-437C-42CF-96B3-58776228AD06}"/>
    <cellStyle name="Normal 11 32 5 2 3" xfId="24004" xr:uid="{A6DB9E9E-16C0-4C40-95DA-CEB7AD4E8647}"/>
    <cellStyle name="Normal 11 32 5 2 4" xfId="38837" xr:uid="{8DC2565A-C6CB-44D8-B2CA-CB96FACBC646}"/>
    <cellStyle name="Normal 11 32 5 3" xfId="13348" xr:uid="{14FBF665-B5F7-42CF-902D-93E26D6DF884}"/>
    <cellStyle name="Normal 11 32 5 3 2" xfId="28186" xr:uid="{C353581B-2714-4C3F-B0B4-5D28DA71648F}"/>
    <cellStyle name="Normal 11 32 5 3 3" xfId="43019" xr:uid="{B8FF8601-1276-42BB-9B7E-784FB73705D2}"/>
    <cellStyle name="Normal 11 32 5 4" xfId="20766" xr:uid="{B0A1767F-240E-4719-AE89-71BBD988CD5E}"/>
    <cellStyle name="Normal 11 32 5 5" xfId="35599" xr:uid="{A99485B3-E972-4F44-A200-DB3AC46365CD}"/>
    <cellStyle name="Normal 11 32 6" xfId="3255" xr:uid="{6C62A4CB-5AA9-4D91-9AF0-8D3E5BA2EAD1}"/>
    <cellStyle name="Normal 11 32 6 2" xfId="9449" xr:uid="{2691EDEE-2146-4540-A3F5-238AD761750A}"/>
    <cellStyle name="Normal 11 32 6 2 2" xfId="16872" xr:uid="{2B2A89E8-D640-4ED8-B683-FE2E963D363B}"/>
    <cellStyle name="Normal 11 32 6 2 2 2" xfId="31710" xr:uid="{23CED2E0-98E4-4EE3-BE45-7DDB568B93F7}"/>
    <cellStyle name="Normal 11 32 6 2 2 3" xfId="46543" xr:uid="{4253ED0F-8012-41A8-8D15-2B3DB1830EE7}"/>
    <cellStyle name="Normal 11 32 6 2 3" xfId="24290" xr:uid="{46D0306C-367E-4F63-BA76-6E4CF669AD1E}"/>
    <cellStyle name="Normal 11 32 6 2 4" xfId="39123" xr:uid="{D439AF45-5869-42BA-9E8D-6E7F76C8E217}"/>
    <cellStyle name="Normal 11 32 6 3" xfId="10666" xr:uid="{57B5C32C-D30D-441C-B385-63805C20C011}"/>
    <cellStyle name="Normal 11 32 6 3 2" xfId="25504" xr:uid="{187B2C45-65E3-48D9-A4EB-F17AC4C4C196}"/>
    <cellStyle name="Normal 11 32 6 3 3" xfId="40337" xr:uid="{98419DEF-8BB5-4822-B7A4-DCBDBABBFA41}"/>
    <cellStyle name="Normal 11 32 6 4" xfId="18084" xr:uid="{BAAF2D2A-8A88-4C34-A1E4-2B2E32CA788B}"/>
    <cellStyle name="Normal 11 32 6 5" xfId="32917" xr:uid="{E8B66F3C-4633-401D-9BDB-880B6035E0DB}"/>
    <cellStyle name="Normal 11 32 7" xfId="6484" xr:uid="{2767B23C-481A-499F-BE38-1233980EC4D0}"/>
    <cellStyle name="Normal 11 32 7 2" xfId="13907" xr:uid="{95C57BEB-5220-455C-84D6-418CF72979EC}"/>
    <cellStyle name="Normal 11 32 7 2 2" xfId="28745" xr:uid="{A8388873-5530-4643-BE7D-36687244FB20}"/>
    <cellStyle name="Normal 11 32 7 2 3" xfId="43578" xr:uid="{66819D85-7A9D-4E30-9132-7A40AA55A848}"/>
    <cellStyle name="Normal 11 32 7 3" xfId="21325" xr:uid="{84A5F8CD-F94D-4361-917E-725E0C15A9E3}"/>
    <cellStyle name="Normal 11 32 7 4" xfId="36158" xr:uid="{45691D9A-E0FF-416E-8898-7D3773E114FE}"/>
    <cellStyle name="Normal 11 32 8" xfId="10158" xr:uid="{B4D097D1-A8FD-429D-9A7B-EF0D7D77F9FC}"/>
    <cellStyle name="Normal 11 32 8 2" xfId="24996" xr:uid="{F2E537C2-E9DB-4805-A661-A969A344AE3A}"/>
    <cellStyle name="Normal 11 32 8 3" xfId="39829" xr:uid="{2A4DBC2B-BE5E-4613-9208-6AFC6FAD5249}"/>
    <cellStyle name="Normal 11 32 9" xfId="17576" xr:uid="{4FD9AB9A-0404-4678-95B4-5450CFCB5484}"/>
    <cellStyle name="Normal 11 33" xfId="2707" xr:uid="{2F794FC0-9A25-4427-AA32-DEB6A783DEC6}"/>
    <cellStyle name="Normal 11 33 10" xfId="32413" xr:uid="{0D938075-427F-494C-934F-C15579E43A11}"/>
    <cellStyle name="Normal 11 33 2" xfId="3259" xr:uid="{5A6E8D79-9673-4956-8079-3B785AB6D0D5}"/>
    <cellStyle name="Normal 11 33 2 2" xfId="4623" xr:uid="{3F416E45-17FF-4292-8026-F6AE6DC994FE}"/>
    <cellStyle name="Normal 11 33 2 2 2" xfId="7860" xr:uid="{DF86426A-5F30-4132-AB04-E93455C58470}"/>
    <cellStyle name="Normal 11 33 2 2 2 2" xfId="15283" xr:uid="{E7105EC2-E3BF-4794-BE3B-E0ACE2BBB549}"/>
    <cellStyle name="Normal 11 33 2 2 2 2 2" xfId="30121" xr:uid="{C7A67CC0-099C-4418-B2A4-4E54B103092B}"/>
    <cellStyle name="Normal 11 33 2 2 2 2 3" xfId="44954" xr:uid="{5FA0C75E-6EC3-4454-A800-B4213E0F9340}"/>
    <cellStyle name="Normal 11 33 2 2 2 3" xfId="22701" xr:uid="{855C64CB-01E5-4176-B8F7-729421BC5FFD}"/>
    <cellStyle name="Normal 11 33 2 2 2 4" xfId="37534" xr:uid="{3F1FF17E-138C-4FD3-A6DC-431317CB9F8D}"/>
    <cellStyle name="Normal 11 33 2 2 3" xfId="12045" xr:uid="{916F0457-7152-48D7-83FE-23E86B20C661}"/>
    <cellStyle name="Normal 11 33 2 2 3 2" xfId="26883" xr:uid="{6E1B4D6A-2322-4E25-9F20-CD5094D74D65}"/>
    <cellStyle name="Normal 11 33 2 2 3 3" xfId="41716" xr:uid="{D791F09D-4FD9-4724-AC3D-D976E3DA0F13}"/>
    <cellStyle name="Normal 11 33 2 2 4" xfId="19463" xr:uid="{538BB77D-9822-43FB-95F0-DB2B3A74D1BC}"/>
    <cellStyle name="Normal 11 33 2 2 5" xfId="34296" xr:uid="{184B82CB-32BA-4939-A4C4-9613FAED6359}"/>
    <cellStyle name="Normal 11 33 2 3" xfId="6488" xr:uid="{C2831ACB-AC32-4178-A1CE-3C98FCA741D8}"/>
    <cellStyle name="Normal 11 33 2 3 2" xfId="13911" xr:uid="{7133F6F1-A94A-472C-A11D-35AE3E60C93A}"/>
    <cellStyle name="Normal 11 33 2 3 2 2" xfId="28749" xr:uid="{0E20C2A1-343F-4DD7-89EF-5EFA6D2B8257}"/>
    <cellStyle name="Normal 11 33 2 3 2 3" xfId="43582" xr:uid="{DEE81725-1314-4248-B692-756F403A5CF9}"/>
    <cellStyle name="Normal 11 33 2 3 3" xfId="21329" xr:uid="{08D84FC2-A15B-4CF7-B07F-DCA86748A799}"/>
    <cellStyle name="Normal 11 33 2 3 4" xfId="36162" xr:uid="{8C3C883A-6A84-40CC-9D49-2EE8BBF0E8CB}"/>
    <cellStyle name="Normal 11 33 2 4" xfId="10670" xr:uid="{642671A8-56A0-49D3-8ACD-39AED7ED913A}"/>
    <cellStyle name="Normal 11 33 2 4 2" xfId="25508" xr:uid="{FABD5BC0-12B3-4849-B2CE-A594F5A38F29}"/>
    <cellStyle name="Normal 11 33 2 4 3" xfId="40341" xr:uid="{1A3800BD-70F4-485E-AC37-68F3429A6065}"/>
    <cellStyle name="Normal 11 33 2 5" xfId="18088" xr:uid="{9D2E3D6C-2469-47B1-A7DF-F59D63211151}"/>
    <cellStyle name="Normal 11 33 2 6" xfId="32921" xr:uid="{93539451-8C3F-42EB-A9EA-7DC3BCAFA3C5}"/>
    <cellStyle name="Normal 11 33 3" xfId="3260" xr:uid="{E0BC2A55-11A7-4FF1-BCC7-401E437EFD5D}"/>
    <cellStyle name="Normal 11 33 3 2" xfId="4624" xr:uid="{0A3FB513-1903-478E-8901-290B47771B49}"/>
    <cellStyle name="Normal 11 33 3 2 2" xfId="7861" xr:uid="{2A812CD8-58EC-4636-BC8D-9A5D71D6F43E}"/>
    <cellStyle name="Normal 11 33 3 2 2 2" xfId="15284" xr:uid="{06BCBB3D-6491-42A6-A26B-E7B2D2B0733D}"/>
    <cellStyle name="Normal 11 33 3 2 2 2 2" xfId="30122" xr:uid="{D9E8B59F-7C08-443A-A997-DC44221113BB}"/>
    <cellStyle name="Normal 11 33 3 2 2 2 3" xfId="44955" xr:uid="{184AC963-F0E5-480E-86F0-1F359943D52C}"/>
    <cellStyle name="Normal 11 33 3 2 2 3" xfId="22702" xr:uid="{2EA19859-4483-4BE4-92ED-DD4302F63E42}"/>
    <cellStyle name="Normal 11 33 3 2 2 4" xfId="37535" xr:uid="{95F449DA-C081-47EF-8C83-4A9E757A6F85}"/>
    <cellStyle name="Normal 11 33 3 2 3" xfId="12046" xr:uid="{48A2D75A-F8A3-441B-AEF6-1FBE3453E3A7}"/>
    <cellStyle name="Normal 11 33 3 2 3 2" xfId="26884" xr:uid="{6DB2D46D-335A-4BDF-8746-FA1F7829BB89}"/>
    <cellStyle name="Normal 11 33 3 2 3 3" xfId="41717" xr:uid="{E0A77747-127C-486C-9108-CC53B124E2A3}"/>
    <cellStyle name="Normal 11 33 3 2 4" xfId="19464" xr:uid="{C0A65B93-43B1-4297-860C-DB9F671DD63E}"/>
    <cellStyle name="Normal 11 33 3 2 5" xfId="34297" xr:uid="{BA4BA0A3-34DF-45C3-9361-FA0B0A817680}"/>
    <cellStyle name="Normal 11 33 3 3" xfId="6489" xr:uid="{B7D86C6A-9089-4274-93DA-A57851E7703A}"/>
    <cellStyle name="Normal 11 33 3 3 2" xfId="13912" xr:uid="{BBD3143B-2AD8-4ED6-8CCF-BD432D371974}"/>
    <cellStyle name="Normal 11 33 3 3 2 2" xfId="28750" xr:uid="{16A0CA16-EA59-4F71-81C4-BCB0249E0087}"/>
    <cellStyle name="Normal 11 33 3 3 2 3" xfId="43583" xr:uid="{A9EB9C66-3A37-49AE-BBA9-4C000EC75DDF}"/>
    <cellStyle name="Normal 11 33 3 3 3" xfId="21330" xr:uid="{C40DFDF6-50F0-41A6-A6E9-D2668409F026}"/>
    <cellStyle name="Normal 11 33 3 3 4" xfId="36163" xr:uid="{D502B813-4A53-4D92-8079-2A21062D7575}"/>
    <cellStyle name="Normal 11 33 3 4" xfId="10671" xr:uid="{14D193CE-E0F8-4BAA-98CA-A9C397D49A90}"/>
    <cellStyle name="Normal 11 33 3 4 2" xfId="25509" xr:uid="{0C8B789F-462C-4BE3-ABE2-690211333224}"/>
    <cellStyle name="Normal 11 33 3 4 3" xfId="40342" xr:uid="{986B20FD-7437-46ED-8B0A-DAC68B375D3A}"/>
    <cellStyle name="Normal 11 33 3 5" xfId="18089" xr:uid="{8D9BBD71-C69E-4B44-81AB-2AE9AE422892}"/>
    <cellStyle name="Normal 11 33 3 6" xfId="32922" xr:uid="{2ED8CA08-73DB-4D39-AC41-AB244BEC8A1A}"/>
    <cellStyle name="Normal 11 33 4" xfId="4625" xr:uid="{3954B05B-2DFC-4580-AD45-0CA5CB9AFA3D}"/>
    <cellStyle name="Normal 11 33 4 2" xfId="7862" xr:uid="{6B347CD4-1CDD-491E-8AD7-58E07A706249}"/>
    <cellStyle name="Normal 11 33 4 2 2" xfId="15285" xr:uid="{C469E8A7-8205-4E3F-8FB9-B7BA2EBD645C}"/>
    <cellStyle name="Normal 11 33 4 2 2 2" xfId="30123" xr:uid="{0221E116-4023-4C9F-91E7-D053E51B8021}"/>
    <cellStyle name="Normal 11 33 4 2 2 3" xfId="44956" xr:uid="{63683985-9FC7-468C-BD73-9387E720C299}"/>
    <cellStyle name="Normal 11 33 4 2 3" xfId="22703" xr:uid="{53A3B38B-843C-4C84-8CAE-E9B4FDEF1C75}"/>
    <cellStyle name="Normal 11 33 4 2 4" xfId="37536" xr:uid="{3E2FC826-4719-4211-B128-047568C574C8}"/>
    <cellStyle name="Normal 11 33 4 3" xfId="12047" xr:uid="{93301BA0-CA43-473B-A068-CAA300215FEA}"/>
    <cellStyle name="Normal 11 33 4 3 2" xfId="26885" xr:uid="{F9106732-5562-4F41-9394-8246B8AA67BE}"/>
    <cellStyle name="Normal 11 33 4 3 3" xfId="41718" xr:uid="{87E40E25-C95E-4E97-B195-4423A8FEA869}"/>
    <cellStyle name="Normal 11 33 4 4" xfId="19465" xr:uid="{04D28A75-2D44-4A7C-8F47-C63D5A4485DF}"/>
    <cellStyle name="Normal 11 33 4 5" xfId="34298" xr:uid="{02579460-582D-4B4D-B110-7557163F9234}"/>
    <cellStyle name="Normal 11 33 5" xfId="6017" xr:uid="{2DE15621-17E5-4AA4-9C7C-0BFFC9BCD39D}"/>
    <cellStyle name="Normal 11 33 5 2" xfId="9255" xr:uid="{F47EE0F0-7C78-43E3-8D3E-FF492A666509}"/>
    <cellStyle name="Normal 11 33 5 2 2" xfId="16678" xr:uid="{01C13C13-3DA4-4D94-8702-FB3FF1B00F87}"/>
    <cellStyle name="Normal 11 33 5 2 2 2" xfId="31516" xr:uid="{C8BE3F0D-9912-444C-BBBA-4557A6F27FC8}"/>
    <cellStyle name="Normal 11 33 5 2 2 3" xfId="46349" xr:uid="{A4EC109C-7B26-46B8-B275-56E68A9FF341}"/>
    <cellStyle name="Normal 11 33 5 2 3" xfId="24096" xr:uid="{F595C3FF-D851-4B3D-AE6E-117D68CA62ED}"/>
    <cellStyle name="Normal 11 33 5 2 4" xfId="38929" xr:uid="{6AE924F8-2780-43D9-A4DA-BCF5CAF5C518}"/>
    <cellStyle name="Normal 11 33 5 3" xfId="13440" xr:uid="{7F1383BE-BF42-44A0-8C38-ED522D9B0F63}"/>
    <cellStyle name="Normal 11 33 5 3 2" xfId="28278" xr:uid="{C96CBB6D-03F2-47A3-A15E-2484A3688DDD}"/>
    <cellStyle name="Normal 11 33 5 3 3" xfId="43111" xr:uid="{5E0BA85F-C674-4CCC-8115-FEAC283591BD}"/>
    <cellStyle name="Normal 11 33 5 4" xfId="20858" xr:uid="{8DB0177D-660D-4424-8130-A5EDF6735EBA}"/>
    <cellStyle name="Normal 11 33 5 5" xfId="35691" xr:uid="{CD1875AB-DC39-469F-81C8-69DA969B1D0A}"/>
    <cellStyle name="Normal 11 33 6" xfId="3258" xr:uid="{9FFBD51A-1D48-4AF2-A1EC-9A006C25E689}"/>
    <cellStyle name="Normal 11 33 6 2" xfId="9450" xr:uid="{F2C8B7F2-99C3-442B-B921-E14AD192207D}"/>
    <cellStyle name="Normal 11 33 6 2 2" xfId="16873" xr:uid="{F2A87B3E-5EDC-43F1-854A-24380FB48811}"/>
    <cellStyle name="Normal 11 33 6 2 2 2" xfId="31711" xr:uid="{4F544132-CA79-4BB8-96F2-4B6634C2B2DA}"/>
    <cellStyle name="Normal 11 33 6 2 2 3" xfId="46544" xr:uid="{706D91BF-F2F0-4765-8780-5F525922B0DA}"/>
    <cellStyle name="Normal 11 33 6 2 3" xfId="24291" xr:uid="{CF00A855-6623-4BAD-BD84-75368F2AB089}"/>
    <cellStyle name="Normal 11 33 6 2 4" xfId="39124" xr:uid="{DEF98510-D016-4E2A-B923-565AFF401AA7}"/>
    <cellStyle name="Normal 11 33 6 3" xfId="10669" xr:uid="{3CE6CE0F-2348-42AD-952A-B8E1B355F442}"/>
    <cellStyle name="Normal 11 33 6 3 2" xfId="25507" xr:uid="{093B551D-8D8F-4DDF-A2DF-8A2A85FDA0C7}"/>
    <cellStyle name="Normal 11 33 6 3 3" xfId="40340" xr:uid="{68EA1049-117B-413A-B8B8-2C6045047BE0}"/>
    <cellStyle name="Normal 11 33 6 4" xfId="18087" xr:uid="{280D74A2-A8A9-4686-8129-05C98F8258B1}"/>
    <cellStyle name="Normal 11 33 6 5" xfId="32920" xr:uid="{6640B28A-9E08-429D-8ED4-6FFD5ACA767F}"/>
    <cellStyle name="Normal 11 33 7" xfId="6487" xr:uid="{6854B578-F9DC-40BF-BB77-0E81DCABB9A5}"/>
    <cellStyle name="Normal 11 33 7 2" xfId="13910" xr:uid="{1F5EB6CD-0A59-4BA6-9E52-585F1655BE11}"/>
    <cellStyle name="Normal 11 33 7 2 2" xfId="28748" xr:uid="{A6DFABD4-43A5-49A6-8AF5-BCD304FDCDF6}"/>
    <cellStyle name="Normal 11 33 7 2 3" xfId="43581" xr:uid="{1B26DD8D-7986-44D1-9DB0-6454F31A20E3}"/>
    <cellStyle name="Normal 11 33 7 3" xfId="21328" xr:uid="{703434FC-3541-4081-9262-10253A2EF61B}"/>
    <cellStyle name="Normal 11 33 7 4" xfId="36161" xr:uid="{6191C806-7C36-4D53-8104-1BE78A960155}"/>
    <cellStyle name="Normal 11 33 8" xfId="10162" xr:uid="{A4972C65-58D6-4BDF-BE58-3E4A2364DC34}"/>
    <cellStyle name="Normal 11 33 8 2" xfId="25000" xr:uid="{71B529E0-B124-4EF6-8BE0-6F2E18BB9A6F}"/>
    <cellStyle name="Normal 11 33 8 3" xfId="39833" xr:uid="{9E12929B-6DB4-4CCC-8419-26A0B486400E}"/>
    <cellStyle name="Normal 11 33 9" xfId="17580" xr:uid="{D3C9A551-00A7-4620-B031-4FC49DFB9F42}"/>
    <cellStyle name="Normal 11 34" xfId="2636" xr:uid="{55DCBCEC-1B2F-4AC9-B6B2-63C23DE14477}"/>
    <cellStyle name="Normal 11 34 10" xfId="32382" xr:uid="{F281457D-5CA6-4E74-9B4F-3AC30B231C00}"/>
    <cellStyle name="Normal 11 34 2" xfId="3262" xr:uid="{B0902685-6BC2-469F-83D0-A7C0DA33839F}"/>
    <cellStyle name="Normal 11 34 2 2" xfId="4626" xr:uid="{E00B6683-AF6F-4F2A-AD24-925E2D466A41}"/>
    <cellStyle name="Normal 11 34 2 2 2" xfId="7863" xr:uid="{AA479F17-17E9-42AD-B503-B3EFD6E18190}"/>
    <cellStyle name="Normal 11 34 2 2 2 2" xfId="15286" xr:uid="{07FB9362-9C80-4800-B76A-A318BCA2C118}"/>
    <cellStyle name="Normal 11 34 2 2 2 2 2" xfId="30124" xr:uid="{F0FC9A58-982C-42F6-AA3A-697984F57AD8}"/>
    <cellStyle name="Normal 11 34 2 2 2 2 3" xfId="44957" xr:uid="{1AA70821-E0B2-49E5-9F7C-5F743C5CF816}"/>
    <cellStyle name="Normal 11 34 2 2 2 3" xfId="22704" xr:uid="{B2F4CF80-D16A-41FA-87BC-4D73DDA07E0F}"/>
    <cellStyle name="Normal 11 34 2 2 2 4" xfId="37537" xr:uid="{9F0A6378-D07E-496D-A822-4854795C08F7}"/>
    <cellStyle name="Normal 11 34 2 2 3" xfId="12048" xr:uid="{BF5C6990-61DC-4FA7-9710-784F649294E2}"/>
    <cellStyle name="Normal 11 34 2 2 3 2" xfId="26886" xr:uid="{EDA4CBA2-D172-4671-9204-31989C3142BE}"/>
    <cellStyle name="Normal 11 34 2 2 3 3" xfId="41719" xr:uid="{B0E582AC-97A9-4E03-A77C-1ED62257863F}"/>
    <cellStyle name="Normal 11 34 2 2 4" xfId="19466" xr:uid="{D643E7FC-8A07-4420-8DB2-40D1960534A5}"/>
    <cellStyle name="Normal 11 34 2 2 5" xfId="34299" xr:uid="{C9C35F5C-2E66-4985-93E8-B436033F8A1A}"/>
    <cellStyle name="Normal 11 34 2 3" xfId="6491" xr:uid="{7387A617-7FC1-4784-99FB-352010884235}"/>
    <cellStyle name="Normal 11 34 2 3 2" xfId="13914" xr:uid="{3C1E426A-9331-4657-97AF-BFA197EAB3D6}"/>
    <cellStyle name="Normal 11 34 2 3 2 2" xfId="28752" xr:uid="{B016242C-7AA7-43C2-8E9F-C3206A977A35}"/>
    <cellStyle name="Normal 11 34 2 3 2 3" xfId="43585" xr:uid="{78ACD4F5-9B23-49E6-9CB7-B4333FFBCAE6}"/>
    <cellStyle name="Normal 11 34 2 3 3" xfId="21332" xr:uid="{C2F6115A-3535-40FC-A38B-02E6A6F731CD}"/>
    <cellStyle name="Normal 11 34 2 3 4" xfId="36165" xr:uid="{F8249A7B-7BA9-4123-9529-FD6B563257E6}"/>
    <cellStyle name="Normal 11 34 2 4" xfId="10673" xr:uid="{7CE2F4C1-AAF6-4F90-9746-CDCF64F46894}"/>
    <cellStyle name="Normal 11 34 2 4 2" xfId="25511" xr:uid="{68E0674B-1B76-4913-9CF1-FBFBADF540D1}"/>
    <cellStyle name="Normal 11 34 2 4 3" xfId="40344" xr:uid="{070E7453-9A93-4E52-B575-CF247A2B7BD2}"/>
    <cellStyle name="Normal 11 34 2 5" xfId="18091" xr:uid="{AD098E7B-3A65-4F36-84A3-C2CDC8F4E29D}"/>
    <cellStyle name="Normal 11 34 2 6" xfId="32924" xr:uid="{5D7AC8AF-917F-409E-890F-073B02DF43FA}"/>
    <cellStyle name="Normal 11 34 3" xfId="3263" xr:uid="{C1FF1932-D524-49B6-8F64-901DAD293052}"/>
    <cellStyle name="Normal 11 34 3 2" xfId="4627" xr:uid="{02CED0C4-44B5-4869-9B3C-C5EF836AA577}"/>
    <cellStyle name="Normal 11 34 3 2 2" xfId="7864" xr:uid="{E0054FF4-4BB6-4D5A-95F4-B8EBB740DAF4}"/>
    <cellStyle name="Normal 11 34 3 2 2 2" xfId="15287" xr:uid="{86DDDBBE-946D-4F26-BE13-A3226E20127C}"/>
    <cellStyle name="Normal 11 34 3 2 2 2 2" xfId="30125" xr:uid="{E2464B9A-4A1B-4242-9BD6-4E6870C15377}"/>
    <cellStyle name="Normal 11 34 3 2 2 2 3" xfId="44958" xr:uid="{AB1DF879-06BA-4F0A-B8D1-0588EFD8017A}"/>
    <cellStyle name="Normal 11 34 3 2 2 3" xfId="22705" xr:uid="{9329984C-5422-40FD-96E2-4117B236D137}"/>
    <cellStyle name="Normal 11 34 3 2 2 4" xfId="37538" xr:uid="{13655B56-2959-44BC-B375-5DCF3CB87356}"/>
    <cellStyle name="Normal 11 34 3 2 3" xfId="12049" xr:uid="{8FC6A261-675F-4D8E-8AEC-5FBEDCFF713C}"/>
    <cellStyle name="Normal 11 34 3 2 3 2" xfId="26887" xr:uid="{6CDEF0B3-6964-40D7-A711-2761130B1684}"/>
    <cellStyle name="Normal 11 34 3 2 3 3" xfId="41720" xr:uid="{567062F3-F4C5-4DB3-8C46-3AF77A1B646E}"/>
    <cellStyle name="Normal 11 34 3 2 4" xfId="19467" xr:uid="{9A7FFE78-7AC5-4797-A26B-70CB155D1238}"/>
    <cellStyle name="Normal 11 34 3 2 5" xfId="34300" xr:uid="{ED4B3E74-0B85-481C-9E80-5C653034FF8E}"/>
    <cellStyle name="Normal 11 34 3 3" xfId="6492" xr:uid="{255090E9-91E8-499E-A4E1-055720363FF5}"/>
    <cellStyle name="Normal 11 34 3 3 2" xfId="13915" xr:uid="{30BFB43B-DE73-4C38-959A-80AB558F24F7}"/>
    <cellStyle name="Normal 11 34 3 3 2 2" xfId="28753" xr:uid="{E1D72AB0-7978-4957-B18D-C9E7AADA8F7F}"/>
    <cellStyle name="Normal 11 34 3 3 2 3" xfId="43586" xr:uid="{376E162A-971B-49C3-B29E-563B1A98CD95}"/>
    <cellStyle name="Normal 11 34 3 3 3" xfId="21333" xr:uid="{34065D0E-9414-43C6-B293-FE4236FF5203}"/>
    <cellStyle name="Normal 11 34 3 3 4" xfId="36166" xr:uid="{C0CD2429-18EF-4F25-B62A-1157F89EB708}"/>
    <cellStyle name="Normal 11 34 3 4" xfId="10674" xr:uid="{927EBE69-CC3E-414D-842F-7E878561380E}"/>
    <cellStyle name="Normal 11 34 3 4 2" xfId="25512" xr:uid="{F431CF44-BEC4-4BA2-932E-FF196E8E4E6C}"/>
    <cellStyle name="Normal 11 34 3 4 3" xfId="40345" xr:uid="{880155A6-B1DD-40F3-9C61-902E0896B6FB}"/>
    <cellStyle name="Normal 11 34 3 5" xfId="18092" xr:uid="{2C93EE53-8F7E-4335-A565-01BB8A507BDE}"/>
    <cellStyle name="Normal 11 34 3 6" xfId="32925" xr:uid="{2F38DBF1-5D78-48CE-8479-D7AAC75A8BD2}"/>
    <cellStyle name="Normal 11 34 4" xfId="4628" xr:uid="{C747D816-7263-482F-9D9F-1FBE29AC0071}"/>
    <cellStyle name="Normal 11 34 4 2" xfId="7865" xr:uid="{43BE9658-EAE1-4AE9-8C83-8FC837079229}"/>
    <cellStyle name="Normal 11 34 4 2 2" xfId="15288" xr:uid="{48FFCF6E-7B18-45F0-A16C-7AB2BC859EFE}"/>
    <cellStyle name="Normal 11 34 4 2 2 2" xfId="30126" xr:uid="{61C49230-82A8-4A1D-9976-C38724E43948}"/>
    <cellStyle name="Normal 11 34 4 2 2 3" xfId="44959" xr:uid="{40FFE825-0398-4405-B67A-57C710282563}"/>
    <cellStyle name="Normal 11 34 4 2 3" xfId="22706" xr:uid="{5F4C2FCF-CE82-4499-9FD2-B1931BC0E7E2}"/>
    <cellStyle name="Normal 11 34 4 2 4" xfId="37539" xr:uid="{122F8C3F-693C-44E3-9EC3-C150768B839F}"/>
    <cellStyle name="Normal 11 34 4 3" xfId="12050" xr:uid="{FE994935-F930-4140-B21E-8F6F5F3A8D8A}"/>
    <cellStyle name="Normal 11 34 4 3 2" xfId="26888" xr:uid="{242987DA-03F3-405D-919C-74928D6ABD77}"/>
    <cellStyle name="Normal 11 34 4 3 3" xfId="41721" xr:uid="{FBF55595-E6E6-429B-A564-A2A70443248F}"/>
    <cellStyle name="Normal 11 34 4 4" xfId="19468" xr:uid="{BCDABD01-118D-40E3-B08A-B773A872ED86}"/>
    <cellStyle name="Normal 11 34 4 5" xfId="34301" xr:uid="{666D01ED-B240-4B89-A666-98F987BDDEBC}"/>
    <cellStyle name="Normal 11 34 5" xfId="5991" xr:uid="{003C12AD-8797-47DE-AF1B-3AD9EF4BAB13}"/>
    <cellStyle name="Normal 11 34 5 2" xfId="9229" xr:uid="{0BE06DE7-CEB4-4342-872B-3EB085E5D451}"/>
    <cellStyle name="Normal 11 34 5 2 2" xfId="16652" xr:uid="{9A0C69D0-D6DB-4DE6-BAED-C568DF89CEB6}"/>
    <cellStyle name="Normal 11 34 5 2 2 2" xfId="31490" xr:uid="{D2334507-95A4-4CD6-915C-EC00FCC0006C}"/>
    <cellStyle name="Normal 11 34 5 2 2 3" xfId="46323" xr:uid="{72BF12B2-FC68-4252-91D0-09CB6CE25734}"/>
    <cellStyle name="Normal 11 34 5 2 3" xfId="24070" xr:uid="{F52C7C11-A758-4448-A6B1-811F382D24DC}"/>
    <cellStyle name="Normal 11 34 5 2 4" xfId="38903" xr:uid="{CABCF85B-9802-44AD-99CC-6FAFB8887843}"/>
    <cellStyle name="Normal 11 34 5 3" xfId="13414" xr:uid="{C40AB5D1-BE73-4E37-819C-FF978F90261F}"/>
    <cellStyle name="Normal 11 34 5 3 2" xfId="28252" xr:uid="{2D386533-F5CC-415E-B28A-62363CAA0A63}"/>
    <cellStyle name="Normal 11 34 5 3 3" xfId="43085" xr:uid="{5433A94F-B604-4399-A7C0-209E96615DB1}"/>
    <cellStyle name="Normal 11 34 5 4" xfId="20832" xr:uid="{51958724-1279-4CD7-B50A-D6ED47B1DC07}"/>
    <cellStyle name="Normal 11 34 5 5" xfId="35665" xr:uid="{35BF78CF-A019-414A-A479-93A82C63F660}"/>
    <cellStyle name="Normal 11 34 6" xfId="3261" xr:uid="{5CD3CB07-D86A-4907-ABAF-6A53C909457B}"/>
    <cellStyle name="Normal 11 34 6 2" xfId="9451" xr:uid="{3BBD07A6-AE8A-40DF-BC6F-D7A2A1B41738}"/>
    <cellStyle name="Normal 11 34 6 2 2" xfId="16874" xr:uid="{4A38920B-D220-4865-B9B3-9ADE2DDA7CFF}"/>
    <cellStyle name="Normal 11 34 6 2 2 2" xfId="31712" xr:uid="{BF8C9BF9-0554-49D9-91AF-F6C67AA09AD1}"/>
    <cellStyle name="Normal 11 34 6 2 2 3" xfId="46545" xr:uid="{DBE6A1C8-02CB-4C70-BAC7-77EA0F11BD13}"/>
    <cellStyle name="Normal 11 34 6 2 3" xfId="24292" xr:uid="{C6F8C814-127E-40AE-B7AA-122560E3A920}"/>
    <cellStyle name="Normal 11 34 6 2 4" xfId="39125" xr:uid="{B6233D1C-CA1C-48CA-946F-41C51FC41798}"/>
    <cellStyle name="Normal 11 34 6 3" xfId="10672" xr:uid="{50B4B76A-F4D5-4B79-9B73-98046401B0ED}"/>
    <cellStyle name="Normal 11 34 6 3 2" xfId="25510" xr:uid="{87CD6470-C304-40C6-8D1C-ED769DBDC9BE}"/>
    <cellStyle name="Normal 11 34 6 3 3" xfId="40343" xr:uid="{62934B85-F729-4C96-BBD7-9261CD576CC1}"/>
    <cellStyle name="Normal 11 34 6 4" xfId="18090" xr:uid="{376756E1-E3C2-4D40-B481-D8E042D445C5}"/>
    <cellStyle name="Normal 11 34 6 5" xfId="32923" xr:uid="{68E1D022-A0D6-470F-8007-FF974EE01834}"/>
    <cellStyle name="Normal 11 34 7" xfId="6490" xr:uid="{71E68869-7A02-4C6B-ACDD-6B432B4DA788}"/>
    <cellStyle name="Normal 11 34 7 2" xfId="13913" xr:uid="{844A823D-E433-4D12-BDA1-B9CD0A4509AC}"/>
    <cellStyle name="Normal 11 34 7 2 2" xfId="28751" xr:uid="{548EB59E-7F28-4B28-997C-DEEC0247FE4F}"/>
    <cellStyle name="Normal 11 34 7 2 3" xfId="43584" xr:uid="{0AC86F87-E89E-4005-AE0F-B1A379B26D81}"/>
    <cellStyle name="Normal 11 34 7 3" xfId="21331" xr:uid="{41BD244D-E86A-41DD-87BA-0A47FBB8D788}"/>
    <cellStyle name="Normal 11 34 7 4" xfId="36164" xr:uid="{F2B8C2EB-9120-48A7-A746-B27A0106B70C}"/>
    <cellStyle name="Normal 11 34 8" xfId="10131" xr:uid="{5DC031C0-C173-46A1-B785-05D1A7EC3AD5}"/>
    <cellStyle name="Normal 11 34 8 2" xfId="24969" xr:uid="{77D3416A-2E5D-4EF3-9A3C-F979A94E1C43}"/>
    <cellStyle name="Normal 11 34 8 3" xfId="39802" xr:uid="{844ADBDF-911B-4F7F-9B07-C42FEDAF99F2}"/>
    <cellStyle name="Normal 11 34 9" xfId="17549" xr:uid="{647C6479-18EF-4DD3-9E07-06023271097C}"/>
    <cellStyle name="Normal 11 35" xfId="2638" xr:uid="{CDF71ACC-19E6-4B29-9CC3-FEB39A80BD0A}"/>
    <cellStyle name="Normal 11 35 10" xfId="32383" xr:uid="{FB50CA27-EEEC-449B-B330-64F717FE2FAA}"/>
    <cellStyle name="Normal 11 35 2" xfId="3265" xr:uid="{DFCFB004-3C24-4DCC-9FD2-7F1B86B93F49}"/>
    <cellStyle name="Normal 11 35 2 2" xfId="4629" xr:uid="{F2DF099A-2CB0-4C87-B4C1-8CAE5418CA28}"/>
    <cellStyle name="Normal 11 35 2 2 2" xfId="7866" xr:uid="{ECC63C8D-73AD-4246-99EC-FF700E45F923}"/>
    <cellStyle name="Normal 11 35 2 2 2 2" xfId="15289" xr:uid="{46747D76-5C11-4799-BDAD-999C679B335D}"/>
    <cellStyle name="Normal 11 35 2 2 2 2 2" xfId="30127" xr:uid="{038BE00E-9BEE-43F4-B026-C3D16479465F}"/>
    <cellStyle name="Normal 11 35 2 2 2 2 3" xfId="44960" xr:uid="{C0DBEB81-B868-431E-8497-290144D3E525}"/>
    <cellStyle name="Normal 11 35 2 2 2 3" xfId="22707" xr:uid="{CCB48D0E-1A35-4A8A-AB06-4E500D8ADDF0}"/>
    <cellStyle name="Normal 11 35 2 2 2 4" xfId="37540" xr:uid="{D97BB2CB-BC0F-4520-B6FA-28B7A0163956}"/>
    <cellStyle name="Normal 11 35 2 2 3" xfId="12051" xr:uid="{8C8E097F-F2A7-4889-A4B0-CE5FEC7CAB14}"/>
    <cellStyle name="Normal 11 35 2 2 3 2" xfId="26889" xr:uid="{18FC87E5-9996-41B0-898A-39B6B9B536A7}"/>
    <cellStyle name="Normal 11 35 2 2 3 3" xfId="41722" xr:uid="{742CEE4E-3AB2-47F0-8B72-838425BA72D2}"/>
    <cellStyle name="Normal 11 35 2 2 4" xfId="19469" xr:uid="{3B484188-BBC8-4BC5-9CC8-64D2DB5F4971}"/>
    <cellStyle name="Normal 11 35 2 2 5" xfId="34302" xr:uid="{03AD0B13-761C-446E-829C-F8E88CFE220F}"/>
    <cellStyle name="Normal 11 35 2 3" xfId="6494" xr:uid="{75F4481F-7C87-4C5B-9762-68C08AB0B06A}"/>
    <cellStyle name="Normal 11 35 2 3 2" xfId="13917" xr:uid="{92947CA2-B990-4F32-9CE9-5141509C52BE}"/>
    <cellStyle name="Normal 11 35 2 3 2 2" xfId="28755" xr:uid="{3330B04D-420B-497A-B9A6-E1707D556121}"/>
    <cellStyle name="Normal 11 35 2 3 2 3" xfId="43588" xr:uid="{7E6377B8-BB9B-4151-AFFE-CBE0FA1905B5}"/>
    <cellStyle name="Normal 11 35 2 3 3" xfId="21335" xr:uid="{1EA0766A-DC98-48AA-8770-6F3F67DA4CD1}"/>
    <cellStyle name="Normal 11 35 2 3 4" xfId="36168" xr:uid="{1466E9EF-F530-42EF-98C9-842F138D6896}"/>
    <cellStyle name="Normal 11 35 2 4" xfId="10676" xr:uid="{B680F529-6EE2-4996-9FA9-104AE8166BBF}"/>
    <cellStyle name="Normal 11 35 2 4 2" xfId="25514" xr:uid="{C2543860-0A31-41E2-BE84-2705F78C1C95}"/>
    <cellStyle name="Normal 11 35 2 4 3" xfId="40347" xr:uid="{522760E1-B84B-48CB-B580-E7F9F3C0DD8D}"/>
    <cellStyle name="Normal 11 35 2 5" xfId="18094" xr:uid="{9AE938AF-E871-45B6-A967-4C1BBF9EF0F6}"/>
    <cellStyle name="Normal 11 35 2 6" xfId="32927" xr:uid="{F455D2A7-3ED4-47C0-AD0F-2F3F9B4ECB2A}"/>
    <cellStyle name="Normal 11 35 3" xfId="3266" xr:uid="{6CA3D69C-4E74-48CB-B0BF-7ED779622C3E}"/>
    <cellStyle name="Normal 11 35 3 2" xfId="4630" xr:uid="{0B24A433-96DD-4CDB-AECF-CDBBD214B094}"/>
    <cellStyle name="Normal 11 35 3 2 2" xfId="7867" xr:uid="{079B03A5-1BE1-4E4B-9A85-36A9058E2B54}"/>
    <cellStyle name="Normal 11 35 3 2 2 2" xfId="15290" xr:uid="{C124E0DF-304E-4D16-BB13-FF428E92E273}"/>
    <cellStyle name="Normal 11 35 3 2 2 2 2" xfId="30128" xr:uid="{6521235F-DFB3-4B05-9CF9-4FE4B71A239A}"/>
    <cellStyle name="Normal 11 35 3 2 2 2 3" xfId="44961" xr:uid="{1C94D002-17BB-4978-8370-E6651766D49C}"/>
    <cellStyle name="Normal 11 35 3 2 2 3" xfId="22708" xr:uid="{5B4701A1-14D8-4887-BD4E-6EBD2678305D}"/>
    <cellStyle name="Normal 11 35 3 2 2 4" xfId="37541" xr:uid="{5248ACF7-1ECD-4785-8D37-E161C8DF4769}"/>
    <cellStyle name="Normal 11 35 3 2 3" xfId="12052" xr:uid="{CE6111C3-35DD-40A7-AA8D-0ABD935FFFB6}"/>
    <cellStyle name="Normal 11 35 3 2 3 2" xfId="26890" xr:uid="{F058F21A-F959-48B5-B612-E124766C6E25}"/>
    <cellStyle name="Normal 11 35 3 2 3 3" xfId="41723" xr:uid="{6AE209C5-DF59-494F-9314-A0E1F1D17EB9}"/>
    <cellStyle name="Normal 11 35 3 2 4" xfId="19470" xr:uid="{42702ABC-A72E-40A3-96A2-A642C6CA219D}"/>
    <cellStyle name="Normal 11 35 3 2 5" xfId="34303" xr:uid="{B5E8604E-2439-454A-BBB2-EAAAF656A755}"/>
    <cellStyle name="Normal 11 35 3 3" xfId="6495" xr:uid="{3359DA43-58B9-49C3-B018-747612A79039}"/>
    <cellStyle name="Normal 11 35 3 3 2" xfId="13918" xr:uid="{DE6DF30F-93EB-45CD-9AC1-70E52921F2C0}"/>
    <cellStyle name="Normal 11 35 3 3 2 2" xfId="28756" xr:uid="{69C8579C-17D0-4102-ABDE-0AABEEE06744}"/>
    <cellStyle name="Normal 11 35 3 3 2 3" xfId="43589" xr:uid="{158CC33F-9B0C-4D89-8531-02562E7EC168}"/>
    <cellStyle name="Normal 11 35 3 3 3" xfId="21336" xr:uid="{7A0F6FB8-0D1A-4973-B03A-2CD72FF46CF4}"/>
    <cellStyle name="Normal 11 35 3 3 4" xfId="36169" xr:uid="{E9DD0C0E-E191-4645-B35F-AE7F94E41D39}"/>
    <cellStyle name="Normal 11 35 3 4" xfId="10677" xr:uid="{1F3EE3C0-753D-4F5B-91E9-25D0D3405D39}"/>
    <cellStyle name="Normal 11 35 3 4 2" xfId="25515" xr:uid="{A9AE4FBF-5C64-4BB6-B5B6-77D6A79906DF}"/>
    <cellStyle name="Normal 11 35 3 4 3" xfId="40348" xr:uid="{FD755750-4C0F-4F9F-8C8B-02721C2829C9}"/>
    <cellStyle name="Normal 11 35 3 5" xfId="18095" xr:uid="{CF791C7E-3C16-477E-8F3A-B24945D8E3AB}"/>
    <cellStyle name="Normal 11 35 3 6" xfId="32928" xr:uid="{5BAF4014-C61A-436F-A62D-2A381AA6DDF0}"/>
    <cellStyle name="Normal 11 35 4" xfId="4631" xr:uid="{F7DBE095-0B31-41B7-A0EE-7755007464C4}"/>
    <cellStyle name="Normal 11 35 4 2" xfId="7868" xr:uid="{365C3C4D-B3B7-411C-A9EA-5069F6B36CF7}"/>
    <cellStyle name="Normal 11 35 4 2 2" xfId="15291" xr:uid="{3768D920-5943-4E79-BDC6-B6DD05B2459B}"/>
    <cellStyle name="Normal 11 35 4 2 2 2" xfId="30129" xr:uid="{77CBFA98-DD29-493B-B813-88E91F46C6AC}"/>
    <cellStyle name="Normal 11 35 4 2 2 3" xfId="44962" xr:uid="{B849777D-EBFD-450A-9B6D-12D1127A0F41}"/>
    <cellStyle name="Normal 11 35 4 2 3" xfId="22709" xr:uid="{53154FD3-71A7-4847-97A5-7349D430073E}"/>
    <cellStyle name="Normal 11 35 4 2 4" xfId="37542" xr:uid="{2E180A38-EC28-48C1-9F5C-EB978319CA44}"/>
    <cellStyle name="Normal 11 35 4 3" xfId="12053" xr:uid="{B55E23DA-5E84-4C2A-A175-C1F4DEEBF8C9}"/>
    <cellStyle name="Normal 11 35 4 3 2" xfId="26891" xr:uid="{7CBBD470-13C5-4120-9DA1-A47535FACA1D}"/>
    <cellStyle name="Normal 11 35 4 3 3" xfId="41724" xr:uid="{81EDE6E7-06D9-42F6-8266-901E1FE2F3EC}"/>
    <cellStyle name="Normal 11 35 4 4" xfId="19471" xr:uid="{39B208E2-99C1-4F1B-BC18-0CFF2EF194C7}"/>
    <cellStyle name="Normal 11 35 4 5" xfId="34304" xr:uid="{37CB8266-F5AA-4452-B81A-9429A6959F63}"/>
    <cellStyle name="Normal 11 35 5" xfId="5708" xr:uid="{C7D4B41C-4A82-4AB4-8B95-DAFE4468580C}"/>
    <cellStyle name="Normal 11 35 5 2" xfId="8948" xr:uid="{02A7A355-D50C-4A18-A66E-40B35FC80A79}"/>
    <cellStyle name="Normal 11 35 5 2 2" xfId="16371" xr:uid="{E5410DBC-3440-4BB3-BF2B-BED21CC2F4FA}"/>
    <cellStyle name="Normal 11 35 5 2 2 2" xfId="31209" xr:uid="{6CECCAC2-C400-41C3-9512-ED0C6E2183AA}"/>
    <cellStyle name="Normal 11 35 5 2 2 3" xfId="46042" xr:uid="{97134B02-75F1-43F1-8253-A8E93596E7CA}"/>
    <cellStyle name="Normal 11 35 5 2 3" xfId="23789" xr:uid="{01D91BD6-5854-4AAB-9E0E-C6F88BD52557}"/>
    <cellStyle name="Normal 11 35 5 2 4" xfId="38622" xr:uid="{E1833E82-AF7C-4180-8CC0-05922850E193}"/>
    <cellStyle name="Normal 11 35 5 3" xfId="13133" xr:uid="{1432CDCD-320D-4894-A6EB-B164E7553620}"/>
    <cellStyle name="Normal 11 35 5 3 2" xfId="27971" xr:uid="{F01B1E3B-E8A4-437F-BB75-1B24039EE285}"/>
    <cellStyle name="Normal 11 35 5 3 3" xfId="42804" xr:uid="{D0ABE929-5B7E-4C49-959A-9D1DE3AA92BA}"/>
    <cellStyle name="Normal 11 35 5 4" xfId="20551" xr:uid="{C3EFA347-ACF3-40E0-BF83-4704CF6EE4B2}"/>
    <cellStyle name="Normal 11 35 5 5" xfId="35384" xr:uid="{27257E52-DEFD-4087-B9F8-E9FEB33FA853}"/>
    <cellStyle name="Normal 11 35 6" xfId="3264" xr:uid="{3E012524-D02D-4EA5-B36D-1507F27F3AF2}"/>
    <cellStyle name="Normal 11 35 6 2" xfId="9452" xr:uid="{4CFA16CB-FD1F-4727-9D84-5D57B0E35832}"/>
    <cellStyle name="Normal 11 35 6 2 2" xfId="16875" xr:uid="{DD33ABC6-CCAE-46C0-BA39-99518F37106F}"/>
    <cellStyle name="Normal 11 35 6 2 2 2" xfId="31713" xr:uid="{1B26805A-8330-4830-BAAA-E0840C74EEAE}"/>
    <cellStyle name="Normal 11 35 6 2 2 3" xfId="46546" xr:uid="{29CB2E41-18C9-4F34-9428-518A02EF0E72}"/>
    <cellStyle name="Normal 11 35 6 2 3" xfId="24293" xr:uid="{FA4288EA-C022-43B8-A3AB-FFB1124F62A8}"/>
    <cellStyle name="Normal 11 35 6 2 4" xfId="39126" xr:uid="{4A7A645B-CC87-471C-85AD-5C9B9B6B9086}"/>
    <cellStyle name="Normal 11 35 6 3" xfId="10675" xr:uid="{5F4F1402-BFB6-4589-B953-98F7A66DFD39}"/>
    <cellStyle name="Normal 11 35 6 3 2" xfId="25513" xr:uid="{19235BFA-AFC5-4630-A7A6-6A5D30FCD112}"/>
    <cellStyle name="Normal 11 35 6 3 3" xfId="40346" xr:uid="{1C578CE4-F157-4627-81E2-143F927AA6BB}"/>
    <cellStyle name="Normal 11 35 6 4" xfId="18093" xr:uid="{CB1C01E0-1F6E-4F9A-945C-72B186780B44}"/>
    <cellStyle name="Normal 11 35 6 5" xfId="32926" xr:uid="{9AA80E76-D834-4BC2-99FD-74C36761165A}"/>
    <cellStyle name="Normal 11 35 7" xfId="6493" xr:uid="{AE83509D-C13E-4D15-8E73-F80DB6D32B12}"/>
    <cellStyle name="Normal 11 35 7 2" xfId="13916" xr:uid="{15D90F04-8F96-4080-A16A-7ADED0F1F999}"/>
    <cellStyle name="Normal 11 35 7 2 2" xfId="28754" xr:uid="{BCA93FEA-3255-4BC5-8BED-0F340A1AEDA5}"/>
    <cellStyle name="Normal 11 35 7 2 3" xfId="43587" xr:uid="{BC25FDA3-4F96-45B0-99E1-A1D4C9CD1FD9}"/>
    <cellStyle name="Normal 11 35 7 3" xfId="21334" xr:uid="{596AC0A6-67A3-442B-9128-F676D8ACBE0D}"/>
    <cellStyle name="Normal 11 35 7 4" xfId="36167" xr:uid="{025A62BF-061B-4C27-A2D6-27404B7310BC}"/>
    <cellStyle name="Normal 11 35 8" xfId="10132" xr:uid="{6F54DA90-01CB-4F75-ACA0-A2ED28505212}"/>
    <cellStyle name="Normal 11 35 8 2" xfId="24970" xr:uid="{13FC42F8-5BBB-40F0-8484-C7BBB4304B96}"/>
    <cellStyle name="Normal 11 35 8 3" xfId="39803" xr:uid="{6BA43EA0-D65B-412F-AB2B-163253D76BE7}"/>
    <cellStyle name="Normal 11 35 9" xfId="17550" xr:uid="{8A094699-AA2F-444C-983E-3EEF737FB1EE}"/>
    <cellStyle name="Normal 11 36" xfId="2665" xr:uid="{1C76DD3C-17A4-4661-80B9-BCD693210945}"/>
    <cellStyle name="Normal 11 36 10" xfId="32395" xr:uid="{61E7A5C9-A4F6-432E-AF00-97F209F34066}"/>
    <cellStyle name="Normal 11 36 2" xfId="3268" xr:uid="{F738F309-50E8-4704-B296-4F213681BD3A}"/>
    <cellStyle name="Normal 11 36 2 2" xfId="4632" xr:uid="{B55B357B-ACDE-41C3-82ED-EE022B6D5316}"/>
    <cellStyle name="Normal 11 36 2 2 2" xfId="7869" xr:uid="{2BA962F9-85E4-40C3-991D-DD983A3F40D6}"/>
    <cellStyle name="Normal 11 36 2 2 2 2" xfId="15292" xr:uid="{7564268D-A706-4115-A816-3D7AE61A5368}"/>
    <cellStyle name="Normal 11 36 2 2 2 2 2" xfId="30130" xr:uid="{A147C1DE-BD89-4797-8639-60EE5FB118E7}"/>
    <cellStyle name="Normal 11 36 2 2 2 2 3" xfId="44963" xr:uid="{C7D6A21D-A11D-4FB0-8B26-A7464603D069}"/>
    <cellStyle name="Normal 11 36 2 2 2 3" xfId="22710" xr:uid="{C9C11D1B-7523-4116-BE12-A52AC69BE282}"/>
    <cellStyle name="Normal 11 36 2 2 2 4" xfId="37543" xr:uid="{B601C778-D8AD-4796-B5AB-25245D002294}"/>
    <cellStyle name="Normal 11 36 2 2 3" xfId="12054" xr:uid="{1A4F1F59-3978-42E1-8562-CDD13E373C28}"/>
    <cellStyle name="Normal 11 36 2 2 3 2" xfId="26892" xr:uid="{ED48C0CD-327A-44CA-851E-EDB9E452B5DC}"/>
    <cellStyle name="Normal 11 36 2 2 3 3" xfId="41725" xr:uid="{B8589E25-84D3-4144-9A10-3AD7C384B4CC}"/>
    <cellStyle name="Normal 11 36 2 2 4" xfId="19472" xr:uid="{EA73A424-8E5D-4E16-80B7-52708BD19944}"/>
    <cellStyle name="Normal 11 36 2 2 5" xfId="34305" xr:uid="{ECA81C47-9C51-4CEF-82E3-D30E9DF344EF}"/>
    <cellStyle name="Normal 11 36 2 3" xfId="6497" xr:uid="{087B2650-3182-4930-8CF5-3F0E21CC981C}"/>
    <cellStyle name="Normal 11 36 2 3 2" xfId="13920" xr:uid="{A64F877E-0838-40F2-8BAD-82AF3B48C1BB}"/>
    <cellStyle name="Normal 11 36 2 3 2 2" xfId="28758" xr:uid="{22B6F5C2-D37E-4EC0-9871-EE99D3B1A1D2}"/>
    <cellStyle name="Normal 11 36 2 3 2 3" xfId="43591" xr:uid="{797F0EA6-E5C7-40AB-B0F6-92A6B731CD86}"/>
    <cellStyle name="Normal 11 36 2 3 3" xfId="21338" xr:uid="{BCFC3067-1B54-4FA1-AE89-2D47BE488C14}"/>
    <cellStyle name="Normal 11 36 2 3 4" xfId="36171" xr:uid="{81B7C880-0CFB-4CDD-8CCF-D250486054BD}"/>
    <cellStyle name="Normal 11 36 2 4" xfId="10679" xr:uid="{1906DE84-8BEC-4898-915E-BE51A641DEA5}"/>
    <cellStyle name="Normal 11 36 2 4 2" xfId="25517" xr:uid="{44271BE0-1A7B-465D-BC53-42C60EC6601B}"/>
    <cellStyle name="Normal 11 36 2 4 3" xfId="40350" xr:uid="{539EFF30-0348-4ACA-BEF7-C5DBEC97BF91}"/>
    <cellStyle name="Normal 11 36 2 5" xfId="18097" xr:uid="{279BCD45-F305-47D2-850F-1128EAC8DFE4}"/>
    <cellStyle name="Normal 11 36 2 6" xfId="32930" xr:uid="{3395001E-3312-46EA-A5D9-119C83541713}"/>
    <cellStyle name="Normal 11 36 3" xfId="3269" xr:uid="{6EA8812D-2361-4065-B698-B2BBB1583424}"/>
    <cellStyle name="Normal 11 36 3 2" xfId="4633" xr:uid="{03898E26-9169-4440-A994-EA7AB1FBD964}"/>
    <cellStyle name="Normal 11 36 3 2 2" xfId="7870" xr:uid="{9EC79A66-E6A3-4D4D-A0A0-46302279CD8D}"/>
    <cellStyle name="Normal 11 36 3 2 2 2" xfId="15293" xr:uid="{A5501D69-A1FF-4C07-B5FD-239E1A957F57}"/>
    <cellStyle name="Normal 11 36 3 2 2 2 2" xfId="30131" xr:uid="{FD6E6BA8-375B-4884-8C7C-CF27B6288AD0}"/>
    <cellStyle name="Normal 11 36 3 2 2 2 3" xfId="44964" xr:uid="{6113EFA9-997B-49F0-91E3-475D3662C871}"/>
    <cellStyle name="Normal 11 36 3 2 2 3" xfId="22711" xr:uid="{18C14126-0B87-461A-B026-3797100EE1FE}"/>
    <cellStyle name="Normal 11 36 3 2 2 4" xfId="37544" xr:uid="{973B8BBF-3827-40DB-9942-60E7B97A9354}"/>
    <cellStyle name="Normal 11 36 3 2 3" xfId="12055" xr:uid="{B79C741E-4387-43F2-9443-219121B31527}"/>
    <cellStyle name="Normal 11 36 3 2 3 2" xfId="26893" xr:uid="{542B1DEE-54FB-42F0-ACB9-2E18F6A40980}"/>
    <cellStyle name="Normal 11 36 3 2 3 3" xfId="41726" xr:uid="{351C06B7-5A0B-4424-92D9-42F2D8539D38}"/>
    <cellStyle name="Normal 11 36 3 2 4" xfId="19473" xr:uid="{117137E7-A1B1-45A9-A552-14BB6ACB636E}"/>
    <cellStyle name="Normal 11 36 3 2 5" xfId="34306" xr:uid="{72BB3DE2-48E4-4685-A2D1-449EC85E52E1}"/>
    <cellStyle name="Normal 11 36 3 3" xfId="6498" xr:uid="{D307E09D-9F54-4DE8-AC28-B4A696698973}"/>
    <cellStyle name="Normal 11 36 3 3 2" xfId="13921" xr:uid="{54D7534D-7275-41B8-B0FA-BCE99A03E8C8}"/>
    <cellStyle name="Normal 11 36 3 3 2 2" xfId="28759" xr:uid="{9F5BA8CE-E940-4C13-A546-FBEE69AC34E5}"/>
    <cellStyle name="Normal 11 36 3 3 2 3" xfId="43592" xr:uid="{1A8FB53C-746F-4F24-923E-D1E464FDA9AC}"/>
    <cellStyle name="Normal 11 36 3 3 3" xfId="21339" xr:uid="{69DF2B1C-9D75-4ECA-B9D8-B7E4E335BE90}"/>
    <cellStyle name="Normal 11 36 3 3 4" xfId="36172" xr:uid="{A906BE14-7AEA-4DB6-A680-42C58077ACC9}"/>
    <cellStyle name="Normal 11 36 3 4" xfId="10680" xr:uid="{613A7AF0-BEE1-4C77-8EE9-CF6924CA3431}"/>
    <cellStyle name="Normal 11 36 3 4 2" xfId="25518" xr:uid="{38250A5F-BD8B-4CAD-8D20-B5287A5C1CDF}"/>
    <cellStyle name="Normal 11 36 3 4 3" xfId="40351" xr:uid="{C74E2CCF-9292-42FE-B4D2-D41F183EBB5F}"/>
    <cellStyle name="Normal 11 36 3 5" xfId="18098" xr:uid="{D2CAA092-9956-417F-AE81-B7E9D8E41E36}"/>
    <cellStyle name="Normal 11 36 3 6" xfId="32931" xr:uid="{7A09166B-C6D9-4C4A-967F-78F2AA8AD501}"/>
    <cellStyle name="Normal 11 36 4" xfId="4634" xr:uid="{B207A158-7E6C-4720-A374-560679CFBDCD}"/>
    <cellStyle name="Normal 11 36 4 2" xfId="7871" xr:uid="{8B689DA9-7198-4170-AE8C-812EE40181EC}"/>
    <cellStyle name="Normal 11 36 4 2 2" xfId="15294" xr:uid="{35EA761E-419B-4C2D-8F12-29E47E1EBFA8}"/>
    <cellStyle name="Normal 11 36 4 2 2 2" xfId="30132" xr:uid="{FD48C7A5-54F1-4C65-8DD1-F0CB810FA9A1}"/>
    <cellStyle name="Normal 11 36 4 2 2 3" xfId="44965" xr:uid="{F232DAD6-2CF6-43DA-8262-E3183A5D78C7}"/>
    <cellStyle name="Normal 11 36 4 2 3" xfId="22712" xr:uid="{5A9C0292-BD1E-4339-A3BC-76E1DE5FEB77}"/>
    <cellStyle name="Normal 11 36 4 2 4" xfId="37545" xr:uid="{747F6C20-7678-4895-B647-5511B5552CF6}"/>
    <cellStyle name="Normal 11 36 4 3" xfId="12056" xr:uid="{E572873C-A1F9-4B01-AADA-850DE0C73EA5}"/>
    <cellStyle name="Normal 11 36 4 3 2" xfId="26894" xr:uid="{335E0327-0357-41ED-B6BA-F129992D4762}"/>
    <cellStyle name="Normal 11 36 4 3 3" xfId="41727" xr:uid="{57E0A443-F9F9-4093-BE6B-E584511D482D}"/>
    <cellStyle name="Normal 11 36 4 4" xfId="19474" xr:uid="{73A2F250-47CF-4F43-AA87-946CC7DA899B}"/>
    <cellStyle name="Normal 11 36 4 5" xfId="34307" xr:uid="{42A58FB2-5A68-4766-BC89-00DC8A8A1C7E}"/>
    <cellStyle name="Normal 11 36 5" xfId="5793" xr:uid="{E1A4C7EE-5232-4905-9D29-BBCF372E0465}"/>
    <cellStyle name="Normal 11 36 5 2" xfId="9033" xr:uid="{9561DE91-71A8-4C51-8EA9-241FAC0F58AC}"/>
    <cellStyle name="Normal 11 36 5 2 2" xfId="16456" xr:uid="{C539AE68-ACC9-4473-A772-FF1FFF0D4FDA}"/>
    <cellStyle name="Normal 11 36 5 2 2 2" xfId="31294" xr:uid="{8D6D813A-CB5D-456C-95C5-4F47A92DFB33}"/>
    <cellStyle name="Normal 11 36 5 2 2 3" xfId="46127" xr:uid="{77B1413D-E2F4-4293-9B43-369E65E877D3}"/>
    <cellStyle name="Normal 11 36 5 2 3" xfId="23874" xr:uid="{4D4D154B-2F4B-42AB-B0B4-FE1C51F617A7}"/>
    <cellStyle name="Normal 11 36 5 2 4" xfId="38707" xr:uid="{D72E7ABC-209F-4409-9D6D-D4344B0C18C0}"/>
    <cellStyle name="Normal 11 36 5 3" xfId="13218" xr:uid="{55FF7CC7-00CD-4D74-B854-05A78B21076E}"/>
    <cellStyle name="Normal 11 36 5 3 2" xfId="28056" xr:uid="{41B22A8C-1654-46AF-90D4-8F47296349EC}"/>
    <cellStyle name="Normal 11 36 5 3 3" xfId="42889" xr:uid="{E538D9ED-55B1-4AB7-B438-EA99D64B2771}"/>
    <cellStyle name="Normal 11 36 5 4" xfId="20636" xr:uid="{E6A825D4-31B8-4B7C-B06F-2A30DAB53E50}"/>
    <cellStyle name="Normal 11 36 5 5" xfId="35469" xr:uid="{8682EB89-AF40-43E9-84D3-204491EB2DCC}"/>
    <cellStyle name="Normal 11 36 6" xfId="3267" xr:uid="{996D6367-15BA-4A4A-952B-76AD0BE472A3}"/>
    <cellStyle name="Normal 11 36 6 2" xfId="9453" xr:uid="{72C1CC4E-B039-42EC-9CD3-FC84BB8BBB7F}"/>
    <cellStyle name="Normal 11 36 6 2 2" xfId="16876" xr:uid="{4A842889-FAFB-4E92-B8A0-20E206DBCB75}"/>
    <cellStyle name="Normal 11 36 6 2 2 2" xfId="31714" xr:uid="{7BA9D633-74BD-4C3D-8367-0E98167A2071}"/>
    <cellStyle name="Normal 11 36 6 2 2 3" xfId="46547" xr:uid="{60287706-CDFA-4E50-B7C9-D2467F15DFE7}"/>
    <cellStyle name="Normal 11 36 6 2 3" xfId="24294" xr:uid="{D7D1E74C-34B2-43F7-8856-5E4DB8F17A53}"/>
    <cellStyle name="Normal 11 36 6 2 4" xfId="39127" xr:uid="{DDD13245-83D9-48D8-A5A0-FD22E7446534}"/>
    <cellStyle name="Normal 11 36 6 3" xfId="10678" xr:uid="{08421161-4BF2-481C-8409-4B600A901249}"/>
    <cellStyle name="Normal 11 36 6 3 2" xfId="25516" xr:uid="{0663510E-F27D-4354-96F2-15C409585CA1}"/>
    <cellStyle name="Normal 11 36 6 3 3" xfId="40349" xr:uid="{B5BD0AF5-DDAF-4820-82AA-17B9EFF0BD1F}"/>
    <cellStyle name="Normal 11 36 6 4" xfId="18096" xr:uid="{BFCBACA2-DF80-4117-B875-CAD4FFB0AE6C}"/>
    <cellStyle name="Normal 11 36 6 5" xfId="32929" xr:uid="{E87262B7-B728-4320-BE76-5B12711133E5}"/>
    <cellStyle name="Normal 11 36 7" xfId="6496" xr:uid="{3E003D2F-EB4F-405A-88B2-FE68543A690E}"/>
    <cellStyle name="Normal 11 36 7 2" xfId="13919" xr:uid="{0C270B1A-3A94-451D-AFA9-34D8D7112D6F}"/>
    <cellStyle name="Normal 11 36 7 2 2" xfId="28757" xr:uid="{93C06C98-7FE1-4C6E-9849-4F53B0992A3C}"/>
    <cellStyle name="Normal 11 36 7 2 3" xfId="43590" xr:uid="{5BC9932E-67DF-43F7-8509-E89A0CE146B8}"/>
    <cellStyle name="Normal 11 36 7 3" xfId="21337" xr:uid="{F8A8B6C1-1EBA-4A2A-A2A2-E1F251A4B714}"/>
    <cellStyle name="Normal 11 36 7 4" xfId="36170" xr:uid="{7C3A0FE4-E898-426A-8069-185E3BEB8ED9}"/>
    <cellStyle name="Normal 11 36 8" xfId="10144" xr:uid="{F9BC54FE-49CE-4942-A56F-DE6EC1303D73}"/>
    <cellStyle name="Normal 11 36 8 2" xfId="24982" xr:uid="{61176776-B9ED-4236-8443-7FB4AF487806}"/>
    <cellStyle name="Normal 11 36 8 3" xfId="39815" xr:uid="{4C199671-15D9-446F-9364-3D93393282FD}"/>
    <cellStyle name="Normal 11 36 9" xfId="17562" xr:uid="{C6E8FE78-8B7F-4B04-A33B-C9D3F93E207E}"/>
    <cellStyle name="Normal 11 37" xfId="2699" xr:uid="{E5912D9C-443E-4151-83D3-45CF4962AD95}"/>
    <cellStyle name="Normal 11 37 10" xfId="32411" xr:uid="{54561223-ED93-4579-9D5E-DFC20DB46635}"/>
    <cellStyle name="Normal 11 37 2" xfId="3271" xr:uid="{A0504E29-4DF3-42F8-83CB-2417DA9C78E4}"/>
    <cellStyle name="Normal 11 37 2 2" xfId="4635" xr:uid="{C44BE053-16FD-4EA8-B610-88BE0F5BB9F6}"/>
    <cellStyle name="Normal 11 37 2 2 2" xfId="7872" xr:uid="{31DAD918-3598-44EB-9C59-5C333A6A619F}"/>
    <cellStyle name="Normal 11 37 2 2 2 2" xfId="15295" xr:uid="{3551B075-CA8A-471F-8AA3-CED4F75BFF2D}"/>
    <cellStyle name="Normal 11 37 2 2 2 2 2" xfId="30133" xr:uid="{36BB9DF3-CC29-4E71-838F-C7D29F302E16}"/>
    <cellStyle name="Normal 11 37 2 2 2 2 3" xfId="44966" xr:uid="{0B2DBC51-7509-4C61-B729-7AF3A227B827}"/>
    <cellStyle name="Normal 11 37 2 2 2 3" xfId="22713" xr:uid="{23987C5D-9418-4219-8CCB-678BA8CAE303}"/>
    <cellStyle name="Normal 11 37 2 2 2 4" xfId="37546" xr:uid="{B972F05A-1956-4597-8045-F2ED1EA6E9A6}"/>
    <cellStyle name="Normal 11 37 2 2 3" xfId="12057" xr:uid="{E4A9B511-8394-4630-A0CC-C52A85F44A08}"/>
    <cellStyle name="Normal 11 37 2 2 3 2" xfId="26895" xr:uid="{994811B1-2D77-4CA0-BADD-99CB0DFB4CA6}"/>
    <cellStyle name="Normal 11 37 2 2 3 3" xfId="41728" xr:uid="{A088CFA5-CBCA-4B4E-8A10-8DFF3CD76D63}"/>
    <cellStyle name="Normal 11 37 2 2 4" xfId="19475" xr:uid="{F6E64982-830F-46C4-97FF-D915C03EE737}"/>
    <cellStyle name="Normal 11 37 2 2 5" xfId="34308" xr:uid="{46309CF6-8A44-47AE-A8F2-1123CEE4D0CF}"/>
    <cellStyle name="Normal 11 37 2 3" xfId="6500" xr:uid="{22DB5B62-37D0-4DA3-915A-C8FF38AE918E}"/>
    <cellStyle name="Normal 11 37 2 3 2" xfId="13923" xr:uid="{23DFC2DD-4A4A-4EBA-9747-89F9FEAC8FA5}"/>
    <cellStyle name="Normal 11 37 2 3 2 2" xfId="28761" xr:uid="{68124949-47E3-412B-9B97-011477D47214}"/>
    <cellStyle name="Normal 11 37 2 3 2 3" xfId="43594" xr:uid="{E203E1D2-07B6-4992-A6CD-1D3C1549400A}"/>
    <cellStyle name="Normal 11 37 2 3 3" xfId="21341" xr:uid="{B09E3B60-8DFA-428F-9695-D7A88B1353C8}"/>
    <cellStyle name="Normal 11 37 2 3 4" xfId="36174" xr:uid="{9400C69E-2738-448E-A566-EB76BCD62ED0}"/>
    <cellStyle name="Normal 11 37 2 4" xfId="10682" xr:uid="{E4DAC6B7-A90A-41AD-B3E4-9B3FD0D24939}"/>
    <cellStyle name="Normal 11 37 2 4 2" xfId="25520" xr:uid="{6730AC43-2F5F-4ED6-A167-5F28E41AB173}"/>
    <cellStyle name="Normal 11 37 2 4 3" xfId="40353" xr:uid="{16E03434-C105-485A-9D3C-257800F1FD54}"/>
    <cellStyle name="Normal 11 37 2 5" xfId="18100" xr:uid="{A0D9E107-D39B-48DD-943E-9738C384FBC4}"/>
    <cellStyle name="Normal 11 37 2 6" xfId="32933" xr:uid="{E40F7C27-4E83-487D-8741-7FB03F159A86}"/>
    <cellStyle name="Normal 11 37 3" xfId="3272" xr:uid="{486B6E5C-C194-4FA2-A767-F1CA296CC1BF}"/>
    <cellStyle name="Normal 11 37 3 2" xfId="4636" xr:uid="{FD78F09D-8923-4A88-8FA9-6A005BB0AE76}"/>
    <cellStyle name="Normal 11 37 3 2 2" xfId="7873" xr:uid="{2C102BBC-DC71-4B62-B2F2-64E20D88F195}"/>
    <cellStyle name="Normal 11 37 3 2 2 2" xfId="15296" xr:uid="{E45670E0-51E8-43FA-BEC8-686A83FADA60}"/>
    <cellStyle name="Normal 11 37 3 2 2 2 2" xfId="30134" xr:uid="{C30AA583-47E2-42ED-BEDF-3580EEC05336}"/>
    <cellStyle name="Normal 11 37 3 2 2 2 3" xfId="44967" xr:uid="{8C9D54A3-01A2-4D66-BBC2-52D98FD9FBE7}"/>
    <cellStyle name="Normal 11 37 3 2 2 3" xfId="22714" xr:uid="{C2D1546A-C2DD-4209-888E-0B84371C2EA6}"/>
    <cellStyle name="Normal 11 37 3 2 2 4" xfId="37547" xr:uid="{307B75DF-5309-4E2D-87EE-CF9032C4AD53}"/>
    <cellStyle name="Normal 11 37 3 2 3" xfId="12058" xr:uid="{9967D928-4129-461D-8AD4-BA93C93DA082}"/>
    <cellStyle name="Normal 11 37 3 2 3 2" xfId="26896" xr:uid="{BEA6169E-C533-47D9-A3A9-A179FE0C8C3B}"/>
    <cellStyle name="Normal 11 37 3 2 3 3" xfId="41729" xr:uid="{E0E58289-1DC9-4043-8427-A12BE3FF992A}"/>
    <cellStyle name="Normal 11 37 3 2 4" xfId="19476" xr:uid="{3DB4EDDF-725F-4F94-BD07-2CF9DA5D33C4}"/>
    <cellStyle name="Normal 11 37 3 2 5" xfId="34309" xr:uid="{82FA0180-43C0-4A3B-A332-30FC5D78E3FF}"/>
    <cellStyle name="Normal 11 37 3 3" xfId="6501" xr:uid="{C34A3B12-54FB-42B8-A17A-D77DAC337C2E}"/>
    <cellStyle name="Normal 11 37 3 3 2" xfId="13924" xr:uid="{3B1AD618-62D5-425E-9052-76B87E463264}"/>
    <cellStyle name="Normal 11 37 3 3 2 2" xfId="28762" xr:uid="{4E55E20F-6160-4A34-AA3E-4971DA34DFD2}"/>
    <cellStyle name="Normal 11 37 3 3 2 3" xfId="43595" xr:uid="{867BC21A-D0D1-4C49-A4B6-FBE3D3A4148D}"/>
    <cellStyle name="Normal 11 37 3 3 3" xfId="21342" xr:uid="{17DF86F9-807F-4DB5-8A6E-82C9810B91BF}"/>
    <cellStyle name="Normal 11 37 3 3 4" xfId="36175" xr:uid="{CEE32FD1-4844-42BD-8625-BBDCB66A46A3}"/>
    <cellStyle name="Normal 11 37 3 4" xfId="10683" xr:uid="{3648BBEA-7DA9-46B0-8B96-5F1F6CDF812B}"/>
    <cellStyle name="Normal 11 37 3 4 2" xfId="25521" xr:uid="{14772B20-2D9F-4261-8F7A-F2154946B93D}"/>
    <cellStyle name="Normal 11 37 3 4 3" xfId="40354" xr:uid="{A353A8A6-3CE0-4658-8666-7DE36A11E315}"/>
    <cellStyle name="Normal 11 37 3 5" xfId="18101" xr:uid="{D92592DA-427F-4A0A-8EFE-4ABEE5C64C98}"/>
    <cellStyle name="Normal 11 37 3 6" xfId="32934" xr:uid="{873E81D1-E00D-4497-AB0B-96592D353BF3}"/>
    <cellStyle name="Normal 11 37 4" xfId="4637" xr:uid="{130C0C7F-470D-425D-8D01-F5D6C9D23F25}"/>
    <cellStyle name="Normal 11 37 4 2" xfId="7874" xr:uid="{81BC918A-A8A0-4611-9CA5-619991F6D526}"/>
    <cellStyle name="Normal 11 37 4 2 2" xfId="15297" xr:uid="{E84B7FF0-EA5E-48C6-8399-8D532C67CB97}"/>
    <cellStyle name="Normal 11 37 4 2 2 2" xfId="30135" xr:uid="{D97EF655-AC82-4D65-A444-95E98152B625}"/>
    <cellStyle name="Normal 11 37 4 2 2 3" xfId="44968" xr:uid="{E364AC09-03EB-4B15-B6DA-F5B089CBDE04}"/>
    <cellStyle name="Normal 11 37 4 2 3" xfId="22715" xr:uid="{03B71B78-04FB-474B-A236-651F6EEC3939}"/>
    <cellStyle name="Normal 11 37 4 2 4" xfId="37548" xr:uid="{A8E05F7F-CFCF-4206-9BB8-BD6574D2AA1F}"/>
    <cellStyle name="Normal 11 37 4 3" xfId="12059" xr:uid="{527A02A1-8F7E-4D39-87D8-77A53F65E01A}"/>
    <cellStyle name="Normal 11 37 4 3 2" xfId="26897" xr:uid="{6E059B99-47DF-4EB0-9765-7294CB89CEB2}"/>
    <cellStyle name="Normal 11 37 4 3 3" xfId="41730" xr:uid="{5B333C83-20F0-491D-BDE9-A7D50E7B4FCB}"/>
    <cellStyle name="Normal 11 37 4 4" xfId="19477" xr:uid="{9EC53118-D7D7-422C-AA9F-56B27157C3B3}"/>
    <cellStyle name="Normal 11 37 4 5" xfId="34310" xr:uid="{4E73DA70-AA0E-42A1-BE9F-17187149F484}"/>
    <cellStyle name="Normal 11 37 5" xfId="5721" xr:uid="{769D7A56-E77A-408C-8ABB-7952E1F45C08}"/>
    <cellStyle name="Normal 11 37 5 2" xfId="8961" xr:uid="{0B4DFDDB-598B-4F05-971B-5CD0D896EDF2}"/>
    <cellStyle name="Normal 11 37 5 2 2" xfId="16384" xr:uid="{6F1ADD1D-2FA0-495C-9A9D-D34BEEE2E58B}"/>
    <cellStyle name="Normal 11 37 5 2 2 2" xfId="31222" xr:uid="{F63D5E9A-0766-4602-9629-C09EEA0406F9}"/>
    <cellStyle name="Normal 11 37 5 2 2 3" xfId="46055" xr:uid="{9A28BC66-F4C8-4FBE-A966-1A6D25D139ED}"/>
    <cellStyle name="Normal 11 37 5 2 3" xfId="23802" xr:uid="{DC605BB0-C493-4B0C-A183-551DA9A9CEAE}"/>
    <cellStyle name="Normal 11 37 5 2 4" xfId="38635" xr:uid="{541D3C55-7FF9-4E4A-9F3C-1E4B44E36C2A}"/>
    <cellStyle name="Normal 11 37 5 3" xfId="13146" xr:uid="{E5C8945C-A980-4B9F-AAD4-80A7479CC3D4}"/>
    <cellStyle name="Normal 11 37 5 3 2" xfId="27984" xr:uid="{36424D39-C72D-4747-97DD-40AFB1BF64CC}"/>
    <cellStyle name="Normal 11 37 5 3 3" xfId="42817" xr:uid="{5FDFC4C3-EB17-4759-89BA-1905A2AF115E}"/>
    <cellStyle name="Normal 11 37 5 4" xfId="20564" xr:uid="{09537AD1-2D5B-4696-9647-CF85A4D80C4E}"/>
    <cellStyle name="Normal 11 37 5 5" xfId="35397" xr:uid="{E8B0C05C-AC8A-4C37-AD3E-052C6752FADF}"/>
    <cellStyle name="Normal 11 37 6" xfId="3270" xr:uid="{5FA67D65-1E27-40D0-87C3-3644E87EDD4C}"/>
    <cellStyle name="Normal 11 37 6 2" xfId="9454" xr:uid="{0D8491A2-EE4A-4857-BD64-8B700EC47932}"/>
    <cellStyle name="Normal 11 37 6 2 2" xfId="16877" xr:uid="{AEF22E10-6F51-4AD4-8C40-A2C34E51BF7D}"/>
    <cellStyle name="Normal 11 37 6 2 2 2" xfId="31715" xr:uid="{199376A1-AD38-4A47-8404-F9C30566E77D}"/>
    <cellStyle name="Normal 11 37 6 2 2 3" xfId="46548" xr:uid="{F43F4645-ABFE-45D7-8179-B3C9D708D9C6}"/>
    <cellStyle name="Normal 11 37 6 2 3" xfId="24295" xr:uid="{B1D662F6-EDB8-4B40-B886-D92D185D920C}"/>
    <cellStyle name="Normal 11 37 6 2 4" xfId="39128" xr:uid="{B9B9C954-4D7F-4E4F-B1F8-D0791B10D897}"/>
    <cellStyle name="Normal 11 37 6 3" xfId="10681" xr:uid="{A7912894-CE00-4CC0-8F28-B644EBAA58B4}"/>
    <cellStyle name="Normal 11 37 6 3 2" xfId="25519" xr:uid="{1538026D-564E-4B87-911A-B1C5F0AC6C10}"/>
    <cellStyle name="Normal 11 37 6 3 3" xfId="40352" xr:uid="{2259ADFF-E969-478E-A5A0-FC4FB964EFAD}"/>
    <cellStyle name="Normal 11 37 6 4" xfId="18099" xr:uid="{70F6F4E6-E2E6-4741-9F92-CFCF61216DE3}"/>
    <cellStyle name="Normal 11 37 6 5" xfId="32932" xr:uid="{9AA1FFC3-B8D2-43B1-A955-79E062E0819F}"/>
    <cellStyle name="Normal 11 37 7" xfId="6499" xr:uid="{6C92E651-959D-4338-8A89-E84585D60ECB}"/>
    <cellStyle name="Normal 11 37 7 2" xfId="13922" xr:uid="{D6CA2849-010E-43FE-B818-CFA78E221013}"/>
    <cellStyle name="Normal 11 37 7 2 2" xfId="28760" xr:uid="{1168A18A-2888-4665-BE87-D601372C642A}"/>
    <cellStyle name="Normal 11 37 7 2 3" xfId="43593" xr:uid="{E40A45B5-B30A-45D0-9863-916A9603F707}"/>
    <cellStyle name="Normal 11 37 7 3" xfId="21340" xr:uid="{23ECE2AD-ACE9-4BD0-8FD3-EA10BFFDE1EA}"/>
    <cellStyle name="Normal 11 37 7 4" xfId="36173" xr:uid="{B57F949B-811B-43B8-8BD5-57366864F4FA}"/>
    <cellStyle name="Normal 11 37 8" xfId="10160" xr:uid="{C482B3B3-8DB4-413E-ADB6-2DE67188F4A0}"/>
    <cellStyle name="Normal 11 37 8 2" xfId="24998" xr:uid="{2618C672-B2F3-46CD-8DED-E8668D334E82}"/>
    <cellStyle name="Normal 11 37 8 3" xfId="39831" xr:uid="{F8A2A007-C928-465F-863E-314718861B3E}"/>
    <cellStyle name="Normal 11 37 9" xfId="17578" xr:uid="{F95E824A-F678-4C06-B4EC-152016B9773C}"/>
    <cellStyle name="Normal 11 38" xfId="2686" xr:uid="{B716CA61-DDF5-490B-88D1-BF70270D23EB}"/>
    <cellStyle name="Normal 11 38 10" xfId="32405" xr:uid="{EBBCFA27-D9BA-4FA5-BBC5-66E6221FD7F5}"/>
    <cellStyle name="Normal 11 38 2" xfId="3274" xr:uid="{5A5668A4-5118-4788-AE3A-0F1D079AD4E2}"/>
    <cellStyle name="Normal 11 38 2 2" xfId="4638" xr:uid="{B0179F9D-2A37-4CC5-90CE-5B1BB7E6FF67}"/>
    <cellStyle name="Normal 11 38 2 2 2" xfId="7875" xr:uid="{8A5B5AED-BCD0-44AF-AE5C-2E3932DC13DA}"/>
    <cellStyle name="Normal 11 38 2 2 2 2" xfId="15298" xr:uid="{771041CE-6055-47E2-92A5-37D11C9A6F70}"/>
    <cellStyle name="Normal 11 38 2 2 2 2 2" xfId="30136" xr:uid="{701EAF82-60C8-4549-A029-E693EFD60635}"/>
    <cellStyle name="Normal 11 38 2 2 2 2 3" xfId="44969" xr:uid="{5A015110-B66D-4AEB-BF0C-92CCB605E829}"/>
    <cellStyle name="Normal 11 38 2 2 2 3" xfId="22716" xr:uid="{C6C7AC70-22F9-4DDC-8BE1-E236DC32D507}"/>
    <cellStyle name="Normal 11 38 2 2 2 4" xfId="37549" xr:uid="{F5A0D3AF-E706-4721-AB56-88DA389A9B59}"/>
    <cellStyle name="Normal 11 38 2 2 3" xfId="12060" xr:uid="{D5DA0E82-57CE-46ED-8FA5-81EF636953A5}"/>
    <cellStyle name="Normal 11 38 2 2 3 2" xfId="26898" xr:uid="{325CC2FF-2826-4B43-B814-12B70303B257}"/>
    <cellStyle name="Normal 11 38 2 2 3 3" xfId="41731" xr:uid="{048FE22F-D2E1-4CD4-A035-9D5FD4749830}"/>
    <cellStyle name="Normal 11 38 2 2 4" xfId="19478" xr:uid="{79AFD45A-9DA2-4F03-9F67-15A9EE9ADDAF}"/>
    <cellStyle name="Normal 11 38 2 2 5" xfId="34311" xr:uid="{406F5B9C-A4A6-468A-B65D-D7BFCACD6C07}"/>
    <cellStyle name="Normal 11 38 2 3" xfId="6503" xr:uid="{10C95521-78C6-4E86-9B2F-7F967BD15983}"/>
    <cellStyle name="Normal 11 38 2 3 2" xfId="13926" xr:uid="{948B4D77-D6F4-40FA-BD43-64504C6273DC}"/>
    <cellStyle name="Normal 11 38 2 3 2 2" xfId="28764" xr:uid="{2D3F51F0-07C4-4B03-AA94-A9AC4219CC2F}"/>
    <cellStyle name="Normal 11 38 2 3 2 3" xfId="43597" xr:uid="{15416140-BADB-461D-B9CE-578AFC7622F4}"/>
    <cellStyle name="Normal 11 38 2 3 3" xfId="21344" xr:uid="{9C59FAAF-7270-40B2-BEB1-69CA9DB25207}"/>
    <cellStyle name="Normal 11 38 2 3 4" xfId="36177" xr:uid="{30D53195-9202-4DBE-849B-EE89EEAFA218}"/>
    <cellStyle name="Normal 11 38 2 4" xfId="10685" xr:uid="{2FC7C0A8-8651-4509-A582-5B20942E95C3}"/>
    <cellStyle name="Normal 11 38 2 4 2" xfId="25523" xr:uid="{B11ED920-3309-40CD-ADB3-1F0659BC4AF5}"/>
    <cellStyle name="Normal 11 38 2 4 3" xfId="40356" xr:uid="{4E3E20B3-D49F-4587-A739-12E1D61693EA}"/>
    <cellStyle name="Normal 11 38 2 5" xfId="18103" xr:uid="{EB6A9237-DD34-4319-AA53-3198477A6BC3}"/>
    <cellStyle name="Normal 11 38 2 6" xfId="32936" xr:uid="{998160D9-56B7-422B-BAFC-E8EC3670A886}"/>
    <cellStyle name="Normal 11 38 3" xfId="3275" xr:uid="{7525CC71-A4ED-4C64-A28E-7B1EB9FEC2BB}"/>
    <cellStyle name="Normal 11 38 3 2" xfId="4639" xr:uid="{893D2ECA-D9FC-4D82-9EB4-1FA18668222B}"/>
    <cellStyle name="Normal 11 38 3 2 2" xfId="7876" xr:uid="{E122BABA-8082-4E54-941B-DC57C4EA6F1E}"/>
    <cellStyle name="Normal 11 38 3 2 2 2" xfId="15299" xr:uid="{FA4B9ECC-55FF-4304-A0C2-364548053509}"/>
    <cellStyle name="Normal 11 38 3 2 2 2 2" xfId="30137" xr:uid="{8D1D325A-DC79-4938-860A-E51F1BA599A4}"/>
    <cellStyle name="Normal 11 38 3 2 2 2 3" xfId="44970" xr:uid="{CE358949-804A-4DB5-8AF9-7E5E84F0E3ED}"/>
    <cellStyle name="Normal 11 38 3 2 2 3" xfId="22717" xr:uid="{960A4BDD-CF6D-4E40-822E-0C554DD5038B}"/>
    <cellStyle name="Normal 11 38 3 2 2 4" xfId="37550" xr:uid="{D01F9CE0-60BF-4A13-933A-D54A0FA8BEC8}"/>
    <cellStyle name="Normal 11 38 3 2 3" xfId="12061" xr:uid="{B51789D9-ADE9-4914-8D8A-AA3BDBCB516C}"/>
    <cellStyle name="Normal 11 38 3 2 3 2" xfId="26899" xr:uid="{873D872B-0334-4901-8A72-5B27486661DA}"/>
    <cellStyle name="Normal 11 38 3 2 3 3" xfId="41732" xr:uid="{EB5D641A-9381-41DF-9419-9C911DA6474D}"/>
    <cellStyle name="Normal 11 38 3 2 4" xfId="19479" xr:uid="{2A0E20FC-1EA3-42B4-A2A7-B8A328E9B5E9}"/>
    <cellStyle name="Normal 11 38 3 2 5" xfId="34312" xr:uid="{9E450B69-97C2-4D31-B757-E6BF3A366B0B}"/>
    <cellStyle name="Normal 11 38 3 3" xfId="6504" xr:uid="{1980D15C-FDCA-4F8C-8A46-08F0D37F727D}"/>
    <cellStyle name="Normal 11 38 3 3 2" xfId="13927" xr:uid="{FCBB78FD-47B4-4F48-B362-4E8E52BC5D44}"/>
    <cellStyle name="Normal 11 38 3 3 2 2" xfId="28765" xr:uid="{1743D922-F6F5-40F9-BA90-EA6E38779D7C}"/>
    <cellStyle name="Normal 11 38 3 3 2 3" xfId="43598" xr:uid="{7618AD67-730F-4F51-A47F-494A84FF0F02}"/>
    <cellStyle name="Normal 11 38 3 3 3" xfId="21345" xr:uid="{0F4A2F67-A361-49A9-A30C-88ABD2E52080}"/>
    <cellStyle name="Normal 11 38 3 3 4" xfId="36178" xr:uid="{8C0E13F0-3B86-4500-8604-BD6FC9C7E89D}"/>
    <cellStyle name="Normal 11 38 3 4" xfId="10686" xr:uid="{127311BF-1869-4072-9DDF-265EEF2B3173}"/>
    <cellStyle name="Normal 11 38 3 4 2" xfId="25524" xr:uid="{BADA4AB7-D0FB-4432-8F02-3802C045BBCF}"/>
    <cellStyle name="Normal 11 38 3 4 3" xfId="40357" xr:uid="{B4F3D0C1-AC78-4903-A46D-82B5A382CBA8}"/>
    <cellStyle name="Normal 11 38 3 5" xfId="18104" xr:uid="{D2ECE57F-98B1-4C70-843D-87592C3D0C56}"/>
    <cellStyle name="Normal 11 38 3 6" xfId="32937" xr:uid="{624D1269-DB0C-4BE4-A6B9-1D71A1885A48}"/>
    <cellStyle name="Normal 11 38 4" xfId="4640" xr:uid="{9EB85F96-8A57-47F7-B2DA-9A3DFEFC80BC}"/>
    <cellStyle name="Normal 11 38 4 2" xfId="7877" xr:uid="{6AC5B0B9-2000-4021-9819-8D52BC75AFDC}"/>
    <cellStyle name="Normal 11 38 4 2 2" xfId="15300" xr:uid="{C88B7A30-8916-4145-94B1-84EE17D9A649}"/>
    <cellStyle name="Normal 11 38 4 2 2 2" xfId="30138" xr:uid="{5DDB4455-260C-4DD8-8AC4-CEE99B0C9F58}"/>
    <cellStyle name="Normal 11 38 4 2 2 3" xfId="44971" xr:uid="{578C2799-DD58-4565-A615-7A99BAC159EE}"/>
    <cellStyle name="Normal 11 38 4 2 3" xfId="22718" xr:uid="{D253B28C-0299-4FFA-AF91-D18E816EB0AB}"/>
    <cellStyle name="Normal 11 38 4 2 4" xfId="37551" xr:uid="{F43E23AD-51D4-49D8-B35E-B18474235EA6}"/>
    <cellStyle name="Normal 11 38 4 3" xfId="12062" xr:uid="{9186AFEE-3B51-406B-A98A-D14485809ECB}"/>
    <cellStyle name="Normal 11 38 4 3 2" xfId="26900" xr:uid="{A12047C5-73D6-45EC-9821-167CAEE2B0CB}"/>
    <cellStyle name="Normal 11 38 4 3 3" xfId="41733" xr:uid="{71114126-DA55-4E69-95BD-69CA03DC8759}"/>
    <cellStyle name="Normal 11 38 4 4" xfId="19480" xr:uid="{4D746ACD-62C8-4095-8A0E-85E02B38A46A}"/>
    <cellStyle name="Normal 11 38 4 5" xfId="34313" xr:uid="{89764AFE-945B-4070-B448-8E49D18FCE86}"/>
    <cellStyle name="Normal 11 38 5" xfId="5740" xr:uid="{F1A4BBAE-8DF8-4278-BE85-840738098526}"/>
    <cellStyle name="Normal 11 38 5 2" xfId="8980" xr:uid="{3CF8B915-E82E-4F06-B76A-B5C1B55116E7}"/>
    <cellStyle name="Normal 11 38 5 2 2" xfId="16403" xr:uid="{DC3C896D-0BF0-4586-9F84-B3CB02BC7FE6}"/>
    <cellStyle name="Normal 11 38 5 2 2 2" xfId="31241" xr:uid="{4C3C2376-4B81-4092-AEB9-CAB4B1A2B1F8}"/>
    <cellStyle name="Normal 11 38 5 2 2 3" xfId="46074" xr:uid="{F8BD4070-9A69-4900-A11A-86C3F74BC348}"/>
    <cellStyle name="Normal 11 38 5 2 3" xfId="23821" xr:uid="{01E38084-89CB-4729-86BB-A5D797708617}"/>
    <cellStyle name="Normal 11 38 5 2 4" xfId="38654" xr:uid="{A642FD5C-3D93-4651-9334-0E116FC5C505}"/>
    <cellStyle name="Normal 11 38 5 3" xfId="13165" xr:uid="{DB768B97-7C5D-493B-AD7E-F7C1010BE61C}"/>
    <cellStyle name="Normal 11 38 5 3 2" xfId="28003" xr:uid="{F24736B7-0A15-4C85-B6FE-F1465770ECAB}"/>
    <cellStyle name="Normal 11 38 5 3 3" xfId="42836" xr:uid="{5CB32614-3D6A-4CAE-8C50-03CBAD8BE397}"/>
    <cellStyle name="Normal 11 38 5 4" xfId="20583" xr:uid="{8617266C-B43F-4BFF-AE28-DC7EAAD53D09}"/>
    <cellStyle name="Normal 11 38 5 5" xfId="35416" xr:uid="{CA716C1B-DE69-4A44-A71F-1B556027EA5F}"/>
    <cellStyle name="Normal 11 38 6" xfId="3273" xr:uid="{8FDFD1FA-BCDB-45A9-AB40-3ACA6DAE3172}"/>
    <cellStyle name="Normal 11 38 6 2" xfId="9455" xr:uid="{17C14D33-5AED-4899-AFFA-84E308544645}"/>
    <cellStyle name="Normal 11 38 6 2 2" xfId="16878" xr:uid="{7816CE22-8ECF-4DC8-A30D-5C8E1DDB63B6}"/>
    <cellStyle name="Normal 11 38 6 2 2 2" xfId="31716" xr:uid="{5A28260D-C8A4-419D-AECB-F7675273879C}"/>
    <cellStyle name="Normal 11 38 6 2 2 3" xfId="46549" xr:uid="{74A29E59-4C07-4A3D-9CBB-2AEFF6A289C2}"/>
    <cellStyle name="Normal 11 38 6 2 3" xfId="24296" xr:uid="{A042E810-5BAB-46A6-8DCF-FF962C3EB9C0}"/>
    <cellStyle name="Normal 11 38 6 2 4" xfId="39129" xr:uid="{2439DCF2-FF27-449B-BF8A-2364EDC21D64}"/>
    <cellStyle name="Normal 11 38 6 3" xfId="10684" xr:uid="{09405B80-AF91-4F5B-ABE8-3C894414F7B8}"/>
    <cellStyle name="Normal 11 38 6 3 2" xfId="25522" xr:uid="{77010626-3D19-4594-B08C-581FCABE697F}"/>
    <cellStyle name="Normal 11 38 6 3 3" xfId="40355" xr:uid="{8E1DBA68-E57A-478E-B76E-657D0073B850}"/>
    <cellStyle name="Normal 11 38 6 4" xfId="18102" xr:uid="{491F0171-5702-44B1-BBC1-19C97379A3C8}"/>
    <cellStyle name="Normal 11 38 6 5" xfId="32935" xr:uid="{7B170BBE-F8B6-4660-8145-942F37D94B9E}"/>
    <cellStyle name="Normal 11 38 7" xfId="6502" xr:uid="{9119B358-CE8C-484F-913E-3C35A122FA1D}"/>
    <cellStyle name="Normal 11 38 7 2" xfId="13925" xr:uid="{702B7AEA-70DB-4194-8799-4102D9E32E73}"/>
    <cellStyle name="Normal 11 38 7 2 2" xfId="28763" xr:uid="{2E9897C5-EAAD-448F-A080-69D816A743AE}"/>
    <cellStyle name="Normal 11 38 7 2 3" xfId="43596" xr:uid="{6F0F8A79-163D-4D00-8CC0-97C245CCD7A1}"/>
    <cellStyle name="Normal 11 38 7 3" xfId="21343" xr:uid="{994760FF-8F05-40C4-BC07-0E529029556E}"/>
    <cellStyle name="Normal 11 38 7 4" xfId="36176" xr:uid="{4C190793-6DA6-4ABF-9A59-BFCE2FA1779D}"/>
    <cellStyle name="Normal 11 38 8" xfId="10154" xr:uid="{A7C73952-73DA-4D77-BE7E-06720517AFDA}"/>
    <cellStyle name="Normal 11 38 8 2" xfId="24992" xr:uid="{3C4B7574-6249-4E48-8AAE-E0DD68F33C04}"/>
    <cellStyle name="Normal 11 38 8 3" xfId="39825" xr:uid="{E611D7BD-1925-4027-AF3C-4EB41247981A}"/>
    <cellStyle name="Normal 11 38 9" xfId="17572" xr:uid="{2DE07CC0-024C-4926-9C11-081F7979C44A}"/>
    <cellStyle name="Normal 11 39" xfId="2601" xr:uid="{0B0AC213-EE4A-441F-A39B-340D01FC456F}"/>
    <cellStyle name="Normal 11 39 10" xfId="32358" xr:uid="{9CA9BD78-9E1F-4B2C-A21D-58A06F8AA1E2}"/>
    <cellStyle name="Normal 11 39 2" xfId="3277" xr:uid="{F0C01DEF-032E-48DD-BADD-2BAC6E448B5C}"/>
    <cellStyle name="Normal 11 39 2 2" xfId="4641" xr:uid="{563A4D7C-69E6-404E-BDA1-F2FA2473C6FC}"/>
    <cellStyle name="Normal 11 39 2 2 2" xfId="7878" xr:uid="{7E2EDAE0-ED9A-4B50-A4EF-CC0CDAEB70BF}"/>
    <cellStyle name="Normal 11 39 2 2 2 2" xfId="15301" xr:uid="{64A2B068-9490-4B8C-8727-A0B0C31AB9CF}"/>
    <cellStyle name="Normal 11 39 2 2 2 2 2" xfId="30139" xr:uid="{1A2F611A-31FC-4E4D-9F61-A3FAACDA58DF}"/>
    <cellStyle name="Normal 11 39 2 2 2 2 3" xfId="44972" xr:uid="{C80B268D-6C38-4155-9FD8-16F98350032B}"/>
    <cellStyle name="Normal 11 39 2 2 2 3" xfId="22719" xr:uid="{1706BAEA-0A0E-4AA4-8720-7BC20F0AB804}"/>
    <cellStyle name="Normal 11 39 2 2 2 4" xfId="37552" xr:uid="{552F5243-12CB-4D54-A9E4-FAE1B7AB4DE3}"/>
    <cellStyle name="Normal 11 39 2 2 3" xfId="12063" xr:uid="{028939C9-2ECD-4494-985A-742BE9C723AE}"/>
    <cellStyle name="Normal 11 39 2 2 3 2" xfId="26901" xr:uid="{E9F6AF41-3035-4983-A1E5-75C8BAEA3541}"/>
    <cellStyle name="Normal 11 39 2 2 3 3" xfId="41734" xr:uid="{E0BDA93B-FB73-45DD-A23B-B7D23C800115}"/>
    <cellStyle name="Normal 11 39 2 2 4" xfId="19481" xr:uid="{BC9597B8-FACF-45F7-B50F-31E0B1C796C0}"/>
    <cellStyle name="Normal 11 39 2 2 5" xfId="34314" xr:uid="{17D448F6-F409-477F-8EAC-470CAFDE0490}"/>
    <cellStyle name="Normal 11 39 2 3" xfId="6506" xr:uid="{C6C654CA-1162-484F-8A14-D8988B0AF892}"/>
    <cellStyle name="Normal 11 39 2 3 2" xfId="13929" xr:uid="{ED749404-5F0E-4E4E-AEB2-3ADF248FADE2}"/>
    <cellStyle name="Normal 11 39 2 3 2 2" xfId="28767" xr:uid="{A1CAD83F-0096-4553-8D7B-F072C78DA9F5}"/>
    <cellStyle name="Normal 11 39 2 3 2 3" xfId="43600" xr:uid="{2D64F5B2-2D68-499D-A1E9-7BB56E766AF5}"/>
    <cellStyle name="Normal 11 39 2 3 3" xfId="21347" xr:uid="{45BAD867-AB20-4FCC-BD12-BCEFF56D209A}"/>
    <cellStyle name="Normal 11 39 2 3 4" xfId="36180" xr:uid="{2702ECAB-3D81-4368-86B0-01C23BD65214}"/>
    <cellStyle name="Normal 11 39 2 4" xfId="10688" xr:uid="{130DFAB6-F497-4FC9-AD63-7895DDD62F73}"/>
    <cellStyle name="Normal 11 39 2 4 2" xfId="25526" xr:uid="{F3359246-820D-463D-AF52-1FFF639346FD}"/>
    <cellStyle name="Normal 11 39 2 4 3" xfId="40359" xr:uid="{253B6A23-C9EA-4076-BAFC-469A12A77960}"/>
    <cellStyle name="Normal 11 39 2 5" xfId="18106" xr:uid="{397E0145-C1D1-403A-A27C-7D1AF41663C7}"/>
    <cellStyle name="Normal 11 39 2 6" xfId="32939" xr:uid="{B4922D0B-3043-4351-9A18-7DB14AAABDFD}"/>
    <cellStyle name="Normal 11 39 3" xfId="3278" xr:uid="{21E70F82-DBE4-4463-B5A1-30EE7EF2E6B1}"/>
    <cellStyle name="Normal 11 39 3 2" xfId="4642" xr:uid="{825FD979-2CDC-42E2-80F8-20EB540B48A1}"/>
    <cellStyle name="Normal 11 39 3 2 2" xfId="7879" xr:uid="{2B0170B1-D3CA-4C10-9DA0-689E9E183B8B}"/>
    <cellStyle name="Normal 11 39 3 2 2 2" xfId="15302" xr:uid="{0D3E942A-4CFB-4BEA-9CD9-7BD0A3579CF0}"/>
    <cellStyle name="Normal 11 39 3 2 2 2 2" xfId="30140" xr:uid="{156C6CA5-B00E-4110-9335-C3293DCE9D1E}"/>
    <cellStyle name="Normal 11 39 3 2 2 2 3" xfId="44973" xr:uid="{DBF7EFA7-6B9D-4FE3-8C38-1BAAF3FD5D62}"/>
    <cellStyle name="Normal 11 39 3 2 2 3" xfId="22720" xr:uid="{6937BB59-32AB-4C05-ABA4-81A24B535F9A}"/>
    <cellStyle name="Normal 11 39 3 2 2 4" xfId="37553" xr:uid="{ACD52FBE-9A31-4884-B458-93A8D18F9E0D}"/>
    <cellStyle name="Normal 11 39 3 2 3" xfId="12064" xr:uid="{D65FE96B-03A1-4112-8E20-632400AC7349}"/>
    <cellStyle name="Normal 11 39 3 2 3 2" xfId="26902" xr:uid="{785F500A-1AA8-467C-855E-7D4294A93A6B}"/>
    <cellStyle name="Normal 11 39 3 2 3 3" xfId="41735" xr:uid="{EA6FF943-FC5A-4AD1-8365-8DFF441EA8E6}"/>
    <cellStyle name="Normal 11 39 3 2 4" xfId="19482" xr:uid="{C5E3C7B1-6FA6-4FB6-987F-BA10AF4970F4}"/>
    <cellStyle name="Normal 11 39 3 2 5" xfId="34315" xr:uid="{2FEAA665-78D2-4C72-80B5-5F7F639CB168}"/>
    <cellStyle name="Normal 11 39 3 3" xfId="6507" xr:uid="{6D1254AE-1D74-4F8F-9823-1340A1D3FA6B}"/>
    <cellStyle name="Normal 11 39 3 3 2" xfId="13930" xr:uid="{276D16C2-073D-4427-A60B-7954FC736A4F}"/>
    <cellStyle name="Normal 11 39 3 3 2 2" xfId="28768" xr:uid="{AE6558E6-3120-4B99-B72A-2A57CFFED060}"/>
    <cellStyle name="Normal 11 39 3 3 2 3" xfId="43601" xr:uid="{B5E30FDE-8CD4-4FA8-BC65-709640BFEDE6}"/>
    <cellStyle name="Normal 11 39 3 3 3" xfId="21348" xr:uid="{D2CFE1AE-3510-4464-BE1F-AD864D75F3A7}"/>
    <cellStyle name="Normal 11 39 3 3 4" xfId="36181" xr:uid="{1CEE2006-4107-408F-B6EE-E08FBE01157F}"/>
    <cellStyle name="Normal 11 39 3 4" xfId="10689" xr:uid="{16C8D7C8-FE12-49F5-9D9D-99F21A366C80}"/>
    <cellStyle name="Normal 11 39 3 4 2" xfId="25527" xr:uid="{86BE27D5-DDBB-4FBC-948C-E9E9EBE98947}"/>
    <cellStyle name="Normal 11 39 3 4 3" xfId="40360" xr:uid="{88618B73-94BC-4D6A-A95B-17C1C0F316A4}"/>
    <cellStyle name="Normal 11 39 3 5" xfId="18107" xr:uid="{57165E72-CB8F-4638-B98D-09FBD5F4841F}"/>
    <cellStyle name="Normal 11 39 3 6" xfId="32940" xr:uid="{D4264DDB-2BB2-444B-A588-23A5D7242642}"/>
    <cellStyle name="Normal 11 39 4" xfId="4643" xr:uid="{ED438971-2BE0-4F70-AAD9-3D4EC6ECBCAE}"/>
    <cellStyle name="Normal 11 39 4 2" xfId="7880" xr:uid="{B9D35C18-708D-4A79-80C9-7DE74FA8E743}"/>
    <cellStyle name="Normal 11 39 4 2 2" xfId="15303" xr:uid="{1F0AA395-F63E-40D8-8636-9F6E06295B13}"/>
    <cellStyle name="Normal 11 39 4 2 2 2" xfId="30141" xr:uid="{90577758-62C3-488D-8EED-1B9635B53AEB}"/>
    <cellStyle name="Normal 11 39 4 2 2 3" xfId="44974" xr:uid="{94ED4A2D-FCB4-42E3-9487-3BD597172558}"/>
    <cellStyle name="Normal 11 39 4 2 3" xfId="22721" xr:uid="{76CD6BF3-B6C8-43FF-A8C2-7B7ABD8EDCE8}"/>
    <cellStyle name="Normal 11 39 4 2 4" xfId="37554" xr:uid="{4262C80F-A920-4DF8-BD9B-56FFFEF84473}"/>
    <cellStyle name="Normal 11 39 4 3" xfId="12065" xr:uid="{48EB0697-B7A8-4318-8A1A-8ED387077F5F}"/>
    <cellStyle name="Normal 11 39 4 3 2" xfId="26903" xr:uid="{6AC71A9E-ED04-4BF8-8C0D-13E36AEDB90B}"/>
    <cellStyle name="Normal 11 39 4 3 3" xfId="41736" xr:uid="{9FA42E30-7AAB-41D7-9FF9-A0CB40D1B834}"/>
    <cellStyle name="Normal 11 39 4 4" xfId="19483" xr:uid="{461A5D17-A1E3-46EE-9BD0-AFD8340CEEDD}"/>
    <cellStyle name="Normal 11 39 4 5" xfId="34316" xr:uid="{A8B84642-DF9E-4EB9-8966-941D8DBA580B}"/>
    <cellStyle name="Normal 11 39 5" xfId="6047" xr:uid="{FF14F6B1-B355-454C-A481-BFDE1BBAD38D}"/>
    <cellStyle name="Normal 11 39 5 2" xfId="9285" xr:uid="{6BA000FB-839E-4595-94B6-A803FA3B2DA4}"/>
    <cellStyle name="Normal 11 39 5 2 2" xfId="16708" xr:uid="{36B80DF1-2FF9-4853-873B-1F62153AE438}"/>
    <cellStyle name="Normal 11 39 5 2 2 2" xfId="31546" xr:uid="{07B9FEFF-4391-4BE6-9344-998CB794F20B}"/>
    <cellStyle name="Normal 11 39 5 2 2 3" xfId="46379" xr:uid="{64C84A1A-094A-4E8A-93AC-3F12E2D14989}"/>
    <cellStyle name="Normal 11 39 5 2 3" xfId="24126" xr:uid="{CE864B59-80C3-4EFE-90A1-2359F031B455}"/>
    <cellStyle name="Normal 11 39 5 2 4" xfId="38959" xr:uid="{052DFAF9-91AB-4F25-A93A-0C7C6973AFF1}"/>
    <cellStyle name="Normal 11 39 5 3" xfId="13470" xr:uid="{B4CE7EDC-60C4-4681-BE01-282652DFC495}"/>
    <cellStyle name="Normal 11 39 5 3 2" xfId="28308" xr:uid="{CE3B1FD6-A5BD-4859-8A0C-1A8679106BB9}"/>
    <cellStyle name="Normal 11 39 5 3 3" xfId="43141" xr:uid="{E3981B54-86AC-4D5D-9076-180F62103CA6}"/>
    <cellStyle name="Normal 11 39 5 4" xfId="20888" xr:uid="{30662A7D-3A2D-451E-9828-D5DA57A3354B}"/>
    <cellStyle name="Normal 11 39 5 5" xfId="35721" xr:uid="{B2676A8E-1FD1-46F9-917A-05A0FD718890}"/>
    <cellStyle name="Normal 11 39 6" xfId="3276" xr:uid="{6E02989B-C7A2-44CA-BB81-B3410B8F3F94}"/>
    <cellStyle name="Normal 11 39 6 2" xfId="9456" xr:uid="{16F67CB2-C7C8-40C9-A608-FBCB4BB8B8AD}"/>
    <cellStyle name="Normal 11 39 6 2 2" xfId="16879" xr:uid="{D0D53630-03D5-41AE-93DD-F91195D809B6}"/>
    <cellStyle name="Normal 11 39 6 2 2 2" xfId="31717" xr:uid="{2E8CCF50-0F4F-4CE7-AFD9-D8E072415F30}"/>
    <cellStyle name="Normal 11 39 6 2 2 3" xfId="46550" xr:uid="{05C36E1A-0896-4AD6-B2F0-6B15DB7F41F5}"/>
    <cellStyle name="Normal 11 39 6 2 3" xfId="24297" xr:uid="{26F5B40A-4C0F-4B94-864F-C1B2421EB126}"/>
    <cellStyle name="Normal 11 39 6 2 4" xfId="39130" xr:uid="{9E940E33-0FD3-4479-B217-DEB40F779AF0}"/>
    <cellStyle name="Normal 11 39 6 3" xfId="10687" xr:uid="{C49940E5-39E5-4C9D-B32B-9BDEF7C5B738}"/>
    <cellStyle name="Normal 11 39 6 3 2" xfId="25525" xr:uid="{DBD8FB84-647D-4B0E-8238-5D89921CF260}"/>
    <cellStyle name="Normal 11 39 6 3 3" xfId="40358" xr:uid="{764B0179-A529-42A0-9CE9-C4CA9FE2CA10}"/>
    <cellStyle name="Normal 11 39 6 4" xfId="18105" xr:uid="{B37433F2-95DF-4B82-A56A-5257197FF610}"/>
    <cellStyle name="Normal 11 39 6 5" xfId="32938" xr:uid="{1EA143D6-2243-438F-80E1-CBA5258F5F3D}"/>
    <cellStyle name="Normal 11 39 7" xfId="6505" xr:uid="{087FF91D-85FD-4E90-95AF-32CB5B04A353}"/>
    <cellStyle name="Normal 11 39 7 2" xfId="13928" xr:uid="{8DAB000F-3330-4376-831E-D55AD41A8F6E}"/>
    <cellStyle name="Normal 11 39 7 2 2" xfId="28766" xr:uid="{CEA079F3-B53E-4DD8-819E-8770708BF24F}"/>
    <cellStyle name="Normal 11 39 7 2 3" xfId="43599" xr:uid="{1388A025-B022-477A-84A5-15F9374AD56C}"/>
    <cellStyle name="Normal 11 39 7 3" xfId="21346" xr:uid="{C32D0731-FD6F-4C56-AF68-75A86325A027}"/>
    <cellStyle name="Normal 11 39 7 4" xfId="36179" xr:uid="{611B7EEC-6523-49D7-B273-C6CB9BBFE308}"/>
    <cellStyle name="Normal 11 39 8" xfId="10107" xr:uid="{B8B441AA-E428-449C-BA00-42A4EC5845A3}"/>
    <cellStyle name="Normal 11 39 8 2" xfId="24945" xr:uid="{CFAC3C54-DB99-45CF-9A48-96893A309EAB}"/>
    <cellStyle name="Normal 11 39 8 3" xfId="39778" xr:uid="{AF6C5253-92AF-4721-93CC-B36EB42ADB95}"/>
    <cellStyle name="Normal 11 39 9" xfId="17525" xr:uid="{8461EE8D-CC72-476A-A1D9-D1D6FFC42257}"/>
    <cellStyle name="Normal 11 4" xfId="1199" xr:uid="{8FEA54CC-796C-49CD-857F-A1A19C7C1A30}"/>
    <cellStyle name="Normal 11 4 10" xfId="3279" xr:uid="{789A0A8C-0424-4E5A-AF92-6BAEAED7002E}"/>
    <cellStyle name="Normal 11 4 10 2" xfId="9457" xr:uid="{C076CB1E-00B3-45D1-AC7E-75BF7BC58E20}"/>
    <cellStyle name="Normal 11 4 10 2 2" xfId="16880" xr:uid="{2675E20E-0267-4409-BEB4-29EA51132314}"/>
    <cellStyle name="Normal 11 4 10 2 2 2" xfId="31718" xr:uid="{019D39D2-2AFF-4AA9-8C37-046D72343BB7}"/>
    <cellStyle name="Normal 11 4 10 2 2 3" xfId="46551" xr:uid="{9577D250-6FA4-4EEA-B468-341143E7E1F5}"/>
    <cellStyle name="Normal 11 4 10 2 3" xfId="24298" xr:uid="{6348DF4E-10B4-4D70-8120-A054544399FD}"/>
    <cellStyle name="Normal 11 4 10 2 4" xfId="39131" xr:uid="{493BB904-DAA3-46DE-A95A-BB37678CB719}"/>
    <cellStyle name="Normal 11 4 10 3" xfId="10690" xr:uid="{425B04B6-9782-453E-AB5D-3755517670B5}"/>
    <cellStyle name="Normal 11 4 10 3 2" xfId="25528" xr:uid="{F5B07976-58F3-4F90-BB53-D13D9FD1FBF4}"/>
    <cellStyle name="Normal 11 4 10 3 3" xfId="40361" xr:uid="{5605A599-6584-4411-AF42-856C97D2E233}"/>
    <cellStyle name="Normal 11 4 10 4" xfId="18108" xr:uid="{59D367A5-5688-4CDB-A15D-0E9983725AF8}"/>
    <cellStyle name="Normal 11 4 10 5" xfId="32941" xr:uid="{CB08C3BE-125D-469C-A59B-FF225FDE1B3D}"/>
    <cellStyle name="Normal 11 4 11" xfId="6508" xr:uid="{3B7A6988-EF8E-4327-A9A4-C2DA936DA838}"/>
    <cellStyle name="Normal 11 4 11 2" xfId="13931" xr:uid="{ABB29BBA-E8AF-46D7-B8BC-CF139ACDA235}"/>
    <cellStyle name="Normal 11 4 11 2 2" xfId="28769" xr:uid="{B3D2BFA3-5B35-4B6C-82E8-04F76E76F750}"/>
    <cellStyle name="Normal 11 4 11 2 3" xfId="43602" xr:uid="{BA4CA7E9-6C77-418A-8E7C-7A53610D7F54}"/>
    <cellStyle name="Normal 11 4 11 3" xfId="21349" xr:uid="{3EA0A1FC-65B4-4D86-A718-B7975303D377}"/>
    <cellStyle name="Normal 11 4 11 4" xfId="36182" xr:uid="{90DF4179-DD2A-4191-B449-1B37DA9E2F88}"/>
    <cellStyle name="Normal 11 4 12" xfId="9856" xr:uid="{5D44F36C-5D18-4515-97C3-02DC6662A747}"/>
    <cellStyle name="Normal 11 4 12 2" xfId="24694" xr:uid="{CED85A6C-FA99-4BFC-AEDB-48EF3E707B01}"/>
    <cellStyle name="Normal 11 4 12 3" xfId="39527" xr:uid="{FA11DF57-18FD-4D79-9C0E-54B4776CEAAA}"/>
    <cellStyle name="Normal 11 4 13" xfId="17274" xr:uid="{15FADCB7-E15C-42D8-8AB9-0379971002A5}"/>
    <cellStyle name="Normal 11 4 14" xfId="32107" xr:uid="{13E99C3E-9F53-440E-B03E-FEAA7466323F}"/>
    <cellStyle name="Normal 11 4 2" xfId="2392" xr:uid="{05766BA3-56AA-4C7C-A773-37F9F3A791BB}"/>
    <cellStyle name="Normal 11 4 2 10" xfId="32216" xr:uid="{6EC25003-C806-4EEF-8A81-90A37A627343}"/>
    <cellStyle name="Normal 11 4 2 2" xfId="3281" xr:uid="{89E8F63A-300E-4BF5-9D77-FF8C1113694B}"/>
    <cellStyle name="Normal 11 4 2 2 2" xfId="4644" xr:uid="{DFE1BE1E-D704-4C33-A34E-47435B032D2B}"/>
    <cellStyle name="Normal 11 4 2 2 2 2" xfId="7881" xr:uid="{523DA3A3-85D8-41A8-999C-E823A89F0232}"/>
    <cellStyle name="Normal 11 4 2 2 2 2 2" xfId="15304" xr:uid="{29ADD7DA-D5EE-4403-8C04-633C072A7CD1}"/>
    <cellStyle name="Normal 11 4 2 2 2 2 2 2" xfId="30142" xr:uid="{D49AAFF9-E458-4FF5-86FA-9A6A3942DBB9}"/>
    <cellStyle name="Normal 11 4 2 2 2 2 2 3" xfId="44975" xr:uid="{7E7E0B44-6CF8-46A3-8AE2-1DA034D0A650}"/>
    <cellStyle name="Normal 11 4 2 2 2 2 3" xfId="22722" xr:uid="{19678C67-FEC8-44E4-9FEA-3DF9600A03E4}"/>
    <cellStyle name="Normal 11 4 2 2 2 2 4" xfId="37555" xr:uid="{2D2FAA48-6A55-48F6-8B9A-3AA0A4CAA066}"/>
    <cellStyle name="Normal 11 4 2 2 2 3" xfId="12066" xr:uid="{409BF698-33D2-496C-B1B1-067C07138ABE}"/>
    <cellStyle name="Normal 11 4 2 2 2 3 2" xfId="26904" xr:uid="{502FA187-A401-414A-93F2-8E361F320001}"/>
    <cellStyle name="Normal 11 4 2 2 2 3 3" xfId="41737" xr:uid="{BE35D296-463D-46C1-84D3-750F790E8D24}"/>
    <cellStyle name="Normal 11 4 2 2 2 4" xfId="19484" xr:uid="{4DD03CFB-3640-4938-99AB-23237A029CD7}"/>
    <cellStyle name="Normal 11 4 2 2 2 5" xfId="34317" xr:uid="{F526F0E4-E2CF-47E4-A625-976BFECCA1F1}"/>
    <cellStyle name="Normal 11 4 2 2 3" xfId="6510" xr:uid="{933C8509-646A-4EA7-9D1F-225F60390F06}"/>
    <cellStyle name="Normal 11 4 2 2 3 2" xfId="13933" xr:uid="{DFDF5AED-7741-4E87-B076-55B8770FF5F2}"/>
    <cellStyle name="Normal 11 4 2 2 3 2 2" xfId="28771" xr:uid="{1104D92C-4AF2-45D0-9339-E8475801553C}"/>
    <cellStyle name="Normal 11 4 2 2 3 2 3" xfId="43604" xr:uid="{D9D5443A-2AB5-45BF-88D1-63524A878EE2}"/>
    <cellStyle name="Normal 11 4 2 2 3 3" xfId="21351" xr:uid="{EA35556C-EF34-412E-AAF2-CFA3A39C4E72}"/>
    <cellStyle name="Normal 11 4 2 2 3 4" xfId="36184" xr:uid="{267A931C-902F-41B2-8115-4DB385D626C4}"/>
    <cellStyle name="Normal 11 4 2 2 4" xfId="10692" xr:uid="{3D68A589-E93B-433C-BB35-96B35ED31D6E}"/>
    <cellStyle name="Normal 11 4 2 2 4 2" xfId="25530" xr:uid="{E1017A00-7DEA-4BC6-A2D4-F2C5C8D38D15}"/>
    <cellStyle name="Normal 11 4 2 2 4 3" xfId="40363" xr:uid="{93B0D896-2E08-468D-9C34-C09507582ADD}"/>
    <cellStyle name="Normal 11 4 2 2 5" xfId="18110" xr:uid="{257E58A5-A732-4F8C-BD74-1C68E8ED2403}"/>
    <cellStyle name="Normal 11 4 2 2 6" xfId="32943" xr:uid="{203FA23D-DAD9-43ED-B366-148A58FCEAEF}"/>
    <cellStyle name="Normal 11 4 2 3" xfId="3282" xr:uid="{D9091300-541B-4277-9D37-4C1611CD2C99}"/>
    <cellStyle name="Normal 11 4 2 3 2" xfId="4645" xr:uid="{C724BBEE-030B-40E9-9E6A-1605C2554DA0}"/>
    <cellStyle name="Normal 11 4 2 3 2 2" xfId="7882" xr:uid="{CF4AF3CE-C6CF-4F18-BCD7-B8B213EACD1C}"/>
    <cellStyle name="Normal 11 4 2 3 2 2 2" xfId="15305" xr:uid="{9F5E3E18-A509-4796-ABF2-D26458C2DE03}"/>
    <cellStyle name="Normal 11 4 2 3 2 2 2 2" xfId="30143" xr:uid="{94643769-5774-49D0-893B-557C4D09735B}"/>
    <cellStyle name="Normal 11 4 2 3 2 2 2 3" xfId="44976" xr:uid="{C4212643-15F0-4D0C-9387-B42AE0199223}"/>
    <cellStyle name="Normal 11 4 2 3 2 2 3" xfId="22723" xr:uid="{3317DA38-63B7-4F55-AD81-69C3F77DE9D7}"/>
    <cellStyle name="Normal 11 4 2 3 2 2 4" xfId="37556" xr:uid="{30AE07D9-BAB1-4761-B574-06122D6B0357}"/>
    <cellStyle name="Normal 11 4 2 3 2 3" xfId="12067" xr:uid="{DA7D3F5B-F9E5-40BF-BB8A-FF60E28F10D5}"/>
    <cellStyle name="Normal 11 4 2 3 2 3 2" xfId="26905" xr:uid="{5C99A0BA-AD1F-41AC-A3C9-1FFD14148093}"/>
    <cellStyle name="Normal 11 4 2 3 2 3 3" xfId="41738" xr:uid="{04F7E4EF-1F4F-4B81-AF76-A4DA8D658020}"/>
    <cellStyle name="Normal 11 4 2 3 2 4" xfId="19485" xr:uid="{66D5DC7B-FADE-4A00-ABA8-DE80B1FAC2F4}"/>
    <cellStyle name="Normal 11 4 2 3 2 5" xfId="34318" xr:uid="{ECA01AB7-6EF2-4505-9EBE-6C54A144466E}"/>
    <cellStyle name="Normal 11 4 2 3 3" xfId="6511" xr:uid="{D92F52DB-7A51-431F-BE1A-55CD374ADE47}"/>
    <cellStyle name="Normal 11 4 2 3 3 2" xfId="13934" xr:uid="{030129B3-15BF-4514-A368-FF2A94E16C53}"/>
    <cellStyle name="Normal 11 4 2 3 3 2 2" xfId="28772" xr:uid="{5FAF7783-0061-4786-99C5-6535B9757E10}"/>
    <cellStyle name="Normal 11 4 2 3 3 2 3" xfId="43605" xr:uid="{83BACAAA-4A1D-4521-83A4-A9D1D0DA71DA}"/>
    <cellStyle name="Normal 11 4 2 3 3 3" xfId="21352" xr:uid="{6D06CF7D-96F0-42BB-B25A-6802127EF0DD}"/>
    <cellStyle name="Normal 11 4 2 3 3 4" xfId="36185" xr:uid="{2CBB7131-3F25-4B71-B8EA-5A508329150B}"/>
    <cellStyle name="Normal 11 4 2 3 4" xfId="10693" xr:uid="{F96A8D72-0974-4D3A-BD97-549C8C11906C}"/>
    <cellStyle name="Normal 11 4 2 3 4 2" xfId="25531" xr:uid="{40A4D92F-B57E-4D54-9531-49A22E626F22}"/>
    <cellStyle name="Normal 11 4 2 3 4 3" xfId="40364" xr:uid="{A11F30EF-14B8-47EE-96AB-4E18E3D25A70}"/>
    <cellStyle name="Normal 11 4 2 3 5" xfId="18111" xr:uid="{6D9CF86A-3131-46C8-9EA3-5DEC58898FD2}"/>
    <cellStyle name="Normal 11 4 2 3 6" xfId="32944" xr:uid="{7DCAC569-43AA-41CD-A8AE-1821D07ED347}"/>
    <cellStyle name="Normal 11 4 2 4" xfId="4646" xr:uid="{078EC7AA-C28F-4D01-861B-75E5CE7CAC9A}"/>
    <cellStyle name="Normal 11 4 2 4 2" xfId="7883" xr:uid="{6C9EC9B3-2AF1-41CD-A3C0-C5070F40FF6A}"/>
    <cellStyle name="Normal 11 4 2 4 2 2" xfId="15306" xr:uid="{DC0347CB-0C81-45D5-8B26-D05FAFC78EFA}"/>
    <cellStyle name="Normal 11 4 2 4 2 2 2" xfId="30144" xr:uid="{CD8D9D93-DD59-476B-86BE-B4107940FFD9}"/>
    <cellStyle name="Normal 11 4 2 4 2 2 3" xfId="44977" xr:uid="{163EA55D-0CF3-491F-A0DD-C655C99A33B9}"/>
    <cellStyle name="Normal 11 4 2 4 2 3" xfId="22724" xr:uid="{79D9E3B9-CBF7-461D-A948-9D959EFC31AA}"/>
    <cellStyle name="Normal 11 4 2 4 2 4" xfId="37557" xr:uid="{51576A8C-4075-4559-9082-322C45C035FA}"/>
    <cellStyle name="Normal 11 4 2 4 3" xfId="12068" xr:uid="{470D0A98-CBF0-444C-9806-D3E02B18109C}"/>
    <cellStyle name="Normal 11 4 2 4 3 2" xfId="26906" xr:uid="{DB321624-8711-437F-B437-38289FA05516}"/>
    <cellStyle name="Normal 11 4 2 4 3 3" xfId="41739" xr:uid="{2535E816-99C8-4ECE-88F9-E70AC0BAEE02}"/>
    <cellStyle name="Normal 11 4 2 4 4" xfId="19486" xr:uid="{09FF4D03-0FF7-4845-A012-15B89EAE3C0B}"/>
    <cellStyle name="Normal 11 4 2 4 5" xfId="34319" xr:uid="{670271AA-AB88-4F90-8A1F-6B3A53E1178C}"/>
    <cellStyle name="Normal 11 4 2 5" xfId="6020" xr:uid="{815D52E2-B650-4102-A1EE-DB40FAA7696C}"/>
    <cellStyle name="Normal 11 4 2 5 2" xfId="9258" xr:uid="{7C8103DF-D55F-404D-A54E-A2E6BBA2273B}"/>
    <cellStyle name="Normal 11 4 2 5 2 2" xfId="16681" xr:uid="{BD5257AF-F6A3-42B0-93EC-C88AA5FCB5D5}"/>
    <cellStyle name="Normal 11 4 2 5 2 2 2" xfId="31519" xr:uid="{26E6F519-B8A1-411D-8FEF-4C69B423820C}"/>
    <cellStyle name="Normal 11 4 2 5 2 2 3" xfId="46352" xr:uid="{0222BE35-BDFE-4992-8F8F-372988EFE835}"/>
    <cellStyle name="Normal 11 4 2 5 2 3" xfId="24099" xr:uid="{8E36A467-BF8A-4BCF-866F-233665F360D6}"/>
    <cellStyle name="Normal 11 4 2 5 2 4" xfId="38932" xr:uid="{9C9D077A-7DFB-4D6A-837B-A23ED28E6610}"/>
    <cellStyle name="Normal 11 4 2 5 3" xfId="13443" xr:uid="{ACC01BC3-F3B5-4290-ADCE-EA18F86E08CE}"/>
    <cellStyle name="Normal 11 4 2 5 3 2" xfId="28281" xr:uid="{A7537E0C-C129-43D1-9425-34976653571E}"/>
    <cellStyle name="Normal 11 4 2 5 3 3" xfId="43114" xr:uid="{54D0AF4F-CF8D-40A0-B46A-5114336E2EC6}"/>
    <cellStyle name="Normal 11 4 2 5 4" xfId="20861" xr:uid="{D508267E-9C5F-4AFD-A46F-A3E7DA7D97F5}"/>
    <cellStyle name="Normal 11 4 2 5 5" xfId="35694" xr:uid="{8020D7E2-8E65-4932-A5AD-429118A2D84E}"/>
    <cellStyle name="Normal 11 4 2 6" xfId="3280" xr:uid="{54FB5673-3A04-433D-AAA5-61A6ABC46803}"/>
    <cellStyle name="Normal 11 4 2 6 2" xfId="9458" xr:uid="{A0E221F3-4B2F-4278-AB94-CAC901B7577A}"/>
    <cellStyle name="Normal 11 4 2 6 2 2" xfId="16881" xr:uid="{33789523-B20F-4DF4-B61C-CF7A50A0E4DC}"/>
    <cellStyle name="Normal 11 4 2 6 2 2 2" xfId="31719" xr:uid="{001FC423-0C57-4A1F-A240-0B71DEF9348F}"/>
    <cellStyle name="Normal 11 4 2 6 2 2 3" xfId="46552" xr:uid="{681F29BA-0BAF-4490-9C3D-2C4A6C7F07AB}"/>
    <cellStyle name="Normal 11 4 2 6 2 3" xfId="24299" xr:uid="{0ACB62EE-6FB2-48C0-8E77-EEE5B272BFCD}"/>
    <cellStyle name="Normal 11 4 2 6 2 4" xfId="39132" xr:uid="{B3BCD3F0-0A09-434A-88FB-569BCEBC4776}"/>
    <cellStyle name="Normal 11 4 2 6 3" xfId="10691" xr:uid="{65B1E925-277D-48F4-8FD0-CE134E7B1370}"/>
    <cellStyle name="Normal 11 4 2 6 3 2" xfId="25529" xr:uid="{84F955D2-8585-4AC4-82BF-CA86B381AD10}"/>
    <cellStyle name="Normal 11 4 2 6 3 3" xfId="40362" xr:uid="{340381BD-9578-4FCA-AE81-2ACB81445647}"/>
    <cellStyle name="Normal 11 4 2 6 4" xfId="18109" xr:uid="{4E67FEB2-C05E-4B3D-9EF7-01E62FC52992}"/>
    <cellStyle name="Normal 11 4 2 6 5" xfId="32942" xr:uid="{18DE344A-58D5-4146-A5F1-47487049ABDF}"/>
    <cellStyle name="Normal 11 4 2 7" xfId="6509" xr:uid="{8B9B8A69-80FB-4E8F-AF98-2F569879D1EA}"/>
    <cellStyle name="Normal 11 4 2 7 2" xfId="13932" xr:uid="{EC376E5F-AAFC-476F-A459-DDAB887A4CA3}"/>
    <cellStyle name="Normal 11 4 2 7 2 2" xfId="28770" xr:uid="{2C559FCA-7D39-4DEA-8FA1-54A915B53009}"/>
    <cellStyle name="Normal 11 4 2 7 2 3" xfId="43603" xr:uid="{8A5CCDFE-CCE5-4C69-BDC3-C091850F1109}"/>
    <cellStyle name="Normal 11 4 2 7 3" xfId="21350" xr:uid="{33997057-DCA9-4D83-966D-0C12CF7A43B5}"/>
    <cellStyle name="Normal 11 4 2 7 4" xfId="36183" xr:uid="{194CF996-F773-4CE9-866D-A14C9BF53820}"/>
    <cellStyle name="Normal 11 4 2 8" xfId="9965" xr:uid="{ADEA747D-F65C-4E8C-80BD-D3228C7ED6D0}"/>
    <cellStyle name="Normal 11 4 2 8 2" xfId="24803" xr:uid="{197B99A5-F228-4C9E-8658-11E4D8255095}"/>
    <cellStyle name="Normal 11 4 2 8 3" xfId="39636" xr:uid="{309009F6-9BAC-4DAF-9F85-7C4F93309A40}"/>
    <cellStyle name="Normal 11 4 2 9" xfId="17383" xr:uid="{3DB7690B-2CE1-4BDD-ADAA-44871F26335B}"/>
    <cellStyle name="Normal 11 4 3" xfId="2508" xr:uid="{D25415CC-5B42-40ED-8670-125078038703}"/>
    <cellStyle name="Normal 11 4 3 10" xfId="32293" xr:uid="{D060F792-CBDE-476E-9B92-B0035AE1C56A}"/>
    <cellStyle name="Normal 11 4 3 2" xfId="3284" xr:uid="{E9A654B2-ADD7-497B-91FF-A6C6339A30DD}"/>
    <cellStyle name="Normal 11 4 3 2 2" xfId="4647" xr:uid="{32586795-39A5-4E3E-9E69-167BB6D73F4C}"/>
    <cellStyle name="Normal 11 4 3 2 2 2" xfId="7884" xr:uid="{32A23700-984D-44B6-838D-907A554B2BA0}"/>
    <cellStyle name="Normal 11 4 3 2 2 2 2" xfId="15307" xr:uid="{05925928-4086-47D9-8D7F-B99AA4BAE60F}"/>
    <cellStyle name="Normal 11 4 3 2 2 2 2 2" xfId="30145" xr:uid="{85114442-2F10-4FBB-9640-3F20F7FE6CB9}"/>
    <cellStyle name="Normal 11 4 3 2 2 2 2 3" xfId="44978" xr:uid="{8D791BD9-26F8-4C0F-8AFD-12BD2500F109}"/>
    <cellStyle name="Normal 11 4 3 2 2 2 3" xfId="22725" xr:uid="{0DFDA001-AB35-4A23-B206-A89FAB4F8150}"/>
    <cellStyle name="Normal 11 4 3 2 2 2 4" xfId="37558" xr:uid="{95BE1917-B3B5-4160-ADEA-D547A08914C6}"/>
    <cellStyle name="Normal 11 4 3 2 2 3" xfId="12069" xr:uid="{984A3910-AF96-4341-8872-826B04CE6D9E}"/>
    <cellStyle name="Normal 11 4 3 2 2 3 2" xfId="26907" xr:uid="{49757487-34C9-46C8-90A0-CBC3DAC02054}"/>
    <cellStyle name="Normal 11 4 3 2 2 3 3" xfId="41740" xr:uid="{FDDC3B46-0888-483E-9C75-E7D3908B911E}"/>
    <cellStyle name="Normal 11 4 3 2 2 4" xfId="19487" xr:uid="{61A42311-E857-4487-9DD8-D4A6BCDC556D}"/>
    <cellStyle name="Normal 11 4 3 2 2 5" xfId="34320" xr:uid="{BC5F73DA-6BFE-4EE2-863F-C944EFDF2AC2}"/>
    <cellStyle name="Normal 11 4 3 2 3" xfId="6513" xr:uid="{F31734A4-DD51-4C83-9912-A5E45B8BC1E9}"/>
    <cellStyle name="Normal 11 4 3 2 3 2" xfId="13936" xr:uid="{22B220F2-7DBF-42EA-B293-7D32A3F9DE71}"/>
    <cellStyle name="Normal 11 4 3 2 3 2 2" xfId="28774" xr:uid="{71B14647-159C-4C27-BA6F-3EFFA9DD883A}"/>
    <cellStyle name="Normal 11 4 3 2 3 2 3" xfId="43607" xr:uid="{2289C624-5E7B-48F7-AC93-3828A8A369E2}"/>
    <cellStyle name="Normal 11 4 3 2 3 3" xfId="21354" xr:uid="{1A41112C-9233-49E5-B94E-298CE74B9C90}"/>
    <cellStyle name="Normal 11 4 3 2 3 4" xfId="36187" xr:uid="{9208B87B-96EA-4802-A5FC-5FA680256E1C}"/>
    <cellStyle name="Normal 11 4 3 2 4" xfId="10695" xr:uid="{39D39A16-8CE8-4F19-B0A4-43497C1A699C}"/>
    <cellStyle name="Normal 11 4 3 2 4 2" xfId="25533" xr:uid="{DBC9F966-550D-4E48-8345-46A1DDF4930A}"/>
    <cellStyle name="Normal 11 4 3 2 4 3" xfId="40366" xr:uid="{DB150703-8FCA-465E-9758-45C58AD26A9E}"/>
    <cellStyle name="Normal 11 4 3 2 5" xfId="18113" xr:uid="{2E13B79C-F4DB-4ED9-B716-56DA5223FFA7}"/>
    <cellStyle name="Normal 11 4 3 2 6" xfId="32946" xr:uid="{47B86A8A-6553-401F-98A9-8B13C1E7A487}"/>
    <cellStyle name="Normal 11 4 3 3" xfId="3285" xr:uid="{C550E879-EAFE-4424-809E-7DC258AAAED2}"/>
    <cellStyle name="Normal 11 4 3 3 2" xfId="4648" xr:uid="{D7C7910F-8630-44E3-859F-FBD0470084F2}"/>
    <cellStyle name="Normal 11 4 3 3 2 2" xfId="7885" xr:uid="{31541213-82DD-4AC4-A8EB-613918321BD5}"/>
    <cellStyle name="Normal 11 4 3 3 2 2 2" xfId="15308" xr:uid="{D1782844-C19D-4D6A-AF77-405796CAA6E8}"/>
    <cellStyle name="Normal 11 4 3 3 2 2 2 2" xfId="30146" xr:uid="{0B995CA5-68E4-4CFA-83F5-047610562718}"/>
    <cellStyle name="Normal 11 4 3 3 2 2 2 3" xfId="44979" xr:uid="{3407FD87-4211-46D1-94B4-AEC0862F6E3F}"/>
    <cellStyle name="Normal 11 4 3 3 2 2 3" xfId="22726" xr:uid="{35B32ADE-ADB2-4026-A889-A25DB6FD13D0}"/>
    <cellStyle name="Normal 11 4 3 3 2 2 4" xfId="37559" xr:uid="{7A34044A-128A-47E0-865E-4E2E900B4FB1}"/>
    <cellStyle name="Normal 11 4 3 3 2 3" xfId="12070" xr:uid="{B49FC456-7CCC-486B-A546-9F2BD6DA6227}"/>
    <cellStyle name="Normal 11 4 3 3 2 3 2" xfId="26908" xr:uid="{4A3302A3-DCAA-4742-8673-19A79635FD64}"/>
    <cellStyle name="Normal 11 4 3 3 2 3 3" xfId="41741" xr:uid="{BB7CD85C-2573-4C31-B6A5-2FF18F6073E6}"/>
    <cellStyle name="Normal 11 4 3 3 2 4" xfId="19488" xr:uid="{448E7B64-B914-4DB7-9E07-03DD36CE6035}"/>
    <cellStyle name="Normal 11 4 3 3 2 5" xfId="34321" xr:uid="{C514F422-BAB9-4B51-8912-517E281AE5DC}"/>
    <cellStyle name="Normal 11 4 3 3 3" xfId="6514" xr:uid="{86D93358-479C-48D4-B675-FFE7F08FEBF1}"/>
    <cellStyle name="Normal 11 4 3 3 3 2" xfId="13937" xr:uid="{80E92AF4-C1DA-4274-9D61-56CFE2C707FA}"/>
    <cellStyle name="Normal 11 4 3 3 3 2 2" xfId="28775" xr:uid="{DEBB9F2B-EE60-4083-AD4A-2BE0AE4B93AC}"/>
    <cellStyle name="Normal 11 4 3 3 3 2 3" xfId="43608" xr:uid="{48F67522-C85F-48B5-AFB7-B672B1F3F747}"/>
    <cellStyle name="Normal 11 4 3 3 3 3" xfId="21355" xr:uid="{6074ED6F-0950-4FA9-9DA7-52005EC68EF2}"/>
    <cellStyle name="Normal 11 4 3 3 3 4" xfId="36188" xr:uid="{F1112E69-D4B0-40CF-A22F-D8D8C250B816}"/>
    <cellStyle name="Normal 11 4 3 3 4" xfId="10696" xr:uid="{7B3C3C14-7722-42E0-97B1-3A9817D5D2ED}"/>
    <cellStyle name="Normal 11 4 3 3 4 2" xfId="25534" xr:uid="{7F661574-10FC-418C-AD34-12086E488057}"/>
    <cellStyle name="Normal 11 4 3 3 4 3" xfId="40367" xr:uid="{AE7AF887-C28D-4039-821A-39D1A4B30F23}"/>
    <cellStyle name="Normal 11 4 3 3 5" xfId="18114" xr:uid="{FA4F8D55-E2C9-41C5-A03A-114BD5C2B2BC}"/>
    <cellStyle name="Normal 11 4 3 3 6" xfId="32947" xr:uid="{68C49C8E-699C-4798-B416-E3193C20A7AE}"/>
    <cellStyle name="Normal 11 4 3 4" xfId="4649" xr:uid="{56E26583-0030-4030-B2FA-EF4A59D43F3A}"/>
    <cellStyle name="Normal 11 4 3 4 2" xfId="7886" xr:uid="{C0321AD0-5451-4C9F-8E09-B8BF714370CE}"/>
    <cellStyle name="Normal 11 4 3 4 2 2" xfId="15309" xr:uid="{2EF4486B-5341-429A-BDF1-D5DDDA54642B}"/>
    <cellStyle name="Normal 11 4 3 4 2 2 2" xfId="30147" xr:uid="{E7AEBF7E-2578-4A39-A915-9582B14AD6E9}"/>
    <cellStyle name="Normal 11 4 3 4 2 2 3" xfId="44980" xr:uid="{610CA590-D348-42E9-8199-341D541AA1BE}"/>
    <cellStyle name="Normal 11 4 3 4 2 3" xfId="22727" xr:uid="{38675F32-FEE2-46F0-AC86-B11A08CF49CC}"/>
    <cellStyle name="Normal 11 4 3 4 2 4" xfId="37560" xr:uid="{F0FBF735-637B-4868-AEA6-28BBE4053346}"/>
    <cellStyle name="Normal 11 4 3 4 3" xfId="12071" xr:uid="{9FC3168D-A7A8-4094-9A0F-6F90DE12560A}"/>
    <cellStyle name="Normal 11 4 3 4 3 2" xfId="26909" xr:uid="{F7B5F644-7A26-43DE-810F-374B6F924F6F}"/>
    <cellStyle name="Normal 11 4 3 4 3 3" xfId="41742" xr:uid="{4EBC7296-980E-4469-A550-DA9B2D880605}"/>
    <cellStyle name="Normal 11 4 3 4 4" xfId="19489" xr:uid="{B68BD0FC-C402-4103-A1C1-7F6EE3E09AB6}"/>
    <cellStyle name="Normal 11 4 3 4 5" xfId="34322" xr:uid="{01463682-6937-43E4-ACF8-8E6F8E980C1B}"/>
    <cellStyle name="Normal 11 4 3 5" xfId="5965" xr:uid="{BE014B03-C6FD-4172-B1A5-80FD96F054A6}"/>
    <cellStyle name="Normal 11 4 3 5 2" xfId="9203" xr:uid="{B2C263BB-ADDB-45AB-9EF3-C2C84CF204BF}"/>
    <cellStyle name="Normal 11 4 3 5 2 2" xfId="16626" xr:uid="{7F36ACB0-6550-4C4F-8F38-1FD9C1492D3F}"/>
    <cellStyle name="Normal 11 4 3 5 2 2 2" xfId="31464" xr:uid="{7627489C-FF89-4582-89AB-35F33D9407B4}"/>
    <cellStyle name="Normal 11 4 3 5 2 2 3" xfId="46297" xr:uid="{B9FE6AFE-C86F-4F2D-B192-319D33F3BE6C}"/>
    <cellStyle name="Normal 11 4 3 5 2 3" xfId="24044" xr:uid="{7BD9889B-D1EE-49CC-82C2-9FF6358366D7}"/>
    <cellStyle name="Normal 11 4 3 5 2 4" xfId="38877" xr:uid="{37D400DB-01DF-482F-A11E-E01525E1E3F8}"/>
    <cellStyle name="Normal 11 4 3 5 3" xfId="13388" xr:uid="{E0E7940E-3332-45D3-B80C-3D11C9EAE1B8}"/>
    <cellStyle name="Normal 11 4 3 5 3 2" xfId="28226" xr:uid="{DA46ECBB-A726-4FA2-AC97-1805C7B06949}"/>
    <cellStyle name="Normal 11 4 3 5 3 3" xfId="43059" xr:uid="{6EBA6BC5-B7B8-4764-9A45-96551E20A4C0}"/>
    <cellStyle name="Normal 11 4 3 5 4" xfId="20806" xr:uid="{D49B858E-3A07-436A-95F9-69F9327B2FB5}"/>
    <cellStyle name="Normal 11 4 3 5 5" xfId="35639" xr:uid="{F3A03B8B-50E6-4124-8B61-B67DCAE61F02}"/>
    <cellStyle name="Normal 11 4 3 6" xfId="3283" xr:uid="{60C41CE2-72C5-487C-BBEB-F3011315A6D1}"/>
    <cellStyle name="Normal 11 4 3 6 2" xfId="9459" xr:uid="{C328931A-D614-4C17-B9A8-A05D4C818940}"/>
    <cellStyle name="Normal 11 4 3 6 2 2" xfId="16882" xr:uid="{B37D5AE8-6293-475A-92BB-54649D7944C8}"/>
    <cellStyle name="Normal 11 4 3 6 2 2 2" xfId="31720" xr:uid="{9DB1FCA8-8E1E-4A9B-B66D-B1266BDF2D06}"/>
    <cellStyle name="Normal 11 4 3 6 2 2 3" xfId="46553" xr:uid="{1A4138FE-F4DF-4219-9B11-2593E8826F68}"/>
    <cellStyle name="Normal 11 4 3 6 2 3" xfId="24300" xr:uid="{1A2936C5-799A-4F85-8D44-88FF63DB1542}"/>
    <cellStyle name="Normal 11 4 3 6 2 4" xfId="39133" xr:uid="{C6BA0DE8-BD63-4314-A318-53683D5A1EBA}"/>
    <cellStyle name="Normal 11 4 3 6 3" xfId="10694" xr:uid="{784C988C-8E61-4082-8555-03B19CE90237}"/>
    <cellStyle name="Normal 11 4 3 6 3 2" xfId="25532" xr:uid="{E0CFDD76-D0C8-49A2-A507-091173B8DFCD}"/>
    <cellStyle name="Normal 11 4 3 6 3 3" xfId="40365" xr:uid="{C9D6BF8A-0E9B-4F07-BF13-3279A9CA4ABD}"/>
    <cellStyle name="Normal 11 4 3 6 4" xfId="18112" xr:uid="{83C5062D-6221-4462-90A5-3DFD60680C3D}"/>
    <cellStyle name="Normal 11 4 3 6 5" xfId="32945" xr:uid="{0826F8AE-5B29-40C3-BFF9-4C2190D4FC27}"/>
    <cellStyle name="Normal 11 4 3 7" xfId="6512" xr:uid="{B5EFC612-6FE7-4E7A-A38C-C61C911DCDCF}"/>
    <cellStyle name="Normal 11 4 3 7 2" xfId="13935" xr:uid="{00F5CBA4-88B3-4E56-8054-ADE7BEF05797}"/>
    <cellStyle name="Normal 11 4 3 7 2 2" xfId="28773" xr:uid="{6A125FEA-E7B5-49A6-B9CC-9B8D1563214B}"/>
    <cellStyle name="Normal 11 4 3 7 2 3" xfId="43606" xr:uid="{50056EC9-FE2C-4719-91A0-EF12A10C8CF6}"/>
    <cellStyle name="Normal 11 4 3 7 3" xfId="21353" xr:uid="{5EBEB749-5CD3-4A70-AFD9-5407A38F9631}"/>
    <cellStyle name="Normal 11 4 3 7 4" xfId="36186" xr:uid="{2E51255A-27C3-4F2E-AFB3-1245E47ACA5D}"/>
    <cellStyle name="Normal 11 4 3 8" xfId="10042" xr:uid="{65DBB14D-1A0E-4302-B247-DB5E8DE24921}"/>
    <cellStyle name="Normal 11 4 3 8 2" xfId="24880" xr:uid="{68A191EC-3EB4-4C17-9EED-2516576B8B51}"/>
    <cellStyle name="Normal 11 4 3 8 3" xfId="39713" xr:uid="{4F997698-D591-4B42-9090-41C733A90144}"/>
    <cellStyle name="Normal 11 4 3 9" xfId="17460" xr:uid="{A58C5B21-DD5D-4B8F-AC2B-617D37AF38AD}"/>
    <cellStyle name="Normal 11 4 4" xfId="2543" xr:uid="{01F8F262-0AD4-4048-8346-B5A1197C4EC0}"/>
    <cellStyle name="Normal 11 4 4 10" xfId="32326" xr:uid="{48FB6EE3-290E-4993-B54E-50C6415BD12B}"/>
    <cellStyle name="Normal 11 4 4 2" xfId="3287" xr:uid="{D9EE5FA1-2C2A-4728-B277-B11A18DAB63C}"/>
    <cellStyle name="Normal 11 4 4 2 2" xfId="4650" xr:uid="{47DA986D-A625-4505-9123-69A77579C87D}"/>
    <cellStyle name="Normal 11 4 4 2 2 2" xfId="7887" xr:uid="{8B6D49EF-1477-4247-8072-3A4FD071A50D}"/>
    <cellStyle name="Normal 11 4 4 2 2 2 2" xfId="15310" xr:uid="{AC7805B4-664E-466B-AFD1-CC80123E74E6}"/>
    <cellStyle name="Normal 11 4 4 2 2 2 2 2" xfId="30148" xr:uid="{32E090FC-3611-4676-9D65-264F5DC387D0}"/>
    <cellStyle name="Normal 11 4 4 2 2 2 2 3" xfId="44981" xr:uid="{CAE9D98C-47CF-4C51-9D65-D6F2BD546A4E}"/>
    <cellStyle name="Normal 11 4 4 2 2 2 3" xfId="22728" xr:uid="{F4C247AF-FBA6-42EC-90B7-A1762C028A8F}"/>
    <cellStyle name="Normal 11 4 4 2 2 2 4" xfId="37561" xr:uid="{027D6BD2-FB99-46CC-9B7C-05016EA26D63}"/>
    <cellStyle name="Normal 11 4 4 2 2 3" xfId="12072" xr:uid="{203CE90C-A4CE-4ADD-9C58-CF8CF1C4EB94}"/>
    <cellStyle name="Normal 11 4 4 2 2 3 2" xfId="26910" xr:uid="{12620928-2DB4-427A-9E80-F4570D3695B1}"/>
    <cellStyle name="Normal 11 4 4 2 2 3 3" xfId="41743" xr:uid="{AAFB77BC-0CB9-4CE5-9DEA-E344B6509C4D}"/>
    <cellStyle name="Normal 11 4 4 2 2 4" xfId="19490" xr:uid="{B32DDBA5-967E-4C67-8619-7234C3D1CBEF}"/>
    <cellStyle name="Normal 11 4 4 2 2 5" xfId="34323" xr:uid="{9E0C61BD-D7EA-41F7-9B4A-153757B67DA4}"/>
    <cellStyle name="Normal 11 4 4 2 3" xfId="6516" xr:uid="{4402F05C-478F-49BA-AE72-4F0AFBC5121A}"/>
    <cellStyle name="Normal 11 4 4 2 3 2" xfId="13939" xr:uid="{0BC1C86D-B46F-4215-8853-4BF958A26004}"/>
    <cellStyle name="Normal 11 4 4 2 3 2 2" xfId="28777" xr:uid="{4827D1B5-D715-4F2D-A247-E4F6BFBB24C9}"/>
    <cellStyle name="Normal 11 4 4 2 3 2 3" xfId="43610" xr:uid="{1531CFF3-2902-4AE1-8C99-FB571A70AED5}"/>
    <cellStyle name="Normal 11 4 4 2 3 3" xfId="21357" xr:uid="{0F18621A-F43A-4165-94DB-DF9585B7EC8A}"/>
    <cellStyle name="Normal 11 4 4 2 3 4" xfId="36190" xr:uid="{F2E6E257-F512-4D5D-9E13-D7A9A72B9437}"/>
    <cellStyle name="Normal 11 4 4 2 4" xfId="10698" xr:uid="{198F7A8D-F0AC-4610-B722-9D7155A2E1DB}"/>
    <cellStyle name="Normal 11 4 4 2 4 2" xfId="25536" xr:uid="{256AB39D-EA6B-4014-A682-49F334E3A9DD}"/>
    <cellStyle name="Normal 11 4 4 2 4 3" xfId="40369" xr:uid="{264F7E24-F741-48EE-962C-3E1B4525E20A}"/>
    <cellStyle name="Normal 11 4 4 2 5" xfId="18116" xr:uid="{35879582-2017-4D9D-ADA1-0463B719DAC4}"/>
    <cellStyle name="Normal 11 4 4 2 6" xfId="32949" xr:uid="{AB56700F-0B5E-4461-B8B9-0761DA86E3F9}"/>
    <cellStyle name="Normal 11 4 4 3" xfId="3288" xr:uid="{B772E0CC-91B7-4EF3-A458-339B857FA8BF}"/>
    <cellStyle name="Normal 11 4 4 3 2" xfId="4651" xr:uid="{1425D020-8077-41E5-BD58-3D21E0CC5186}"/>
    <cellStyle name="Normal 11 4 4 3 2 2" xfId="7888" xr:uid="{DFE23207-0E02-4D2C-B162-65FC40F1CEDE}"/>
    <cellStyle name="Normal 11 4 4 3 2 2 2" xfId="15311" xr:uid="{CBCE4003-A8A7-4AC2-8776-9D6622867F7E}"/>
    <cellStyle name="Normal 11 4 4 3 2 2 2 2" xfId="30149" xr:uid="{84EEB7CF-1D2C-467C-874B-91F68174CFEE}"/>
    <cellStyle name="Normal 11 4 4 3 2 2 2 3" xfId="44982" xr:uid="{B3074C7A-357A-4DE9-8864-660BAF5D9700}"/>
    <cellStyle name="Normal 11 4 4 3 2 2 3" xfId="22729" xr:uid="{A75F44A0-72C6-41E9-93EC-314067D6EA05}"/>
    <cellStyle name="Normal 11 4 4 3 2 2 4" xfId="37562" xr:uid="{6A4688E3-E9C4-4A7C-9381-3FF748A17C66}"/>
    <cellStyle name="Normal 11 4 4 3 2 3" xfId="12073" xr:uid="{0E73AA22-8A96-4917-A6DC-F5215036771C}"/>
    <cellStyle name="Normal 11 4 4 3 2 3 2" xfId="26911" xr:uid="{A85D6679-42D1-4E18-AACD-D199E17FF0BA}"/>
    <cellStyle name="Normal 11 4 4 3 2 3 3" xfId="41744" xr:uid="{9176B698-1742-4D9D-BABF-BD6EA1FEF004}"/>
    <cellStyle name="Normal 11 4 4 3 2 4" xfId="19491" xr:uid="{67DAB805-9788-49C6-B70A-C34DEFC4C795}"/>
    <cellStyle name="Normal 11 4 4 3 2 5" xfId="34324" xr:uid="{018B9EFA-399C-4B58-B2E4-AAB4D2AC4279}"/>
    <cellStyle name="Normal 11 4 4 3 3" xfId="6517" xr:uid="{647BFD2C-8ACC-4D8F-9BEA-C9400E35CD24}"/>
    <cellStyle name="Normal 11 4 4 3 3 2" xfId="13940" xr:uid="{40C01238-DF07-421A-A52C-1C61B91EFF52}"/>
    <cellStyle name="Normal 11 4 4 3 3 2 2" xfId="28778" xr:uid="{ED3D6280-5C9D-417A-83C1-A726E309AFAB}"/>
    <cellStyle name="Normal 11 4 4 3 3 2 3" xfId="43611" xr:uid="{F695607A-71A9-4ADF-BF7E-59EDBDB0650A}"/>
    <cellStyle name="Normal 11 4 4 3 3 3" xfId="21358" xr:uid="{1825FD23-DE65-4CF1-B064-D534B813F50D}"/>
    <cellStyle name="Normal 11 4 4 3 3 4" xfId="36191" xr:uid="{0E1943F1-9BAF-4826-B0B2-837670B39219}"/>
    <cellStyle name="Normal 11 4 4 3 4" xfId="10699" xr:uid="{067BF8AC-D1AE-47C5-A670-AFA39AFB4ADE}"/>
    <cellStyle name="Normal 11 4 4 3 4 2" xfId="25537" xr:uid="{354C193A-C932-4EE8-A2FA-0C46DBE75B84}"/>
    <cellStyle name="Normal 11 4 4 3 4 3" xfId="40370" xr:uid="{AEEE70B4-1A4D-4914-AAB2-D2A84BCB8668}"/>
    <cellStyle name="Normal 11 4 4 3 5" xfId="18117" xr:uid="{788C56DA-B00A-4ECE-8AC3-9A8CBC20D18A}"/>
    <cellStyle name="Normal 11 4 4 3 6" xfId="32950" xr:uid="{C0B68D74-D969-4585-8386-FECCCAE372F6}"/>
    <cellStyle name="Normal 11 4 4 4" xfId="4652" xr:uid="{30170D80-C131-4A70-9738-29423FE21E73}"/>
    <cellStyle name="Normal 11 4 4 4 2" xfId="7889" xr:uid="{8D5FA880-5AB2-4345-8CD1-8FA50D007D09}"/>
    <cellStyle name="Normal 11 4 4 4 2 2" xfId="15312" xr:uid="{6AEB6D6E-ECC4-48C3-A68A-3483ABFDD9EE}"/>
    <cellStyle name="Normal 11 4 4 4 2 2 2" xfId="30150" xr:uid="{F21ADABF-F3C1-44E6-A5C6-FEEBD758500F}"/>
    <cellStyle name="Normal 11 4 4 4 2 2 3" xfId="44983" xr:uid="{D8B87E56-230B-4BED-BD94-E0DBE726C6FE}"/>
    <cellStyle name="Normal 11 4 4 4 2 3" xfId="22730" xr:uid="{445AE2E8-A43B-4B6B-8012-643EBE1FBC55}"/>
    <cellStyle name="Normal 11 4 4 4 2 4" xfId="37563" xr:uid="{4374AA67-1FF9-43AD-855F-CB5C323A9B5E}"/>
    <cellStyle name="Normal 11 4 4 4 3" xfId="12074" xr:uid="{401144FF-2AA0-48FF-99D4-F23B216382DF}"/>
    <cellStyle name="Normal 11 4 4 4 3 2" xfId="26912" xr:uid="{0FE8C4F3-1C76-4BC6-8617-35427250BA46}"/>
    <cellStyle name="Normal 11 4 4 4 3 3" xfId="41745" xr:uid="{1AF29B6D-7A1B-4364-B8E1-FC5F645CAC47}"/>
    <cellStyle name="Normal 11 4 4 4 4" xfId="19492" xr:uid="{45B81F01-8ECA-44FB-B43B-61B9979194E0}"/>
    <cellStyle name="Normal 11 4 4 4 5" xfId="34325" xr:uid="{7CD1A72F-31AA-4217-B323-26A74556E4FD}"/>
    <cellStyle name="Normal 11 4 4 5" xfId="5979" xr:uid="{F5379E40-50D8-4399-B4F9-D3E294B8ABE8}"/>
    <cellStyle name="Normal 11 4 4 5 2" xfId="9217" xr:uid="{48A6EA07-C8C4-4F75-82DE-849C14831B0B}"/>
    <cellStyle name="Normal 11 4 4 5 2 2" xfId="16640" xr:uid="{267E6349-F49F-4622-A56B-651DB4386F18}"/>
    <cellStyle name="Normal 11 4 4 5 2 2 2" xfId="31478" xr:uid="{ECE8DB22-A42F-4A7C-A950-6736EAC75AF5}"/>
    <cellStyle name="Normal 11 4 4 5 2 2 3" xfId="46311" xr:uid="{C8C8AF11-8807-460A-8295-0A0B28AB9292}"/>
    <cellStyle name="Normal 11 4 4 5 2 3" xfId="24058" xr:uid="{BE51D658-2075-4778-9C56-90FCD31A239B}"/>
    <cellStyle name="Normal 11 4 4 5 2 4" xfId="38891" xr:uid="{4BE1DA83-D9E5-4085-970E-D58016B34297}"/>
    <cellStyle name="Normal 11 4 4 5 3" xfId="13402" xr:uid="{BFC99FFB-E72B-45C3-BF7C-6CC61F12C8A7}"/>
    <cellStyle name="Normal 11 4 4 5 3 2" xfId="28240" xr:uid="{F3AA3768-D6D9-4A79-89CC-EEBC1C104322}"/>
    <cellStyle name="Normal 11 4 4 5 3 3" xfId="43073" xr:uid="{74CF265C-8652-48D6-B90E-9DBC60206392}"/>
    <cellStyle name="Normal 11 4 4 5 4" xfId="20820" xr:uid="{90D0439D-405F-40E0-9A53-90E2AF96307F}"/>
    <cellStyle name="Normal 11 4 4 5 5" xfId="35653" xr:uid="{C7487EFE-6093-4951-B95E-2258259321FF}"/>
    <cellStyle name="Normal 11 4 4 6" xfId="3286" xr:uid="{16A8E4F9-1638-4B4F-8CE7-590FEB023692}"/>
    <cellStyle name="Normal 11 4 4 6 2" xfId="9460" xr:uid="{065EBFCE-7571-4843-BC41-1E14414F28F3}"/>
    <cellStyle name="Normal 11 4 4 6 2 2" xfId="16883" xr:uid="{E5D01DAE-CD5C-427A-BAE2-4996A89EEB2E}"/>
    <cellStyle name="Normal 11 4 4 6 2 2 2" xfId="31721" xr:uid="{982ACDD1-33A0-4F38-B402-7605F5EBD5EC}"/>
    <cellStyle name="Normal 11 4 4 6 2 2 3" xfId="46554" xr:uid="{AEFE7120-24D9-4951-95A9-39AA62BB4C99}"/>
    <cellStyle name="Normal 11 4 4 6 2 3" xfId="24301" xr:uid="{9AB8CE19-BD29-445F-85DA-44F6661F04A1}"/>
    <cellStyle name="Normal 11 4 4 6 2 4" xfId="39134" xr:uid="{E6807725-4952-419D-A8BA-2BAF924C3851}"/>
    <cellStyle name="Normal 11 4 4 6 3" xfId="10697" xr:uid="{A398EEA2-7DFD-4B57-A089-9A92F51C418D}"/>
    <cellStyle name="Normal 11 4 4 6 3 2" xfId="25535" xr:uid="{F16096C6-60D0-48A4-B58A-7381569056F1}"/>
    <cellStyle name="Normal 11 4 4 6 3 3" xfId="40368" xr:uid="{92505134-3BF4-4DA5-B6E0-04F64EC688B6}"/>
    <cellStyle name="Normal 11 4 4 6 4" xfId="18115" xr:uid="{2B0B1A5C-0103-44BE-8FBF-32DF4DF42687}"/>
    <cellStyle name="Normal 11 4 4 6 5" xfId="32948" xr:uid="{6C68D880-FB91-4F15-B01E-D9E57E3F45D6}"/>
    <cellStyle name="Normal 11 4 4 7" xfId="6515" xr:uid="{C472F827-0A71-4066-BF5B-5E979434B0BB}"/>
    <cellStyle name="Normal 11 4 4 7 2" xfId="13938" xr:uid="{EECB8A43-9C2E-4E21-A6EB-D60898C24CE9}"/>
    <cellStyle name="Normal 11 4 4 7 2 2" xfId="28776" xr:uid="{56AF24D8-064E-402D-B0C9-7E97BC3F47BD}"/>
    <cellStyle name="Normal 11 4 4 7 2 3" xfId="43609" xr:uid="{3EE8522D-5436-47DD-A21A-3154490F590D}"/>
    <cellStyle name="Normal 11 4 4 7 3" xfId="21356" xr:uid="{8447474D-F898-4F0F-9CFD-280E7CCFB9BB}"/>
    <cellStyle name="Normal 11 4 4 7 4" xfId="36189" xr:uid="{60075D33-583A-4F14-81DA-6FCC2C0C5F5C}"/>
    <cellStyle name="Normal 11 4 4 8" xfId="10075" xr:uid="{29CF2398-5CAD-4330-ADD7-4131B0A9AF3C}"/>
    <cellStyle name="Normal 11 4 4 8 2" xfId="24913" xr:uid="{FEE23253-8633-4FBE-B7AF-A1D405352CB3}"/>
    <cellStyle name="Normal 11 4 4 8 3" xfId="39746" xr:uid="{E4D9FA88-CCE9-49C0-A2C7-0BC0E0FA169F}"/>
    <cellStyle name="Normal 11 4 4 9" xfId="17493" xr:uid="{E327390B-FAE3-48FD-8E04-F3F9F27AF302}"/>
    <cellStyle name="Normal 11 4 5" xfId="2548" xr:uid="{8E061911-0F82-4367-A065-CA21B0483FB4}"/>
    <cellStyle name="Normal 11 4 5 10" xfId="32331" xr:uid="{EB26D1BB-69F1-4369-9B96-3D5E07ADEE1D}"/>
    <cellStyle name="Normal 11 4 5 2" xfId="3290" xr:uid="{BCB6D2E6-D053-4EB6-84FB-D5DF6D3E3424}"/>
    <cellStyle name="Normal 11 4 5 2 2" xfId="4653" xr:uid="{CD9D29EB-AE42-4F43-98C5-AFE25A90711E}"/>
    <cellStyle name="Normal 11 4 5 2 2 2" xfId="7890" xr:uid="{D84516E9-4FEC-4D03-A512-A2CE54190DC4}"/>
    <cellStyle name="Normal 11 4 5 2 2 2 2" xfId="15313" xr:uid="{0396C939-2339-4B94-A24F-7288F03F8C31}"/>
    <cellStyle name="Normal 11 4 5 2 2 2 2 2" xfId="30151" xr:uid="{3389022A-2559-49EC-BCEF-31D7DAC7C9FB}"/>
    <cellStyle name="Normal 11 4 5 2 2 2 2 3" xfId="44984" xr:uid="{AE2AC679-1B21-401E-A5F8-B285AF11A0EA}"/>
    <cellStyle name="Normal 11 4 5 2 2 2 3" xfId="22731" xr:uid="{D2DCFB91-1D54-4DAF-810D-96C382E42707}"/>
    <cellStyle name="Normal 11 4 5 2 2 2 4" xfId="37564" xr:uid="{A08F5F04-2FB1-4A8E-AA15-262E79451810}"/>
    <cellStyle name="Normal 11 4 5 2 2 3" xfId="12075" xr:uid="{6527D61A-CAD9-42D6-83ED-533D85619C2C}"/>
    <cellStyle name="Normal 11 4 5 2 2 3 2" xfId="26913" xr:uid="{EB99910F-E8DF-423D-AD31-02B126C464A8}"/>
    <cellStyle name="Normal 11 4 5 2 2 3 3" xfId="41746" xr:uid="{B9EE07A0-78DF-4643-BF32-C3074777C4D7}"/>
    <cellStyle name="Normal 11 4 5 2 2 4" xfId="19493" xr:uid="{44720C7E-DA59-49B0-AB6F-37F252E9F87C}"/>
    <cellStyle name="Normal 11 4 5 2 2 5" xfId="34326" xr:uid="{E0CB815E-D29B-4041-9879-09B67DFBFE3E}"/>
    <cellStyle name="Normal 11 4 5 2 3" xfId="6519" xr:uid="{AF3EFFE7-7816-43CB-AF25-412E53078A5A}"/>
    <cellStyle name="Normal 11 4 5 2 3 2" xfId="13942" xr:uid="{9526ADEE-18E0-4992-AE02-FEA8FF1212B7}"/>
    <cellStyle name="Normal 11 4 5 2 3 2 2" xfId="28780" xr:uid="{63AC2125-9AC4-4159-A08E-A487ADF18771}"/>
    <cellStyle name="Normal 11 4 5 2 3 2 3" xfId="43613" xr:uid="{349A3368-F9C8-4C32-9049-1DA6EF5E5B87}"/>
    <cellStyle name="Normal 11 4 5 2 3 3" xfId="21360" xr:uid="{7070D1CC-54F8-49D2-BAB2-FE4DEBF0ECA4}"/>
    <cellStyle name="Normal 11 4 5 2 3 4" xfId="36193" xr:uid="{9468B080-EC8A-46C9-BD26-3ED26FDF60A0}"/>
    <cellStyle name="Normal 11 4 5 2 4" xfId="10701" xr:uid="{CD848D7C-B452-428A-8D21-5B4523106D43}"/>
    <cellStyle name="Normal 11 4 5 2 4 2" xfId="25539" xr:uid="{70D2FB57-AAC2-476D-8B11-11643B5E7349}"/>
    <cellStyle name="Normal 11 4 5 2 4 3" xfId="40372" xr:uid="{19069A1B-695A-4929-82AA-36785C495A4F}"/>
    <cellStyle name="Normal 11 4 5 2 5" xfId="18119" xr:uid="{291E88FD-5317-4FF5-A52F-C34921AC9C4F}"/>
    <cellStyle name="Normal 11 4 5 2 6" xfId="32952" xr:uid="{4906206A-FB60-466F-8ACB-F815EAC02315}"/>
    <cellStyle name="Normal 11 4 5 3" xfId="3291" xr:uid="{07B97111-0347-49A1-ADA8-D37F3FCABA70}"/>
    <cellStyle name="Normal 11 4 5 3 2" xfId="4654" xr:uid="{8F7683E2-9D97-4B6A-BB5C-3B2B54272D7B}"/>
    <cellStyle name="Normal 11 4 5 3 2 2" xfId="7891" xr:uid="{7B3E3080-D400-45B3-B793-5176C8FD5603}"/>
    <cellStyle name="Normal 11 4 5 3 2 2 2" xfId="15314" xr:uid="{851943CD-F3A0-4C4D-A7EE-577C3FD4366D}"/>
    <cellStyle name="Normal 11 4 5 3 2 2 2 2" xfId="30152" xr:uid="{A288609B-3571-4F04-8F17-98BD62F241FA}"/>
    <cellStyle name="Normal 11 4 5 3 2 2 2 3" xfId="44985" xr:uid="{6FF21D97-0B94-4F5F-8830-2F59DD1D3FF3}"/>
    <cellStyle name="Normal 11 4 5 3 2 2 3" xfId="22732" xr:uid="{41F1049A-E9EA-43C5-B753-0F3F0EB4425E}"/>
    <cellStyle name="Normal 11 4 5 3 2 2 4" xfId="37565" xr:uid="{D0535C4E-086E-4667-B1CA-FFBF6BA6D472}"/>
    <cellStyle name="Normal 11 4 5 3 2 3" xfId="12076" xr:uid="{3C2D03C3-05E9-4A44-8054-E89ED58C0A6C}"/>
    <cellStyle name="Normal 11 4 5 3 2 3 2" xfId="26914" xr:uid="{F58F08F0-149D-4A7D-AB90-8CE317C04165}"/>
    <cellStyle name="Normal 11 4 5 3 2 3 3" xfId="41747" xr:uid="{78BAB40E-F398-435E-AFFC-F477C87936AE}"/>
    <cellStyle name="Normal 11 4 5 3 2 4" xfId="19494" xr:uid="{E8D82B3B-00E1-4CE6-BA52-DC103491C5F8}"/>
    <cellStyle name="Normal 11 4 5 3 2 5" xfId="34327" xr:uid="{956CAC65-96DC-4B11-B9BE-29B3EE020471}"/>
    <cellStyle name="Normal 11 4 5 3 3" xfId="6520" xr:uid="{C148956F-2C82-458B-96E8-459CB62AB51C}"/>
    <cellStyle name="Normal 11 4 5 3 3 2" xfId="13943" xr:uid="{1D1C3D79-42D6-420E-AA11-0A34D42B2AB7}"/>
    <cellStyle name="Normal 11 4 5 3 3 2 2" xfId="28781" xr:uid="{40A63B9B-CE81-48DA-82BC-6E29903D6E9F}"/>
    <cellStyle name="Normal 11 4 5 3 3 2 3" xfId="43614" xr:uid="{44FAC7B9-1304-4928-A439-E7555198AF84}"/>
    <cellStyle name="Normal 11 4 5 3 3 3" xfId="21361" xr:uid="{EED7B9AF-C5A0-44BD-9742-227C532BC035}"/>
    <cellStyle name="Normal 11 4 5 3 3 4" xfId="36194" xr:uid="{39AE57F7-F389-4865-915B-95FF7E54C40D}"/>
    <cellStyle name="Normal 11 4 5 3 4" xfId="10702" xr:uid="{620F8620-9622-4D26-8131-FCAA70F753AA}"/>
    <cellStyle name="Normal 11 4 5 3 4 2" xfId="25540" xr:uid="{7EF634D8-0DCD-4042-AC56-16D3D505455E}"/>
    <cellStyle name="Normal 11 4 5 3 4 3" xfId="40373" xr:uid="{0C56C5EB-2007-4BDF-96F7-F7F69793B4AA}"/>
    <cellStyle name="Normal 11 4 5 3 5" xfId="18120" xr:uid="{6E4C0177-3B60-4176-8718-6E0CE3C2DF2B}"/>
    <cellStyle name="Normal 11 4 5 3 6" xfId="32953" xr:uid="{F3EFA795-0174-4276-9DDA-FCD1725CE864}"/>
    <cellStyle name="Normal 11 4 5 4" xfId="4655" xr:uid="{E0CBAB2D-3134-4D51-A2A0-C02105DE3942}"/>
    <cellStyle name="Normal 11 4 5 4 2" xfId="7892" xr:uid="{B71654F5-9153-402D-9A10-2F0AB7BE4E44}"/>
    <cellStyle name="Normal 11 4 5 4 2 2" xfId="15315" xr:uid="{D319EE49-9379-445F-877B-878E5E5F70BC}"/>
    <cellStyle name="Normal 11 4 5 4 2 2 2" xfId="30153" xr:uid="{960B2544-0CA4-4584-BF0D-7AF7F4024D61}"/>
    <cellStyle name="Normal 11 4 5 4 2 2 3" xfId="44986" xr:uid="{9EB4CFE1-A99F-45FD-9D5A-8816C74F8110}"/>
    <cellStyle name="Normal 11 4 5 4 2 3" xfId="22733" xr:uid="{71CFB8B5-E56C-416B-8EEB-F6BD6AF7DDDE}"/>
    <cellStyle name="Normal 11 4 5 4 2 4" xfId="37566" xr:uid="{94315415-41A3-443C-AAF8-90CDF2D7CE90}"/>
    <cellStyle name="Normal 11 4 5 4 3" xfId="12077" xr:uid="{719BC6B2-461A-4024-A23C-78C3C0F1A78A}"/>
    <cellStyle name="Normal 11 4 5 4 3 2" xfId="26915" xr:uid="{5D0DBD9C-0FD7-4C07-9BA7-08AC4E81276A}"/>
    <cellStyle name="Normal 11 4 5 4 3 3" xfId="41748" xr:uid="{C0C20CFF-DAD5-460A-B93B-FCDC456183DA}"/>
    <cellStyle name="Normal 11 4 5 4 4" xfId="19495" xr:uid="{F3729457-1380-4D79-8407-04AC95E22EFB}"/>
    <cellStyle name="Normal 11 4 5 4 5" xfId="34328" xr:uid="{7410D21D-B0FF-44AD-9ABD-44F8FDE1708E}"/>
    <cellStyle name="Normal 11 4 5 5" xfId="5906" xr:uid="{D41E58C9-779A-4A83-BB69-6B93AAB48270}"/>
    <cellStyle name="Normal 11 4 5 5 2" xfId="9144" xr:uid="{C9D99111-AC97-4397-9A22-B6F83F832E63}"/>
    <cellStyle name="Normal 11 4 5 5 2 2" xfId="16567" xr:uid="{C8AF83E8-AAC7-4BC0-9F29-6D010B9FED72}"/>
    <cellStyle name="Normal 11 4 5 5 2 2 2" xfId="31405" xr:uid="{82667191-18B1-46B7-99F7-00B29FF5D043}"/>
    <cellStyle name="Normal 11 4 5 5 2 2 3" xfId="46238" xr:uid="{DF96B3AB-5F4C-4C4D-A010-AEBE88D98389}"/>
    <cellStyle name="Normal 11 4 5 5 2 3" xfId="23985" xr:uid="{5F7193FE-551F-40C9-8213-048820C4E3A9}"/>
    <cellStyle name="Normal 11 4 5 5 2 4" xfId="38818" xr:uid="{4BBE6E5E-E886-412A-9574-5E9A2D02D139}"/>
    <cellStyle name="Normal 11 4 5 5 3" xfId="13329" xr:uid="{D6F93BC3-8D75-4B45-87B3-705B1FC02A32}"/>
    <cellStyle name="Normal 11 4 5 5 3 2" xfId="28167" xr:uid="{18BA6C27-B1EA-4AEA-A091-5521F9E50888}"/>
    <cellStyle name="Normal 11 4 5 5 3 3" xfId="43000" xr:uid="{9E0CB1F4-1EDA-4C56-9CD4-519C036FAFC9}"/>
    <cellStyle name="Normal 11 4 5 5 4" xfId="20747" xr:uid="{B301EC75-578D-4D20-9CE7-D1500831F1F8}"/>
    <cellStyle name="Normal 11 4 5 5 5" xfId="35580" xr:uid="{31D6CF2A-F5B4-4738-B603-476D2F2BC343}"/>
    <cellStyle name="Normal 11 4 5 6" xfId="3289" xr:uid="{9CFA2134-BA3E-4ADA-9E5C-9F2BAF04D6E4}"/>
    <cellStyle name="Normal 11 4 5 6 2" xfId="9461" xr:uid="{3980998E-9079-422B-AC34-484AE8C10630}"/>
    <cellStyle name="Normal 11 4 5 6 2 2" xfId="16884" xr:uid="{EE06F9DC-595B-4130-B81F-4BE5AEDD426B}"/>
    <cellStyle name="Normal 11 4 5 6 2 2 2" xfId="31722" xr:uid="{88D4DB0E-3A29-4B78-8A5E-07BEB26EFEC9}"/>
    <cellStyle name="Normal 11 4 5 6 2 2 3" xfId="46555" xr:uid="{222B7952-A5BF-41F1-A556-F355704CA68B}"/>
    <cellStyle name="Normal 11 4 5 6 2 3" xfId="24302" xr:uid="{D8836C47-0843-4CB4-840F-CBAF1280F4C5}"/>
    <cellStyle name="Normal 11 4 5 6 2 4" xfId="39135" xr:uid="{51EE4A02-E5F4-4F0A-A8DE-FCABA52627EF}"/>
    <cellStyle name="Normal 11 4 5 6 3" xfId="10700" xr:uid="{3C3CBD42-710D-425D-88B3-23E4745EA9D0}"/>
    <cellStyle name="Normal 11 4 5 6 3 2" xfId="25538" xr:uid="{7E07819A-687B-422B-8D38-67F2BAC07D58}"/>
    <cellStyle name="Normal 11 4 5 6 3 3" xfId="40371" xr:uid="{6C9801D6-D817-4843-8B3E-DAFBEEA4CCF0}"/>
    <cellStyle name="Normal 11 4 5 6 4" xfId="18118" xr:uid="{6BC03A66-5948-430F-9FBA-ABCE783430B6}"/>
    <cellStyle name="Normal 11 4 5 6 5" xfId="32951" xr:uid="{032C5071-537E-42C5-8BB1-98C47747A574}"/>
    <cellStyle name="Normal 11 4 5 7" xfId="6518" xr:uid="{B1CB7C47-1603-43D8-8DC3-ACD57461AEC1}"/>
    <cellStyle name="Normal 11 4 5 7 2" xfId="13941" xr:uid="{66055575-C883-4550-AAD8-AD4BE92621F1}"/>
    <cellStyle name="Normal 11 4 5 7 2 2" xfId="28779" xr:uid="{5AE09D57-5B7F-44F5-8340-E48B84D6E846}"/>
    <cellStyle name="Normal 11 4 5 7 2 3" xfId="43612" xr:uid="{AB095E2C-8717-4A81-9BFA-B736F935B085}"/>
    <cellStyle name="Normal 11 4 5 7 3" xfId="21359" xr:uid="{DD466637-8680-4D3D-BADE-375D34E996D5}"/>
    <cellStyle name="Normal 11 4 5 7 4" xfId="36192" xr:uid="{70314C64-5C37-49E0-9E82-CC46B00A4E1B}"/>
    <cellStyle name="Normal 11 4 5 8" xfId="10080" xr:uid="{5445EBA2-0BB4-44AF-B911-E31C2C929198}"/>
    <cellStyle name="Normal 11 4 5 8 2" xfId="24918" xr:uid="{B0EB30E2-B042-49A5-9C80-C4E61E5A6FF4}"/>
    <cellStyle name="Normal 11 4 5 8 3" xfId="39751" xr:uid="{4069E98D-6E9B-49D5-97D7-A1930D133B4B}"/>
    <cellStyle name="Normal 11 4 5 9" xfId="17498" xr:uid="{AF4135EB-8CDE-4422-9A80-CC53F5179F0C}"/>
    <cellStyle name="Normal 11 4 6" xfId="3292" xr:uid="{BB99095E-C6EE-42BC-8208-61D91A75B946}"/>
    <cellStyle name="Normal 11 4 6 2" xfId="4656" xr:uid="{5A8CF5E6-DB75-495B-9563-9D3DE92507FC}"/>
    <cellStyle name="Normal 11 4 6 2 2" xfId="7893" xr:uid="{6799A155-0B1F-4AA8-B8FC-7AA4E6442B77}"/>
    <cellStyle name="Normal 11 4 6 2 2 2" xfId="15316" xr:uid="{362352F4-63C7-498F-A2B0-8B0363DEE542}"/>
    <cellStyle name="Normal 11 4 6 2 2 2 2" xfId="30154" xr:uid="{EA498886-715C-4655-94E6-DCCDA3FA6C39}"/>
    <cellStyle name="Normal 11 4 6 2 2 2 3" xfId="44987" xr:uid="{7972B2DC-A3F6-4163-94CD-1EEEDD4EB17E}"/>
    <cellStyle name="Normal 11 4 6 2 2 3" xfId="22734" xr:uid="{06D5DE2B-F628-4592-950B-3DFEBD2B51B5}"/>
    <cellStyle name="Normal 11 4 6 2 2 4" xfId="37567" xr:uid="{606A7E64-3398-4D4F-97FA-B13700A87C69}"/>
    <cellStyle name="Normal 11 4 6 2 3" xfId="12078" xr:uid="{57A9B37E-E2DA-4FBD-8487-D85F57907095}"/>
    <cellStyle name="Normal 11 4 6 2 3 2" xfId="26916" xr:uid="{221A44E3-4FF5-4FF0-8ED2-01E4F6D9DF42}"/>
    <cellStyle name="Normal 11 4 6 2 3 3" xfId="41749" xr:uid="{A71305C9-E800-4985-98D9-34F2A78BF66B}"/>
    <cellStyle name="Normal 11 4 6 2 4" xfId="19496" xr:uid="{57317321-2DA2-4415-84D2-952D91849F21}"/>
    <cellStyle name="Normal 11 4 6 2 5" xfId="34329" xr:uid="{555B5841-C660-42C5-A092-207500AC96A7}"/>
    <cellStyle name="Normal 11 4 6 3" xfId="6521" xr:uid="{642CB1C6-8E7D-426A-941B-435F2F338232}"/>
    <cellStyle name="Normal 11 4 6 3 2" xfId="13944" xr:uid="{4C3B0FB3-CC67-4709-8476-EE1FFB4CBF90}"/>
    <cellStyle name="Normal 11 4 6 3 2 2" xfId="28782" xr:uid="{E6E66482-67EA-4C47-BA6F-324CF63D6F12}"/>
    <cellStyle name="Normal 11 4 6 3 2 3" xfId="43615" xr:uid="{7E511A46-4108-47AA-A151-98C553AC50B7}"/>
    <cellStyle name="Normal 11 4 6 3 3" xfId="21362" xr:uid="{B74C339C-4B2D-4D1C-9EA4-995A4854F6DD}"/>
    <cellStyle name="Normal 11 4 6 3 4" xfId="36195" xr:uid="{A243958D-1CEE-47CF-BA71-8CC1A9294496}"/>
    <cellStyle name="Normal 11 4 6 4" xfId="10703" xr:uid="{5DD10C15-D7E8-4BD8-99B7-90A4120F7E32}"/>
    <cellStyle name="Normal 11 4 6 4 2" xfId="25541" xr:uid="{85AB6F4F-CC9D-4893-B2B6-869398E5981E}"/>
    <cellStyle name="Normal 11 4 6 4 3" xfId="40374" xr:uid="{38C80560-FD47-4BAC-97BB-0B09E2856F2C}"/>
    <cellStyle name="Normal 11 4 6 5" xfId="18121" xr:uid="{BE5D4B4F-75AF-4F51-BEE6-DF75BF10F81E}"/>
    <cellStyle name="Normal 11 4 6 6" xfId="32954" xr:uid="{24ABDA08-FC4F-4C25-83A2-DFFE5239EBEE}"/>
    <cellStyle name="Normal 11 4 7" xfId="3293" xr:uid="{210CA0B2-8BB7-4E49-83C9-31E2DB607F51}"/>
    <cellStyle name="Normal 11 4 7 2" xfId="4657" xr:uid="{4308C422-39AD-42A2-BCF3-FF52FEA55EEF}"/>
    <cellStyle name="Normal 11 4 7 2 2" xfId="7894" xr:uid="{8809F56E-6B38-480C-9623-42642E16E24F}"/>
    <cellStyle name="Normal 11 4 7 2 2 2" xfId="15317" xr:uid="{4C5F35DE-AE2C-41E5-A629-6C127A05D279}"/>
    <cellStyle name="Normal 11 4 7 2 2 2 2" xfId="30155" xr:uid="{7438DF97-6633-402C-A85C-DFF50EBE104F}"/>
    <cellStyle name="Normal 11 4 7 2 2 2 3" xfId="44988" xr:uid="{E78CC1EA-E39A-41F7-B414-A4EB5E91296C}"/>
    <cellStyle name="Normal 11 4 7 2 2 3" xfId="22735" xr:uid="{D48BB987-95D5-408F-81E6-AF11BFF99C02}"/>
    <cellStyle name="Normal 11 4 7 2 2 4" xfId="37568" xr:uid="{BB13E913-3B12-470E-890F-4A37140AE128}"/>
    <cellStyle name="Normal 11 4 7 2 3" xfId="12079" xr:uid="{C9AA13C7-DD06-43DA-A6C4-37A84A0524C0}"/>
    <cellStyle name="Normal 11 4 7 2 3 2" xfId="26917" xr:uid="{AF5F6C80-84CB-4D53-9BAF-F1F5BEF1D572}"/>
    <cellStyle name="Normal 11 4 7 2 3 3" xfId="41750" xr:uid="{A7D80716-F644-4245-9E67-115FBEA1DF24}"/>
    <cellStyle name="Normal 11 4 7 2 4" xfId="19497" xr:uid="{84D4B10B-EED0-4EA8-BBE1-6BCC612D92A1}"/>
    <cellStyle name="Normal 11 4 7 2 5" xfId="34330" xr:uid="{50A7DD5F-35AA-49E8-9794-E23C54C31451}"/>
    <cellStyle name="Normal 11 4 7 3" xfId="6522" xr:uid="{79BAC24D-5618-4B61-B336-DF71E60613CC}"/>
    <cellStyle name="Normal 11 4 7 3 2" xfId="13945" xr:uid="{702F3C4D-4F01-4C7C-877A-DF898574FE58}"/>
    <cellStyle name="Normal 11 4 7 3 2 2" xfId="28783" xr:uid="{C66B7529-8314-4A71-BBD7-9016F4A91AAF}"/>
    <cellStyle name="Normal 11 4 7 3 2 3" xfId="43616" xr:uid="{12D2FA9A-5873-4D50-9CFD-D9BE442539A9}"/>
    <cellStyle name="Normal 11 4 7 3 3" xfId="21363" xr:uid="{FBE2F690-B5CF-421B-8274-A02BC972679A}"/>
    <cellStyle name="Normal 11 4 7 3 4" xfId="36196" xr:uid="{8D32268C-9C8D-4D6F-83B5-8EDD908ACB34}"/>
    <cellStyle name="Normal 11 4 7 4" xfId="10704" xr:uid="{3A193A4D-F756-4B97-A82E-730EC0A55AF9}"/>
    <cellStyle name="Normal 11 4 7 4 2" xfId="25542" xr:uid="{A6D846B7-6B3E-4E53-B6F1-CE37A9EC7068}"/>
    <cellStyle name="Normal 11 4 7 4 3" xfId="40375" xr:uid="{AC77E8CA-AC88-4BE6-BFC3-D1B0B4CBD708}"/>
    <cellStyle name="Normal 11 4 7 5" xfId="18122" xr:uid="{00F418B0-8CB5-4A3A-B0B7-8D4C3F97BDA3}"/>
    <cellStyle name="Normal 11 4 7 6" xfId="32955" xr:uid="{0EDBA24C-C7C7-4F6A-A7A0-157CBC4AB362}"/>
    <cellStyle name="Normal 11 4 8" xfId="4658" xr:uid="{E71F67C9-E773-4631-ABBD-3166633511F5}"/>
    <cellStyle name="Normal 11 4 8 2" xfId="7895" xr:uid="{14EB5778-040D-4B87-A0B7-1702EE575B60}"/>
    <cellStyle name="Normal 11 4 8 2 2" xfId="15318" xr:uid="{90A892CB-9BCD-4464-B6F1-DB3781CD5C74}"/>
    <cellStyle name="Normal 11 4 8 2 2 2" xfId="30156" xr:uid="{C992D3D2-6F97-4037-AE6A-8C625ED92587}"/>
    <cellStyle name="Normal 11 4 8 2 2 3" xfId="44989" xr:uid="{B13EBD27-D2B1-4325-A844-F13C849B486C}"/>
    <cellStyle name="Normal 11 4 8 2 3" xfId="22736" xr:uid="{72EDDB11-A8CF-4E2A-A2AE-228FACA7F749}"/>
    <cellStyle name="Normal 11 4 8 2 4" xfId="37569" xr:uid="{EF81D4F5-3C11-49CF-B571-8B93DCF14821}"/>
    <cellStyle name="Normal 11 4 8 3" xfId="12080" xr:uid="{0ED82171-2CAA-4D2E-A904-5ACFEC1731CC}"/>
    <cellStyle name="Normal 11 4 8 3 2" xfId="26918" xr:uid="{1973CF23-F79E-4B04-BF52-3CC627E5D32C}"/>
    <cellStyle name="Normal 11 4 8 3 3" xfId="41751" xr:uid="{154B9FB6-A818-46EE-9471-91E000212B4A}"/>
    <cellStyle name="Normal 11 4 8 4" xfId="19498" xr:uid="{E4D5188E-53EC-41B9-B993-CF25D72A4A4E}"/>
    <cellStyle name="Normal 11 4 8 5" xfId="34331" xr:uid="{CA809A4B-8D1A-4C11-920B-67B0FF9F8D26}"/>
    <cellStyle name="Normal 11 4 9" xfId="5731" xr:uid="{85B44660-0980-4001-A582-F9100F997CAD}"/>
    <cellStyle name="Normal 11 4 9 2" xfId="8971" xr:uid="{17DDC36E-DD41-448D-9CB0-DA750AD54BE0}"/>
    <cellStyle name="Normal 11 4 9 2 2" xfId="16394" xr:uid="{4C2DE4AC-16FC-4498-A537-AA987B9EC414}"/>
    <cellStyle name="Normal 11 4 9 2 2 2" xfId="31232" xr:uid="{C2092ED3-E492-41CF-AD4A-9B19C15C2BF0}"/>
    <cellStyle name="Normal 11 4 9 2 2 3" xfId="46065" xr:uid="{8C734A02-F286-4D56-9790-EC4CF931B9C0}"/>
    <cellStyle name="Normal 11 4 9 2 3" xfId="23812" xr:uid="{8189FB66-F8BC-404D-A7FB-22F2240BF4AA}"/>
    <cellStyle name="Normal 11 4 9 2 4" xfId="38645" xr:uid="{A1AF56C1-7F2C-4BCC-BD62-5CCBDE2BD228}"/>
    <cellStyle name="Normal 11 4 9 3" xfId="13156" xr:uid="{C86CC907-562E-4026-A570-C6A7F2399580}"/>
    <cellStyle name="Normal 11 4 9 3 2" xfId="27994" xr:uid="{5FE7F383-3256-418D-B7F9-DBF97379E0F0}"/>
    <cellStyle name="Normal 11 4 9 3 3" xfId="42827" xr:uid="{DD715D3D-8AB1-4965-B236-AC255BF82C2D}"/>
    <cellStyle name="Normal 11 4 9 4" xfId="20574" xr:uid="{114F5507-8B29-4F25-BF62-C0D4E76CEB6D}"/>
    <cellStyle name="Normal 11 4 9 5" xfId="35407" xr:uid="{7697A626-EE76-4FF5-82D6-2FAC65A23314}"/>
    <cellStyle name="Normal 11 40" xfId="2716" xr:uid="{4FC9A405-25DD-4E4C-A37A-5C1230F2B4F6}"/>
    <cellStyle name="Normal 11 40 10" xfId="32416" xr:uid="{05FE214B-8534-4C49-968B-43D6D3E7B346}"/>
    <cellStyle name="Normal 11 40 2" xfId="3295" xr:uid="{BF246F5C-7AC5-4105-A667-338166D4A8A3}"/>
    <cellStyle name="Normal 11 40 2 2" xfId="4659" xr:uid="{EA028118-2B70-4AC8-A49E-2DC7966BD99A}"/>
    <cellStyle name="Normal 11 40 2 2 2" xfId="7896" xr:uid="{09EC7C80-9A46-4DAF-8790-F47B5B543BBA}"/>
    <cellStyle name="Normal 11 40 2 2 2 2" xfId="15319" xr:uid="{B9361C24-E85D-4318-966E-3D41491D0644}"/>
    <cellStyle name="Normal 11 40 2 2 2 2 2" xfId="30157" xr:uid="{C920B960-D37F-4AC8-B9D8-758577DF37D0}"/>
    <cellStyle name="Normal 11 40 2 2 2 2 3" xfId="44990" xr:uid="{FC910235-9484-449D-A463-0114733D0643}"/>
    <cellStyle name="Normal 11 40 2 2 2 3" xfId="22737" xr:uid="{DF737A48-435A-4EA2-B92F-42C8A5F0564F}"/>
    <cellStyle name="Normal 11 40 2 2 2 4" xfId="37570" xr:uid="{756E5242-D8E6-4AAC-AE54-99B607E08949}"/>
    <cellStyle name="Normal 11 40 2 2 3" xfId="12081" xr:uid="{397A7C1F-568D-4C03-A6F9-97AB1E4EBD8E}"/>
    <cellStyle name="Normal 11 40 2 2 3 2" xfId="26919" xr:uid="{76082BBE-1771-4CCF-96C3-CF06FB5AC441}"/>
    <cellStyle name="Normal 11 40 2 2 3 3" xfId="41752" xr:uid="{916560D6-0D8B-4AF3-8DAE-5141AC3155C1}"/>
    <cellStyle name="Normal 11 40 2 2 4" xfId="19499" xr:uid="{0E061363-D0B9-4AD8-A37C-5CDAB84214D5}"/>
    <cellStyle name="Normal 11 40 2 2 5" xfId="34332" xr:uid="{8C8ADD18-8DD6-415D-BE0E-EBBD19C99FA3}"/>
    <cellStyle name="Normal 11 40 2 3" xfId="6524" xr:uid="{D823C9DD-7A75-469E-BCB5-0FF74F087649}"/>
    <cellStyle name="Normal 11 40 2 3 2" xfId="13947" xr:uid="{0960B6B9-76BE-4F1F-84EA-E57B826EC6A2}"/>
    <cellStyle name="Normal 11 40 2 3 2 2" xfId="28785" xr:uid="{A121575A-0FCE-4C01-A05C-E47755890DB2}"/>
    <cellStyle name="Normal 11 40 2 3 2 3" xfId="43618" xr:uid="{E1E7ABE6-8DEE-4843-930C-DB90D07B0A6F}"/>
    <cellStyle name="Normal 11 40 2 3 3" xfId="21365" xr:uid="{636F0552-B09F-4E02-8B68-AAA832BD304E}"/>
    <cellStyle name="Normal 11 40 2 3 4" xfId="36198" xr:uid="{21496150-32DE-4918-9992-716768A5FC0F}"/>
    <cellStyle name="Normal 11 40 2 4" xfId="10706" xr:uid="{6683E53D-28DD-4183-A7ED-65DA4A4B2181}"/>
    <cellStyle name="Normal 11 40 2 4 2" xfId="25544" xr:uid="{34CCD4F0-306C-4B15-B019-FA9A0AC7CB01}"/>
    <cellStyle name="Normal 11 40 2 4 3" xfId="40377" xr:uid="{C58B28D0-C0F6-4C37-8F04-DDDBB9BD1E82}"/>
    <cellStyle name="Normal 11 40 2 5" xfId="18124" xr:uid="{607E6657-577F-40B9-9802-5DD5D7D35ADD}"/>
    <cellStyle name="Normal 11 40 2 6" xfId="32957" xr:uid="{842F2E1E-C84C-4BCC-A269-72EAA9F9482F}"/>
    <cellStyle name="Normal 11 40 3" xfId="3296" xr:uid="{DEA3B1B1-6CD3-4C4A-89DD-92814E2D5D54}"/>
    <cellStyle name="Normal 11 40 3 2" xfId="4660" xr:uid="{672FB6E5-28FF-4CE8-BB77-35DF326FE2E1}"/>
    <cellStyle name="Normal 11 40 3 2 2" xfId="7897" xr:uid="{9125DFD5-2AA9-4A25-A620-24DBD77F1CBF}"/>
    <cellStyle name="Normal 11 40 3 2 2 2" xfId="15320" xr:uid="{7E1AF9AD-7E4A-4D19-88F9-D63AE059ED80}"/>
    <cellStyle name="Normal 11 40 3 2 2 2 2" xfId="30158" xr:uid="{10E6CF42-CA58-4A1B-976C-D28DA31D9F79}"/>
    <cellStyle name="Normal 11 40 3 2 2 2 3" xfId="44991" xr:uid="{C2957255-F766-46B9-BDCD-B8143053DF95}"/>
    <cellStyle name="Normal 11 40 3 2 2 3" xfId="22738" xr:uid="{A55AB10A-96AA-426F-A997-98ACE274DA45}"/>
    <cellStyle name="Normal 11 40 3 2 2 4" xfId="37571" xr:uid="{95A7F2E2-5EA3-42AB-966F-C9C7B5968CB8}"/>
    <cellStyle name="Normal 11 40 3 2 3" xfId="12082" xr:uid="{C2D045F1-97DC-4699-897E-EB06AF0D25B0}"/>
    <cellStyle name="Normal 11 40 3 2 3 2" xfId="26920" xr:uid="{E96C95F7-ADE0-4866-8CEF-7E89E2105713}"/>
    <cellStyle name="Normal 11 40 3 2 3 3" xfId="41753" xr:uid="{AC957584-E27B-4057-B7DD-447EA01EABED}"/>
    <cellStyle name="Normal 11 40 3 2 4" xfId="19500" xr:uid="{29AEA113-B8B1-4FEC-BA4F-453D59B686F6}"/>
    <cellStyle name="Normal 11 40 3 2 5" xfId="34333" xr:uid="{8EBFBC3F-7D12-4D09-8C1C-C5A65347295B}"/>
    <cellStyle name="Normal 11 40 3 3" xfId="6525" xr:uid="{741D055B-C625-436A-B846-540F41835B67}"/>
    <cellStyle name="Normal 11 40 3 3 2" xfId="13948" xr:uid="{77F69914-8BFE-4F47-B72E-02D44AB7E196}"/>
    <cellStyle name="Normal 11 40 3 3 2 2" xfId="28786" xr:uid="{B2B2993F-C674-46CA-AFA9-AD87C259825E}"/>
    <cellStyle name="Normal 11 40 3 3 2 3" xfId="43619" xr:uid="{DA771A2D-7562-4808-9183-90B5582CCD63}"/>
    <cellStyle name="Normal 11 40 3 3 3" xfId="21366" xr:uid="{AF183AC3-898A-44BE-8E47-70E434762604}"/>
    <cellStyle name="Normal 11 40 3 3 4" xfId="36199" xr:uid="{54D78412-7FB6-4970-B981-D1BE96E640F9}"/>
    <cellStyle name="Normal 11 40 3 4" xfId="10707" xr:uid="{F332CDB8-80F2-4466-9E55-A0E99D6DFC18}"/>
    <cellStyle name="Normal 11 40 3 4 2" xfId="25545" xr:uid="{51705C34-CB46-46E9-AC52-FC9262D1D81E}"/>
    <cellStyle name="Normal 11 40 3 4 3" xfId="40378" xr:uid="{1764946F-651E-427F-A668-1C5660B82D1F}"/>
    <cellStyle name="Normal 11 40 3 5" xfId="18125" xr:uid="{AAD9688A-B8D8-474D-AACE-DF1A3A81A97E}"/>
    <cellStyle name="Normal 11 40 3 6" xfId="32958" xr:uid="{BDEAF06C-E91D-4BD0-A86E-5F52C440BBEB}"/>
    <cellStyle name="Normal 11 40 4" xfId="4661" xr:uid="{46D9AA7A-A44E-40DF-B37B-575E89E06AE6}"/>
    <cellStyle name="Normal 11 40 4 2" xfId="7898" xr:uid="{F202BD84-E813-4615-8E8E-7613C581B402}"/>
    <cellStyle name="Normal 11 40 4 2 2" xfId="15321" xr:uid="{E5677FD1-F3E3-49DA-97D1-071563308BF0}"/>
    <cellStyle name="Normal 11 40 4 2 2 2" xfId="30159" xr:uid="{D42905E6-120B-4F33-8550-90ADD61A9593}"/>
    <cellStyle name="Normal 11 40 4 2 2 3" xfId="44992" xr:uid="{AA46E95B-17E9-4BB3-B130-F6DB76C45D26}"/>
    <cellStyle name="Normal 11 40 4 2 3" xfId="22739" xr:uid="{40DC83C1-7CA0-4E03-8C03-0766AC202A3F}"/>
    <cellStyle name="Normal 11 40 4 2 4" xfId="37572" xr:uid="{A2D86C1F-B149-4389-B50D-634F36263FF6}"/>
    <cellStyle name="Normal 11 40 4 3" xfId="12083" xr:uid="{3A7872CF-4B50-428C-AE12-764A671490DE}"/>
    <cellStyle name="Normal 11 40 4 3 2" xfId="26921" xr:uid="{F5D1B8B6-8837-4079-846E-977BB3F36DB6}"/>
    <cellStyle name="Normal 11 40 4 3 3" xfId="41754" xr:uid="{FEDA2EB9-FD5B-4A03-AFC4-E5AA16496CA7}"/>
    <cellStyle name="Normal 11 40 4 4" xfId="19501" xr:uid="{8C15F43C-C4BC-4893-8B9C-48BD5026825E}"/>
    <cellStyle name="Normal 11 40 4 5" xfId="34334" xr:uid="{AA2A63C7-E958-4766-9C3D-98AB5BA9B5B2}"/>
    <cellStyle name="Normal 11 40 5" xfId="5804" xr:uid="{63FB6511-FB7C-43DF-8F54-ACEBCC1662E1}"/>
    <cellStyle name="Normal 11 40 5 2" xfId="9043" xr:uid="{F07DE0C4-A5FE-46C5-B86C-322C73F27878}"/>
    <cellStyle name="Normal 11 40 5 2 2" xfId="16466" xr:uid="{DA5BEF87-EBCA-406D-A2C7-B83D395E63DD}"/>
    <cellStyle name="Normal 11 40 5 2 2 2" xfId="31304" xr:uid="{276025BF-39AE-4399-BBF1-864201B4E857}"/>
    <cellStyle name="Normal 11 40 5 2 2 3" xfId="46137" xr:uid="{AD2C1BF2-CB13-4E2A-B1E8-A920DE2C09DD}"/>
    <cellStyle name="Normal 11 40 5 2 3" xfId="23884" xr:uid="{281E1BD3-9DC2-4E9F-BE1B-5B551D506E9F}"/>
    <cellStyle name="Normal 11 40 5 2 4" xfId="38717" xr:uid="{A5FF7671-9952-4566-AE43-4CFBAF39C5A5}"/>
    <cellStyle name="Normal 11 40 5 3" xfId="13228" xr:uid="{F9A47D34-8F74-4C6E-8571-98E4ACD9F9EC}"/>
    <cellStyle name="Normal 11 40 5 3 2" xfId="28066" xr:uid="{871B1148-5868-4773-925E-9D894F43F48C}"/>
    <cellStyle name="Normal 11 40 5 3 3" xfId="42899" xr:uid="{138839BA-94FA-430A-BA28-E74BC1828C1A}"/>
    <cellStyle name="Normal 11 40 5 4" xfId="20646" xr:uid="{4AF030D4-CE3C-450D-9055-E19719FAF051}"/>
    <cellStyle name="Normal 11 40 5 5" xfId="35479" xr:uid="{81451A64-09B4-4A99-83BE-088D9AC45F42}"/>
    <cellStyle name="Normal 11 40 6" xfId="3294" xr:uid="{6FC80397-BB12-423E-99DA-5B8CF35DDAD4}"/>
    <cellStyle name="Normal 11 40 6 2" xfId="9462" xr:uid="{43CE34E6-5A4F-48F3-A58F-1656B57C1C7A}"/>
    <cellStyle name="Normal 11 40 6 2 2" xfId="16885" xr:uid="{7519C74C-B49B-45CB-B235-DF8D4EA546B2}"/>
    <cellStyle name="Normal 11 40 6 2 2 2" xfId="31723" xr:uid="{FF145BDF-ABA0-46FE-AD9A-0B972081D4A8}"/>
    <cellStyle name="Normal 11 40 6 2 2 3" xfId="46556" xr:uid="{3F2B24AD-0717-4E31-9913-440C3EE20190}"/>
    <cellStyle name="Normal 11 40 6 2 3" xfId="24303" xr:uid="{F6FCC4ED-8E25-44CD-9BB2-E7AB3CA157EE}"/>
    <cellStyle name="Normal 11 40 6 2 4" xfId="39136" xr:uid="{75E6DA54-BC92-44C0-B63A-450148818CFD}"/>
    <cellStyle name="Normal 11 40 6 3" xfId="10705" xr:uid="{94D8EC4D-DADA-460A-863A-CDF7F938E8D3}"/>
    <cellStyle name="Normal 11 40 6 3 2" xfId="25543" xr:uid="{7FF0775F-6600-4204-BE13-C625F1977771}"/>
    <cellStyle name="Normal 11 40 6 3 3" xfId="40376" xr:uid="{F1C80CF4-F611-4A31-A8F7-0DD2BB4FE6E7}"/>
    <cellStyle name="Normal 11 40 6 4" xfId="18123" xr:uid="{10F9D39B-9C5D-4556-9619-5FFA9847A71A}"/>
    <cellStyle name="Normal 11 40 6 5" xfId="32956" xr:uid="{C55A6A31-55DB-447C-AB60-FEA69020A9DF}"/>
    <cellStyle name="Normal 11 40 7" xfId="6523" xr:uid="{EE68B9DA-E485-4C2B-A624-8F5DF4879618}"/>
    <cellStyle name="Normal 11 40 7 2" xfId="13946" xr:uid="{5DFA4854-3422-4796-A25A-76045969D333}"/>
    <cellStyle name="Normal 11 40 7 2 2" xfId="28784" xr:uid="{CAD0A8AC-44DD-43DA-8B5D-07C49E0020B0}"/>
    <cellStyle name="Normal 11 40 7 2 3" xfId="43617" xr:uid="{6A3AC1A9-A756-4768-9A50-9568EA94B314}"/>
    <cellStyle name="Normal 11 40 7 3" xfId="21364" xr:uid="{67E37D0B-6B1F-4295-9482-D850E9F19CAB}"/>
    <cellStyle name="Normal 11 40 7 4" xfId="36197" xr:uid="{07C57308-F08A-49C4-A6B0-6FABA02366F5}"/>
    <cellStyle name="Normal 11 40 8" xfId="10165" xr:uid="{0AE50307-50A8-48C9-AF3A-3BB85A7EDC09}"/>
    <cellStyle name="Normal 11 40 8 2" xfId="25003" xr:uid="{62D411D2-FE15-4253-A399-A3552A2717C1}"/>
    <cellStyle name="Normal 11 40 8 3" xfId="39836" xr:uid="{82EF39B5-15E2-4E5F-945C-6744E915DA22}"/>
    <cellStyle name="Normal 11 40 9" xfId="17583" xr:uid="{F8EA5C5F-66DB-4423-AF86-2008868F115F}"/>
    <cellStyle name="Normal 11 41" xfId="2797" xr:uid="{D6FF2C4A-1900-49C1-A9CC-CA7DEF7766DB}"/>
    <cellStyle name="Normal 11 41 10" xfId="32455" xr:uid="{67DBB2D7-0DDF-483E-A7C6-99DC4F1251B0}"/>
    <cellStyle name="Normal 11 41 2" xfId="3298" xr:uid="{65E90EC0-E60A-46B0-8DDF-AE76D0CEAE03}"/>
    <cellStyle name="Normal 11 41 2 2" xfId="4662" xr:uid="{424560A2-3188-4892-AEF5-11DE384D8553}"/>
    <cellStyle name="Normal 11 41 2 2 2" xfId="7899" xr:uid="{32F0C92E-D829-4A37-A15E-15824A8B3586}"/>
    <cellStyle name="Normal 11 41 2 2 2 2" xfId="15322" xr:uid="{EF764839-1CE0-4B42-AD46-B4B73A0D2A94}"/>
    <cellStyle name="Normal 11 41 2 2 2 2 2" xfId="30160" xr:uid="{663379D5-68CF-4AD3-A811-F65F30DFC8FA}"/>
    <cellStyle name="Normal 11 41 2 2 2 2 3" xfId="44993" xr:uid="{A91420C4-5E97-480A-99E3-ED9B3D826049}"/>
    <cellStyle name="Normal 11 41 2 2 2 3" xfId="22740" xr:uid="{B732485E-81DB-4497-9B41-13F1193DBFBE}"/>
    <cellStyle name="Normal 11 41 2 2 2 4" xfId="37573" xr:uid="{388BCE43-BFCA-4A8D-8342-C06786E27431}"/>
    <cellStyle name="Normal 11 41 2 2 3" xfId="12084" xr:uid="{95A60D30-06C7-4F3D-BBDA-BB0FDC94E3AC}"/>
    <cellStyle name="Normal 11 41 2 2 3 2" xfId="26922" xr:uid="{79D4FDFB-A365-4CBE-9DFB-A83045732019}"/>
    <cellStyle name="Normal 11 41 2 2 3 3" xfId="41755" xr:uid="{5932FEA4-0F91-44B3-B9B5-8E21D1B2A5EF}"/>
    <cellStyle name="Normal 11 41 2 2 4" xfId="19502" xr:uid="{B39BE79F-C04F-4DC9-AF54-DB33DFB1F40E}"/>
    <cellStyle name="Normal 11 41 2 2 5" xfId="34335" xr:uid="{7D2E7829-6D59-4C28-A4AF-9375DEE3DECB}"/>
    <cellStyle name="Normal 11 41 2 3" xfId="6527" xr:uid="{74CA428E-0D30-46BF-AA72-DC0B2216BA4B}"/>
    <cellStyle name="Normal 11 41 2 3 2" xfId="13950" xr:uid="{1943358E-8BA5-40B8-A634-21E1B8DA1D98}"/>
    <cellStyle name="Normal 11 41 2 3 2 2" xfId="28788" xr:uid="{28AAEB2F-13FF-461B-922F-7B26750336E2}"/>
    <cellStyle name="Normal 11 41 2 3 2 3" xfId="43621" xr:uid="{2236FD96-BE79-492A-B270-47F1FE270109}"/>
    <cellStyle name="Normal 11 41 2 3 3" xfId="21368" xr:uid="{DA6D6EA6-0559-4334-BECE-CF1BB929AAF6}"/>
    <cellStyle name="Normal 11 41 2 3 4" xfId="36201" xr:uid="{4DAF4660-886E-49F8-9A5C-776F7615883C}"/>
    <cellStyle name="Normal 11 41 2 4" xfId="10709" xr:uid="{C5082382-8587-4B51-B2BC-1D281AAF826E}"/>
    <cellStyle name="Normal 11 41 2 4 2" xfId="25547" xr:uid="{EF9DEEE7-D980-4622-B414-44DB78AD2214}"/>
    <cellStyle name="Normal 11 41 2 4 3" xfId="40380" xr:uid="{61A08AFE-1846-4B74-BAC4-01FFC403B023}"/>
    <cellStyle name="Normal 11 41 2 5" xfId="18127" xr:uid="{0716E08E-03BC-49C6-87CC-956214C49303}"/>
    <cellStyle name="Normal 11 41 2 6" xfId="32960" xr:uid="{668A75A1-8429-47F0-AC2F-47EA4FFA6562}"/>
    <cellStyle name="Normal 11 41 3" xfId="3299" xr:uid="{406C99D0-F646-44DA-B438-79721A02E8CF}"/>
    <cellStyle name="Normal 11 41 3 2" xfId="4663" xr:uid="{71340E14-1DFE-4A01-8CBB-FAC113FC876C}"/>
    <cellStyle name="Normal 11 41 3 2 2" xfId="7900" xr:uid="{BD83D65B-9969-463E-AA20-81ECE863FE97}"/>
    <cellStyle name="Normal 11 41 3 2 2 2" xfId="15323" xr:uid="{C452AAB8-9E1B-4C5B-87AF-216E3CA3A0EA}"/>
    <cellStyle name="Normal 11 41 3 2 2 2 2" xfId="30161" xr:uid="{1F24CC14-5E5C-4773-ACE6-2E65FAABA4D7}"/>
    <cellStyle name="Normal 11 41 3 2 2 2 3" xfId="44994" xr:uid="{D43DBF71-D4B8-4E41-B93C-5F600BC6CA26}"/>
    <cellStyle name="Normal 11 41 3 2 2 3" xfId="22741" xr:uid="{3FE58D0A-4084-4F48-912A-BC00EF096A30}"/>
    <cellStyle name="Normal 11 41 3 2 2 4" xfId="37574" xr:uid="{CCFE539C-7A6B-47C4-8F00-45A820B1BEC7}"/>
    <cellStyle name="Normal 11 41 3 2 3" xfId="12085" xr:uid="{119234FB-A8F4-46CC-9406-3774C21FFC89}"/>
    <cellStyle name="Normal 11 41 3 2 3 2" xfId="26923" xr:uid="{5DC5B0C8-4852-4341-BFBD-ACD6380C8DD6}"/>
    <cellStyle name="Normal 11 41 3 2 3 3" xfId="41756" xr:uid="{78DA5360-7F12-40EB-AC61-EDE52083199D}"/>
    <cellStyle name="Normal 11 41 3 2 4" xfId="19503" xr:uid="{F18F824C-AE04-4855-99EB-936F681D945C}"/>
    <cellStyle name="Normal 11 41 3 2 5" xfId="34336" xr:uid="{1517AFBE-9E50-4954-989F-BEE689250CE2}"/>
    <cellStyle name="Normal 11 41 3 3" xfId="6528" xr:uid="{227C2719-6923-4A22-9B0A-1E86577AA6A9}"/>
    <cellStyle name="Normal 11 41 3 3 2" xfId="13951" xr:uid="{145BBA8D-4233-40F4-B21A-CAE3B42E1C95}"/>
    <cellStyle name="Normal 11 41 3 3 2 2" xfId="28789" xr:uid="{4FAB699E-9893-4B1B-BB70-8FC21AA77BB8}"/>
    <cellStyle name="Normal 11 41 3 3 2 3" xfId="43622" xr:uid="{1CCCC0F5-6329-43F0-91EB-94016A14DDED}"/>
    <cellStyle name="Normal 11 41 3 3 3" xfId="21369" xr:uid="{DE46AF81-7783-4F79-BB16-1D1556617D70}"/>
    <cellStyle name="Normal 11 41 3 3 4" xfId="36202" xr:uid="{AA754CC7-37B8-458A-9DA5-3A42AB575E0F}"/>
    <cellStyle name="Normal 11 41 3 4" xfId="10710" xr:uid="{209BEE8F-50D1-40BF-AAF2-0BF4420159C4}"/>
    <cellStyle name="Normal 11 41 3 4 2" xfId="25548" xr:uid="{DC29307C-75A9-446F-ADB4-D735E505FB0B}"/>
    <cellStyle name="Normal 11 41 3 4 3" xfId="40381" xr:uid="{89A0BD92-08DB-44B2-826F-C0BE7C87B60A}"/>
    <cellStyle name="Normal 11 41 3 5" xfId="18128" xr:uid="{A8EE3C1E-8019-4312-85AA-D97A6FE37FE6}"/>
    <cellStyle name="Normal 11 41 3 6" xfId="32961" xr:uid="{07CAC5E3-CFA7-43EB-A543-9892073E9C9E}"/>
    <cellStyle name="Normal 11 41 4" xfId="4664" xr:uid="{C966E53A-8921-4E69-B717-A1563D5FF716}"/>
    <cellStyle name="Normal 11 41 4 2" xfId="7901" xr:uid="{52E67F76-2B28-4DDD-B43A-A66D628D3552}"/>
    <cellStyle name="Normal 11 41 4 2 2" xfId="15324" xr:uid="{43327746-6628-4C42-ABCB-A550A98043BA}"/>
    <cellStyle name="Normal 11 41 4 2 2 2" xfId="30162" xr:uid="{C17F9DF1-49D4-40CC-9B34-0A83410124F2}"/>
    <cellStyle name="Normal 11 41 4 2 2 3" xfId="44995" xr:uid="{FD0F4CA4-E2AF-41F6-8607-FD719319FCD3}"/>
    <cellStyle name="Normal 11 41 4 2 3" xfId="22742" xr:uid="{52BDCEE1-CE9D-469D-9C3A-B91CCCD39041}"/>
    <cellStyle name="Normal 11 41 4 2 4" xfId="37575" xr:uid="{BE85E01B-19E2-4E0A-BDC2-61480A20D646}"/>
    <cellStyle name="Normal 11 41 4 3" xfId="12086" xr:uid="{AD15C66C-D092-4AC7-BDB7-1C5A611A2327}"/>
    <cellStyle name="Normal 11 41 4 3 2" xfId="26924" xr:uid="{C1AE27B3-DE85-41F3-86C5-2B46F5517503}"/>
    <cellStyle name="Normal 11 41 4 3 3" xfId="41757" xr:uid="{196662D7-6F05-4D16-88CD-8A74655367E2}"/>
    <cellStyle name="Normal 11 41 4 4" xfId="19504" xr:uid="{379F92F7-1EAB-4F72-9A88-C9465A2F6E78}"/>
    <cellStyle name="Normal 11 41 4 5" xfId="34337" xr:uid="{1E43F64A-F40D-44E2-A1C4-C6D4957C5FFE}"/>
    <cellStyle name="Normal 11 41 5" xfId="5652" xr:uid="{AB455BC4-AD65-469F-B5E8-B67F9719C31E}"/>
    <cellStyle name="Normal 11 41 5 2" xfId="8892" xr:uid="{8F3D2DB2-8340-4E13-8D4E-B440FEF7D47F}"/>
    <cellStyle name="Normal 11 41 5 2 2" xfId="16315" xr:uid="{FB196D78-A074-4AAC-A9D0-2FAE62578D21}"/>
    <cellStyle name="Normal 11 41 5 2 2 2" xfId="31153" xr:uid="{DA3D6B42-D835-44A4-958D-582FF45141EA}"/>
    <cellStyle name="Normal 11 41 5 2 2 3" xfId="45986" xr:uid="{3A6B6EC7-29A3-4C7E-B427-3D882E2811EC}"/>
    <cellStyle name="Normal 11 41 5 2 3" xfId="23733" xr:uid="{11B3F626-9724-4B7A-AE0B-7F84AFAE32AE}"/>
    <cellStyle name="Normal 11 41 5 2 4" xfId="38566" xr:uid="{21693AA4-BB98-400D-9F63-F7609DA99E72}"/>
    <cellStyle name="Normal 11 41 5 3" xfId="13077" xr:uid="{DAAEE7C3-61C4-4EDC-ACBC-DD079019B13B}"/>
    <cellStyle name="Normal 11 41 5 3 2" xfId="27915" xr:uid="{3BF81BD5-0C14-4D5E-954A-168C91ECF9C8}"/>
    <cellStyle name="Normal 11 41 5 3 3" xfId="42748" xr:uid="{91103B8B-CFED-44B3-B639-15D4134DCD89}"/>
    <cellStyle name="Normal 11 41 5 4" xfId="20495" xr:uid="{AF22A153-532B-4A12-856D-52284EF62F34}"/>
    <cellStyle name="Normal 11 41 5 5" xfId="35328" xr:uid="{4ED0F423-B6A4-455C-A192-71FEFCE7F366}"/>
    <cellStyle name="Normal 11 41 6" xfId="3297" xr:uid="{3B85A11B-6DD3-475B-B946-F82B8B71CA19}"/>
    <cellStyle name="Normal 11 41 6 2" xfId="9463" xr:uid="{F4DA3784-00C6-47A1-B327-C86479F3F1EA}"/>
    <cellStyle name="Normal 11 41 6 2 2" xfId="16886" xr:uid="{EECA3690-47CD-49FE-9292-396AEC375114}"/>
    <cellStyle name="Normal 11 41 6 2 2 2" xfId="31724" xr:uid="{7499BAB6-8DCC-492B-918A-689C966904A2}"/>
    <cellStyle name="Normal 11 41 6 2 2 3" xfId="46557" xr:uid="{54D404F9-BE32-4046-8BBF-533D8764E86F}"/>
    <cellStyle name="Normal 11 41 6 2 3" xfId="24304" xr:uid="{C651484F-2244-4759-A6AE-954400B06985}"/>
    <cellStyle name="Normal 11 41 6 2 4" xfId="39137" xr:uid="{89B0C6C5-9189-4C0E-A12D-4ADAD43A13D1}"/>
    <cellStyle name="Normal 11 41 6 3" xfId="10708" xr:uid="{D6EEA47E-889E-4740-BA2D-D7DCFAC17139}"/>
    <cellStyle name="Normal 11 41 6 3 2" xfId="25546" xr:uid="{358C2599-5F8C-4CB1-B717-4F4BC1112598}"/>
    <cellStyle name="Normal 11 41 6 3 3" xfId="40379" xr:uid="{1AE8D4C2-2981-4BDD-89FB-9E74C4CF43DD}"/>
    <cellStyle name="Normal 11 41 6 4" xfId="18126" xr:uid="{C61FA3A4-99C8-4DCF-9D45-9049658FF172}"/>
    <cellStyle name="Normal 11 41 6 5" xfId="32959" xr:uid="{F1D53EF1-EA04-4B79-AE7A-5A57048DD6A4}"/>
    <cellStyle name="Normal 11 41 7" xfId="6526" xr:uid="{800FFD51-0FE9-41DD-AFEB-BB2061E1F061}"/>
    <cellStyle name="Normal 11 41 7 2" xfId="13949" xr:uid="{3E92E062-5993-48AB-8130-2278BCA61597}"/>
    <cellStyle name="Normal 11 41 7 2 2" xfId="28787" xr:uid="{A63CE6A0-8481-4189-85EC-7EF66F74BD50}"/>
    <cellStyle name="Normal 11 41 7 2 3" xfId="43620" xr:uid="{9B2A7E7D-65C1-43AD-A7BA-1E27CDCCCBC2}"/>
    <cellStyle name="Normal 11 41 7 3" xfId="21367" xr:uid="{373543FD-5F4F-492F-8BF2-EE72265BC085}"/>
    <cellStyle name="Normal 11 41 7 4" xfId="36200" xr:uid="{096B3723-20FB-4237-BDC3-A7D7F34FE4AB}"/>
    <cellStyle name="Normal 11 41 8" xfId="10204" xr:uid="{D8C722AC-BC1B-4092-BB75-E60A55273DDD}"/>
    <cellStyle name="Normal 11 41 8 2" xfId="25042" xr:uid="{225CEE50-2304-4E4D-83F2-9E57A38E4E59}"/>
    <cellStyle name="Normal 11 41 8 3" xfId="39875" xr:uid="{051196BE-5BCF-4ECF-BFD5-5A403F6C7870}"/>
    <cellStyle name="Normal 11 41 9" xfId="17622" xr:uid="{5240EE81-74A7-4004-B2AC-527D623E4FE9}"/>
    <cellStyle name="Normal 11 42" xfId="2810" xr:uid="{7CAE3882-3D18-49EF-B43D-BC523CAD846C}"/>
    <cellStyle name="Normal 11 42 10" xfId="32466" xr:uid="{80641775-7C74-47DE-AAD0-CBF65F8D7AE7}"/>
    <cellStyle name="Normal 11 42 2" xfId="3301" xr:uid="{5AAECC85-35ED-4E34-823A-0D5C51B1A14C}"/>
    <cellStyle name="Normal 11 42 2 2" xfId="4665" xr:uid="{2B0D1623-186B-496A-9A4C-BBD7B70DC57B}"/>
    <cellStyle name="Normal 11 42 2 2 2" xfId="7902" xr:uid="{DC55BF38-CA40-439A-8A3B-63D495A9AF97}"/>
    <cellStyle name="Normal 11 42 2 2 2 2" xfId="15325" xr:uid="{3F52E741-1E92-4482-95D0-12E0253BEADA}"/>
    <cellStyle name="Normal 11 42 2 2 2 2 2" xfId="30163" xr:uid="{0259503E-91AF-4CC9-8A62-334679113F7D}"/>
    <cellStyle name="Normal 11 42 2 2 2 2 3" xfId="44996" xr:uid="{312D3F68-905B-4F33-AF8F-2552060FD0EA}"/>
    <cellStyle name="Normal 11 42 2 2 2 3" xfId="22743" xr:uid="{A92C34E7-82BD-40EC-8279-F5F156805362}"/>
    <cellStyle name="Normal 11 42 2 2 2 4" xfId="37576" xr:uid="{8BB23EF9-218F-4FB3-860A-D9FFF1EFBB2A}"/>
    <cellStyle name="Normal 11 42 2 2 3" xfId="12087" xr:uid="{74A973A1-57CB-4721-B83D-8E0A50BFC7DC}"/>
    <cellStyle name="Normal 11 42 2 2 3 2" xfId="26925" xr:uid="{80750915-77D0-4B19-A900-EA6AE89CCA53}"/>
    <cellStyle name="Normal 11 42 2 2 3 3" xfId="41758" xr:uid="{3A6BCD99-6511-4B4D-A491-AFDD59A93CFD}"/>
    <cellStyle name="Normal 11 42 2 2 4" xfId="19505" xr:uid="{AA3958EE-4549-4AD1-BF8E-2929316FF403}"/>
    <cellStyle name="Normal 11 42 2 2 5" xfId="34338" xr:uid="{0580B0DC-217D-4597-81DB-1DE8FF215362}"/>
    <cellStyle name="Normal 11 42 2 3" xfId="6530" xr:uid="{0C0D4A74-6C21-4190-9BFC-B3445F206540}"/>
    <cellStyle name="Normal 11 42 2 3 2" xfId="13953" xr:uid="{C5D749A9-83B7-4E78-8EA1-921880E66C24}"/>
    <cellStyle name="Normal 11 42 2 3 2 2" xfId="28791" xr:uid="{6073170D-768C-4CC1-91B3-3CCB2701517D}"/>
    <cellStyle name="Normal 11 42 2 3 2 3" xfId="43624" xr:uid="{97D4D184-0630-47D6-8E91-7C3E177F14E7}"/>
    <cellStyle name="Normal 11 42 2 3 3" xfId="21371" xr:uid="{D708912A-21A3-4CBC-B27F-42861767BB32}"/>
    <cellStyle name="Normal 11 42 2 3 4" xfId="36204" xr:uid="{5B189D16-6FC0-4BC7-90BA-F105FFACD15F}"/>
    <cellStyle name="Normal 11 42 2 4" xfId="10712" xr:uid="{90693050-58E5-4763-863E-5CE9C35AEC4D}"/>
    <cellStyle name="Normal 11 42 2 4 2" xfId="25550" xr:uid="{304FF09B-34C9-4CC4-8F2E-0F9A9C85947B}"/>
    <cellStyle name="Normal 11 42 2 4 3" xfId="40383" xr:uid="{961070D6-2063-4B24-BC64-1EA9770AB27F}"/>
    <cellStyle name="Normal 11 42 2 5" xfId="18130" xr:uid="{03D43FDC-AFD9-41D7-AAAE-F4152D8180A0}"/>
    <cellStyle name="Normal 11 42 2 6" xfId="32963" xr:uid="{16C7C92D-C59D-4BCD-9EF5-07F8A6F16AD5}"/>
    <cellStyle name="Normal 11 42 3" xfId="3302" xr:uid="{9D0C2DB0-CB43-49CB-B644-8EE69CF20289}"/>
    <cellStyle name="Normal 11 42 3 2" xfId="4666" xr:uid="{7CF4EF69-6571-4968-B0DB-9ACDCFAE61D1}"/>
    <cellStyle name="Normal 11 42 3 2 2" xfId="7903" xr:uid="{00B1E4BC-0B4F-41F0-B8BE-01DAD7B11EB4}"/>
    <cellStyle name="Normal 11 42 3 2 2 2" xfId="15326" xr:uid="{73DDA129-0A64-4392-BEF3-97B507E9C9D0}"/>
    <cellStyle name="Normal 11 42 3 2 2 2 2" xfId="30164" xr:uid="{D2957500-69D0-4103-B728-AEFAF928DFDF}"/>
    <cellStyle name="Normal 11 42 3 2 2 2 3" xfId="44997" xr:uid="{CF987B9F-0B4F-41F1-8D2F-8C29BFA8AEAE}"/>
    <cellStyle name="Normal 11 42 3 2 2 3" xfId="22744" xr:uid="{E4179AA9-10A4-4A7B-A4C2-3E61CDF0AEEC}"/>
    <cellStyle name="Normal 11 42 3 2 2 4" xfId="37577" xr:uid="{AADA9C8C-4B5E-4E2A-A11B-864A7E010F2D}"/>
    <cellStyle name="Normal 11 42 3 2 3" xfId="12088" xr:uid="{27B484E9-FC2D-4CB3-AE4C-243AAEC81945}"/>
    <cellStyle name="Normal 11 42 3 2 3 2" xfId="26926" xr:uid="{D8FA83A3-ECDD-4DED-AD4F-4A9463178D6F}"/>
    <cellStyle name="Normal 11 42 3 2 3 3" xfId="41759" xr:uid="{9527C1CD-7A4F-4BDD-A5F8-C1C27B58AE3B}"/>
    <cellStyle name="Normal 11 42 3 2 4" xfId="19506" xr:uid="{B102F0D2-C324-4048-BB59-B3A315154ED8}"/>
    <cellStyle name="Normal 11 42 3 2 5" xfId="34339" xr:uid="{3BF89803-8615-4F9D-BF2C-DBA46CA3F023}"/>
    <cellStyle name="Normal 11 42 3 3" xfId="6531" xr:uid="{E0649B34-6AB5-4E63-950A-96D3160A5E8A}"/>
    <cellStyle name="Normal 11 42 3 3 2" xfId="13954" xr:uid="{16BCC227-7AB5-4C80-9C5F-F3948217AE62}"/>
    <cellStyle name="Normal 11 42 3 3 2 2" xfId="28792" xr:uid="{C1A22D22-3C70-4D96-9A84-BFBDADCCC93E}"/>
    <cellStyle name="Normal 11 42 3 3 2 3" xfId="43625" xr:uid="{4D7A09FA-B235-466B-82C9-965BF92CD777}"/>
    <cellStyle name="Normal 11 42 3 3 3" xfId="21372" xr:uid="{EBDBDC25-DE26-4C56-B9B8-9A7C62D69D0B}"/>
    <cellStyle name="Normal 11 42 3 3 4" xfId="36205" xr:uid="{5A6BA45B-1285-41FF-AEA3-BEDBFC4182D3}"/>
    <cellStyle name="Normal 11 42 3 4" xfId="10713" xr:uid="{8C5B0719-1D1D-4C63-8268-12F8D26BBD0E}"/>
    <cellStyle name="Normal 11 42 3 4 2" xfId="25551" xr:uid="{B760A1DD-8A43-4349-9FB4-950D26AD6566}"/>
    <cellStyle name="Normal 11 42 3 4 3" xfId="40384" xr:uid="{3D21FEA7-DC4B-47EF-B610-C85426173876}"/>
    <cellStyle name="Normal 11 42 3 5" xfId="18131" xr:uid="{32AF3BE8-5B3D-48F5-B401-554C8AFA100A}"/>
    <cellStyle name="Normal 11 42 3 6" xfId="32964" xr:uid="{2C11DC6B-C497-4F07-9353-1BE9C6FB969C}"/>
    <cellStyle name="Normal 11 42 4" xfId="4667" xr:uid="{D60D2EBA-D008-483B-9191-D7A10A60E8D5}"/>
    <cellStyle name="Normal 11 42 4 2" xfId="7904" xr:uid="{71EEEC14-6C4B-42AF-8A02-87BEAF10E77C}"/>
    <cellStyle name="Normal 11 42 4 2 2" xfId="15327" xr:uid="{A4C9EFA1-AD1C-4041-8B20-EB01E0783559}"/>
    <cellStyle name="Normal 11 42 4 2 2 2" xfId="30165" xr:uid="{BF0480F8-6762-4417-84F8-2E822A30AD87}"/>
    <cellStyle name="Normal 11 42 4 2 2 3" xfId="44998" xr:uid="{3FA0262C-FEC9-4FDD-B275-509C3BCD8434}"/>
    <cellStyle name="Normal 11 42 4 2 3" xfId="22745" xr:uid="{AF84B5A5-E251-4900-B92C-B00146769622}"/>
    <cellStyle name="Normal 11 42 4 2 4" xfId="37578" xr:uid="{89877DC7-03DA-44EB-A3FD-2129328D9FA9}"/>
    <cellStyle name="Normal 11 42 4 3" xfId="12089" xr:uid="{8025BDF4-8566-4843-A602-8CAB26EBA982}"/>
    <cellStyle name="Normal 11 42 4 3 2" xfId="26927" xr:uid="{EB8B5BEF-836B-42C7-9EBE-9DB79C02DA63}"/>
    <cellStyle name="Normal 11 42 4 3 3" xfId="41760" xr:uid="{EBFB2388-ED24-43E8-B790-57DE45BBC113}"/>
    <cellStyle name="Normal 11 42 4 4" xfId="19507" xr:uid="{A056DFCD-524A-4012-AA42-091F7FF30FF9}"/>
    <cellStyle name="Normal 11 42 4 5" xfId="34340" xr:uid="{594A51E3-2D6D-465E-8ADC-47939D5B5621}"/>
    <cellStyle name="Normal 11 42 5" xfId="5910" xr:uid="{16FD87DD-62F3-4DFA-AD25-42812A7F9125}"/>
    <cellStyle name="Normal 11 42 5 2" xfId="9148" xr:uid="{D86842AE-487F-4CBC-ACC5-58C47741A21E}"/>
    <cellStyle name="Normal 11 42 5 2 2" xfId="16571" xr:uid="{D8FAB1B8-B967-4B44-8BB2-CDC7B53AE3F4}"/>
    <cellStyle name="Normal 11 42 5 2 2 2" xfId="31409" xr:uid="{E370097C-91BD-40ED-93B0-1F77A13DA22E}"/>
    <cellStyle name="Normal 11 42 5 2 2 3" xfId="46242" xr:uid="{6BD55A46-4EE4-4B22-A4D3-23C7895C3740}"/>
    <cellStyle name="Normal 11 42 5 2 3" xfId="23989" xr:uid="{E6BD30CB-1085-4CBC-A46D-859DC068D833}"/>
    <cellStyle name="Normal 11 42 5 2 4" xfId="38822" xr:uid="{ABDAE330-1FE0-45AD-9F26-334494D2FF1E}"/>
    <cellStyle name="Normal 11 42 5 3" xfId="13333" xr:uid="{3E8A4997-26BF-4E1A-9946-14AF392D6AD8}"/>
    <cellStyle name="Normal 11 42 5 3 2" xfId="28171" xr:uid="{44069374-8972-45BF-BA43-180FA10EAFAD}"/>
    <cellStyle name="Normal 11 42 5 3 3" xfId="43004" xr:uid="{E1C149BA-227A-4C28-AA8A-62A618AA3DFB}"/>
    <cellStyle name="Normal 11 42 5 4" xfId="20751" xr:uid="{6B800E6F-B452-480A-AEE6-E5E4FA2FEF44}"/>
    <cellStyle name="Normal 11 42 5 5" xfId="35584" xr:uid="{8F9F9305-7225-405C-AEE8-F5686BF1201B}"/>
    <cellStyle name="Normal 11 42 6" xfId="3300" xr:uid="{40734578-F77A-4501-8B87-D8747D16C520}"/>
    <cellStyle name="Normal 11 42 6 2" xfId="9464" xr:uid="{9F776120-3BF4-4B15-8EE7-C0FE61507F90}"/>
    <cellStyle name="Normal 11 42 6 2 2" xfId="16887" xr:uid="{E029B0DE-A2F3-4F52-9FBA-DB22905D6AAB}"/>
    <cellStyle name="Normal 11 42 6 2 2 2" xfId="31725" xr:uid="{491B6688-AA98-4C81-A246-E2425CC12518}"/>
    <cellStyle name="Normal 11 42 6 2 2 3" xfId="46558" xr:uid="{CFB0B6DB-D65B-457F-8FDC-B7C60BEC1BC4}"/>
    <cellStyle name="Normal 11 42 6 2 3" xfId="24305" xr:uid="{F42B4301-0FF2-4EB6-BA41-FF2A815882A7}"/>
    <cellStyle name="Normal 11 42 6 2 4" xfId="39138" xr:uid="{DF2EC10A-AB7B-44DA-9818-E061F2816DF6}"/>
    <cellStyle name="Normal 11 42 6 3" xfId="10711" xr:uid="{C1D11060-4218-4CA1-989B-E9B827B7F741}"/>
    <cellStyle name="Normal 11 42 6 3 2" xfId="25549" xr:uid="{343DCE66-73C9-46FD-9DC3-46FA0BEA66D2}"/>
    <cellStyle name="Normal 11 42 6 3 3" xfId="40382" xr:uid="{A43D1F15-9BAE-4F6C-BC49-247E685FE2A4}"/>
    <cellStyle name="Normal 11 42 6 4" xfId="18129" xr:uid="{19DC6D98-8454-4F39-97EF-ACFD1DFB7EAA}"/>
    <cellStyle name="Normal 11 42 6 5" xfId="32962" xr:uid="{477C3A00-3786-4478-A011-36BD9BE7A43F}"/>
    <cellStyle name="Normal 11 42 7" xfId="6529" xr:uid="{52FC70FE-5B75-4736-8743-FEBF26424189}"/>
    <cellStyle name="Normal 11 42 7 2" xfId="13952" xr:uid="{3656798A-3A7D-4775-A31D-8CB05156E22A}"/>
    <cellStyle name="Normal 11 42 7 2 2" xfId="28790" xr:uid="{889B2289-0FB4-4F63-87F1-8B7A11FB59FC}"/>
    <cellStyle name="Normal 11 42 7 2 3" xfId="43623" xr:uid="{52BA83A7-5E5A-4DB6-B0E5-6C8B265B61A7}"/>
    <cellStyle name="Normal 11 42 7 3" xfId="21370" xr:uid="{53D9AA44-91A6-44B9-A585-99A0BDA34983}"/>
    <cellStyle name="Normal 11 42 7 4" xfId="36203" xr:uid="{10E4D7D7-1693-4966-BAC6-814C1D4D2EE3}"/>
    <cellStyle name="Normal 11 42 8" xfId="10215" xr:uid="{EDE224B9-5557-45D0-9989-B1C8B16C02AD}"/>
    <cellStyle name="Normal 11 42 8 2" xfId="25053" xr:uid="{0414DB82-491D-40A5-9CAF-27E150A09D5C}"/>
    <cellStyle name="Normal 11 42 8 3" xfId="39886" xr:uid="{4064D510-499C-48FA-B62C-77508F02AA8C}"/>
    <cellStyle name="Normal 11 42 9" xfId="17633" xr:uid="{BA45656F-49F5-4966-BB49-3F16BCDBA449}"/>
    <cellStyle name="Normal 11 43" xfId="2819" xr:uid="{A90C4581-23F0-4AE6-A146-CF64C841E20C}"/>
    <cellStyle name="Normal 11 43 10" xfId="32477" xr:uid="{240578E1-6DBB-4909-9111-D9C1D3CF1F57}"/>
    <cellStyle name="Normal 11 43 2" xfId="3304" xr:uid="{F11369C5-5387-4515-A979-1F397C783012}"/>
    <cellStyle name="Normal 11 43 2 2" xfId="4668" xr:uid="{F5D93882-288F-40A6-8500-9420350E0CE5}"/>
    <cellStyle name="Normal 11 43 2 2 2" xfId="7905" xr:uid="{8FF8C727-0F1C-4514-B602-8D8CE9860276}"/>
    <cellStyle name="Normal 11 43 2 2 2 2" xfId="15328" xr:uid="{9586D68C-1E29-4E45-B082-46456FCE25D0}"/>
    <cellStyle name="Normal 11 43 2 2 2 2 2" xfId="30166" xr:uid="{3E75A910-09B7-45E2-AA87-4DAA7895DC8A}"/>
    <cellStyle name="Normal 11 43 2 2 2 2 3" xfId="44999" xr:uid="{348E6635-C288-493E-BC6B-BFF0E72D9799}"/>
    <cellStyle name="Normal 11 43 2 2 2 3" xfId="22746" xr:uid="{8A6A8044-EC2A-46FF-A8E7-82E9AA21B53C}"/>
    <cellStyle name="Normal 11 43 2 2 2 4" xfId="37579" xr:uid="{7CC64C3C-947E-47B1-9C61-46C80CB304A7}"/>
    <cellStyle name="Normal 11 43 2 2 3" xfId="12090" xr:uid="{EE9638FE-030E-47DB-8CA7-E604EE0F6D02}"/>
    <cellStyle name="Normal 11 43 2 2 3 2" xfId="26928" xr:uid="{401F6C48-9BF3-4955-893A-9401718E75D6}"/>
    <cellStyle name="Normal 11 43 2 2 3 3" xfId="41761" xr:uid="{AD5F21F2-6F6B-45D5-B00C-B9C5878ACDCA}"/>
    <cellStyle name="Normal 11 43 2 2 4" xfId="19508" xr:uid="{EA56262A-09C9-41B8-896A-D859CF76A1B0}"/>
    <cellStyle name="Normal 11 43 2 2 5" xfId="34341" xr:uid="{8B5A9084-4099-4E50-81A3-1BEF37203D9B}"/>
    <cellStyle name="Normal 11 43 2 3" xfId="6533" xr:uid="{E0E27B3F-A947-4BCA-8191-138141F94559}"/>
    <cellStyle name="Normal 11 43 2 3 2" xfId="13956" xr:uid="{93B24F80-3313-47B8-B7D9-0AA9437B71F7}"/>
    <cellStyle name="Normal 11 43 2 3 2 2" xfId="28794" xr:uid="{9582C326-DC53-4772-A341-996F17C4B202}"/>
    <cellStyle name="Normal 11 43 2 3 2 3" xfId="43627" xr:uid="{9B145812-3469-461D-8315-EA7969ED26FD}"/>
    <cellStyle name="Normal 11 43 2 3 3" xfId="21374" xr:uid="{38E6CC54-218C-43A7-95A0-CB88225BB053}"/>
    <cellStyle name="Normal 11 43 2 3 4" xfId="36207" xr:uid="{1E18A0F2-D629-48BF-B1E5-7E1B031B3F0F}"/>
    <cellStyle name="Normal 11 43 2 4" xfId="10715" xr:uid="{CDE68D91-F4AC-46CD-95EB-0FB0BBA3C8CB}"/>
    <cellStyle name="Normal 11 43 2 4 2" xfId="25553" xr:uid="{C337AF51-F644-44DE-AA71-2860969E843B}"/>
    <cellStyle name="Normal 11 43 2 4 3" xfId="40386" xr:uid="{0E5A4014-9C0C-4C83-B770-68223DB244FC}"/>
    <cellStyle name="Normal 11 43 2 5" xfId="18133" xr:uid="{32E4B37D-ABF6-4222-A049-C2FC848170FC}"/>
    <cellStyle name="Normal 11 43 2 6" xfId="32966" xr:uid="{1048309F-186F-470A-93BE-A7E064143B54}"/>
    <cellStyle name="Normal 11 43 3" xfId="3305" xr:uid="{3F77D9F4-7F98-4359-B0A2-30A173B1CE89}"/>
    <cellStyle name="Normal 11 43 3 2" xfId="4669" xr:uid="{09622A6E-1B54-4378-A2EE-57FDA7C421E1}"/>
    <cellStyle name="Normal 11 43 3 2 2" xfId="7906" xr:uid="{7E8DAB66-D29E-41D9-B889-A7D0579A1759}"/>
    <cellStyle name="Normal 11 43 3 2 2 2" xfId="15329" xr:uid="{F530B22D-EEE1-415C-B3E4-125C2A525115}"/>
    <cellStyle name="Normal 11 43 3 2 2 2 2" xfId="30167" xr:uid="{BEBCEA9B-D5CB-4C05-B9E4-0211F5B1D22E}"/>
    <cellStyle name="Normal 11 43 3 2 2 2 3" xfId="45000" xr:uid="{0CA2081E-9C18-4C50-A50A-62D63B56735D}"/>
    <cellStyle name="Normal 11 43 3 2 2 3" xfId="22747" xr:uid="{F44DF764-18CF-4847-B250-04F389C97B32}"/>
    <cellStyle name="Normal 11 43 3 2 2 4" xfId="37580" xr:uid="{2AA474D8-6EBE-4506-A394-D988985D993A}"/>
    <cellStyle name="Normal 11 43 3 2 3" xfId="12091" xr:uid="{8A50B7DE-915D-4294-B512-FB33F6377130}"/>
    <cellStyle name="Normal 11 43 3 2 3 2" xfId="26929" xr:uid="{6D12D460-20DF-42CB-B3B8-689DE008A29F}"/>
    <cellStyle name="Normal 11 43 3 2 3 3" xfId="41762" xr:uid="{071ADD13-9417-4FD5-87B6-BC75A1D50192}"/>
    <cellStyle name="Normal 11 43 3 2 4" xfId="19509" xr:uid="{64467E4A-3632-4DEB-A9ED-E6C81C136015}"/>
    <cellStyle name="Normal 11 43 3 2 5" xfId="34342" xr:uid="{BB9988D9-13C4-473F-97FF-B4048F5772B6}"/>
    <cellStyle name="Normal 11 43 3 3" xfId="6534" xr:uid="{E85C83CB-69BF-400F-9FAA-3729BF7C51D5}"/>
    <cellStyle name="Normal 11 43 3 3 2" xfId="13957" xr:uid="{C9CC24C9-15AF-47CA-8650-A4B2858171EE}"/>
    <cellStyle name="Normal 11 43 3 3 2 2" xfId="28795" xr:uid="{04A3B5E9-FC84-469E-9ED2-132B7D6D6FFB}"/>
    <cellStyle name="Normal 11 43 3 3 2 3" xfId="43628" xr:uid="{3FD7D90F-895B-45C2-8FD8-0FD384BCEAF5}"/>
    <cellStyle name="Normal 11 43 3 3 3" xfId="21375" xr:uid="{955021B9-9AE3-47F5-8423-09577DB66B60}"/>
    <cellStyle name="Normal 11 43 3 3 4" xfId="36208" xr:uid="{BE9444D2-CC84-4083-A722-192F5B83FA1D}"/>
    <cellStyle name="Normal 11 43 3 4" xfId="10716" xr:uid="{264E78BF-BF25-4BAD-A6EF-144F2016215D}"/>
    <cellStyle name="Normal 11 43 3 4 2" xfId="25554" xr:uid="{CFB61F6E-518F-4FC1-B023-6C891DFF0A47}"/>
    <cellStyle name="Normal 11 43 3 4 3" xfId="40387" xr:uid="{26DDAB7E-A802-41FE-89CC-0A0659F85A85}"/>
    <cellStyle name="Normal 11 43 3 5" xfId="18134" xr:uid="{3FEAEA9B-B62C-4D10-B869-F31A1ADF05CE}"/>
    <cellStyle name="Normal 11 43 3 6" xfId="32967" xr:uid="{95F7097C-B140-4CB5-ABA5-7BC714E3B587}"/>
    <cellStyle name="Normal 11 43 4" xfId="4670" xr:uid="{CCC85CDC-3BE9-4BA0-9F66-DDA99C53CAD3}"/>
    <cellStyle name="Normal 11 43 4 2" xfId="7907" xr:uid="{7834ED44-DED2-4212-8149-337AC4CE2959}"/>
    <cellStyle name="Normal 11 43 4 2 2" xfId="15330" xr:uid="{6BDDBFE1-730C-44E7-8EF5-58E28432B1AC}"/>
    <cellStyle name="Normal 11 43 4 2 2 2" xfId="30168" xr:uid="{73A4D5D5-FB8B-4488-98C5-C41E3E9E3037}"/>
    <cellStyle name="Normal 11 43 4 2 2 3" xfId="45001" xr:uid="{D06C5521-705A-42FF-9987-9A962DCF721B}"/>
    <cellStyle name="Normal 11 43 4 2 3" xfId="22748" xr:uid="{263A0682-A100-4199-83F8-994E125F696C}"/>
    <cellStyle name="Normal 11 43 4 2 4" xfId="37581" xr:uid="{79E870C1-AE61-4712-8269-49B7B2BE6765}"/>
    <cellStyle name="Normal 11 43 4 3" xfId="12092" xr:uid="{06B59354-2146-49B5-AFC3-394C4DD378A5}"/>
    <cellStyle name="Normal 11 43 4 3 2" xfId="26930" xr:uid="{6692993F-84CC-4BC4-9B24-60D8E1456AB6}"/>
    <cellStyle name="Normal 11 43 4 3 3" xfId="41763" xr:uid="{BAEF356E-0257-4A50-AD82-10C92E38F078}"/>
    <cellStyle name="Normal 11 43 4 4" xfId="19510" xr:uid="{F4E35089-B113-4B15-B1CF-7B94C0E6ECC0}"/>
    <cellStyle name="Normal 11 43 4 5" xfId="34343" xr:uid="{33E0B4BA-BA3C-4C98-B38A-ED2EF2A94C65}"/>
    <cellStyle name="Normal 11 43 5" xfId="5646" xr:uid="{065E941E-F7CF-416D-9664-D91106D5A58C}"/>
    <cellStyle name="Normal 11 43 5 2" xfId="8886" xr:uid="{66F66C5E-2767-4AE8-92A6-3656A9C8371D}"/>
    <cellStyle name="Normal 11 43 5 2 2" xfId="16309" xr:uid="{3970247B-1009-4970-A94B-989D3D89B16E}"/>
    <cellStyle name="Normal 11 43 5 2 2 2" xfId="31147" xr:uid="{CBBD51CE-3C72-482A-8F25-4B3DF38BE680}"/>
    <cellStyle name="Normal 11 43 5 2 2 3" xfId="45980" xr:uid="{492F3D06-2C22-43AA-A319-AA3EB43C8F8E}"/>
    <cellStyle name="Normal 11 43 5 2 3" xfId="23727" xr:uid="{1D83371A-6374-4E74-98C9-F363A61DD5C9}"/>
    <cellStyle name="Normal 11 43 5 2 4" xfId="38560" xr:uid="{DAEF451E-BB8F-40F8-BA22-3CAFF4FC92E8}"/>
    <cellStyle name="Normal 11 43 5 3" xfId="13071" xr:uid="{B5D59DE8-B63F-4FA6-B341-C78490F01799}"/>
    <cellStyle name="Normal 11 43 5 3 2" xfId="27909" xr:uid="{F257530E-A15D-4A05-9C24-F6029637DC65}"/>
    <cellStyle name="Normal 11 43 5 3 3" xfId="42742" xr:uid="{58C92202-631A-478F-BEAA-6DB67F38B812}"/>
    <cellStyle name="Normal 11 43 5 4" xfId="20489" xr:uid="{23F34C4D-1A3F-4EA4-9622-3E5F2AFA34FB}"/>
    <cellStyle name="Normal 11 43 5 5" xfId="35322" xr:uid="{96DDB5CB-F4C8-4125-A444-98240669D611}"/>
    <cellStyle name="Normal 11 43 6" xfId="3303" xr:uid="{89D99135-89F3-4D0A-B084-CDE6EF0E146A}"/>
    <cellStyle name="Normal 11 43 6 2" xfId="9465" xr:uid="{2461DBFD-D635-45E7-AC6B-B5766A7BC6E0}"/>
    <cellStyle name="Normal 11 43 6 2 2" xfId="16888" xr:uid="{2DAE8764-AECC-4C05-AB20-B8371BE4B86A}"/>
    <cellStyle name="Normal 11 43 6 2 2 2" xfId="31726" xr:uid="{545472C8-539A-43F7-8EEE-FF170268762D}"/>
    <cellStyle name="Normal 11 43 6 2 2 3" xfId="46559" xr:uid="{483ACBC1-0F15-4DAC-B713-E2D7795A84D3}"/>
    <cellStyle name="Normal 11 43 6 2 3" xfId="24306" xr:uid="{4CC45253-BC12-4534-921F-AE4AB79B88AC}"/>
    <cellStyle name="Normal 11 43 6 2 4" xfId="39139" xr:uid="{5C8E1B7C-017D-4E45-A88F-77E6DCF8205B}"/>
    <cellStyle name="Normal 11 43 6 3" xfId="10714" xr:uid="{861F004F-BEF5-4008-BC12-45032060F73C}"/>
    <cellStyle name="Normal 11 43 6 3 2" xfId="25552" xr:uid="{62DFBC42-BC09-4909-AFE1-D14FD102EDAA}"/>
    <cellStyle name="Normal 11 43 6 3 3" xfId="40385" xr:uid="{C0DEF9F8-0577-41C3-93D6-577C6850A35C}"/>
    <cellStyle name="Normal 11 43 6 4" xfId="18132" xr:uid="{0C8D1DE0-5771-4EE7-9F27-64CCE13152A1}"/>
    <cellStyle name="Normal 11 43 6 5" xfId="32965" xr:uid="{E648218D-6C31-436D-9E82-C5BA01678360}"/>
    <cellStyle name="Normal 11 43 7" xfId="6532" xr:uid="{4384848A-2E5D-4B0E-A8BF-7634206234E2}"/>
    <cellStyle name="Normal 11 43 7 2" xfId="13955" xr:uid="{C2BC2236-85AE-4CEB-9F4F-CBDC26D9B972}"/>
    <cellStyle name="Normal 11 43 7 2 2" xfId="28793" xr:uid="{78D72708-C65B-4E4E-98B0-272D9A32DD86}"/>
    <cellStyle name="Normal 11 43 7 2 3" xfId="43626" xr:uid="{4EDD0C6F-00A5-49D1-82DE-EC49A8D3557F}"/>
    <cellStyle name="Normal 11 43 7 3" xfId="21373" xr:uid="{D173C94C-EBD9-42B4-B1F6-8E25A9A5028F}"/>
    <cellStyle name="Normal 11 43 7 4" xfId="36206" xr:uid="{A1AEEFF1-092E-42B5-AA1C-F623FACD7190}"/>
    <cellStyle name="Normal 11 43 8" xfId="10226" xr:uid="{7E82792A-F6EA-4AC1-8A85-78952858158B}"/>
    <cellStyle name="Normal 11 43 8 2" xfId="25064" xr:uid="{CEE68B33-C890-435B-BADA-3A93CCDDC82B}"/>
    <cellStyle name="Normal 11 43 8 3" xfId="39897" xr:uid="{FC8D8C31-A458-4544-91EF-E8F4CFBF3D03}"/>
    <cellStyle name="Normal 11 43 9" xfId="17644" xr:uid="{613F7D8A-BFF7-4732-99AE-8122DD3E2339}"/>
    <cellStyle name="Normal 11 44" xfId="2828" xr:uid="{97438863-FD0E-4E3D-B2DC-D4E33FE516BF}"/>
    <cellStyle name="Normal 11 44 10" xfId="32488" xr:uid="{65716D41-A455-4EA3-A426-AD6D3E50BA67}"/>
    <cellStyle name="Normal 11 44 2" xfId="3307" xr:uid="{6235CAC5-32FD-475E-882D-4EE5E24D36C6}"/>
    <cellStyle name="Normal 11 44 2 2" xfId="4671" xr:uid="{C8D0CB26-FAA8-4D24-8221-23B6A7A55D58}"/>
    <cellStyle name="Normal 11 44 2 2 2" xfId="7908" xr:uid="{558CF542-F615-42C2-8C4A-06DF7B0BEC63}"/>
    <cellStyle name="Normal 11 44 2 2 2 2" xfId="15331" xr:uid="{9C518851-EBE8-4B34-AC0B-19E83A515779}"/>
    <cellStyle name="Normal 11 44 2 2 2 2 2" xfId="30169" xr:uid="{528964A2-EC9E-44AA-8038-15DB7ED45453}"/>
    <cellStyle name="Normal 11 44 2 2 2 2 3" xfId="45002" xr:uid="{3BA0775A-95AF-4D18-98B8-23D5DBB03EFE}"/>
    <cellStyle name="Normal 11 44 2 2 2 3" xfId="22749" xr:uid="{1F7D1AB5-7EF1-4B2C-A512-F8294F5A5A36}"/>
    <cellStyle name="Normal 11 44 2 2 2 4" xfId="37582" xr:uid="{A1687673-4BE8-4F3F-9763-6F7CCA507C7D}"/>
    <cellStyle name="Normal 11 44 2 2 3" xfId="12093" xr:uid="{75217215-F1C8-4D22-B9B0-A6E7BDBC3378}"/>
    <cellStyle name="Normal 11 44 2 2 3 2" xfId="26931" xr:uid="{A4754661-7340-41BE-B09F-C949D070CA06}"/>
    <cellStyle name="Normal 11 44 2 2 3 3" xfId="41764" xr:uid="{F4B333DA-A010-4817-B27D-FB854E03BCA0}"/>
    <cellStyle name="Normal 11 44 2 2 4" xfId="19511" xr:uid="{45736B42-68BD-4556-A6CA-BE906FB8DF75}"/>
    <cellStyle name="Normal 11 44 2 2 5" xfId="34344" xr:uid="{FFC5D662-A85E-47F3-8B01-F0F7006016BE}"/>
    <cellStyle name="Normal 11 44 2 3" xfId="6536" xr:uid="{96678597-FCFF-4B38-837C-8BE5A1070AFF}"/>
    <cellStyle name="Normal 11 44 2 3 2" xfId="13959" xr:uid="{6A0358E1-DABF-49BD-A5A7-2FB429B5187C}"/>
    <cellStyle name="Normal 11 44 2 3 2 2" xfId="28797" xr:uid="{74868048-9662-468B-9D47-8551C1AB711B}"/>
    <cellStyle name="Normal 11 44 2 3 2 3" xfId="43630" xr:uid="{0B9E8DEC-DB4B-4BD4-A69C-8E53C0130054}"/>
    <cellStyle name="Normal 11 44 2 3 3" xfId="21377" xr:uid="{514F2411-73B5-48CC-ACC3-3E33F66F4DCB}"/>
    <cellStyle name="Normal 11 44 2 3 4" xfId="36210" xr:uid="{B5D9E1F2-5BBE-450E-B5C2-1E1440425286}"/>
    <cellStyle name="Normal 11 44 2 4" xfId="10718" xr:uid="{5562AF6A-9066-4772-AE86-3FA24A3EC0D3}"/>
    <cellStyle name="Normal 11 44 2 4 2" xfId="25556" xr:uid="{5AA88495-D046-45E3-B9FF-4B65859D3977}"/>
    <cellStyle name="Normal 11 44 2 4 3" xfId="40389" xr:uid="{36EA913B-051B-47DA-9754-EF4FBBC10063}"/>
    <cellStyle name="Normal 11 44 2 5" xfId="18136" xr:uid="{D517C839-C753-44D7-884A-8161222F6375}"/>
    <cellStyle name="Normal 11 44 2 6" xfId="32969" xr:uid="{E8BD2BEC-3696-43C3-8B80-DE4C8F9A3DA1}"/>
    <cellStyle name="Normal 11 44 3" xfId="3308" xr:uid="{451CE907-0D76-4328-A283-2662FB6451CD}"/>
    <cellStyle name="Normal 11 44 3 2" xfId="4672" xr:uid="{B2D11B51-8491-4449-B552-251D1E558E13}"/>
    <cellStyle name="Normal 11 44 3 2 2" xfId="7909" xr:uid="{363F169B-F627-4C59-94E2-190F7D1D0291}"/>
    <cellStyle name="Normal 11 44 3 2 2 2" xfId="15332" xr:uid="{6B43E31E-19D7-487E-B85C-9097E55A87EB}"/>
    <cellStyle name="Normal 11 44 3 2 2 2 2" xfId="30170" xr:uid="{ACD6AF61-F274-4B4C-BDBF-5D53D755F6C0}"/>
    <cellStyle name="Normal 11 44 3 2 2 2 3" xfId="45003" xr:uid="{D789A083-AE36-4F5D-AD50-F32D5F25E76B}"/>
    <cellStyle name="Normal 11 44 3 2 2 3" xfId="22750" xr:uid="{7CFBD18C-B577-4218-8FD5-58A0A96207CF}"/>
    <cellStyle name="Normal 11 44 3 2 2 4" xfId="37583" xr:uid="{32F4C1E2-0365-4CB6-A97C-46E9D405A7D3}"/>
    <cellStyle name="Normal 11 44 3 2 3" xfId="12094" xr:uid="{DE2144EA-85FC-493C-A64D-BCDDDDC0415B}"/>
    <cellStyle name="Normal 11 44 3 2 3 2" xfId="26932" xr:uid="{D61732D9-DFC8-426E-BF79-F795239A828D}"/>
    <cellStyle name="Normal 11 44 3 2 3 3" xfId="41765" xr:uid="{15E918F3-AB37-4B84-9201-381A9D6639BC}"/>
    <cellStyle name="Normal 11 44 3 2 4" xfId="19512" xr:uid="{1906070B-6544-4440-A3B4-BA90DD65FC36}"/>
    <cellStyle name="Normal 11 44 3 2 5" xfId="34345" xr:uid="{0BD1E466-221A-4498-9C49-7795AAE68BEE}"/>
    <cellStyle name="Normal 11 44 3 3" xfId="6537" xr:uid="{207D8112-1C07-47F6-9879-F7BE496FF6F3}"/>
    <cellStyle name="Normal 11 44 3 3 2" xfId="13960" xr:uid="{B2ADEB1D-3706-4D71-BD4F-4465782523B0}"/>
    <cellStyle name="Normal 11 44 3 3 2 2" xfId="28798" xr:uid="{1B6A4F14-58DB-4088-93CD-CD049F3E4C86}"/>
    <cellStyle name="Normal 11 44 3 3 2 3" xfId="43631" xr:uid="{1001D00C-E749-482C-A6BB-AC6F64EB4B1D}"/>
    <cellStyle name="Normal 11 44 3 3 3" xfId="21378" xr:uid="{6CAFF02E-64C9-42BF-BAC0-48FF02B7B7B4}"/>
    <cellStyle name="Normal 11 44 3 3 4" xfId="36211" xr:uid="{F2E3A39D-BD89-472D-A8D5-9CCBBE22B044}"/>
    <cellStyle name="Normal 11 44 3 4" xfId="10719" xr:uid="{EC05E251-D136-4CD6-B952-9CA837FCF00A}"/>
    <cellStyle name="Normal 11 44 3 4 2" xfId="25557" xr:uid="{CA6AE318-AF42-41EE-B2D1-3FCD59EB9CA3}"/>
    <cellStyle name="Normal 11 44 3 4 3" xfId="40390" xr:uid="{578F7ADE-D12C-4F4D-A391-334ABDC83FB0}"/>
    <cellStyle name="Normal 11 44 3 5" xfId="18137" xr:uid="{4BADEC41-696A-47AF-AF86-EBF1ACC21003}"/>
    <cellStyle name="Normal 11 44 3 6" xfId="32970" xr:uid="{2C1F6952-E76B-4989-AA7D-F55F38BDE35C}"/>
    <cellStyle name="Normal 11 44 4" xfId="4673" xr:uid="{0F149741-EBF7-461B-9FD0-8099A1050036}"/>
    <cellStyle name="Normal 11 44 4 2" xfId="7910" xr:uid="{2E637E90-A5CD-4589-A5DD-4A07FB8777AF}"/>
    <cellStyle name="Normal 11 44 4 2 2" xfId="15333" xr:uid="{EB3C21E9-DBFF-4396-B11C-98435FA0BA2B}"/>
    <cellStyle name="Normal 11 44 4 2 2 2" xfId="30171" xr:uid="{2905E9CA-0AD0-40D6-B142-9B952E13F562}"/>
    <cellStyle name="Normal 11 44 4 2 2 3" xfId="45004" xr:uid="{C7C86E13-3D13-43E9-A15F-2C0BCC363A6E}"/>
    <cellStyle name="Normal 11 44 4 2 3" xfId="22751" xr:uid="{CC6D1786-BC8D-4B72-A08D-5DB2DBE0A5D1}"/>
    <cellStyle name="Normal 11 44 4 2 4" xfId="37584" xr:uid="{E262A13F-FD74-40A7-B700-5F4505B4FBA5}"/>
    <cellStyle name="Normal 11 44 4 3" xfId="12095" xr:uid="{D9760C63-6840-46F2-95FF-62367516C714}"/>
    <cellStyle name="Normal 11 44 4 3 2" xfId="26933" xr:uid="{2B6C6A14-265A-4D3A-9D17-560FA094D954}"/>
    <cellStyle name="Normal 11 44 4 3 3" xfId="41766" xr:uid="{CEE2AF3D-63B3-43BA-B526-B82C42A25C32}"/>
    <cellStyle name="Normal 11 44 4 4" xfId="19513" xr:uid="{71923E49-62E9-4C36-9ED9-4BBDFF4C796A}"/>
    <cellStyle name="Normal 11 44 4 5" xfId="34346" xr:uid="{DE585B93-6BF7-4CC8-807D-259073928827}"/>
    <cellStyle name="Normal 11 44 5" xfId="5897" xr:uid="{EDB20237-A658-42D6-B32D-46534904B5EF}"/>
    <cellStyle name="Normal 11 44 5 2" xfId="9136" xr:uid="{81B5E354-29C5-477A-9999-DDCA4334772D}"/>
    <cellStyle name="Normal 11 44 5 2 2" xfId="16559" xr:uid="{0D85E6E3-FFC0-42C2-BE23-5191DA232ED8}"/>
    <cellStyle name="Normal 11 44 5 2 2 2" xfId="31397" xr:uid="{E8190436-45A4-4B42-A474-B004CEE48F90}"/>
    <cellStyle name="Normal 11 44 5 2 2 3" xfId="46230" xr:uid="{5C99D419-D371-4C20-9716-1B5744EA81D0}"/>
    <cellStyle name="Normal 11 44 5 2 3" xfId="23977" xr:uid="{BEE3E930-D178-4523-B156-DA21504B4100}"/>
    <cellStyle name="Normal 11 44 5 2 4" xfId="38810" xr:uid="{48125EDF-7EE3-44F7-AC63-070B6A8366B4}"/>
    <cellStyle name="Normal 11 44 5 3" xfId="13321" xr:uid="{927BBFC0-0311-47E8-88D0-8265F00F4C21}"/>
    <cellStyle name="Normal 11 44 5 3 2" xfId="28159" xr:uid="{48EF9F70-CFF5-4B2A-BE2F-2D1F4C4EE1E9}"/>
    <cellStyle name="Normal 11 44 5 3 3" xfId="42992" xr:uid="{4BCBB31A-0119-4FAE-9D26-61A743779281}"/>
    <cellStyle name="Normal 11 44 5 4" xfId="20739" xr:uid="{1EC0F533-0BA9-406C-A087-B85D5832E0D2}"/>
    <cellStyle name="Normal 11 44 5 5" xfId="35572" xr:uid="{5AC9CF9A-42F3-4E02-8E7E-51AA9C36E8CD}"/>
    <cellStyle name="Normal 11 44 6" xfId="3306" xr:uid="{CE1A9B03-56A0-405C-9C48-7D1FFD75264B}"/>
    <cellStyle name="Normal 11 44 6 2" xfId="9466" xr:uid="{2FD8C0A3-1014-4948-8FE0-53F1844431C8}"/>
    <cellStyle name="Normal 11 44 6 2 2" xfId="16889" xr:uid="{D8766BF8-C37B-4387-BDA7-27C0F6DD02E3}"/>
    <cellStyle name="Normal 11 44 6 2 2 2" xfId="31727" xr:uid="{E5C46BE2-0BC7-4B9F-9360-072B0B9634E2}"/>
    <cellStyle name="Normal 11 44 6 2 2 3" xfId="46560" xr:uid="{E9BDB94E-DCFB-4EF8-88A4-8FE4EE5A3C12}"/>
    <cellStyle name="Normal 11 44 6 2 3" xfId="24307" xr:uid="{A8E91A55-691D-4196-A656-DAE7EC285770}"/>
    <cellStyle name="Normal 11 44 6 2 4" xfId="39140" xr:uid="{440D8131-4C52-4647-999B-50BE781C4749}"/>
    <cellStyle name="Normal 11 44 6 3" xfId="10717" xr:uid="{75BE94DD-C659-42FD-97B0-AD2DC2A2904B}"/>
    <cellStyle name="Normal 11 44 6 3 2" xfId="25555" xr:uid="{D5D4490E-C454-4151-95C7-90D17FBB2A32}"/>
    <cellStyle name="Normal 11 44 6 3 3" xfId="40388" xr:uid="{54DEC029-0B6D-4F3C-A8FE-104D5140E753}"/>
    <cellStyle name="Normal 11 44 6 4" xfId="18135" xr:uid="{C402F283-F220-4E6C-944E-4F4283577C36}"/>
    <cellStyle name="Normal 11 44 6 5" xfId="32968" xr:uid="{2C99D796-F05B-47ED-B17E-B8B3B476B364}"/>
    <cellStyle name="Normal 11 44 7" xfId="6535" xr:uid="{3FCFE27F-B7D7-4C34-BA70-A4879B46BF0D}"/>
    <cellStyle name="Normal 11 44 7 2" xfId="13958" xr:uid="{144A552E-4A1F-48A0-9B48-8082BF692D97}"/>
    <cellStyle name="Normal 11 44 7 2 2" xfId="28796" xr:uid="{B6D124EE-125C-4058-A36E-FD20C38BF163}"/>
    <cellStyle name="Normal 11 44 7 2 3" xfId="43629" xr:uid="{D9390676-D7BF-4911-BC3E-48C0DCD4646B}"/>
    <cellStyle name="Normal 11 44 7 3" xfId="21376" xr:uid="{9DD28E41-CDE2-4F17-873C-DB5BC8FED510}"/>
    <cellStyle name="Normal 11 44 7 4" xfId="36209" xr:uid="{1FD44A15-48DB-4CBE-9DF2-5D86829E4980}"/>
    <cellStyle name="Normal 11 44 8" xfId="10237" xr:uid="{AF112BA9-D494-430E-8B19-26BAFD940B76}"/>
    <cellStyle name="Normal 11 44 8 2" xfId="25075" xr:uid="{121562F0-52BA-4C80-B20E-BE6D0657269C}"/>
    <cellStyle name="Normal 11 44 8 3" xfId="39908" xr:uid="{82C61D0E-5DEE-4245-9912-65EDDB181F7A}"/>
    <cellStyle name="Normal 11 44 9" xfId="17655" xr:uid="{424629B0-4090-4135-B242-B522DAC9F4BC}"/>
    <cellStyle name="Normal 11 45" xfId="2837" xr:uid="{D92DD9C9-B19A-44A2-B9B5-367D3BD15544}"/>
    <cellStyle name="Normal 11 45 10" xfId="32499" xr:uid="{FDC0FA24-5C2C-408B-AB73-AA8424416679}"/>
    <cellStyle name="Normal 11 45 2" xfId="3310" xr:uid="{773B3E56-7B13-4CAB-93A4-E2D79B099505}"/>
    <cellStyle name="Normal 11 45 2 2" xfId="4674" xr:uid="{5A5BE25D-2BD4-4397-B6EF-9C3779F1D025}"/>
    <cellStyle name="Normal 11 45 2 2 2" xfId="7911" xr:uid="{CF047881-E078-465E-A46E-70F636AACF66}"/>
    <cellStyle name="Normal 11 45 2 2 2 2" xfId="15334" xr:uid="{472BD326-49E9-428E-A5AA-18D4A865EF8C}"/>
    <cellStyle name="Normal 11 45 2 2 2 2 2" xfId="30172" xr:uid="{13D3437C-D4E0-4472-9A2B-CF8F7E518682}"/>
    <cellStyle name="Normal 11 45 2 2 2 2 3" xfId="45005" xr:uid="{50329FA0-5D44-4939-BF70-885575035374}"/>
    <cellStyle name="Normal 11 45 2 2 2 3" xfId="22752" xr:uid="{6404E737-7767-40D3-ADCC-96F401BA5073}"/>
    <cellStyle name="Normal 11 45 2 2 2 4" xfId="37585" xr:uid="{B14C6C1A-7CDE-481B-AA13-1CD7B7766C5B}"/>
    <cellStyle name="Normal 11 45 2 2 3" xfId="12096" xr:uid="{8662C741-FB25-4660-BCD9-CB1055EFB75A}"/>
    <cellStyle name="Normal 11 45 2 2 3 2" xfId="26934" xr:uid="{5B27AC06-E9EF-428F-A67C-B6C5543C356D}"/>
    <cellStyle name="Normal 11 45 2 2 3 3" xfId="41767" xr:uid="{A56835D1-1B98-406C-B168-D4B8125DC61F}"/>
    <cellStyle name="Normal 11 45 2 2 4" xfId="19514" xr:uid="{F1687DF0-1E2D-48A3-B96C-859F0D702E48}"/>
    <cellStyle name="Normal 11 45 2 2 5" xfId="34347" xr:uid="{CA1BDD45-92D0-4C5C-BB36-14FD5CF01A90}"/>
    <cellStyle name="Normal 11 45 2 3" xfId="6539" xr:uid="{A836B9EE-E4E9-4A7F-8734-6FDB1F43A8EF}"/>
    <cellStyle name="Normal 11 45 2 3 2" xfId="13962" xr:uid="{5A019DFD-58CB-410E-A111-C095C323C23E}"/>
    <cellStyle name="Normal 11 45 2 3 2 2" xfId="28800" xr:uid="{526645B4-4D67-4650-A484-C916934C2693}"/>
    <cellStyle name="Normal 11 45 2 3 2 3" xfId="43633" xr:uid="{C9FD7F8D-BF94-452B-A81E-55E19D898F85}"/>
    <cellStyle name="Normal 11 45 2 3 3" xfId="21380" xr:uid="{C3319AFB-B3E4-4B5C-BEDC-EF50E51A6C24}"/>
    <cellStyle name="Normal 11 45 2 3 4" xfId="36213" xr:uid="{5FDB63F8-66FC-45CF-9075-589EE5CAF25D}"/>
    <cellStyle name="Normal 11 45 2 4" xfId="10721" xr:uid="{58AB3189-D5C3-447E-A77F-37DCC63D0570}"/>
    <cellStyle name="Normal 11 45 2 4 2" xfId="25559" xr:uid="{19B11682-161F-41F7-B411-B7A0B237044D}"/>
    <cellStyle name="Normal 11 45 2 4 3" xfId="40392" xr:uid="{30FF1DAE-54F0-4AED-8F02-4AD88A37AFE3}"/>
    <cellStyle name="Normal 11 45 2 5" xfId="18139" xr:uid="{BA5279F5-6FD1-4B82-B282-E4D4763AB915}"/>
    <cellStyle name="Normal 11 45 2 6" xfId="32972" xr:uid="{2473A4DF-B41D-46AF-AA65-1221811BA892}"/>
    <cellStyle name="Normal 11 45 3" xfId="3311" xr:uid="{C1345938-66A8-42A2-A9B1-CA174ABE3F5E}"/>
    <cellStyle name="Normal 11 45 3 2" xfId="4675" xr:uid="{9C5BFB6E-3914-481D-81F5-35E955BDA956}"/>
    <cellStyle name="Normal 11 45 3 2 2" xfId="7912" xr:uid="{583617D4-022A-4B1E-932D-85A7E1AC18BE}"/>
    <cellStyle name="Normal 11 45 3 2 2 2" xfId="15335" xr:uid="{716813CF-93FA-46D5-9DBE-F546FFA7574D}"/>
    <cellStyle name="Normal 11 45 3 2 2 2 2" xfId="30173" xr:uid="{130806F2-9C2D-471C-AE13-150A191CE071}"/>
    <cellStyle name="Normal 11 45 3 2 2 2 3" xfId="45006" xr:uid="{37E68137-D9EE-4C31-8C8E-593CB5A2418A}"/>
    <cellStyle name="Normal 11 45 3 2 2 3" xfId="22753" xr:uid="{29EA79E6-A4D3-4DC6-8F54-48254A1676E5}"/>
    <cellStyle name="Normal 11 45 3 2 2 4" xfId="37586" xr:uid="{3312FB13-670E-4E86-8D5F-0D82EA02177D}"/>
    <cellStyle name="Normal 11 45 3 2 3" xfId="12097" xr:uid="{82BDD87A-7F4C-4935-8F5A-E599C7F45ADA}"/>
    <cellStyle name="Normal 11 45 3 2 3 2" xfId="26935" xr:uid="{14A0B95B-9719-4262-BB17-B7F2B4276415}"/>
    <cellStyle name="Normal 11 45 3 2 3 3" xfId="41768" xr:uid="{1F454D26-C5A1-4039-AD76-E3496DA350E9}"/>
    <cellStyle name="Normal 11 45 3 2 4" xfId="19515" xr:uid="{5B5A30DB-0632-4D6B-B6BD-9285155EF820}"/>
    <cellStyle name="Normal 11 45 3 2 5" xfId="34348" xr:uid="{E8DD2587-BB7B-454F-BA19-8F0185B807F5}"/>
    <cellStyle name="Normal 11 45 3 3" xfId="6540" xr:uid="{4F8B87C2-A900-478E-9E27-5FD5C40F706A}"/>
    <cellStyle name="Normal 11 45 3 3 2" xfId="13963" xr:uid="{77607744-A278-489B-B390-FA23C40E1996}"/>
    <cellStyle name="Normal 11 45 3 3 2 2" xfId="28801" xr:uid="{3C738BD4-A482-4A1B-9742-B9B3D3221A1C}"/>
    <cellStyle name="Normal 11 45 3 3 2 3" xfId="43634" xr:uid="{7AE38ED5-AB2D-4BBC-ADDD-BCA9BD56EAD1}"/>
    <cellStyle name="Normal 11 45 3 3 3" xfId="21381" xr:uid="{484C9F84-9795-4629-BC20-A1D8DB9A4A50}"/>
    <cellStyle name="Normal 11 45 3 3 4" xfId="36214" xr:uid="{F327CC65-A4B4-4263-B83E-359F0A0CC3AB}"/>
    <cellStyle name="Normal 11 45 3 4" xfId="10722" xr:uid="{790398BE-767C-4A96-9BDC-FEA5DAF2DCC5}"/>
    <cellStyle name="Normal 11 45 3 4 2" xfId="25560" xr:uid="{28C81F8A-F142-4134-A678-4F7D7DBA154F}"/>
    <cellStyle name="Normal 11 45 3 4 3" xfId="40393" xr:uid="{F558AA28-551D-4CDF-913B-1B05B92A8BD1}"/>
    <cellStyle name="Normal 11 45 3 5" xfId="18140" xr:uid="{12C64624-FAE1-41CE-B8C2-645910DAB3D0}"/>
    <cellStyle name="Normal 11 45 3 6" xfId="32973" xr:uid="{8A646CC1-1154-4019-AD9C-42BC2EFC5FE4}"/>
    <cellStyle name="Normal 11 45 4" xfId="4676" xr:uid="{1FF19D01-8D7B-4ECF-A3C9-BC3AFB23EF37}"/>
    <cellStyle name="Normal 11 45 4 2" xfId="7913" xr:uid="{8C042854-E3D2-4274-8E19-C1B0EC51D5F5}"/>
    <cellStyle name="Normal 11 45 4 2 2" xfId="15336" xr:uid="{AF992F52-B313-4468-98FD-EB9095FB83CE}"/>
    <cellStyle name="Normal 11 45 4 2 2 2" xfId="30174" xr:uid="{D1A2F06E-DC8C-49C4-9F5C-A0BD9B1C3BC7}"/>
    <cellStyle name="Normal 11 45 4 2 2 3" xfId="45007" xr:uid="{1267FE8D-D60A-42D3-B393-36C853D2D8C9}"/>
    <cellStyle name="Normal 11 45 4 2 3" xfId="22754" xr:uid="{65DADE29-CBEB-49BE-A409-EA8FD3E6A8C9}"/>
    <cellStyle name="Normal 11 45 4 2 4" xfId="37587" xr:uid="{CB0C8CD2-F3F9-4D32-8864-D46EE87D1D9A}"/>
    <cellStyle name="Normal 11 45 4 3" xfId="12098" xr:uid="{14BF9682-5582-4E17-BA9D-01BC9EF25A63}"/>
    <cellStyle name="Normal 11 45 4 3 2" xfId="26936" xr:uid="{8EEB6678-E73E-4247-85C8-1A27F1DEC41E}"/>
    <cellStyle name="Normal 11 45 4 3 3" xfId="41769" xr:uid="{4FA4A1B2-9BD5-4F83-A76E-40BFEA96E866}"/>
    <cellStyle name="Normal 11 45 4 4" xfId="19516" xr:uid="{E9BE4E9B-D996-457D-8224-0E8947109B25}"/>
    <cellStyle name="Normal 11 45 4 5" xfId="34349" xr:uid="{9356C388-A639-4B09-AD9D-830E533CCE38}"/>
    <cellStyle name="Normal 11 45 5" xfId="5841" xr:uid="{9C10E761-266B-49B1-83C8-CD70E19CBBDA}"/>
    <cellStyle name="Normal 11 45 5 2" xfId="9080" xr:uid="{BBB0DD93-DA58-4AC3-B578-7D7D27022853}"/>
    <cellStyle name="Normal 11 45 5 2 2" xfId="16503" xr:uid="{52662335-A3FA-41DF-8DDE-DB8877C22F5D}"/>
    <cellStyle name="Normal 11 45 5 2 2 2" xfId="31341" xr:uid="{5E8BFB40-B096-4C65-BCBB-FC81AB07900E}"/>
    <cellStyle name="Normal 11 45 5 2 2 3" xfId="46174" xr:uid="{F7F2D078-67D9-4E53-A490-00AB6F039A2F}"/>
    <cellStyle name="Normal 11 45 5 2 3" xfId="23921" xr:uid="{5CD2CE9C-233D-4E24-9B9D-9D16E398C35F}"/>
    <cellStyle name="Normal 11 45 5 2 4" xfId="38754" xr:uid="{6B61D754-6DE5-4B39-B43B-1258E651CA7C}"/>
    <cellStyle name="Normal 11 45 5 3" xfId="13265" xr:uid="{9CF7E87F-8474-4137-B3B5-F66F414BCE3D}"/>
    <cellStyle name="Normal 11 45 5 3 2" xfId="28103" xr:uid="{5DB790B3-5F3B-4BB8-B6E1-92ACB16C30D0}"/>
    <cellStyle name="Normal 11 45 5 3 3" xfId="42936" xr:uid="{AB736A11-1835-4F66-84CA-01CC260E0C04}"/>
    <cellStyle name="Normal 11 45 5 4" xfId="20683" xr:uid="{3C9BBC10-6412-4D64-84B5-4976A65FE125}"/>
    <cellStyle name="Normal 11 45 5 5" xfId="35516" xr:uid="{21BDBA6E-032E-4768-B232-1BB2F866D673}"/>
    <cellStyle name="Normal 11 45 6" xfId="3309" xr:uid="{62E9CE58-7F5A-4730-A884-C229163EFA9C}"/>
    <cellStyle name="Normal 11 45 6 2" xfId="9467" xr:uid="{41ED7698-2804-472D-BD1D-C7C4E742B94E}"/>
    <cellStyle name="Normal 11 45 6 2 2" xfId="16890" xr:uid="{D10B7906-56F1-46CB-ADCE-C021BB045E7E}"/>
    <cellStyle name="Normal 11 45 6 2 2 2" xfId="31728" xr:uid="{C3543370-93AC-42F8-A7AE-AC5FC531A74B}"/>
    <cellStyle name="Normal 11 45 6 2 2 3" xfId="46561" xr:uid="{453206EA-6758-4797-8349-81995A407008}"/>
    <cellStyle name="Normal 11 45 6 2 3" xfId="24308" xr:uid="{B8C5555F-099C-4D9B-A0B1-71C4A12BAE89}"/>
    <cellStyle name="Normal 11 45 6 2 4" xfId="39141" xr:uid="{43A5F023-00ED-41C9-9F82-0D5E05862A33}"/>
    <cellStyle name="Normal 11 45 6 3" xfId="10720" xr:uid="{F5DBC3FD-B3E5-4131-855D-5B1186E7F767}"/>
    <cellStyle name="Normal 11 45 6 3 2" xfId="25558" xr:uid="{8F238080-CFBA-4A20-8E71-97EAE329DA3D}"/>
    <cellStyle name="Normal 11 45 6 3 3" xfId="40391" xr:uid="{89B7FE80-9D9B-4473-AA10-36BF751D782B}"/>
    <cellStyle name="Normal 11 45 6 4" xfId="18138" xr:uid="{932B31FD-FCC3-4EDC-89C7-F470A0BBDFBF}"/>
    <cellStyle name="Normal 11 45 6 5" xfId="32971" xr:uid="{8299F4E2-6767-46D1-8106-BDA995F381C1}"/>
    <cellStyle name="Normal 11 45 7" xfId="6538" xr:uid="{D6E0485E-F4C9-4F68-9458-4918EBDEA3F1}"/>
    <cellStyle name="Normal 11 45 7 2" xfId="13961" xr:uid="{F44ACBC0-7986-4896-A45B-5E19858B02AB}"/>
    <cellStyle name="Normal 11 45 7 2 2" xfId="28799" xr:uid="{11485BC4-DD84-4D41-BAF3-39088BF95EC2}"/>
    <cellStyle name="Normal 11 45 7 2 3" xfId="43632" xr:uid="{AAD6EE15-40E4-430F-B898-B22FBA2F00A9}"/>
    <cellStyle name="Normal 11 45 7 3" xfId="21379" xr:uid="{17F578D6-29B9-40AE-9063-56A5C0E37F24}"/>
    <cellStyle name="Normal 11 45 7 4" xfId="36212" xr:uid="{8BC212F6-4701-4AF8-A44D-032BDCF6DC20}"/>
    <cellStyle name="Normal 11 45 8" xfId="10248" xr:uid="{DFB53C51-ABB6-4CA1-B825-DDC6D34673BA}"/>
    <cellStyle name="Normal 11 45 8 2" xfId="25086" xr:uid="{907D84FB-EDB0-46CF-80DC-F95BAB61A8E5}"/>
    <cellStyle name="Normal 11 45 8 3" xfId="39919" xr:uid="{52C288FA-6B69-4162-BEF8-35FC9881D48B}"/>
    <cellStyle name="Normal 11 45 9" xfId="17666" xr:uid="{65B32BC3-68AF-47D0-8E5F-3563D4D6CCC1}"/>
    <cellStyle name="Normal 11 46" xfId="2846" xr:uid="{5EC3013C-0F60-48F1-A84C-8D62875949B3}"/>
    <cellStyle name="Normal 11 46 10" xfId="32510" xr:uid="{72E1B9FE-19CC-445C-9690-9F1805DFB855}"/>
    <cellStyle name="Normal 11 46 2" xfId="3313" xr:uid="{5B761480-23A8-401D-A9EE-498DA3F31D48}"/>
    <cellStyle name="Normal 11 46 2 2" xfId="4677" xr:uid="{95BDB6A4-AA63-455D-A666-91D986A0015E}"/>
    <cellStyle name="Normal 11 46 2 2 2" xfId="7914" xr:uid="{32AA0B91-74E4-4672-8756-3B95EE66E248}"/>
    <cellStyle name="Normal 11 46 2 2 2 2" xfId="15337" xr:uid="{B88E896D-9851-4BF9-8A32-8DE1BADE98ED}"/>
    <cellStyle name="Normal 11 46 2 2 2 2 2" xfId="30175" xr:uid="{01551031-46DF-4A35-9511-7B2BD4623B1A}"/>
    <cellStyle name="Normal 11 46 2 2 2 2 3" xfId="45008" xr:uid="{F87CEF11-9B27-499D-990F-8F6D3FD7850D}"/>
    <cellStyle name="Normal 11 46 2 2 2 3" xfId="22755" xr:uid="{7497117E-2FA1-44FC-A031-D79BAE584B9D}"/>
    <cellStyle name="Normal 11 46 2 2 2 4" xfId="37588" xr:uid="{354F73DD-4362-4A07-997A-8507BD078BC5}"/>
    <cellStyle name="Normal 11 46 2 2 3" xfId="12099" xr:uid="{72DC6A7D-92FD-4DF8-A7FE-BB90548A9313}"/>
    <cellStyle name="Normal 11 46 2 2 3 2" xfId="26937" xr:uid="{C508C932-8589-4D4B-A548-7D3F844EB322}"/>
    <cellStyle name="Normal 11 46 2 2 3 3" xfId="41770" xr:uid="{69B3AD27-EE14-48F0-A2C4-1EF877B4D592}"/>
    <cellStyle name="Normal 11 46 2 2 4" xfId="19517" xr:uid="{3B9E8F58-CE4B-4D8B-BBBF-F7B302E5E920}"/>
    <cellStyle name="Normal 11 46 2 2 5" xfId="34350" xr:uid="{25A88C8D-7C4D-4D90-B058-7ACC41F36F11}"/>
    <cellStyle name="Normal 11 46 2 3" xfId="6542" xr:uid="{6063B462-6EC8-44AC-8018-6E66523ACCD4}"/>
    <cellStyle name="Normal 11 46 2 3 2" xfId="13965" xr:uid="{9BEE3C91-61C3-4320-8286-9516C7B9EAD4}"/>
    <cellStyle name="Normal 11 46 2 3 2 2" xfId="28803" xr:uid="{8288AA47-0442-49FC-960A-6E08EA536A06}"/>
    <cellStyle name="Normal 11 46 2 3 2 3" xfId="43636" xr:uid="{AD0C6554-8522-4921-BDAF-5A5A77A2CA49}"/>
    <cellStyle name="Normal 11 46 2 3 3" xfId="21383" xr:uid="{45A94F8E-49AE-4737-8B13-B7C503105AF1}"/>
    <cellStyle name="Normal 11 46 2 3 4" xfId="36216" xr:uid="{AE52D21D-04C5-420B-A618-8656E5067BA4}"/>
    <cellStyle name="Normal 11 46 2 4" xfId="10724" xr:uid="{A175103C-C804-44A9-89D7-F2434608F048}"/>
    <cellStyle name="Normal 11 46 2 4 2" xfId="25562" xr:uid="{BCB1C190-3D12-4626-AB9D-FFB95577D5EE}"/>
    <cellStyle name="Normal 11 46 2 4 3" xfId="40395" xr:uid="{9AF7227A-F6F4-4E22-B61B-E2FA9C8B1879}"/>
    <cellStyle name="Normal 11 46 2 5" xfId="18142" xr:uid="{2D02623A-C62A-4C9E-97E8-60E6A8CB3CA6}"/>
    <cellStyle name="Normal 11 46 2 6" xfId="32975" xr:uid="{95CD42C4-61AC-4073-8655-46663EF43F64}"/>
    <cellStyle name="Normal 11 46 3" xfId="3314" xr:uid="{8755307A-F417-47B3-853D-FCE8649BFFD8}"/>
    <cellStyle name="Normal 11 46 3 2" xfId="4678" xr:uid="{8A3F9CB2-1689-418E-853A-9A72058AB465}"/>
    <cellStyle name="Normal 11 46 3 2 2" xfId="7915" xr:uid="{597A0A59-041F-4199-ADB6-639307BA24E3}"/>
    <cellStyle name="Normal 11 46 3 2 2 2" xfId="15338" xr:uid="{B3F7F451-5F24-463D-8BBF-37F9ED7E72E4}"/>
    <cellStyle name="Normal 11 46 3 2 2 2 2" xfId="30176" xr:uid="{E6E131C9-4877-4A4C-8DD5-0A0681436C6A}"/>
    <cellStyle name="Normal 11 46 3 2 2 2 3" xfId="45009" xr:uid="{3ABDCB05-9533-47F1-9130-31C943C5932A}"/>
    <cellStyle name="Normal 11 46 3 2 2 3" xfId="22756" xr:uid="{C8776B09-F9FB-4767-8413-0D4A11500F21}"/>
    <cellStyle name="Normal 11 46 3 2 2 4" xfId="37589" xr:uid="{624D4155-43D9-4699-88AF-86A5FCA79126}"/>
    <cellStyle name="Normal 11 46 3 2 3" xfId="12100" xr:uid="{AA63E589-8E95-49ED-8752-8EB952BC3632}"/>
    <cellStyle name="Normal 11 46 3 2 3 2" xfId="26938" xr:uid="{4219DACB-28A4-4EFC-AF6D-16B0A2D203E3}"/>
    <cellStyle name="Normal 11 46 3 2 3 3" xfId="41771" xr:uid="{589E4AB5-29CB-4D35-B7D7-0DDF6FAA2FB2}"/>
    <cellStyle name="Normal 11 46 3 2 4" xfId="19518" xr:uid="{1DF1491A-010D-44C8-8835-A0EFB86404E0}"/>
    <cellStyle name="Normal 11 46 3 2 5" xfId="34351" xr:uid="{36680DF1-C11A-41EB-A206-16554F67A4D5}"/>
    <cellStyle name="Normal 11 46 3 3" xfId="6543" xr:uid="{D0E17F7E-7B01-45B1-979B-B8BA566984BC}"/>
    <cellStyle name="Normal 11 46 3 3 2" xfId="13966" xr:uid="{3288BD63-6419-4629-B769-0C1C59B0298A}"/>
    <cellStyle name="Normal 11 46 3 3 2 2" xfId="28804" xr:uid="{3FEA1695-5DEC-4932-BEAC-25F18AE33877}"/>
    <cellStyle name="Normal 11 46 3 3 2 3" xfId="43637" xr:uid="{6DCFCC2C-B64C-4C11-85EB-A57CAB91946C}"/>
    <cellStyle name="Normal 11 46 3 3 3" xfId="21384" xr:uid="{95260AC3-563F-4D68-A1DA-D9F80D7F32CB}"/>
    <cellStyle name="Normal 11 46 3 3 4" xfId="36217" xr:uid="{5C40937D-F349-463F-ACBE-E99A91BD95CD}"/>
    <cellStyle name="Normal 11 46 3 4" xfId="10725" xr:uid="{53A54741-239C-45EA-A50C-A92E11F670B2}"/>
    <cellStyle name="Normal 11 46 3 4 2" xfId="25563" xr:uid="{2F38D3F6-BC1B-4403-AE57-C28517BF7553}"/>
    <cellStyle name="Normal 11 46 3 4 3" xfId="40396" xr:uid="{4DB9BF45-D12B-4A09-8A13-81920BFE08D8}"/>
    <cellStyle name="Normal 11 46 3 5" xfId="18143" xr:uid="{DBA26142-EE76-4D12-BFDA-AE3414EDDB99}"/>
    <cellStyle name="Normal 11 46 3 6" xfId="32976" xr:uid="{D84F0554-4A16-47A4-91A3-7039AF7B3F91}"/>
    <cellStyle name="Normal 11 46 4" xfId="4679" xr:uid="{0A2653B9-172B-4FEA-B826-67E6FEB22592}"/>
    <cellStyle name="Normal 11 46 4 2" xfId="7916" xr:uid="{88C15F3B-34F8-4DAA-BE49-CF7CFD46CC42}"/>
    <cellStyle name="Normal 11 46 4 2 2" xfId="15339" xr:uid="{28F9B184-C294-441A-AC02-FA63FAE2547E}"/>
    <cellStyle name="Normal 11 46 4 2 2 2" xfId="30177" xr:uid="{D1AAD541-BD8F-4A7E-AE73-89F3C5C848FD}"/>
    <cellStyle name="Normal 11 46 4 2 2 3" xfId="45010" xr:uid="{B61514A8-5D98-473E-85AA-5805C77CA389}"/>
    <cellStyle name="Normal 11 46 4 2 3" xfId="22757" xr:uid="{D723875E-7488-4B75-BB3E-3A63AB2FCF1C}"/>
    <cellStyle name="Normal 11 46 4 2 4" xfId="37590" xr:uid="{1634239E-B7A8-4824-9561-5F89AF44E758}"/>
    <cellStyle name="Normal 11 46 4 3" xfId="12101" xr:uid="{92583F1C-FFAE-4637-8F2F-DF8B6EAFE437}"/>
    <cellStyle name="Normal 11 46 4 3 2" xfId="26939" xr:uid="{152EA6D5-4047-43C7-9D40-FB7E60D34D6B}"/>
    <cellStyle name="Normal 11 46 4 3 3" xfId="41772" xr:uid="{67BB2AE5-E2EB-4A9B-9C61-8CDDFFBA6EB4}"/>
    <cellStyle name="Normal 11 46 4 4" xfId="19519" xr:uid="{4D8A137F-B973-4EEB-9179-3444D7BF35C2}"/>
    <cellStyle name="Normal 11 46 4 5" xfId="34352" xr:uid="{096DD784-29BC-466C-B247-849C5E42E8ED}"/>
    <cellStyle name="Normal 11 46 5" xfId="6015" xr:uid="{544886F0-1BD7-4BD2-AE76-CD479AA83F93}"/>
    <cellStyle name="Normal 11 46 5 2" xfId="9253" xr:uid="{EF99C57D-7F71-4E10-9DE7-AB1B86EEDA7B}"/>
    <cellStyle name="Normal 11 46 5 2 2" xfId="16676" xr:uid="{2F7FCECE-175A-48B0-B83A-AF68BE9F3AB3}"/>
    <cellStyle name="Normal 11 46 5 2 2 2" xfId="31514" xr:uid="{43F3292A-30CC-4C25-917C-051083230566}"/>
    <cellStyle name="Normal 11 46 5 2 2 3" xfId="46347" xr:uid="{1FE2A232-4FA3-4A29-8C23-3525C722D65E}"/>
    <cellStyle name="Normal 11 46 5 2 3" xfId="24094" xr:uid="{BAFD759A-C91F-48C6-B12F-F8825441BA3A}"/>
    <cellStyle name="Normal 11 46 5 2 4" xfId="38927" xr:uid="{908762F2-5FE3-4AE0-B73A-BB11B7A6919F}"/>
    <cellStyle name="Normal 11 46 5 3" xfId="13438" xr:uid="{A6A11F22-9C7C-45A0-8205-5C447063E51E}"/>
    <cellStyle name="Normal 11 46 5 3 2" xfId="28276" xr:uid="{84D68FFD-6503-49CC-A077-9CA5054D976C}"/>
    <cellStyle name="Normal 11 46 5 3 3" xfId="43109" xr:uid="{3244D093-34AB-41E0-89C0-1982632E01A1}"/>
    <cellStyle name="Normal 11 46 5 4" xfId="20856" xr:uid="{AED3DBAD-0A04-425E-85BD-02D158DDDA3D}"/>
    <cellStyle name="Normal 11 46 5 5" xfId="35689" xr:uid="{D84DF7CA-F926-492E-ADD4-1B5AB9B323FE}"/>
    <cellStyle name="Normal 11 46 6" xfId="3312" xr:uid="{907DFA30-38B1-416E-BB8A-FC8A5BF3B5CA}"/>
    <cellStyle name="Normal 11 46 6 2" xfId="9468" xr:uid="{CA63FC86-CBBF-450D-8F6F-B7A7486427C1}"/>
    <cellStyle name="Normal 11 46 6 2 2" xfId="16891" xr:uid="{58C21879-5E3B-4785-B091-C1341C7C998F}"/>
    <cellStyle name="Normal 11 46 6 2 2 2" xfId="31729" xr:uid="{E8248ED6-04CC-4224-AFF8-CF6843F71C80}"/>
    <cellStyle name="Normal 11 46 6 2 2 3" xfId="46562" xr:uid="{05773C9E-FAB2-4BC2-8315-D7656919845C}"/>
    <cellStyle name="Normal 11 46 6 2 3" xfId="24309" xr:uid="{75BD70DD-293A-4305-9E28-A15B1C89180D}"/>
    <cellStyle name="Normal 11 46 6 2 4" xfId="39142" xr:uid="{C582D5EA-4F15-48F7-974A-36017E80FABD}"/>
    <cellStyle name="Normal 11 46 6 3" xfId="10723" xr:uid="{7D0F082D-A89B-4DE7-AB32-4E61CFA12868}"/>
    <cellStyle name="Normal 11 46 6 3 2" xfId="25561" xr:uid="{48840C7D-D453-4A13-AA2C-A4A66BE97EB6}"/>
    <cellStyle name="Normal 11 46 6 3 3" xfId="40394" xr:uid="{D81615BB-D9BF-4DC3-AB68-C17C4FD306A2}"/>
    <cellStyle name="Normal 11 46 6 4" xfId="18141" xr:uid="{E96487EF-8D23-4BE1-B840-1A24F0879A19}"/>
    <cellStyle name="Normal 11 46 6 5" xfId="32974" xr:uid="{856BE8C9-66F9-4E7F-8FCB-F97648D16072}"/>
    <cellStyle name="Normal 11 46 7" xfId="6541" xr:uid="{B062BF05-C933-4C96-9A43-5B6F3BB88808}"/>
    <cellStyle name="Normal 11 46 7 2" xfId="13964" xr:uid="{B0AE83F0-0534-4B6F-AAFB-E7426F0BA4AF}"/>
    <cellStyle name="Normal 11 46 7 2 2" xfId="28802" xr:uid="{9F3F84D2-30EE-4484-8EB4-C4270D62A45C}"/>
    <cellStyle name="Normal 11 46 7 2 3" xfId="43635" xr:uid="{DA4E86AC-A023-42D6-9572-A9053E3667B0}"/>
    <cellStyle name="Normal 11 46 7 3" xfId="21382" xr:uid="{649996A2-51AD-43E0-B23A-19D5718892D3}"/>
    <cellStyle name="Normal 11 46 7 4" xfId="36215" xr:uid="{313A2FD7-8B9B-4E2C-B134-7B72253AB0B5}"/>
    <cellStyle name="Normal 11 46 8" xfId="10259" xr:uid="{283A7E0F-7059-4178-B424-2AFB03E050F2}"/>
    <cellStyle name="Normal 11 46 8 2" xfId="25097" xr:uid="{93957CE0-256B-455C-A9AF-91FAA0443FD6}"/>
    <cellStyle name="Normal 11 46 8 3" xfId="39930" xr:uid="{B03799A1-0E1E-4F1B-A892-935F64622A97}"/>
    <cellStyle name="Normal 11 46 9" xfId="17677" xr:uid="{22B41028-E47C-4540-B2CE-B0D71DC870DE}"/>
    <cellStyle name="Normal 11 47" xfId="2859" xr:uid="{517D2261-B4D5-47E1-B4F3-A3C369D8019E}"/>
    <cellStyle name="Normal 11 47 10" xfId="32521" xr:uid="{CE0EE43C-C016-4077-A53B-7F8A10C97F24}"/>
    <cellStyle name="Normal 11 47 2" xfId="3316" xr:uid="{BECB54D7-3A37-419B-8F93-9675BF5D5452}"/>
    <cellStyle name="Normal 11 47 2 2" xfId="4680" xr:uid="{F666C6DC-05E3-4F0D-8379-85D8DAA28C8F}"/>
    <cellStyle name="Normal 11 47 2 2 2" xfId="7917" xr:uid="{9174B2B1-59C9-443F-8949-1C6A6291CC89}"/>
    <cellStyle name="Normal 11 47 2 2 2 2" xfId="15340" xr:uid="{91C88FAC-54EA-49C3-9154-A83851F7F08D}"/>
    <cellStyle name="Normal 11 47 2 2 2 2 2" xfId="30178" xr:uid="{6EFD8679-8E5C-4AF1-B7DD-0FEC2D0098E9}"/>
    <cellStyle name="Normal 11 47 2 2 2 2 3" xfId="45011" xr:uid="{17912567-1169-460B-96BF-F5DCEB3FC578}"/>
    <cellStyle name="Normal 11 47 2 2 2 3" xfId="22758" xr:uid="{BBCF8457-2D4D-49D9-807E-810A40384A3A}"/>
    <cellStyle name="Normal 11 47 2 2 2 4" xfId="37591" xr:uid="{2F9516CB-2616-4CFE-AA29-D2E8569EFE15}"/>
    <cellStyle name="Normal 11 47 2 2 3" xfId="12102" xr:uid="{41B9E05F-729F-4FC5-99E4-919A8F8CEEDC}"/>
    <cellStyle name="Normal 11 47 2 2 3 2" xfId="26940" xr:uid="{388CD9BC-0437-44E7-B5EE-0134E3535524}"/>
    <cellStyle name="Normal 11 47 2 2 3 3" xfId="41773" xr:uid="{12C4EB25-0425-4B27-898F-C8754073E798}"/>
    <cellStyle name="Normal 11 47 2 2 4" xfId="19520" xr:uid="{3F9E7788-A2D2-4907-AD7A-14851737C4D0}"/>
    <cellStyle name="Normal 11 47 2 2 5" xfId="34353" xr:uid="{E74FCFC3-1A64-413F-B447-7FFBB0364EE5}"/>
    <cellStyle name="Normal 11 47 2 3" xfId="6545" xr:uid="{7E88CA90-A064-4C67-8ABB-7E5D45EB4EB3}"/>
    <cellStyle name="Normal 11 47 2 3 2" xfId="13968" xr:uid="{1BE24AB5-2EF5-4E4A-BEE1-6F2767376124}"/>
    <cellStyle name="Normal 11 47 2 3 2 2" xfId="28806" xr:uid="{1DB405BC-AB4F-4172-9341-0D53EAD289BB}"/>
    <cellStyle name="Normal 11 47 2 3 2 3" xfId="43639" xr:uid="{2EE66568-B62F-48D5-BAB0-C39B378BDB48}"/>
    <cellStyle name="Normal 11 47 2 3 3" xfId="21386" xr:uid="{F648B4DB-2B9F-4F5E-864A-9C1937AC1A81}"/>
    <cellStyle name="Normal 11 47 2 3 4" xfId="36219" xr:uid="{3CBD1CEF-6538-4ADA-84C1-AD51C3483B10}"/>
    <cellStyle name="Normal 11 47 2 4" xfId="10727" xr:uid="{BD38FDB6-0F6A-45D2-8DFC-673DCCC9B3FB}"/>
    <cellStyle name="Normal 11 47 2 4 2" xfId="25565" xr:uid="{F247E80A-8FE2-4AD3-A68A-38079CBE3617}"/>
    <cellStyle name="Normal 11 47 2 4 3" xfId="40398" xr:uid="{E9733100-C7C7-4C74-9D46-89A476749E2A}"/>
    <cellStyle name="Normal 11 47 2 5" xfId="18145" xr:uid="{B6A1535F-165F-4361-AB8C-14B8ADD5CA8A}"/>
    <cellStyle name="Normal 11 47 2 6" xfId="32978" xr:uid="{1590B26A-8115-4EC3-BC5C-F4E68010B576}"/>
    <cellStyle name="Normal 11 47 3" xfId="3317" xr:uid="{7CC248EC-BC10-479D-883C-1D494533D205}"/>
    <cellStyle name="Normal 11 47 3 2" xfId="4681" xr:uid="{951A7C1F-1B56-4BD5-A64A-6644D1C53CEF}"/>
    <cellStyle name="Normal 11 47 3 2 2" xfId="7918" xr:uid="{F6A80B90-8BF5-4B79-B715-F316BFE81F2A}"/>
    <cellStyle name="Normal 11 47 3 2 2 2" xfId="15341" xr:uid="{D5CB7CF7-8785-4D30-8C06-B0EED40FA92B}"/>
    <cellStyle name="Normal 11 47 3 2 2 2 2" xfId="30179" xr:uid="{C83FF088-CC7F-4DFB-B299-B83C699AA180}"/>
    <cellStyle name="Normal 11 47 3 2 2 2 3" xfId="45012" xr:uid="{4DC7EBBD-A1BD-448F-B12A-83446B305E10}"/>
    <cellStyle name="Normal 11 47 3 2 2 3" xfId="22759" xr:uid="{A1A82646-931C-4A62-B07B-DD470082C6A8}"/>
    <cellStyle name="Normal 11 47 3 2 2 4" xfId="37592" xr:uid="{14119608-AD40-443A-A4AC-92628D0B6AEC}"/>
    <cellStyle name="Normal 11 47 3 2 3" xfId="12103" xr:uid="{A29E7F1E-8A7A-4547-B7D4-50F53D686F92}"/>
    <cellStyle name="Normal 11 47 3 2 3 2" xfId="26941" xr:uid="{B6BD08C8-84F6-4CB8-B3D5-295903BA57F9}"/>
    <cellStyle name="Normal 11 47 3 2 3 3" xfId="41774" xr:uid="{D622287C-DC9C-4761-A45E-EE71D46DED6F}"/>
    <cellStyle name="Normal 11 47 3 2 4" xfId="19521" xr:uid="{EA393923-D963-4F53-BFF2-CDDA0A4ECCEE}"/>
    <cellStyle name="Normal 11 47 3 2 5" xfId="34354" xr:uid="{6D5EB108-E10E-4C2C-B3F1-01FB3694DEF4}"/>
    <cellStyle name="Normal 11 47 3 3" xfId="6546" xr:uid="{540CCCD5-2530-45DC-99C3-587E9B11D478}"/>
    <cellStyle name="Normal 11 47 3 3 2" xfId="13969" xr:uid="{AAA8F8BB-C779-4BB8-892B-028AE3043143}"/>
    <cellStyle name="Normal 11 47 3 3 2 2" xfId="28807" xr:uid="{45642FF9-549A-4375-B7D7-876FD1E6AD19}"/>
    <cellStyle name="Normal 11 47 3 3 2 3" xfId="43640" xr:uid="{4EA7702B-62E1-4AB0-9037-D16B83584604}"/>
    <cellStyle name="Normal 11 47 3 3 3" xfId="21387" xr:uid="{06582D64-6A89-4481-80B6-20DC08BAB3C3}"/>
    <cellStyle name="Normal 11 47 3 3 4" xfId="36220" xr:uid="{E436DBC6-7ED5-4ADF-BA6C-2CA99765F9A4}"/>
    <cellStyle name="Normal 11 47 3 4" xfId="10728" xr:uid="{D7C9AD68-1B99-4626-8B92-2DD35E1C1992}"/>
    <cellStyle name="Normal 11 47 3 4 2" xfId="25566" xr:uid="{FA7C1904-EDA9-4C25-96E5-B4B053D53D6C}"/>
    <cellStyle name="Normal 11 47 3 4 3" xfId="40399" xr:uid="{352B1699-23F4-4DF5-B8CA-96E9ACF59A48}"/>
    <cellStyle name="Normal 11 47 3 5" xfId="18146" xr:uid="{9EE41ADF-6F5F-4D13-995E-AEC235C69D92}"/>
    <cellStyle name="Normal 11 47 3 6" xfId="32979" xr:uid="{4D96E648-265F-4A64-9F87-53B76D850146}"/>
    <cellStyle name="Normal 11 47 4" xfId="4682" xr:uid="{0865E3F4-96D1-4FB4-B0B1-99804F737CAB}"/>
    <cellStyle name="Normal 11 47 4 2" xfId="7919" xr:uid="{E6314426-5377-490D-B45D-A6B4B9DC783D}"/>
    <cellStyle name="Normal 11 47 4 2 2" xfId="15342" xr:uid="{BF2385A1-B3AD-4091-A2AC-27C37CBFA346}"/>
    <cellStyle name="Normal 11 47 4 2 2 2" xfId="30180" xr:uid="{29C21168-1A66-45B5-97BE-61FA3C2DCA4D}"/>
    <cellStyle name="Normal 11 47 4 2 2 3" xfId="45013" xr:uid="{7D9E15BA-FBC1-4C58-B2D2-328BB2E9FD35}"/>
    <cellStyle name="Normal 11 47 4 2 3" xfId="22760" xr:uid="{6AF8C027-563C-4FA6-84C0-9D904F2CCD34}"/>
    <cellStyle name="Normal 11 47 4 2 4" xfId="37593" xr:uid="{CF76EB65-1DCF-41EE-B531-B16B96444954}"/>
    <cellStyle name="Normal 11 47 4 3" xfId="12104" xr:uid="{BAE58D95-09E7-4572-B489-151AF66B124A}"/>
    <cellStyle name="Normal 11 47 4 3 2" xfId="26942" xr:uid="{81C64D45-58FA-469B-BEA4-30DBDE3B5D24}"/>
    <cellStyle name="Normal 11 47 4 3 3" xfId="41775" xr:uid="{121721E1-A167-45FF-BAF7-2A91018FC539}"/>
    <cellStyle name="Normal 11 47 4 4" xfId="19522" xr:uid="{4BD14388-803B-4687-977A-64EE2936B210}"/>
    <cellStyle name="Normal 11 47 4 5" xfId="34355" xr:uid="{CEA6C787-A3C2-440F-AA11-7FD7173DB492}"/>
    <cellStyle name="Normal 11 47 5" xfId="5905" xr:uid="{16CA486E-510C-4D4F-A3D8-D7D97167893A}"/>
    <cellStyle name="Normal 11 47 5 2" xfId="9143" xr:uid="{D2FFEF39-A10B-46AA-B766-9001268E002C}"/>
    <cellStyle name="Normal 11 47 5 2 2" xfId="16566" xr:uid="{4BCE5C02-06CA-4D77-BF17-B88473E25226}"/>
    <cellStyle name="Normal 11 47 5 2 2 2" xfId="31404" xr:uid="{613C8B19-DB7F-4E8C-B20E-E518F44BD156}"/>
    <cellStyle name="Normal 11 47 5 2 2 3" xfId="46237" xr:uid="{FE8EC6FD-9913-4FDB-B690-B56B6A85FC6F}"/>
    <cellStyle name="Normal 11 47 5 2 3" xfId="23984" xr:uid="{F12F2EDB-1A81-433D-AAD3-2B7B1F99600A}"/>
    <cellStyle name="Normal 11 47 5 2 4" xfId="38817" xr:uid="{5545F46F-59AF-4A46-8E61-9EB608260838}"/>
    <cellStyle name="Normal 11 47 5 3" xfId="13328" xr:uid="{AC44ED6C-E3C6-4E78-A8FA-07A63C1EA69D}"/>
    <cellStyle name="Normal 11 47 5 3 2" xfId="28166" xr:uid="{164EC214-A9E4-4FB5-886E-D28846B80C19}"/>
    <cellStyle name="Normal 11 47 5 3 3" xfId="42999" xr:uid="{F966EAD0-5575-4274-A333-D81B0F4A7709}"/>
    <cellStyle name="Normal 11 47 5 4" xfId="20746" xr:uid="{09EDD3B7-58C3-4B69-A7D3-8CEFDE65A998}"/>
    <cellStyle name="Normal 11 47 5 5" xfId="35579" xr:uid="{AB9F6707-5B91-45EA-9D11-81B5886C74AE}"/>
    <cellStyle name="Normal 11 47 6" xfId="3315" xr:uid="{BBBACF15-43AF-4AEB-8079-3ACDB7B6CA1F}"/>
    <cellStyle name="Normal 11 47 6 2" xfId="9469" xr:uid="{2BC16AD7-7B33-46DF-98B9-BD35FF32F668}"/>
    <cellStyle name="Normal 11 47 6 2 2" xfId="16892" xr:uid="{F9392706-A29B-493C-8789-A77C3FE61E51}"/>
    <cellStyle name="Normal 11 47 6 2 2 2" xfId="31730" xr:uid="{D1348A1A-7CC6-4400-8DB6-8C860C472B90}"/>
    <cellStyle name="Normal 11 47 6 2 2 3" xfId="46563" xr:uid="{2C4E0F86-A8DF-464F-B05D-7FFEE0F554A1}"/>
    <cellStyle name="Normal 11 47 6 2 3" xfId="24310" xr:uid="{22948A8C-00F1-4ABB-9D4A-FA4E9E010816}"/>
    <cellStyle name="Normal 11 47 6 2 4" xfId="39143" xr:uid="{C3992986-B19B-42AE-8E49-C81F74C2B03B}"/>
    <cellStyle name="Normal 11 47 6 3" xfId="10726" xr:uid="{29D1A7F8-CCB7-437B-8B7F-1C23770B4CF8}"/>
    <cellStyle name="Normal 11 47 6 3 2" xfId="25564" xr:uid="{F4BACAD6-1C29-4AD3-AB65-BDE8133B2D7D}"/>
    <cellStyle name="Normal 11 47 6 3 3" xfId="40397" xr:uid="{12D7A264-B8C7-41E3-A951-C81F539842A7}"/>
    <cellStyle name="Normal 11 47 6 4" xfId="18144" xr:uid="{EE8592FA-69D9-421D-BC91-AC06DF075C9D}"/>
    <cellStyle name="Normal 11 47 6 5" xfId="32977" xr:uid="{249B2123-024A-4D5F-9AA9-829A08D9A680}"/>
    <cellStyle name="Normal 11 47 7" xfId="6544" xr:uid="{EAD572F1-E575-45CC-B739-B791BFDDCB6B}"/>
    <cellStyle name="Normal 11 47 7 2" xfId="13967" xr:uid="{77B206F7-C8FE-4165-8594-C085D68FF395}"/>
    <cellStyle name="Normal 11 47 7 2 2" xfId="28805" xr:uid="{E7399AA2-8D1E-4F2C-9677-3404F37B9F7C}"/>
    <cellStyle name="Normal 11 47 7 2 3" xfId="43638" xr:uid="{EE3FBC9B-42CE-4566-AE87-738104A0C2FB}"/>
    <cellStyle name="Normal 11 47 7 3" xfId="21385" xr:uid="{1E3D92F4-1112-4A5D-87B6-4EA73088FAFF}"/>
    <cellStyle name="Normal 11 47 7 4" xfId="36218" xr:uid="{47CF7F27-E5E0-489D-8910-ABDAA8A010CE}"/>
    <cellStyle name="Normal 11 47 8" xfId="10270" xr:uid="{75CAF332-C3CC-4310-B8CC-4C3AFB2F48C5}"/>
    <cellStyle name="Normal 11 47 8 2" xfId="25108" xr:uid="{DD340B93-D7EE-48BC-9D78-FEB90D51DC38}"/>
    <cellStyle name="Normal 11 47 8 3" xfId="39941" xr:uid="{8985022B-B073-4E4B-8531-3CC2A385FB2F}"/>
    <cellStyle name="Normal 11 47 9" xfId="17688" xr:uid="{AF30B648-61A5-4A3B-854D-900D1100E701}"/>
    <cellStyle name="Normal 11 48" xfId="2870" xr:uid="{22346991-E190-41CD-9485-479B64C022FF}"/>
    <cellStyle name="Normal 11 48 2" xfId="4683" xr:uid="{87508826-412A-42DF-A8DD-9433FAD69FE2}"/>
    <cellStyle name="Normal 11 48 2 2" xfId="7920" xr:uid="{2B703A67-F0C0-42E6-BA1F-47197D454485}"/>
    <cellStyle name="Normal 11 48 2 2 2" xfId="15343" xr:uid="{C5E23BA2-7268-4BA4-8EC1-C3583A435C7E}"/>
    <cellStyle name="Normal 11 48 2 2 2 2" xfId="30181" xr:uid="{0B8882B2-EBE1-4033-877C-DB18A2500934}"/>
    <cellStyle name="Normal 11 48 2 2 2 3" xfId="45014" xr:uid="{80CC95AE-8DEE-4949-A8FB-6DEC55BB65CF}"/>
    <cellStyle name="Normal 11 48 2 2 3" xfId="22761" xr:uid="{C76AE659-C9DF-43D8-830A-FFB27B2BC879}"/>
    <cellStyle name="Normal 11 48 2 2 4" xfId="37594" xr:uid="{60366DC0-512A-41B7-AC94-A609F862BEFA}"/>
    <cellStyle name="Normal 11 48 2 3" xfId="12105" xr:uid="{B102136B-7659-40F0-B348-E68CBC44C0FD}"/>
    <cellStyle name="Normal 11 48 2 3 2" xfId="26943" xr:uid="{5FAC05C9-CB37-43F5-A53D-4A31026C224B}"/>
    <cellStyle name="Normal 11 48 2 3 3" xfId="41776" xr:uid="{3E22C99A-D8FD-4137-A8B3-599D3654C437}"/>
    <cellStyle name="Normal 11 48 2 4" xfId="19523" xr:uid="{CC973833-7142-42B4-A321-365469E5B786}"/>
    <cellStyle name="Normal 11 48 2 5" xfId="34356" xr:uid="{5E5EAA80-EECD-42F7-A961-B1EB6CF63405}"/>
    <cellStyle name="Normal 11 48 3" xfId="6068" xr:uid="{9B80B5F2-4AD3-4D20-805F-95B014C4792C}"/>
    <cellStyle name="Normal 11 48 3 2" xfId="9306" xr:uid="{A765195E-8A0E-41A2-BC67-B9E206CB5337}"/>
    <cellStyle name="Normal 11 48 3 2 2" xfId="16729" xr:uid="{C98C9743-73E1-4E5B-AC04-DA1809B60694}"/>
    <cellStyle name="Normal 11 48 3 2 2 2" xfId="31567" xr:uid="{9B5DCD2D-2F09-4CB5-9329-2001C20E3C98}"/>
    <cellStyle name="Normal 11 48 3 2 2 3" xfId="46400" xr:uid="{81EDFA7C-0F10-4126-8CC3-487B89F84218}"/>
    <cellStyle name="Normal 11 48 3 2 3" xfId="24147" xr:uid="{CC1451D1-21AB-4C3A-843B-E3E6119D649C}"/>
    <cellStyle name="Normal 11 48 3 2 4" xfId="38980" xr:uid="{4E2110E7-B339-4975-9B4E-4928D0A5C1FB}"/>
    <cellStyle name="Normal 11 48 3 3" xfId="13491" xr:uid="{BB5A931F-34EF-4D88-A0FE-38DD4E8B84C3}"/>
    <cellStyle name="Normal 11 48 3 3 2" xfId="28329" xr:uid="{6E5C0380-C2CA-4D71-85F8-D83BF607654D}"/>
    <cellStyle name="Normal 11 48 3 3 3" xfId="43162" xr:uid="{3142C725-2219-4886-9FB6-D522F542A9D6}"/>
    <cellStyle name="Normal 11 48 3 4" xfId="20909" xr:uid="{6322E3BA-DE5D-425F-8CED-D5C11C1B3D2E}"/>
    <cellStyle name="Normal 11 48 3 5" xfId="35742" xr:uid="{0FE6A8B3-29FB-4ED3-B6F1-55C0FF2D0CEA}"/>
    <cellStyle name="Normal 11 48 4" xfId="3318" xr:uid="{7F1C67BA-4B32-4F1B-97A6-AEF2B0984715}"/>
    <cellStyle name="Normal 11 48 4 2" xfId="9470" xr:uid="{9434C7D8-AFF6-456C-A0D2-7DAE17A14526}"/>
    <cellStyle name="Normal 11 48 4 2 2" xfId="16893" xr:uid="{026453F2-D541-419F-8F3A-B4CD1214D1E3}"/>
    <cellStyle name="Normal 11 48 4 2 2 2" xfId="31731" xr:uid="{EDD47796-CE80-486E-ABA3-FC447D8449B1}"/>
    <cellStyle name="Normal 11 48 4 2 2 3" xfId="46564" xr:uid="{72986673-BDEF-4F52-8A45-D65FD94F5AF6}"/>
    <cellStyle name="Normal 11 48 4 2 3" xfId="24311" xr:uid="{4A002A20-8AFE-4DCC-BC6C-1EEEF7CAF48C}"/>
    <cellStyle name="Normal 11 48 4 2 4" xfId="39144" xr:uid="{C5C0D4C8-C42B-46B5-A70B-D2631D2AF5C2}"/>
    <cellStyle name="Normal 11 48 4 3" xfId="10729" xr:uid="{EAA61B70-1EEF-4375-A707-2185494D903E}"/>
    <cellStyle name="Normal 11 48 4 3 2" xfId="25567" xr:uid="{9B7CED93-27E2-4DA3-97EF-343513A0FF81}"/>
    <cellStyle name="Normal 11 48 4 3 3" xfId="40400" xr:uid="{C186C771-2D9E-4BFE-9514-235F397C89B0}"/>
    <cellStyle name="Normal 11 48 4 4" xfId="18147" xr:uid="{6731E4ED-B15B-4DC5-9B1F-AEDF021AF5EA}"/>
    <cellStyle name="Normal 11 48 4 5" xfId="32980" xr:uid="{03045B70-A5D3-4DCD-AF42-F2A76047E570}"/>
    <cellStyle name="Normal 11 48 5" xfId="6547" xr:uid="{27C9C710-ED4B-4DED-9211-19A168215B98}"/>
    <cellStyle name="Normal 11 48 5 2" xfId="13970" xr:uid="{5820A98B-029E-4EB9-B1A5-BB519E6B8F06}"/>
    <cellStyle name="Normal 11 48 5 2 2" xfId="28808" xr:uid="{0368C93A-75F0-441C-931A-99E16D3AE7CC}"/>
    <cellStyle name="Normal 11 48 5 2 3" xfId="43641" xr:uid="{2D904431-D518-4404-8814-37C486367132}"/>
    <cellStyle name="Normal 11 48 5 3" xfId="21388" xr:uid="{13B4281D-6FAD-46F6-8D61-110EDC9CCF45}"/>
    <cellStyle name="Normal 11 48 5 4" xfId="36221" xr:uid="{924A401B-03C7-44E0-9004-2ABC0EA1ABE4}"/>
    <cellStyle name="Normal 11 48 6" xfId="10280" xr:uid="{5431F660-E11A-460C-808E-A2DAB43F4599}"/>
    <cellStyle name="Normal 11 48 6 2" xfId="25118" xr:uid="{093ED0C9-5CE4-44D8-9EEB-9FC1ABEE0620}"/>
    <cellStyle name="Normal 11 48 6 3" xfId="39951" xr:uid="{44703037-21B0-49DF-80BA-BDC2B465DDA1}"/>
    <cellStyle name="Normal 11 48 7" xfId="17698" xr:uid="{2BDE3F66-C958-43C1-9BB4-372D074577B5}"/>
    <cellStyle name="Normal 11 48 8" xfId="32531" xr:uid="{A37B1238-A1BD-4C8E-89BF-81A027E76EC5}"/>
    <cellStyle name="Normal 11 49" xfId="3319" xr:uid="{79D4490E-4168-456D-BA48-E678BDCC2B64}"/>
    <cellStyle name="Normal 11 49 2" xfId="4684" xr:uid="{31E55630-254A-4446-A6A8-764C6DE9A920}"/>
    <cellStyle name="Normal 11 49 2 2" xfId="7921" xr:uid="{F08694F4-E549-497D-8D8C-6698AA1DF534}"/>
    <cellStyle name="Normal 11 49 2 2 2" xfId="15344" xr:uid="{EF14DCA4-2650-4F16-8AEB-D4D3DC139F56}"/>
    <cellStyle name="Normal 11 49 2 2 2 2" xfId="30182" xr:uid="{F2006175-F774-4438-B1A4-BB933BC3B670}"/>
    <cellStyle name="Normal 11 49 2 2 2 3" xfId="45015" xr:uid="{303853C8-9A95-4495-A4BB-D7AD27265B97}"/>
    <cellStyle name="Normal 11 49 2 2 3" xfId="22762" xr:uid="{2556E5A3-3D5F-49F1-94C1-0992D1FAD227}"/>
    <cellStyle name="Normal 11 49 2 2 4" xfId="37595" xr:uid="{C1389047-D1CC-4AC2-87E7-2199EEBFF87C}"/>
    <cellStyle name="Normal 11 49 2 3" xfId="12106" xr:uid="{2AB0E7FD-6434-4778-8B07-863B3C3550C6}"/>
    <cellStyle name="Normal 11 49 2 3 2" xfId="26944" xr:uid="{122C4A73-71BC-485F-AE9A-8734685E2731}"/>
    <cellStyle name="Normal 11 49 2 3 3" xfId="41777" xr:uid="{6BFDEC5C-80EB-44CF-87BF-1D81F76F2790}"/>
    <cellStyle name="Normal 11 49 2 4" xfId="19524" xr:uid="{F887F054-9C9F-4C9E-A56C-0D3FAA5FA18A}"/>
    <cellStyle name="Normal 11 49 2 5" xfId="34357" xr:uid="{3E88A318-BCE9-4863-B3B1-C26B75FE73E8}"/>
    <cellStyle name="Normal 11 49 3" xfId="6548" xr:uid="{F2098A4A-3CF5-4B06-B01C-05EBEC62291B}"/>
    <cellStyle name="Normal 11 49 3 2" xfId="13971" xr:uid="{371BC973-6771-471D-90D7-F2D9A6D8C756}"/>
    <cellStyle name="Normal 11 49 3 2 2" xfId="28809" xr:uid="{7DB01CA3-4CE0-4E15-8FF8-5D726A63E938}"/>
    <cellStyle name="Normal 11 49 3 2 3" xfId="43642" xr:uid="{F734B92E-34C3-43B6-8715-A1799F9D6B63}"/>
    <cellStyle name="Normal 11 49 3 3" xfId="21389" xr:uid="{95AA910B-CA50-44D1-8E31-5142F3AE79E9}"/>
    <cellStyle name="Normal 11 49 3 4" xfId="36222" xr:uid="{304F85E9-52D9-4AFA-A7ED-CE7D778091F5}"/>
    <cellStyle name="Normal 11 49 4" xfId="10730" xr:uid="{3F7C9A84-CB31-46A4-9AD3-F67B5E2D32B2}"/>
    <cellStyle name="Normal 11 49 4 2" xfId="25568" xr:uid="{FE66CD68-73E6-4492-8DF9-20DE22D654BE}"/>
    <cellStyle name="Normal 11 49 4 3" xfId="40401" xr:uid="{D53D8EFC-F811-468E-B707-777F8037E467}"/>
    <cellStyle name="Normal 11 49 5" xfId="18148" xr:uid="{A657539E-009B-4EAF-99EA-61898B58579C}"/>
    <cellStyle name="Normal 11 49 6" xfId="32981" xr:uid="{61396021-C5A1-4716-A362-EBA6FCDA0675}"/>
    <cellStyle name="Normal 11 5" xfId="1300" xr:uid="{9BB571A0-8A18-4139-88BC-00EB84407D33}"/>
    <cellStyle name="Normal 11 5 10" xfId="32162" xr:uid="{7CB4DE34-C078-42FA-9285-E7B3F0A4B9DB}"/>
    <cellStyle name="Normal 11 5 11" xfId="2337" xr:uid="{706AD6DF-F96A-49EC-A2A9-B0E18CB8999F}"/>
    <cellStyle name="Normal 11 5 2" xfId="3321" xr:uid="{BFBC9F24-2865-4DA4-90EA-A39CCD3221E3}"/>
    <cellStyle name="Normal 11 5 2 2" xfId="4685" xr:uid="{4FA18CBA-0F52-4E71-8F0C-B06128AE7778}"/>
    <cellStyle name="Normal 11 5 2 2 2" xfId="7922" xr:uid="{A5CBA807-2765-472B-A597-13FB56F633C2}"/>
    <cellStyle name="Normal 11 5 2 2 2 2" xfId="15345" xr:uid="{65FF8DD6-DCD1-4490-98FA-AD9B4002012B}"/>
    <cellStyle name="Normal 11 5 2 2 2 2 2" xfId="30183" xr:uid="{0E61ECDF-981C-4ADB-A8AE-56777508B518}"/>
    <cellStyle name="Normal 11 5 2 2 2 2 3" xfId="45016" xr:uid="{7EC662DE-20F1-429E-833D-4C9E5AEF9CDC}"/>
    <cellStyle name="Normal 11 5 2 2 2 3" xfId="22763" xr:uid="{89784771-5859-4ECF-BBBF-771BBA76E51C}"/>
    <cellStyle name="Normal 11 5 2 2 2 4" xfId="37596" xr:uid="{584775B0-0EEB-4A3B-8303-3BDCD5F7D8A2}"/>
    <cellStyle name="Normal 11 5 2 2 3" xfId="12107" xr:uid="{9379F0F1-D576-429E-A0FE-828008EE0980}"/>
    <cellStyle name="Normal 11 5 2 2 3 2" xfId="26945" xr:uid="{FD740E90-7969-4E75-9571-0DF671C3DFD7}"/>
    <cellStyle name="Normal 11 5 2 2 3 3" xfId="41778" xr:uid="{EDF9EBA0-3A4A-46AB-B677-F456C4ED5293}"/>
    <cellStyle name="Normal 11 5 2 2 4" xfId="19525" xr:uid="{A73EBEC8-BCD1-431C-9754-7A5C26A63B8D}"/>
    <cellStyle name="Normal 11 5 2 2 5" xfId="34358" xr:uid="{E5AD6772-A261-41D9-AAE3-64C13350F857}"/>
    <cellStyle name="Normal 11 5 2 3" xfId="6550" xr:uid="{CCB85D1C-BDC0-42D7-AF5C-2DD4C7A179EF}"/>
    <cellStyle name="Normal 11 5 2 3 2" xfId="13973" xr:uid="{236A34E1-87A1-46E0-9348-CBABBB66A12A}"/>
    <cellStyle name="Normal 11 5 2 3 2 2" xfId="28811" xr:uid="{91F57C89-F602-4B0D-8A3B-0EBEE82A9B88}"/>
    <cellStyle name="Normal 11 5 2 3 2 3" xfId="43644" xr:uid="{5E330581-6B22-4F57-8D17-8F585382848D}"/>
    <cellStyle name="Normal 11 5 2 3 3" xfId="21391" xr:uid="{AF4DF458-202A-438C-AC19-6B176161E409}"/>
    <cellStyle name="Normal 11 5 2 3 4" xfId="36224" xr:uid="{2C5A500F-9241-4EA6-8C07-2971D8D2BC48}"/>
    <cellStyle name="Normal 11 5 2 4" xfId="10732" xr:uid="{CEF7F5BD-1AEA-4EAD-B15E-EE461D0B741A}"/>
    <cellStyle name="Normal 11 5 2 4 2" xfId="25570" xr:uid="{595D76CC-2DDD-486D-B39B-3DA4A8F5BCC2}"/>
    <cellStyle name="Normal 11 5 2 4 3" xfId="40403" xr:uid="{8562434C-1346-453D-9C8D-DE2DFB900A3C}"/>
    <cellStyle name="Normal 11 5 2 5" xfId="18150" xr:uid="{7ADD9E6E-3D86-49CE-8E87-3BF2F8155B81}"/>
    <cellStyle name="Normal 11 5 2 6" xfId="32983" xr:uid="{23A48FAD-C77E-4789-B00D-E2DC339C2134}"/>
    <cellStyle name="Normal 11 5 3" xfId="3322" xr:uid="{B5C11F57-B293-4506-9223-7F0C6A5A0A8B}"/>
    <cellStyle name="Normal 11 5 3 2" xfId="4686" xr:uid="{07379934-33DA-432A-92EB-5272447AE06E}"/>
    <cellStyle name="Normal 11 5 3 2 2" xfId="7923" xr:uid="{804A2CC1-DE73-4DD7-A621-23BC4F9CE49C}"/>
    <cellStyle name="Normal 11 5 3 2 2 2" xfId="15346" xr:uid="{A8F723F0-8E18-42C3-A09F-83E01AFB8759}"/>
    <cellStyle name="Normal 11 5 3 2 2 2 2" xfId="30184" xr:uid="{FFBD7A68-7A63-48F8-9CD5-0B372FF200A1}"/>
    <cellStyle name="Normal 11 5 3 2 2 2 3" xfId="45017" xr:uid="{DC4E3CB9-D325-4F01-A00D-2B28220A61FD}"/>
    <cellStyle name="Normal 11 5 3 2 2 3" xfId="22764" xr:uid="{4E0A948D-D747-4606-A5FD-D870B76D356C}"/>
    <cellStyle name="Normal 11 5 3 2 2 4" xfId="37597" xr:uid="{51723287-3E97-4833-A56E-FAA61725F378}"/>
    <cellStyle name="Normal 11 5 3 2 3" xfId="12108" xr:uid="{FDA71EAE-8833-40C8-9D64-01EA8B37EF3F}"/>
    <cellStyle name="Normal 11 5 3 2 3 2" xfId="26946" xr:uid="{84CAE837-7755-4A63-BC45-BF7EA60F07CF}"/>
    <cellStyle name="Normal 11 5 3 2 3 3" xfId="41779" xr:uid="{D4152A4F-5265-481F-8097-E1E53F47DE71}"/>
    <cellStyle name="Normal 11 5 3 2 4" xfId="19526" xr:uid="{02F14799-167E-4879-AD27-CC86C590FE7E}"/>
    <cellStyle name="Normal 11 5 3 2 5" xfId="34359" xr:uid="{DFE2EC07-487A-40C7-B282-B11473AFFFA3}"/>
    <cellStyle name="Normal 11 5 3 3" xfId="6551" xr:uid="{A99F08FE-07FE-42AD-B5A2-D5B72C53D6D7}"/>
    <cellStyle name="Normal 11 5 3 3 2" xfId="13974" xr:uid="{A39A2EFF-E188-41AD-9900-7ED1A4D9DD2F}"/>
    <cellStyle name="Normal 11 5 3 3 2 2" xfId="28812" xr:uid="{F5180210-C5F0-4A69-AB33-CB686E0C1DF8}"/>
    <cellStyle name="Normal 11 5 3 3 2 3" xfId="43645" xr:uid="{E8790302-D82A-4938-8C3C-34D24BB791F2}"/>
    <cellStyle name="Normal 11 5 3 3 3" xfId="21392" xr:uid="{C0604C1D-AA94-4FA1-A94A-06DE001F01F2}"/>
    <cellStyle name="Normal 11 5 3 3 4" xfId="36225" xr:uid="{C7CCF677-6526-4B47-B590-E855968E1400}"/>
    <cellStyle name="Normal 11 5 3 4" xfId="10733" xr:uid="{CB4653BA-4EB6-416D-98E6-5E549E6A48FC}"/>
    <cellStyle name="Normal 11 5 3 4 2" xfId="25571" xr:uid="{F0FEE768-3474-4E41-BCC9-2AA61D491FAE}"/>
    <cellStyle name="Normal 11 5 3 4 3" xfId="40404" xr:uid="{88C92007-9181-4169-B14E-C7CEF2AC69AD}"/>
    <cellStyle name="Normal 11 5 3 5" xfId="18151" xr:uid="{6FF4064F-2211-49A1-ACB1-8AB510CB613C}"/>
    <cellStyle name="Normal 11 5 3 6" xfId="32984" xr:uid="{CA571A28-4D51-49C2-940A-CB7E90EE0740}"/>
    <cellStyle name="Normal 11 5 4" xfId="4687" xr:uid="{34B2549E-6282-4889-89D5-5AE312B09184}"/>
    <cellStyle name="Normal 11 5 4 2" xfId="7924" xr:uid="{E50C5E13-A9F9-4078-85C4-E216665E22AD}"/>
    <cellStyle name="Normal 11 5 4 2 2" xfId="15347" xr:uid="{C4EFBD65-43B9-43A2-81E2-45E9633A550A}"/>
    <cellStyle name="Normal 11 5 4 2 2 2" xfId="30185" xr:uid="{DF874FD3-A50E-425B-8983-4A6C7BCD4524}"/>
    <cellStyle name="Normal 11 5 4 2 2 3" xfId="45018" xr:uid="{256A4CE1-C3A2-4355-B1EA-9B0F49C48C75}"/>
    <cellStyle name="Normal 11 5 4 2 3" xfId="22765" xr:uid="{DD1D2A23-9F44-4DAC-B879-3DCFEA23D61A}"/>
    <cellStyle name="Normal 11 5 4 2 4" xfId="37598" xr:uid="{8A177686-2745-44DD-87D2-D0F9FEDFE163}"/>
    <cellStyle name="Normal 11 5 4 3" xfId="12109" xr:uid="{1B560C02-74F1-4888-B6EC-3063621F7875}"/>
    <cellStyle name="Normal 11 5 4 3 2" xfId="26947" xr:uid="{6DB53A9A-B490-4149-B4EE-833F6D3677C0}"/>
    <cellStyle name="Normal 11 5 4 3 3" xfId="41780" xr:uid="{FDC89C21-EF72-4565-9352-63B739714F48}"/>
    <cellStyle name="Normal 11 5 4 4" xfId="19527" xr:uid="{C24EA50F-0B08-4E34-BDB8-378C76D350E5}"/>
    <cellStyle name="Normal 11 5 4 5" xfId="34360" xr:uid="{7DD56C4B-665D-4433-B9CF-1DC1F3DDF89C}"/>
    <cellStyle name="Normal 11 5 5" xfId="6063" xr:uid="{2995AC29-312C-4976-BD41-42D99073774E}"/>
    <cellStyle name="Normal 11 5 5 2" xfId="9301" xr:uid="{A396E63B-4298-41D5-89C8-87C2C7C4CCA8}"/>
    <cellStyle name="Normal 11 5 5 2 2" xfId="16724" xr:uid="{587086FB-38E8-4637-B704-DBB0CD6B16D1}"/>
    <cellStyle name="Normal 11 5 5 2 2 2" xfId="31562" xr:uid="{8E616CEA-DDE9-47E4-A9A3-62D06633DE46}"/>
    <cellStyle name="Normal 11 5 5 2 2 3" xfId="46395" xr:uid="{6D548090-6A1A-4825-9AF0-07FFDFAF7E9E}"/>
    <cellStyle name="Normal 11 5 5 2 3" xfId="24142" xr:uid="{22BCB64C-C428-4DDC-A102-B76B4EBF4DA7}"/>
    <cellStyle name="Normal 11 5 5 2 4" xfId="38975" xr:uid="{1E553FD3-4669-40AF-8AFC-D5671868C475}"/>
    <cellStyle name="Normal 11 5 5 3" xfId="13486" xr:uid="{50A6CBC1-57FC-426A-9971-36B679C5C8E8}"/>
    <cellStyle name="Normal 11 5 5 3 2" xfId="28324" xr:uid="{9F8B6411-8D18-490E-8F2C-4625DDCFADD6}"/>
    <cellStyle name="Normal 11 5 5 3 3" xfId="43157" xr:uid="{354C96B6-B686-4797-AC51-12B9C5382506}"/>
    <cellStyle name="Normal 11 5 5 4" xfId="20904" xr:uid="{C6E47C39-EC9F-42B0-B3A5-55054801C27B}"/>
    <cellStyle name="Normal 11 5 5 5" xfId="35737" xr:uid="{341403C1-1F94-401F-9F4C-2AA544EAE631}"/>
    <cellStyle name="Normal 11 5 6" xfId="3320" xr:uid="{F5AF7648-61AF-4AFF-97BF-675186CE0DDB}"/>
    <cellStyle name="Normal 11 5 6 2" xfId="9471" xr:uid="{ED7D9342-7E09-43AE-9E6A-9A3220C61015}"/>
    <cellStyle name="Normal 11 5 6 2 2" xfId="16894" xr:uid="{4CEFFC67-E01A-4865-9B31-07E0AFB39454}"/>
    <cellStyle name="Normal 11 5 6 2 2 2" xfId="31732" xr:uid="{7CEDBFA6-DEE7-4D09-B4D3-D570DBE9815F}"/>
    <cellStyle name="Normal 11 5 6 2 2 3" xfId="46565" xr:uid="{8EC92D37-9F81-4DCC-BF26-BF5411A3F4D6}"/>
    <cellStyle name="Normal 11 5 6 2 3" xfId="24312" xr:uid="{B9ED4504-148E-43B9-A220-AB550D19BD4E}"/>
    <cellStyle name="Normal 11 5 6 2 4" xfId="39145" xr:uid="{8F4D0FE8-A0C2-408A-9A2E-D6C4FC6BCF25}"/>
    <cellStyle name="Normal 11 5 6 3" xfId="10731" xr:uid="{D4B95533-5CD2-4D11-90E9-54DE719C3217}"/>
    <cellStyle name="Normal 11 5 6 3 2" xfId="25569" xr:uid="{50389EF9-9FC8-4C4B-847B-96FD8B965361}"/>
    <cellStyle name="Normal 11 5 6 3 3" xfId="40402" xr:uid="{D29EF1A1-5AFC-4BDF-83EA-C4C6676231C7}"/>
    <cellStyle name="Normal 11 5 6 4" xfId="18149" xr:uid="{81C6129F-C5A1-47CB-B256-388AF54B4480}"/>
    <cellStyle name="Normal 11 5 6 5" xfId="32982" xr:uid="{9D6D385F-4861-4FD0-9542-175368B9517D}"/>
    <cellStyle name="Normal 11 5 7" xfId="6549" xr:uid="{2DB16CA3-51CB-42A0-8D1B-92A10EF0DF39}"/>
    <cellStyle name="Normal 11 5 7 2" xfId="13972" xr:uid="{9D225595-1BA4-462A-9F16-C4544093E504}"/>
    <cellStyle name="Normal 11 5 7 2 2" xfId="28810" xr:uid="{178AAA4A-1B36-47E6-A556-8E247C15CCD7}"/>
    <cellStyle name="Normal 11 5 7 2 3" xfId="43643" xr:uid="{C16D0E75-F8C8-47E9-9BDD-1E40C621DCD0}"/>
    <cellStyle name="Normal 11 5 7 3" xfId="21390" xr:uid="{6FED4CFC-69BC-4FD1-8725-47F39423E44B}"/>
    <cellStyle name="Normal 11 5 7 4" xfId="36223" xr:uid="{AEC5CCB3-30D6-47AC-A204-36E76BD7AC71}"/>
    <cellStyle name="Normal 11 5 8" xfId="9911" xr:uid="{8631B0D9-F21F-49EA-85C5-512D218034F5}"/>
    <cellStyle name="Normal 11 5 8 2" xfId="24749" xr:uid="{A45F1673-717B-4D92-A08E-6196FF902ABF}"/>
    <cellStyle name="Normal 11 5 8 3" xfId="39582" xr:uid="{B719070B-C420-4DBE-8668-5B3AB47124AD}"/>
    <cellStyle name="Normal 11 5 9" xfId="17329" xr:uid="{3706C384-3BD3-4221-82CC-9E0284D4332A}"/>
    <cellStyle name="Normal 11 50" xfId="4688" xr:uid="{31A4181E-A157-4268-81FF-1A41F4D5737D}"/>
    <cellStyle name="Normal 11 50 2" xfId="7925" xr:uid="{F7B4CA08-30AB-4F6F-B022-FFEBBF87B293}"/>
    <cellStyle name="Normal 11 50 2 2" xfId="15348" xr:uid="{570D4842-AD5F-408D-B7AF-D01F473166B8}"/>
    <cellStyle name="Normal 11 50 2 2 2" xfId="30186" xr:uid="{19D76FC1-ADE0-4103-A04A-CEC4C0FC1381}"/>
    <cellStyle name="Normal 11 50 2 2 3" xfId="45019" xr:uid="{3D9BE00E-931B-4FAC-9DC9-3C066793127F}"/>
    <cellStyle name="Normal 11 50 2 3" xfId="22766" xr:uid="{EDEE21B0-A02D-46EB-A711-562EBD5D8F90}"/>
    <cellStyle name="Normal 11 50 2 4" xfId="37599" xr:uid="{E1E78CBF-8B27-43E9-ABD7-8776631281EA}"/>
    <cellStyle name="Normal 11 50 3" xfId="12110" xr:uid="{2B15F12A-68E1-4426-94D4-40BD3F9E0FB1}"/>
    <cellStyle name="Normal 11 50 3 2" xfId="26948" xr:uid="{B4ACAFB4-239B-4507-8D34-62ABB5C05455}"/>
    <cellStyle name="Normal 11 50 3 3" xfId="41781" xr:uid="{6D0C6504-607E-46AC-9355-9B71581DB6D7}"/>
    <cellStyle name="Normal 11 50 4" xfId="19528" xr:uid="{CC26D843-3510-4EA3-B371-6478EB46AAC6}"/>
    <cellStyle name="Normal 11 50 5" xfId="34361" xr:uid="{C5D8CC17-D34F-48A5-AFFF-B48CDEC6D84A}"/>
    <cellStyle name="Normal 11 51" xfId="4689" xr:uid="{E92D933F-614F-4871-9044-154AD32ED664}"/>
    <cellStyle name="Normal 11 51 2" xfId="7926" xr:uid="{3D34CBFF-096A-4129-ABE8-29F6AD099828}"/>
    <cellStyle name="Normal 11 51 2 2" xfId="15349" xr:uid="{0577B438-F404-45FC-87BF-0B5ECB0A128C}"/>
    <cellStyle name="Normal 11 51 2 2 2" xfId="30187" xr:uid="{23887AA3-E2C2-4F2D-A8C5-3BC93DC0D7FC}"/>
    <cellStyle name="Normal 11 51 2 2 3" xfId="45020" xr:uid="{D86624E6-8127-4DA2-AD7B-88EB1A2B1EF6}"/>
    <cellStyle name="Normal 11 51 2 3" xfId="22767" xr:uid="{B981D83D-FD96-455E-A9C1-281AA0C86C0E}"/>
    <cellStyle name="Normal 11 51 2 4" xfId="37600" xr:uid="{4062CE76-6C41-4D85-92A2-EAAAF1D30894}"/>
    <cellStyle name="Normal 11 51 3" xfId="12111" xr:uid="{7EABC367-6DD6-4F6A-A070-A1DE988828EA}"/>
    <cellStyle name="Normal 11 51 3 2" xfId="26949" xr:uid="{E6DC0075-EC17-41FE-AAED-302BECA4FEE9}"/>
    <cellStyle name="Normal 11 51 3 3" xfId="41782" xr:uid="{AAEC67AE-623E-4A95-B1C9-9AE8195DE350}"/>
    <cellStyle name="Normal 11 51 4" xfId="19529" xr:uid="{0BD1B927-B6FC-4052-878E-C84D3B4C138D}"/>
    <cellStyle name="Normal 11 51 5" xfId="34362" xr:uid="{3B3D2190-D2B9-4B8E-A6B0-88E673BDA497}"/>
    <cellStyle name="Normal 11 52" xfId="3128" xr:uid="{BAD07568-25B6-47B7-A9A9-88C8635B7E3A}"/>
    <cellStyle name="Normal 11 52 2" xfId="9406" xr:uid="{FB8E9FF2-7A12-40BF-A6CC-5133AB186368}"/>
    <cellStyle name="Normal 11 52 2 2" xfId="16829" xr:uid="{D160FC04-069E-4AA4-BD66-70FF491966AD}"/>
    <cellStyle name="Normal 11 52 2 2 2" xfId="31667" xr:uid="{30C6DF6C-3BA6-4BF5-8558-F144D9DDCA5E}"/>
    <cellStyle name="Normal 11 52 2 2 3" xfId="46500" xr:uid="{25BA0A96-A10B-4DCE-8F5A-45BE929E8BC0}"/>
    <cellStyle name="Normal 11 52 2 3" xfId="24247" xr:uid="{166CB76B-A2E9-46FD-A62D-04849B52A1FC}"/>
    <cellStyle name="Normal 11 52 2 4" xfId="39080" xr:uid="{F0FD503C-19E8-46B6-85BA-8018577B640D}"/>
    <cellStyle name="Normal 11 52 3" xfId="10539" xr:uid="{C0550070-5F47-4A40-A062-5F17E7A508FD}"/>
    <cellStyle name="Normal 11 52 3 2" xfId="25377" xr:uid="{5E02ABFC-0F5C-4496-9E20-297858EF0BF5}"/>
    <cellStyle name="Normal 11 52 3 3" xfId="40210" xr:uid="{C394DC09-AA16-4F39-89D2-AAEAE7681194}"/>
    <cellStyle name="Normal 11 52 4" xfId="17957" xr:uid="{80C1C550-EB6D-4AD1-9C63-B4A25E7F5810}"/>
    <cellStyle name="Normal 11 52 5" xfId="32790" xr:uid="{15AC415C-F31E-4D29-AA1A-CFF41703D181}"/>
    <cellStyle name="Normal 11 53" xfId="6088" xr:uid="{C2227A8C-74F4-4069-AADC-F91F24A95CF2}"/>
    <cellStyle name="Normal 11 53 2" xfId="9796" xr:uid="{E6ACF365-CE80-429D-9286-F55824E2AF27}"/>
    <cellStyle name="Normal 11 53 2 2" xfId="17216" xr:uid="{FD49BB80-197D-4534-B159-F71A01554D27}"/>
    <cellStyle name="Normal 11 53 2 2 2" xfId="32054" xr:uid="{92407A4F-A49C-4CB6-BB32-AF6CCBA28C98}"/>
    <cellStyle name="Normal 11 53 2 2 3" xfId="46887" xr:uid="{DDFE3A0B-EA4F-40A8-AC5E-2810AE698678}"/>
    <cellStyle name="Normal 11 53 2 3" xfId="24634" xr:uid="{6E4E2301-6511-456C-A16D-E4091BCC26A5}"/>
    <cellStyle name="Normal 11 53 2 4" xfId="39467" xr:uid="{505B7E75-34F9-414B-A6B7-0EE5B41551BE}"/>
    <cellStyle name="Normal 11 53 3" xfId="13509" xr:uid="{AA5926D1-EEAC-454A-8A6C-CF9ECBEC1087}"/>
    <cellStyle name="Normal 11 53 3 2" xfId="28347" xr:uid="{BF2F7C83-40A5-42E9-A297-51873D57E16C}"/>
    <cellStyle name="Normal 11 53 3 3" xfId="43180" xr:uid="{A9E19A6A-53D6-4CFF-8C75-E357A765DE67}"/>
    <cellStyle name="Normal 11 53 4" xfId="20927" xr:uid="{6B77FD9C-B8D3-4637-8B15-6F144409A947}"/>
    <cellStyle name="Normal 11 53 5" xfId="35760" xr:uid="{42EDB500-3DFD-4EA1-A4E5-916F5CDE9576}"/>
    <cellStyle name="Normal 11 54" xfId="6095" xr:uid="{328A7A55-E44C-4ACA-9827-20F7DDAC483C}"/>
    <cellStyle name="Normal 11 54 2" xfId="9804" xr:uid="{67F56408-02B5-40E9-B936-5131A96AA13A}"/>
    <cellStyle name="Normal 11 54 2 2" xfId="17224" xr:uid="{3EF6461E-4859-4E5F-BDF9-10EEFAAF289D}"/>
    <cellStyle name="Normal 11 54 2 2 2" xfId="32062" xr:uid="{373C8EF2-8382-4440-98F6-55706DC0B5DF}"/>
    <cellStyle name="Normal 11 54 2 2 3" xfId="46895" xr:uid="{FFEDEFCC-6C14-488A-B34D-93AFBBF09DBB}"/>
    <cellStyle name="Normal 11 54 2 3" xfId="24642" xr:uid="{3168E2CC-A90B-4D8D-BD75-4A0593577E19}"/>
    <cellStyle name="Normal 11 54 2 4" xfId="39475" xr:uid="{8C166637-6CF3-410A-89A4-D656C94EA3ED}"/>
    <cellStyle name="Normal 11 54 3" xfId="13517" xr:uid="{36D33588-0481-4B70-86DF-76A71640C9BC}"/>
    <cellStyle name="Normal 11 54 3 2" xfId="28355" xr:uid="{11A6298F-1ED8-484F-B3E7-6302850537A5}"/>
    <cellStyle name="Normal 11 54 3 3" xfId="43188" xr:uid="{3A6AD52C-EFE0-48B8-96D2-23E1DE5A9B45}"/>
    <cellStyle name="Normal 11 54 4" xfId="20935" xr:uid="{465DEDD4-3336-412A-B645-449CEB48AE9E}"/>
    <cellStyle name="Normal 11 54 5" xfId="35768" xr:uid="{4D8A8A19-F39D-4EFA-92C4-334F398E7C49}"/>
    <cellStyle name="Normal 11 55" xfId="6103" xr:uid="{0B6255CF-0449-4F1C-8A33-0C2C7C37CACF}"/>
    <cellStyle name="Normal 11 55 2" xfId="13526" xr:uid="{C3CE1205-D9CB-4D33-BE6C-36687A60DAF1}"/>
    <cellStyle name="Normal 11 55 2 2" xfId="28364" xr:uid="{280E74B7-0B62-4EC5-84EB-AC438E3444CF}"/>
    <cellStyle name="Normal 11 55 2 3" xfId="43197" xr:uid="{A8F9E38F-165C-4E25-9188-8E5C506A37FB}"/>
    <cellStyle name="Normal 11 55 3" xfId="20944" xr:uid="{5E09A9E7-20D2-4948-8FF5-9AC3C65AAC24}"/>
    <cellStyle name="Normal 11 55 4" xfId="35777" xr:uid="{E088BBC6-5B30-4954-9970-919A7DB905D8}"/>
    <cellStyle name="Normal 11 56" xfId="9812" xr:uid="{F6FB62C8-CA03-483B-865E-3D6096A74D72}"/>
    <cellStyle name="Normal 11 56 2" xfId="24650" xr:uid="{68D834A0-A322-4651-890F-F3C6EA26247A}"/>
    <cellStyle name="Normal 11 56 3" xfId="39483" xr:uid="{93BFC361-6C03-404E-BE74-B63AA4B7FE18}"/>
    <cellStyle name="Normal 11 57" xfId="9817" xr:uid="{AAB41906-FCCF-4212-800E-EFB6D68D29E3}"/>
    <cellStyle name="Normal 11 57 2" xfId="24655" xr:uid="{05A93596-096B-42C4-BE2C-742BA3BD6CAD}"/>
    <cellStyle name="Normal 11 57 3" xfId="39488" xr:uid="{9A1C1D59-C3DF-4D07-9783-EAABCFC820E8}"/>
    <cellStyle name="Normal 11 58" xfId="17235" xr:uid="{8613A401-2A98-4BD7-A48E-3177083448CC}"/>
    <cellStyle name="Normal 11 58 2" xfId="46902" xr:uid="{98AD2B7C-8212-4295-9085-ECB63741CB73}"/>
    <cellStyle name="Normal 11 59" xfId="32068" xr:uid="{2622CFA6-8625-49AB-ACEB-A4751C377C77}"/>
    <cellStyle name="Normal 11 6" xfId="2401" xr:uid="{59BE75AF-9C94-4BB7-99D6-0CB249D3E94C}"/>
    <cellStyle name="Normal 11 6 10" xfId="32222" xr:uid="{83845EC1-A460-4B28-9CFB-A16F2DFF6FEB}"/>
    <cellStyle name="Normal 11 6 2" xfId="3324" xr:uid="{D281D18A-6747-40B4-9667-0B3E9D718BB9}"/>
    <cellStyle name="Normal 11 6 2 2" xfId="4690" xr:uid="{CA6A38E2-6E6E-4C6F-8233-5E226D9A0227}"/>
    <cellStyle name="Normal 11 6 2 2 2" xfId="7927" xr:uid="{95C6701F-590C-49D3-BDD9-A707C073B27B}"/>
    <cellStyle name="Normal 11 6 2 2 2 2" xfId="15350" xr:uid="{4F1B9207-6D75-43A8-BE4E-A4DFB87F0E9E}"/>
    <cellStyle name="Normal 11 6 2 2 2 2 2" xfId="30188" xr:uid="{D041E4AA-0D9B-4149-9BA4-CBE117DB8D36}"/>
    <cellStyle name="Normal 11 6 2 2 2 2 3" xfId="45021" xr:uid="{48AF83DF-1745-42EC-AAD4-A8AC4DF9383A}"/>
    <cellStyle name="Normal 11 6 2 2 2 3" xfId="22768" xr:uid="{23921D7D-89E2-47E3-AD7E-9362321C1833}"/>
    <cellStyle name="Normal 11 6 2 2 2 4" xfId="37601" xr:uid="{1F44329A-CF3F-4EB0-A5E7-0F698FBE0689}"/>
    <cellStyle name="Normal 11 6 2 2 3" xfId="12112" xr:uid="{68B127E6-09CC-4D5C-B9AC-41827E91EEB0}"/>
    <cellStyle name="Normal 11 6 2 2 3 2" xfId="26950" xr:uid="{A26D128F-2320-4DA1-988B-FE0AEF709640}"/>
    <cellStyle name="Normal 11 6 2 2 3 3" xfId="41783" xr:uid="{22FF44EE-BEC6-43B3-9965-808B8ECCC25E}"/>
    <cellStyle name="Normal 11 6 2 2 4" xfId="19530" xr:uid="{535AFB9E-2E60-48C0-A716-D298FFF2EADD}"/>
    <cellStyle name="Normal 11 6 2 2 5" xfId="34363" xr:uid="{FB61C5C0-9239-49BB-9D10-3D0E831896B3}"/>
    <cellStyle name="Normal 11 6 2 3" xfId="6553" xr:uid="{435A3AEB-D577-4FD7-8E93-6E10253DDA09}"/>
    <cellStyle name="Normal 11 6 2 3 2" xfId="13976" xr:uid="{3987B623-3176-4D3B-AFE4-63C28BEC5854}"/>
    <cellStyle name="Normal 11 6 2 3 2 2" xfId="28814" xr:uid="{BF29B954-DBFD-4A90-93B0-35B615314E2B}"/>
    <cellStyle name="Normal 11 6 2 3 2 3" xfId="43647" xr:uid="{94C0645A-3268-4D8D-8854-15E29636EFD2}"/>
    <cellStyle name="Normal 11 6 2 3 3" xfId="21394" xr:uid="{1FBD4389-275E-40EB-9663-FD0AEE6793E5}"/>
    <cellStyle name="Normal 11 6 2 3 4" xfId="36227" xr:uid="{1C84829F-1B1B-4699-A2F7-979FF0F0C67F}"/>
    <cellStyle name="Normal 11 6 2 4" xfId="10735" xr:uid="{B5E1A9FF-D1B9-4A34-B7BE-041DF4A772A9}"/>
    <cellStyle name="Normal 11 6 2 4 2" xfId="25573" xr:uid="{B19FAB08-7693-48EB-A303-FAE1AA3E2A62}"/>
    <cellStyle name="Normal 11 6 2 4 3" xfId="40406" xr:uid="{976C6F89-C7D9-42AF-A71F-9782BD04A155}"/>
    <cellStyle name="Normal 11 6 2 5" xfId="18153" xr:uid="{EB2F3971-DAFC-4A33-B01A-26EC42989D6D}"/>
    <cellStyle name="Normal 11 6 2 6" xfId="32986" xr:uid="{1CDC4641-D7FD-433F-898D-C20BE2365233}"/>
    <cellStyle name="Normal 11 6 3" xfId="3325" xr:uid="{3DDD749C-027B-4DB2-B310-D6954E6EEFCF}"/>
    <cellStyle name="Normal 11 6 3 2" xfId="4691" xr:uid="{94B28C7C-5BA4-4DA9-BC57-E53349C4D3F4}"/>
    <cellStyle name="Normal 11 6 3 2 2" xfId="7928" xr:uid="{F9F20545-2830-4A1A-9503-105025FD8A64}"/>
    <cellStyle name="Normal 11 6 3 2 2 2" xfId="15351" xr:uid="{BF1A8064-99D1-46A9-9EB2-BDBFEFAE9023}"/>
    <cellStyle name="Normal 11 6 3 2 2 2 2" xfId="30189" xr:uid="{09B4D782-5743-4292-A29A-8ADB52952FCF}"/>
    <cellStyle name="Normal 11 6 3 2 2 2 3" xfId="45022" xr:uid="{783A0350-B83D-46C5-9D31-23ED8E4A44C0}"/>
    <cellStyle name="Normal 11 6 3 2 2 3" xfId="22769" xr:uid="{20D1A478-3864-4D06-AE85-05596F29477C}"/>
    <cellStyle name="Normal 11 6 3 2 2 4" xfId="37602" xr:uid="{F34B6FBF-7228-41CB-AB47-6498ADA293F5}"/>
    <cellStyle name="Normal 11 6 3 2 3" xfId="12113" xr:uid="{EAD250D2-0EBD-4013-8326-1115FF8AD66C}"/>
    <cellStyle name="Normal 11 6 3 2 3 2" xfId="26951" xr:uid="{7E4E6F13-579F-451F-A89C-F2ACBB5FEF52}"/>
    <cellStyle name="Normal 11 6 3 2 3 3" xfId="41784" xr:uid="{07C61619-7A68-45A1-B207-C32713E4A9BD}"/>
    <cellStyle name="Normal 11 6 3 2 4" xfId="19531" xr:uid="{64708DFC-1311-47CA-A911-91759F0C3A54}"/>
    <cellStyle name="Normal 11 6 3 2 5" xfId="34364" xr:uid="{1F04E868-9360-4676-9256-32C4E1C013B5}"/>
    <cellStyle name="Normal 11 6 3 3" xfId="6554" xr:uid="{E60A5A22-1589-47AB-92A6-055528A625FA}"/>
    <cellStyle name="Normal 11 6 3 3 2" xfId="13977" xr:uid="{21E061B7-312B-4E01-A270-925FE95A8E71}"/>
    <cellStyle name="Normal 11 6 3 3 2 2" xfId="28815" xr:uid="{5ED7765D-7A4B-4EB9-97DF-AD95B18072B7}"/>
    <cellStyle name="Normal 11 6 3 3 2 3" xfId="43648" xr:uid="{57B83C39-06D7-47F4-866B-833320A1C909}"/>
    <cellStyle name="Normal 11 6 3 3 3" xfId="21395" xr:uid="{2A418B36-E596-4806-AB36-18D6A8209006}"/>
    <cellStyle name="Normal 11 6 3 3 4" xfId="36228" xr:uid="{C41FC6AA-960E-4692-A97B-2FBA95021F4E}"/>
    <cellStyle name="Normal 11 6 3 4" xfId="10736" xr:uid="{8B5F3D5B-0274-493B-B4D6-51856B91B436}"/>
    <cellStyle name="Normal 11 6 3 4 2" xfId="25574" xr:uid="{9BDBFD82-1AB8-4F1E-8A87-D8EE9E8D1BD9}"/>
    <cellStyle name="Normal 11 6 3 4 3" xfId="40407" xr:uid="{1A3D7FF3-A7B1-4429-8FD1-96CB6F6F1B98}"/>
    <cellStyle name="Normal 11 6 3 5" xfId="18154" xr:uid="{F35D1E86-C2A8-4900-8C6B-9261D8FC382B}"/>
    <cellStyle name="Normal 11 6 3 6" xfId="32987" xr:uid="{72239116-3189-4073-8BD5-CC632AAA256C}"/>
    <cellStyle name="Normal 11 6 4" xfId="4692" xr:uid="{41DB6827-A685-4F24-8047-385AE099C7DD}"/>
    <cellStyle name="Normal 11 6 4 2" xfId="7929" xr:uid="{D643407C-E873-4006-8AEF-391F5D78D286}"/>
    <cellStyle name="Normal 11 6 4 2 2" xfId="15352" xr:uid="{5C220093-CAC4-4859-A8DB-88B4CF358EC1}"/>
    <cellStyle name="Normal 11 6 4 2 2 2" xfId="30190" xr:uid="{9F392522-4B8D-4C0A-AE40-022F7B376D10}"/>
    <cellStyle name="Normal 11 6 4 2 2 3" xfId="45023" xr:uid="{9AEAE287-D9D6-4A36-9CCF-B4AA74FCD8E8}"/>
    <cellStyle name="Normal 11 6 4 2 3" xfId="22770" xr:uid="{29EAF1BF-7FD0-4F54-88B7-C3B639FA406F}"/>
    <cellStyle name="Normal 11 6 4 2 4" xfId="37603" xr:uid="{5D5DA887-AC4E-4846-8377-B5A77E39720D}"/>
    <cellStyle name="Normal 11 6 4 3" xfId="12114" xr:uid="{C4A10BA4-1055-4330-A5EA-463A4F70900D}"/>
    <cellStyle name="Normal 11 6 4 3 2" xfId="26952" xr:uid="{0C4F9C1E-3461-4FDE-A978-7F02DBD61B03}"/>
    <cellStyle name="Normal 11 6 4 3 3" xfId="41785" xr:uid="{F01362E3-FEA3-4083-A896-A1A6CD72C06B}"/>
    <cellStyle name="Normal 11 6 4 4" xfId="19532" xr:uid="{521BEA30-111F-470E-A56F-7B9B16092D3F}"/>
    <cellStyle name="Normal 11 6 4 5" xfId="34365" xr:uid="{C72722CE-701A-4FD2-8C4E-BBB181C51912}"/>
    <cellStyle name="Normal 11 6 5" xfId="5794" xr:uid="{DB7B0D02-F9C0-4398-81F7-F5121642D0DE}"/>
    <cellStyle name="Normal 11 6 5 2" xfId="9034" xr:uid="{AEDD0F46-ED4D-4A2F-80DF-69392B3EE437}"/>
    <cellStyle name="Normal 11 6 5 2 2" xfId="16457" xr:uid="{A3479495-920E-4949-B541-FFEAED5EE527}"/>
    <cellStyle name="Normal 11 6 5 2 2 2" xfId="31295" xr:uid="{D92E7874-12EC-43FA-B418-60F4F510F951}"/>
    <cellStyle name="Normal 11 6 5 2 2 3" xfId="46128" xr:uid="{0E5FB135-8DD6-4879-AC3F-CC7948B9C0B4}"/>
    <cellStyle name="Normal 11 6 5 2 3" xfId="23875" xr:uid="{568D1B39-BF3A-4781-B6A5-7FC3D2D281B8}"/>
    <cellStyle name="Normal 11 6 5 2 4" xfId="38708" xr:uid="{DF886201-94FE-4E86-9ADC-AC415FF85176}"/>
    <cellStyle name="Normal 11 6 5 3" xfId="13219" xr:uid="{0F15754F-4D23-4CA1-9517-9B672AB05269}"/>
    <cellStyle name="Normal 11 6 5 3 2" xfId="28057" xr:uid="{958EA1D1-0FC0-4BF6-8D07-6EE4726FF748}"/>
    <cellStyle name="Normal 11 6 5 3 3" xfId="42890" xr:uid="{EE570178-E5D5-43FA-A67B-B70EC3B05BED}"/>
    <cellStyle name="Normal 11 6 5 4" xfId="20637" xr:uid="{FE478233-FF31-4CF0-ADC3-F9B07F8FAF15}"/>
    <cellStyle name="Normal 11 6 5 5" xfId="35470" xr:uid="{5714138F-BD8E-45A6-A715-17F198AF578F}"/>
    <cellStyle name="Normal 11 6 6" xfId="3323" xr:uid="{DED95378-C9D7-475C-BBD6-F4FA2FB3266B}"/>
    <cellStyle name="Normal 11 6 6 2" xfId="9472" xr:uid="{2CDCDE32-DE88-4492-9183-6E5A762F966F}"/>
    <cellStyle name="Normal 11 6 6 2 2" xfId="16895" xr:uid="{40337865-E8B1-465E-96DE-D810122AF857}"/>
    <cellStyle name="Normal 11 6 6 2 2 2" xfId="31733" xr:uid="{1E25BAD8-355A-450E-82A1-20E9CA5C87D5}"/>
    <cellStyle name="Normal 11 6 6 2 2 3" xfId="46566" xr:uid="{769AF353-7AAE-4584-9CCE-1390EE2FE134}"/>
    <cellStyle name="Normal 11 6 6 2 3" xfId="24313" xr:uid="{F1F10F5F-1AC3-45EC-8A04-9B2C70868A5B}"/>
    <cellStyle name="Normal 11 6 6 2 4" xfId="39146" xr:uid="{656FFF06-FF3E-48B4-8405-1412BA63F427}"/>
    <cellStyle name="Normal 11 6 6 3" xfId="10734" xr:uid="{E1A00E14-9D67-4006-B273-EA41A18C2153}"/>
    <cellStyle name="Normal 11 6 6 3 2" xfId="25572" xr:uid="{89E046AC-C4DF-4B44-8000-E4C8127801E4}"/>
    <cellStyle name="Normal 11 6 6 3 3" xfId="40405" xr:uid="{AE54914B-1AF2-4E3A-A859-810CAC7DA7E7}"/>
    <cellStyle name="Normal 11 6 6 4" xfId="18152" xr:uid="{3E393448-1A72-4717-90DC-E49D25A8520B}"/>
    <cellStyle name="Normal 11 6 6 5" xfId="32985" xr:uid="{905C9F4D-8244-4900-8EE5-6830CA1B6710}"/>
    <cellStyle name="Normal 11 6 7" xfId="6552" xr:uid="{D5A8E839-56A7-4FB7-8CC7-D181625EB11F}"/>
    <cellStyle name="Normal 11 6 7 2" xfId="13975" xr:uid="{C36F6900-5CE0-4FBB-B979-17AF1FB1B231}"/>
    <cellStyle name="Normal 11 6 7 2 2" xfId="28813" xr:uid="{13FC63FB-4DCE-4DD3-ADFF-ECBA23B91255}"/>
    <cellStyle name="Normal 11 6 7 2 3" xfId="43646" xr:uid="{38F6D3F7-3BCA-4FDD-8C58-EDBFEB2C1142}"/>
    <cellStyle name="Normal 11 6 7 3" xfId="21393" xr:uid="{328EA667-6EED-4E76-BC08-A54AE0D6722A}"/>
    <cellStyle name="Normal 11 6 7 4" xfId="36226" xr:uid="{C5915735-17F8-4D75-AB39-361A32A3C027}"/>
    <cellStyle name="Normal 11 6 8" xfId="9971" xr:uid="{5397D20B-0886-478B-8B4C-D118CCD7B6B8}"/>
    <cellStyle name="Normal 11 6 8 2" xfId="24809" xr:uid="{13452F15-EE6A-4521-89EA-8D2020FC40F9}"/>
    <cellStyle name="Normal 11 6 8 3" xfId="39642" xr:uid="{5D38BE6B-12FB-4DB6-B213-45B7316DE760}"/>
    <cellStyle name="Normal 11 6 9" xfId="17389" xr:uid="{DF3E3E39-93D0-4763-AEA9-7CB39EABC824}"/>
    <cellStyle name="Normal 11 7" xfId="2416" xr:uid="{B6AC413E-B3EE-4992-9BAA-254DD7A3FDB4}"/>
    <cellStyle name="Normal 11 7 10" xfId="32233" xr:uid="{F3DCED04-4D31-4598-B4B7-0C8B2201BF98}"/>
    <cellStyle name="Normal 11 7 2" xfId="3327" xr:uid="{378BFF21-DE9A-4AB9-AC41-512CA1B02B79}"/>
    <cellStyle name="Normal 11 7 2 2" xfId="4693" xr:uid="{50D20826-0809-4ED9-A0E6-DDEBA5FD284A}"/>
    <cellStyle name="Normal 11 7 2 2 2" xfId="7930" xr:uid="{E0FED2B0-B11E-4A9E-801C-6FFC141AF3FD}"/>
    <cellStyle name="Normal 11 7 2 2 2 2" xfId="15353" xr:uid="{DB3B7673-6E76-4126-9DBA-FAE3E2B3A5A1}"/>
    <cellStyle name="Normal 11 7 2 2 2 2 2" xfId="30191" xr:uid="{A5CB4C99-4B08-4CE4-8BB7-6F8C792D3DC9}"/>
    <cellStyle name="Normal 11 7 2 2 2 2 3" xfId="45024" xr:uid="{F245FF7C-FDA4-4851-8880-6BE81ADDB5E7}"/>
    <cellStyle name="Normal 11 7 2 2 2 3" xfId="22771" xr:uid="{BA61E334-39C2-4369-8F42-1D80F90B7C7C}"/>
    <cellStyle name="Normal 11 7 2 2 2 4" xfId="37604" xr:uid="{49300A98-20FF-4760-BF3B-97048B1667E9}"/>
    <cellStyle name="Normal 11 7 2 2 3" xfId="12115" xr:uid="{35349112-6A78-4298-8D3E-A9207D098377}"/>
    <cellStyle name="Normal 11 7 2 2 3 2" xfId="26953" xr:uid="{D6AF693E-E11D-4C42-BF47-820379DDEC47}"/>
    <cellStyle name="Normal 11 7 2 2 3 3" xfId="41786" xr:uid="{7C289A00-9877-455F-85CD-708E5D2E0C61}"/>
    <cellStyle name="Normal 11 7 2 2 4" xfId="19533" xr:uid="{8155D8D7-D4A2-4DE1-AB01-0F8C9BD12C9C}"/>
    <cellStyle name="Normal 11 7 2 2 5" xfId="34366" xr:uid="{86B97AD2-81AD-4AB0-94B1-2571110AE78A}"/>
    <cellStyle name="Normal 11 7 2 3" xfId="6556" xr:uid="{E22AE1E0-0BF5-49E3-A6AA-32F6D3079E29}"/>
    <cellStyle name="Normal 11 7 2 3 2" xfId="13979" xr:uid="{476F6FA5-324C-4714-BA28-5144C45609FF}"/>
    <cellStyle name="Normal 11 7 2 3 2 2" xfId="28817" xr:uid="{2518D61F-09A4-441A-BBB9-0D5571C6A938}"/>
    <cellStyle name="Normal 11 7 2 3 2 3" xfId="43650" xr:uid="{C4835D16-6E67-4075-825B-7A7018BAB8E8}"/>
    <cellStyle name="Normal 11 7 2 3 3" xfId="21397" xr:uid="{19E51BDC-28E0-4CCC-BB66-BC547276F1D0}"/>
    <cellStyle name="Normal 11 7 2 3 4" xfId="36230" xr:uid="{8F4D4748-7DF1-4B17-B9B4-7BF28ABED9CA}"/>
    <cellStyle name="Normal 11 7 2 4" xfId="10738" xr:uid="{6C5DF29D-6826-40CF-8813-F8D1F5FB2EFF}"/>
    <cellStyle name="Normal 11 7 2 4 2" xfId="25576" xr:uid="{7782EE59-DFE3-45E1-B9EE-1BA8E5B3C6FE}"/>
    <cellStyle name="Normal 11 7 2 4 3" xfId="40409" xr:uid="{40E7D8DE-B1EF-4467-9ACE-545A5E234A35}"/>
    <cellStyle name="Normal 11 7 2 5" xfId="18156" xr:uid="{8E4BEFBE-6847-47AC-93BC-ACB29F6025A2}"/>
    <cellStyle name="Normal 11 7 2 6" xfId="32989" xr:uid="{DA638C7A-389A-4C76-BC55-CE957D40A21F}"/>
    <cellStyle name="Normal 11 7 3" xfId="3328" xr:uid="{A776C895-A45C-4B7B-A67D-DAB99AC7394E}"/>
    <cellStyle name="Normal 11 7 3 2" xfId="4694" xr:uid="{AC90BE37-4B56-427C-B3ED-D6DB5BFE73BF}"/>
    <cellStyle name="Normal 11 7 3 2 2" xfId="7931" xr:uid="{4F87F956-C978-403D-8F77-6EF1AC3B8FB2}"/>
    <cellStyle name="Normal 11 7 3 2 2 2" xfId="15354" xr:uid="{4155EEFE-3F02-42BF-BDCA-BB1776D7DA0E}"/>
    <cellStyle name="Normal 11 7 3 2 2 2 2" xfId="30192" xr:uid="{8FC8EC50-2FB3-46AE-8D62-9F334A700B2D}"/>
    <cellStyle name="Normal 11 7 3 2 2 2 3" xfId="45025" xr:uid="{35F28EA1-F39B-477C-A9C7-FE4DFF51DC5A}"/>
    <cellStyle name="Normal 11 7 3 2 2 3" xfId="22772" xr:uid="{52A3EFB5-5FA6-4288-B398-B68072C396E1}"/>
    <cellStyle name="Normal 11 7 3 2 2 4" xfId="37605" xr:uid="{75E28055-E795-4DEC-BBDC-7C6D62309994}"/>
    <cellStyle name="Normal 11 7 3 2 3" xfId="12116" xr:uid="{A940FD50-E6E9-4D61-BB42-CCD14ABD827A}"/>
    <cellStyle name="Normal 11 7 3 2 3 2" xfId="26954" xr:uid="{0135E936-16AD-460C-9596-A3928005513E}"/>
    <cellStyle name="Normal 11 7 3 2 3 3" xfId="41787" xr:uid="{93C9AE0E-7598-42CF-B5A7-D91ACF484464}"/>
    <cellStyle name="Normal 11 7 3 2 4" xfId="19534" xr:uid="{66B49BD4-5812-4576-873F-83CCA16FA7BA}"/>
    <cellStyle name="Normal 11 7 3 2 5" xfId="34367" xr:uid="{68938F05-5F24-4822-825C-89B55E21FF55}"/>
    <cellStyle name="Normal 11 7 3 3" xfId="6557" xr:uid="{DA3346A4-77A9-4DC1-A025-B470F6303924}"/>
    <cellStyle name="Normal 11 7 3 3 2" xfId="13980" xr:uid="{47FF0371-7B98-4425-917D-8C2FAA7E85C7}"/>
    <cellStyle name="Normal 11 7 3 3 2 2" xfId="28818" xr:uid="{081F2D18-A3D1-4A5D-B45E-EC2555F465B9}"/>
    <cellStyle name="Normal 11 7 3 3 2 3" xfId="43651" xr:uid="{B984F687-ABBC-4DD5-AE33-44FBB58BA470}"/>
    <cellStyle name="Normal 11 7 3 3 3" xfId="21398" xr:uid="{5E3D9088-307C-43A4-BE99-E6675E04EF9F}"/>
    <cellStyle name="Normal 11 7 3 3 4" xfId="36231" xr:uid="{57075F75-FF8E-485C-A82F-378AFAD1A447}"/>
    <cellStyle name="Normal 11 7 3 4" xfId="10739" xr:uid="{93D2CBE4-D24F-4F32-80A4-F703FB83375F}"/>
    <cellStyle name="Normal 11 7 3 4 2" xfId="25577" xr:uid="{99F212F4-EFD3-44A3-9BED-A9D97186960B}"/>
    <cellStyle name="Normal 11 7 3 4 3" xfId="40410" xr:uid="{3919BCDE-294F-4983-A98F-223116BDE843}"/>
    <cellStyle name="Normal 11 7 3 5" xfId="18157" xr:uid="{213E5BA7-9608-4A7A-8BDB-70B3A7F79960}"/>
    <cellStyle name="Normal 11 7 3 6" xfId="32990" xr:uid="{D2328368-5F72-4E26-83EC-35643341019C}"/>
    <cellStyle name="Normal 11 7 4" xfId="4695" xr:uid="{FC0404F0-D848-4677-A41B-609DCFDBC023}"/>
    <cellStyle name="Normal 11 7 4 2" xfId="7932" xr:uid="{8DBAED9B-FD61-4377-812E-517EC1BF7044}"/>
    <cellStyle name="Normal 11 7 4 2 2" xfId="15355" xr:uid="{81322F0F-871F-4EDD-9251-8E51DF444E05}"/>
    <cellStyle name="Normal 11 7 4 2 2 2" xfId="30193" xr:uid="{53A4F5C7-75E2-470B-92F2-C31F45DA4D99}"/>
    <cellStyle name="Normal 11 7 4 2 2 3" xfId="45026" xr:uid="{F5D0BD62-B3FA-441D-BF45-E7E4BEDCF60B}"/>
    <cellStyle name="Normal 11 7 4 2 3" xfId="22773" xr:uid="{CC6A2ABF-8887-4008-973F-BE83232852CE}"/>
    <cellStyle name="Normal 11 7 4 2 4" xfId="37606" xr:uid="{D69E13F9-1CD2-4922-9A92-4327174E45B2}"/>
    <cellStyle name="Normal 11 7 4 3" xfId="12117" xr:uid="{C28B5653-CCAA-4D8B-9330-E5A4C986E014}"/>
    <cellStyle name="Normal 11 7 4 3 2" xfId="26955" xr:uid="{0F8CED34-B473-43B0-B0FF-23AA0BBC9B7C}"/>
    <cellStyle name="Normal 11 7 4 3 3" xfId="41788" xr:uid="{1AEAED5C-8D3D-4C31-B6A0-AA2DA3B22022}"/>
    <cellStyle name="Normal 11 7 4 4" xfId="19535" xr:uid="{10DE74DC-15E8-4122-A5FB-6745C1F25361}"/>
    <cellStyle name="Normal 11 7 4 5" xfId="34368" xr:uid="{999DBDD9-A9CE-4B67-94E8-3493F4AB777C}"/>
    <cellStyle name="Normal 11 7 5" xfId="5629" xr:uid="{DAB62F5F-E926-46BE-BB62-EF93E96E61E5}"/>
    <cellStyle name="Normal 11 7 5 2" xfId="8869" xr:uid="{BE516205-7118-4F8B-87DA-67D6124CC8E3}"/>
    <cellStyle name="Normal 11 7 5 2 2" xfId="16292" xr:uid="{0D5E3961-B4EE-4B7A-BEE6-8D208EF4B0DD}"/>
    <cellStyle name="Normal 11 7 5 2 2 2" xfId="31130" xr:uid="{97E2168E-4D1F-40E0-B1CF-76E9F6AAA7EA}"/>
    <cellStyle name="Normal 11 7 5 2 2 3" xfId="45963" xr:uid="{8673B027-7DEE-4255-BCAE-6BB154D35B5C}"/>
    <cellStyle name="Normal 11 7 5 2 3" xfId="23710" xr:uid="{04F07664-C265-4C37-BB6D-EDB64D94E476}"/>
    <cellStyle name="Normal 11 7 5 2 4" xfId="38543" xr:uid="{42E1C02A-30C0-439E-B1C0-72C5BE1FF3C7}"/>
    <cellStyle name="Normal 11 7 5 3" xfId="13054" xr:uid="{0A3333F4-5928-4D4B-AC43-4EA333438BA7}"/>
    <cellStyle name="Normal 11 7 5 3 2" xfId="27892" xr:uid="{B13B4433-43A1-4538-886D-74F269026F43}"/>
    <cellStyle name="Normal 11 7 5 3 3" xfId="42725" xr:uid="{0E28831F-CA36-4CBB-9126-917940586D03}"/>
    <cellStyle name="Normal 11 7 5 4" xfId="20472" xr:uid="{EA07758A-556F-4A54-B249-BABD6D4F5F59}"/>
    <cellStyle name="Normal 11 7 5 5" xfId="35305" xr:uid="{F3F79796-C989-4655-808E-67CB7F4844D8}"/>
    <cellStyle name="Normal 11 7 6" xfId="3326" xr:uid="{825C2BD1-95BC-4925-8737-6B6E95040AE3}"/>
    <cellStyle name="Normal 11 7 6 2" xfId="9473" xr:uid="{809CDC45-AE5F-45E7-B7A8-8CB0B9A3D363}"/>
    <cellStyle name="Normal 11 7 6 2 2" xfId="16896" xr:uid="{0C0A93C4-A85B-49E7-823E-10354A86EC25}"/>
    <cellStyle name="Normal 11 7 6 2 2 2" xfId="31734" xr:uid="{C64F2C32-4E55-4DEB-9563-FADCC53F24E1}"/>
    <cellStyle name="Normal 11 7 6 2 2 3" xfId="46567" xr:uid="{A332A5B2-A3DE-48C4-B2C7-E840046B2A6B}"/>
    <cellStyle name="Normal 11 7 6 2 3" xfId="24314" xr:uid="{FE504568-9672-4B32-BE2E-BA0AF7916152}"/>
    <cellStyle name="Normal 11 7 6 2 4" xfId="39147" xr:uid="{27B8993A-AE18-4C88-88B1-207AFF10FEBD}"/>
    <cellStyle name="Normal 11 7 6 3" xfId="10737" xr:uid="{BB5629C5-1C05-48CC-B2B8-EE76E5C0D467}"/>
    <cellStyle name="Normal 11 7 6 3 2" xfId="25575" xr:uid="{A8D697F7-B72D-4B73-A76F-4F6907FF67F3}"/>
    <cellStyle name="Normal 11 7 6 3 3" xfId="40408" xr:uid="{1A8D947E-CC13-44F8-9C19-BA37FE42D2EF}"/>
    <cellStyle name="Normal 11 7 6 4" xfId="18155" xr:uid="{06B987D9-74BE-401F-8659-1BC221BE05B1}"/>
    <cellStyle name="Normal 11 7 6 5" xfId="32988" xr:uid="{A4DE834B-7CA9-4004-A14F-7391A7FCDCFA}"/>
    <cellStyle name="Normal 11 7 7" xfId="6555" xr:uid="{AD94E61F-E542-4861-91F4-23E8C2016929}"/>
    <cellStyle name="Normal 11 7 7 2" xfId="13978" xr:uid="{82CCBE8D-00D2-4E5E-A32D-43A77036E8D6}"/>
    <cellStyle name="Normal 11 7 7 2 2" xfId="28816" xr:uid="{2CF20EA1-41A8-4D26-BFF3-6830D75D3F66}"/>
    <cellStyle name="Normal 11 7 7 2 3" xfId="43649" xr:uid="{923BA025-DF31-42CC-A6FD-B0EA84F19BA9}"/>
    <cellStyle name="Normal 11 7 7 3" xfId="21396" xr:uid="{FFCE8DD9-AC5E-4E03-A987-CE7ED4174F61}"/>
    <cellStyle name="Normal 11 7 7 4" xfId="36229" xr:uid="{517E9DC8-C21B-4699-BDB0-7E5A29B18684}"/>
    <cellStyle name="Normal 11 7 8" xfId="9982" xr:uid="{048C214E-55D5-4050-A36B-84C39A6D39C7}"/>
    <cellStyle name="Normal 11 7 8 2" xfId="24820" xr:uid="{20471ECA-D1BB-4E78-B84C-5098887FD640}"/>
    <cellStyle name="Normal 11 7 8 3" xfId="39653" xr:uid="{2BB1ED48-454D-464B-85D5-095F2BF5A644}"/>
    <cellStyle name="Normal 11 7 9" xfId="17400" xr:uid="{8EAAEAD4-DF26-4100-B1DB-6B5783C6551D}"/>
    <cellStyle name="Normal 11 8" xfId="2417" xr:uid="{DF53BCCF-703B-4B57-BCED-9BABC1CD093E}"/>
    <cellStyle name="Normal 11 8 10" xfId="32234" xr:uid="{1C498F38-0EF8-44AD-9814-B0E7BA3D2250}"/>
    <cellStyle name="Normal 11 8 2" xfId="3330" xr:uid="{A4C11AF5-8913-4385-B139-0BD9F86AFEA4}"/>
    <cellStyle name="Normal 11 8 2 2" xfId="4696" xr:uid="{FBE23D2D-20E5-4417-BE04-65B702C66F22}"/>
    <cellStyle name="Normal 11 8 2 2 2" xfId="7933" xr:uid="{DCC2D79D-05CD-4BFF-9847-0CB1795E9C79}"/>
    <cellStyle name="Normal 11 8 2 2 2 2" xfId="15356" xr:uid="{EB4CE576-F099-4695-8E8D-6F8329645703}"/>
    <cellStyle name="Normal 11 8 2 2 2 2 2" xfId="30194" xr:uid="{515261C9-697E-49FB-B9FC-30050CF4D7E2}"/>
    <cellStyle name="Normal 11 8 2 2 2 2 3" xfId="45027" xr:uid="{CBE47A19-6EFF-40F5-B6AF-449C30B08C05}"/>
    <cellStyle name="Normal 11 8 2 2 2 3" xfId="22774" xr:uid="{1BF9D977-3239-48E3-9B37-50E50B3BDEAD}"/>
    <cellStyle name="Normal 11 8 2 2 2 4" xfId="37607" xr:uid="{2559FFEF-BBB3-46B6-8957-158F2DEF158B}"/>
    <cellStyle name="Normal 11 8 2 2 3" xfId="12118" xr:uid="{9D42081F-8710-4D49-9ADA-B38F8E48EBAF}"/>
    <cellStyle name="Normal 11 8 2 2 3 2" xfId="26956" xr:uid="{7A921813-BBE2-491B-B51D-8FDD77C25F2F}"/>
    <cellStyle name="Normal 11 8 2 2 3 3" xfId="41789" xr:uid="{B046DDBB-5FCA-4CCF-B1B1-09FD82ABF60B}"/>
    <cellStyle name="Normal 11 8 2 2 4" xfId="19536" xr:uid="{ADAF76F0-D766-4BF6-8454-860FBC152208}"/>
    <cellStyle name="Normal 11 8 2 2 5" xfId="34369" xr:uid="{462029C2-64AA-4A1A-941D-38A9033BBE6A}"/>
    <cellStyle name="Normal 11 8 2 3" xfId="6559" xr:uid="{221ABF93-FC35-4B37-94C1-592CD3AD4BA8}"/>
    <cellStyle name="Normal 11 8 2 3 2" xfId="13982" xr:uid="{2723C43F-8DD5-4B28-BCFB-DCF241549473}"/>
    <cellStyle name="Normal 11 8 2 3 2 2" xfId="28820" xr:uid="{2D2BE634-731C-4F36-988F-437DDF4DCB1F}"/>
    <cellStyle name="Normal 11 8 2 3 2 3" xfId="43653" xr:uid="{8D41FC96-D69F-4A7C-9C67-818BF2F6727E}"/>
    <cellStyle name="Normal 11 8 2 3 3" xfId="21400" xr:uid="{F9F682A0-45C5-4320-85BB-67F325823EE2}"/>
    <cellStyle name="Normal 11 8 2 3 4" xfId="36233" xr:uid="{15EC5E86-85E9-4114-975C-8FF6A17AF0CE}"/>
    <cellStyle name="Normal 11 8 2 4" xfId="10741" xr:uid="{AACF09D6-E637-424E-92EA-0B750FFA3573}"/>
    <cellStyle name="Normal 11 8 2 4 2" xfId="25579" xr:uid="{EA503595-81FD-4811-AF87-C7E41A919349}"/>
    <cellStyle name="Normal 11 8 2 4 3" xfId="40412" xr:uid="{3FA1A053-BFF5-418B-80CC-6513FD62BA3C}"/>
    <cellStyle name="Normal 11 8 2 5" xfId="18159" xr:uid="{1618428D-0B67-4403-819B-BFD26E82C8A1}"/>
    <cellStyle name="Normal 11 8 2 6" xfId="32992" xr:uid="{A2E80BEA-ED20-4CF9-816F-C555FD80F4A6}"/>
    <cellStyle name="Normal 11 8 3" xfId="3331" xr:uid="{FD1343F8-D806-4D15-ACB9-EC66FC79D3BE}"/>
    <cellStyle name="Normal 11 8 3 2" xfId="4697" xr:uid="{B7899BC4-1258-4717-8273-69706825D679}"/>
    <cellStyle name="Normal 11 8 3 2 2" xfId="7934" xr:uid="{0F154DB7-05F3-4F5E-9C5C-6C1924222BBC}"/>
    <cellStyle name="Normal 11 8 3 2 2 2" xfId="15357" xr:uid="{B2E42422-2325-469E-9017-8A5878157BA3}"/>
    <cellStyle name="Normal 11 8 3 2 2 2 2" xfId="30195" xr:uid="{8AD66625-2EF1-4FC9-AA59-C48385C53D7B}"/>
    <cellStyle name="Normal 11 8 3 2 2 2 3" xfId="45028" xr:uid="{1C514514-745B-4CD0-9B38-3486E2E78B01}"/>
    <cellStyle name="Normal 11 8 3 2 2 3" xfId="22775" xr:uid="{354D1A6C-EA7F-43FD-A9F1-1DF87C623F88}"/>
    <cellStyle name="Normal 11 8 3 2 2 4" xfId="37608" xr:uid="{795A8CF4-598C-4A04-9E2D-6887185DC2D3}"/>
    <cellStyle name="Normal 11 8 3 2 3" xfId="12119" xr:uid="{649EBF6E-82AE-44CA-A572-9B09FB2362B5}"/>
    <cellStyle name="Normal 11 8 3 2 3 2" xfId="26957" xr:uid="{2DE29A52-1C6E-43BF-B9BB-F9D24F124092}"/>
    <cellStyle name="Normal 11 8 3 2 3 3" xfId="41790" xr:uid="{630F7048-F24F-47B4-8690-3CA8401CB2F2}"/>
    <cellStyle name="Normal 11 8 3 2 4" xfId="19537" xr:uid="{FB713611-0908-4697-BBA7-D30156FC3DFE}"/>
    <cellStyle name="Normal 11 8 3 2 5" xfId="34370" xr:uid="{729C7645-7E09-45CC-87AD-399D6DD1FD09}"/>
    <cellStyle name="Normal 11 8 3 3" xfId="6560" xr:uid="{E50FF789-0724-4CF0-A6C2-721FA415E2D8}"/>
    <cellStyle name="Normal 11 8 3 3 2" xfId="13983" xr:uid="{92245A52-3525-44D4-8EA8-B0A5F6D12532}"/>
    <cellStyle name="Normal 11 8 3 3 2 2" xfId="28821" xr:uid="{AE244202-6E1A-4FBA-8D64-D76E0463F17B}"/>
    <cellStyle name="Normal 11 8 3 3 2 3" xfId="43654" xr:uid="{2A107DBF-528B-4985-B7FD-313CB3A72B6F}"/>
    <cellStyle name="Normal 11 8 3 3 3" xfId="21401" xr:uid="{E54651C2-C15C-409B-96C9-715096F4DC23}"/>
    <cellStyle name="Normal 11 8 3 3 4" xfId="36234" xr:uid="{A2FB414B-8946-46B8-89BC-BA9EEB9091DC}"/>
    <cellStyle name="Normal 11 8 3 4" xfId="10742" xr:uid="{95689B6E-4003-4673-A841-5936BF4DAD47}"/>
    <cellStyle name="Normal 11 8 3 4 2" xfId="25580" xr:uid="{A72B49C8-7FC3-4ECC-A87C-ED86C592DB0C}"/>
    <cellStyle name="Normal 11 8 3 4 3" xfId="40413" xr:uid="{F79F0F91-C04C-4ED4-9556-35A1EFA5BF11}"/>
    <cellStyle name="Normal 11 8 3 5" xfId="18160" xr:uid="{86FCAB5A-947D-44F6-B180-5121C8F319C7}"/>
    <cellStyle name="Normal 11 8 3 6" xfId="32993" xr:uid="{32E7C943-C38C-4728-A507-F2E21F629A23}"/>
    <cellStyle name="Normal 11 8 4" xfId="4698" xr:uid="{FAA09302-7EC3-4AD3-BB7B-CD8238F2A928}"/>
    <cellStyle name="Normal 11 8 4 2" xfId="7935" xr:uid="{ED75D370-6FA5-4ED6-BF70-FB1FF3656ACA}"/>
    <cellStyle name="Normal 11 8 4 2 2" xfId="15358" xr:uid="{25AA98BE-06EC-44DC-B81B-9E8A4E9F541B}"/>
    <cellStyle name="Normal 11 8 4 2 2 2" xfId="30196" xr:uid="{C136F926-90CA-4ED1-9A51-507B443F6923}"/>
    <cellStyle name="Normal 11 8 4 2 2 3" xfId="45029" xr:uid="{64165A16-BE8E-49AB-BB11-04CCECC80363}"/>
    <cellStyle name="Normal 11 8 4 2 3" xfId="22776" xr:uid="{0A45380B-1AEC-42DB-A361-16A0C29C2333}"/>
    <cellStyle name="Normal 11 8 4 2 4" xfId="37609" xr:uid="{6045FAB6-B600-4644-B646-76C8748C90B3}"/>
    <cellStyle name="Normal 11 8 4 3" xfId="12120" xr:uid="{9F52118F-23F0-4DE4-89E2-5F2B23C267DE}"/>
    <cellStyle name="Normal 11 8 4 3 2" xfId="26958" xr:uid="{5D70B627-C2D6-4051-A451-A12538CAE3A7}"/>
    <cellStyle name="Normal 11 8 4 3 3" xfId="41791" xr:uid="{D922CCEA-4E43-4A86-9D0D-A5B763C91CDC}"/>
    <cellStyle name="Normal 11 8 4 4" xfId="19538" xr:uid="{B08B1269-EF74-47DA-80A4-ABD763386987}"/>
    <cellStyle name="Normal 11 8 4 5" xfId="34371" xr:uid="{D3D06A09-D8E7-4449-9599-96A41A6B9B67}"/>
    <cellStyle name="Normal 11 8 5" xfId="5939" xr:uid="{7E27BD6F-0220-42A7-B2C5-6F42136C806D}"/>
    <cellStyle name="Normal 11 8 5 2" xfId="9177" xr:uid="{B2D7B875-2D5E-4F49-922E-8E96F4983FB5}"/>
    <cellStyle name="Normal 11 8 5 2 2" xfId="16600" xr:uid="{661E13C3-A1DA-47D8-9018-FBE3CD1CC477}"/>
    <cellStyle name="Normal 11 8 5 2 2 2" xfId="31438" xr:uid="{68C59C35-ABD1-4063-BB37-3802E7903D44}"/>
    <cellStyle name="Normal 11 8 5 2 2 3" xfId="46271" xr:uid="{DFA61933-0322-412B-87F7-874F3D2B922B}"/>
    <cellStyle name="Normal 11 8 5 2 3" xfId="24018" xr:uid="{68638B6D-0F29-433E-BD6C-EB185EF0330B}"/>
    <cellStyle name="Normal 11 8 5 2 4" xfId="38851" xr:uid="{C6F1A703-AE70-459C-842D-5CD7E05F98A1}"/>
    <cellStyle name="Normal 11 8 5 3" xfId="13362" xr:uid="{C36C0497-5527-415B-A34B-DDF58140EC72}"/>
    <cellStyle name="Normal 11 8 5 3 2" xfId="28200" xr:uid="{43F6ABE3-C00A-47CE-BC44-16BF0159E6C9}"/>
    <cellStyle name="Normal 11 8 5 3 3" xfId="43033" xr:uid="{4FB366CB-E220-4869-93D6-C9A60678A1C0}"/>
    <cellStyle name="Normal 11 8 5 4" xfId="20780" xr:uid="{2BA54770-B3C4-49B0-873D-86BCA19994AD}"/>
    <cellStyle name="Normal 11 8 5 5" xfId="35613" xr:uid="{0921B57A-D332-49CE-B327-7BA5CBF30812}"/>
    <cellStyle name="Normal 11 8 6" xfId="3329" xr:uid="{220BDD93-28D4-4462-AE10-F48875E1AC8C}"/>
    <cellStyle name="Normal 11 8 6 2" xfId="9474" xr:uid="{5E8B4D2D-4656-42C4-9D35-01C767437E64}"/>
    <cellStyle name="Normal 11 8 6 2 2" xfId="16897" xr:uid="{566898A6-509D-4D57-9C5A-F86E5DB9324C}"/>
    <cellStyle name="Normal 11 8 6 2 2 2" xfId="31735" xr:uid="{6D57F499-61FF-4C25-916C-8C1D8C342146}"/>
    <cellStyle name="Normal 11 8 6 2 2 3" xfId="46568" xr:uid="{CA7F6F57-45DB-4862-95B9-E00F019BB7F2}"/>
    <cellStyle name="Normal 11 8 6 2 3" xfId="24315" xr:uid="{E740987C-3B7C-4D5B-871D-ED045A9F5D38}"/>
    <cellStyle name="Normal 11 8 6 2 4" xfId="39148" xr:uid="{4B1331FA-EAE0-4CE3-9033-88A23C8A5358}"/>
    <cellStyle name="Normal 11 8 6 3" xfId="10740" xr:uid="{44598AB0-E0E8-432B-A266-9E765CFE0A69}"/>
    <cellStyle name="Normal 11 8 6 3 2" xfId="25578" xr:uid="{CB0352DD-34A1-462D-8044-A54930CD4055}"/>
    <cellStyle name="Normal 11 8 6 3 3" xfId="40411" xr:uid="{5E426630-9B9A-4740-A7DB-62550A4149A8}"/>
    <cellStyle name="Normal 11 8 6 4" xfId="18158" xr:uid="{EFEE5C08-F78D-48E9-B3D9-7C47C5D5DB95}"/>
    <cellStyle name="Normal 11 8 6 5" xfId="32991" xr:uid="{0E8835AF-CA68-4A0E-ABB7-1760DFB55532}"/>
    <cellStyle name="Normal 11 8 7" xfId="6558" xr:uid="{D6063110-F5D5-4D04-9CA6-5ABF9E7E53B3}"/>
    <cellStyle name="Normal 11 8 7 2" xfId="13981" xr:uid="{6206D94A-831D-4CE2-8C28-AB1E36B293A6}"/>
    <cellStyle name="Normal 11 8 7 2 2" xfId="28819" xr:uid="{39A72DF4-8916-4ED1-9866-8FBF98C3D4EB}"/>
    <cellStyle name="Normal 11 8 7 2 3" xfId="43652" xr:uid="{4D84D8B6-B5BD-4DCE-AAB9-348BF922551E}"/>
    <cellStyle name="Normal 11 8 7 3" xfId="21399" xr:uid="{5DB86B2E-353E-4452-8E9B-85C1C8BF0861}"/>
    <cellStyle name="Normal 11 8 7 4" xfId="36232" xr:uid="{0E047EB6-E597-4B4C-BF31-8A96B9FAC197}"/>
    <cellStyle name="Normal 11 8 8" xfId="9983" xr:uid="{4D44C867-2DC3-4D87-834D-D9D7EA7760E9}"/>
    <cellStyle name="Normal 11 8 8 2" xfId="24821" xr:uid="{1C558633-1509-4557-9137-8F80538E0E79}"/>
    <cellStyle name="Normal 11 8 8 3" xfId="39654" xr:uid="{59E50A05-C70F-4938-B407-B5D2D33858CD}"/>
    <cellStyle name="Normal 11 8 9" xfId="17401" xr:uid="{06228C47-568B-47C5-A69E-6A7697476123}"/>
    <cellStyle name="Normal 11 9" xfId="2425" xr:uid="{C6AF7EFF-5055-4C74-A62A-1A7C04C95C07}"/>
    <cellStyle name="Normal 11 9 10" xfId="32242" xr:uid="{3E10729F-9B46-4B9A-9191-C4105B0CC322}"/>
    <cellStyle name="Normal 11 9 2" xfId="3333" xr:uid="{564ED9B8-7799-4E92-95DB-7CD774845A9B}"/>
    <cellStyle name="Normal 11 9 2 2" xfId="4699" xr:uid="{7B685AD1-F52C-43F1-9518-4194F829F9B5}"/>
    <cellStyle name="Normal 11 9 2 2 2" xfId="7936" xr:uid="{015E5BAD-28EC-48BA-83BE-CC12ADF3DA83}"/>
    <cellStyle name="Normal 11 9 2 2 2 2" xfId="15359" xr:uid="{6C616B02-BBB2-4FEF-B14A-1F416AB1C6CF}"/>
    <cellStyle name="Normal 11 9 2 2 2 2 2" xfId="30197" xr:uid="{1D024761-2D70-401A-A71A-752FBEEE9C08}"/>
    <cellStyle name="Normal 11 9 2 2 2 2 3" xfId="45030" xr:uid="{71AC6F95-A90B-4A89-A84D-EDD3BEC82943}"/>
    <cellStyle name="Normal 11 9 2 2 2 3" xfId="22777" xr:uid="{8CAD08AC-7667-4B78-819C-B2AADDF49237}"/>
    <cellStyle name="Normal 11 9 2 2 2 4" xfId="37610" xr:uid="{36561973-6F25-49C5-BE45-75C19D471677}"/>
    <cellStyle name="Normal 11 9 2 2 3" xfId="12121" xr:uid="{B7EA3397-2A62-4CB0-842A-7585E6B7C7CE}"/>
    <cellStyle name="Normal 11 9 2 2 3 2" xfId="26959" xr:uid="{92BB11AF-5340-4CEB-A459-9E0FC69414D6}"/>
    <cellStyle name="Normal 11 9 2 2 3 3" xfId="41792" xr:uid="{59C6E144-8CC0-4C73-B6A1-22D5C9570926}"/>
    <cellStyle name="Normal 11 9 2 2 4" xfId="19539" xr:uid="{452A8100-1BF5-45F6-A59E-08D553F9975D}"/>
    <cellStyle name="Normal 11 9 2 2 5" xfId="34372" xr:uid="{9DB5E150-105E-4C7D-9927-B67EA9F737F3}"/>
    <cellStyle name="Normal 11 9 2 3" xfId="6562" xr:uid="{DDA7CD62-A119-4D39-A1FE-29DCF168FFAE}"/>
    <cellStyle name="Normal 11 9 2 3 2" xfId="13985" xr:uid="{8A7F684F-4D26-4FC7-847B-563B8A2C8BEF}"/>
    <cellStyle name="Normal 11 9 2 3 2 2" xfId="28823" xr:uid="{D3F02308-2E4F-45B2-899C-13735501120A}"/>
    <cellStyle name="Normal 11 9 2 3 2 3" xfId="43656" xr:uid="{F2076C81-2C2F-4BA1-B9A0-27360BBBE8B0}"/>
    <cellStyle name="Normal 11 9 2 3 3" xfId="21403" xr:uid="{58372C91-E475-466E-A0A7-C7E9C6921CEE}"/>
    <cellStyle name="Normal 11 9 2 3 4" xfId="36236" xr:uid="{33B9F0A9-A57F-42F0-9BD0-7747A760F876}"/>
    <cellStyle name="Normal 11 9 2 4" xfId="10744" xr:uid="{FC676D31-7608-4A81-8BF1-EE588E3555E3}"/>
    <cellStyle name="Normal 11 9 2 4 2" xfId="25582" xr:uid="{F62153A7-1397-409C-A48D-2F244A704418}"/>
    <cellStyle name="Normal 11 9 2 4 3" xfId="40415" xr:uid="{C16854BB-EFCC-4F2F-A2FA-715DD736BC67}"/>
    <cellStyle name="Normal 11 9 2 5" xfId="18162" xr:uid="{AC5C71A0-47CF-414B-A994-031B3597A575}"/>
    <cellStyle name="Normal 11 9 2 6" xfId="32995" xr:uid="{353BBA00-54EC-4556-BA07-33992B4AA9EA}"/>
    <cellStyle name="Normal 11 9 3" xfId="3334" xr:uid="{C0E529DA-C98E-48E4-91A9-700CDD19C6B2}"/>
    <cellStyle name="Normal 11 9 3 2" xfId="4700" xr:uid="{D3A2A15A-1530-4469-8111-5A2CFEC917E0}"/>
    <cellStyle name="Normal 11 9 3 2 2" xfId="7937" xr:uid="{FB52996A-59EA-4D83-AFA8-A0AD9FE7A8EF}"/>
    <cellStyle name="Normal 11 9 3 2 2 2" xfId="15360" xr:uid="{72FB77FE-4A47-4AB6-AD3F-62A76317547C}"/>
    <cellStyle name="Normal 11 9 3 2 2 2 2" xfId="30198" xr:uid="{24AC82AA-2169-4816-B2DF-1AA17366E4B7}"/>
    <cellStyle name="Normal 11 9 3 2 2 2 3" xfId="45031" xr:uid="{71E5E0D3-FF58-4FF7-9996-A45C176EEF17}"/>
    <cellStyle name="Normal 11 9 3 2 2 3" xfId="22778" xr:uid="{C3FE9347-7688-4B6B-A926-30F872D1CE59}"/>
    <cellStyle name="Normal 11 9 3 2 2 4" xfId="37611" xr:uid="{93EC76B6-5511-4445-A9DB-BA3456F1FBCE}"/>
    <cellStyle name="Normal 11 9 3 2 3" xfId="12122" xr:uid="{227289E6-8CC6-4970-AC53-BFBD79352A53}"/>
    <cellStyle name="Normal 11 9 3 2 3 2" xfId="26960" xr:uid="{349EDC38-0A57-42CD-82D0-1D50093B676A}"/>
    <cellStyle name="Normal 11 9 3 2 3 3" xfId="41793" xr:uid="{96BCFB95-869F-43F0-91B6-DDFF5744A8B5}"/>
    <cellStyle name="Normal 11 9 3 2 4" xfId="19540" xr:uid="{9A0F7065-EB8B-440A-908E-8FC13DEBFA12}"/>
    <cellStyle name="Normal 11 9 3 2 5" xfId="34373" xr:uid="{036EE4CE-C898-41F5-BA06-1C6A5D888D31}"/>
    <cellStyle name="Normal 11 9 3 3" xfId="6563" xr:uid="{8AD2544D-7834-47AC-97CD-22C5F4ABAB6A}"/>
    <cellStyle name="Normal 11 9 3 3 2" xfId="13986" xr:uid="{A6261891-06E5-4EDE-BF3A-1DBAA1A70DD9}"/>
    <cellStyle name="Normal 11 9 3 3 2 2" xfId="28824" xr:uid="{C615A1BA-0C0A-48E8-ACB9-25201B635DA4}"/>
    <cellStyle name="Normal 11 9 3 3 2 3" xfId="43657" xr:uid="{356CF407-D937-4D55-9274-0B76752FC48E}"/>
    <cellStyle name="Normal 11 9 3 3 3" xfId="21404" xr:uid="{4423978C-1980-4B9E-AB27-77A9FF97E16A}"/>
    <cellStyle name="Normal 11 9 3 3 4" xfId="36237" xr:uid="{5D8DF8C6-B200-4033-A556-1675596FACC7}"/>
    <cellStyle name="Normal 11 9 3 4" xfId="10745" xr:uid="{3A2279A1-BB19-4D76-BD0C-82D3B5BF42BB}"/>
    <cellStyle name="Normal 11 9 3 4 2" xfId="25583" xr:uid="{994F7A72-EB09-4AB7-836B-549EFDC30F04}"/>
    <cellStyle name="Normal 11 9 3 4 3" xfId="40416" xr:uid="{8177AF7D-EE02-45AB-99A4-17A1C1A8AF45}"/>
    <cellStyle name="Normal 11 9 3 5" xfId="18163" xr:uid="{C3397532-01C6-4269-BFFA-24A60491F54B}"/>
    <cellStyle name="Normal 11 9 3 6" xfId="32996" xr:uid="{C9977A36-8E3B-480C-92CD-956EBD893D19}"/>
    <cellStyle name="Normal 11 9 4" xfId="4701" xr:uid="{EF74737E-D503-40E2-A663-830ABDA535A1}"/>
    <cellStyle name="Normal 11 9 4 2" xfId="7938" xr:uid="{E7F344D2-4812-4FBD-9C5F-ECF417B7B5DD}"/>
    <cellStyle name="Normal 11 9 4 2 2" xfId="15361" xr:uid="{A4897DD0-0F3E-49BB-B1CF-095871004886}"/>
    <cellStyle name="Normal 11 9 4 2 2 2" xfId="30199" xr:uid="{27BE1D01-F38D-4A8C-B21A-9DE80C7E7054}"/>
    <cellStyle name="Normal 11 9 4 2 2 3" xfId="45032" xr:uid="{F13201D5-4128-4D00-A146-9226482E49D9}"/>
    <cellStyle name="Normal 11 9 4 2 3" xfId="22779" xr:uid="{ECF23B90-2697-4959-BF31-80EF415C5228}"/>
    <cellStyle name="Normal 11 9 4 2 4" xfId="37612" xr:uid="{5BE9D057-45B6-470F-B5F8-F172F61BCAE0}"/>
    <cellStyle name="Normal 11 9 4 3" xfId="12123" xr:uid="{8D7B2E05-6FFF-47D8-A314-AE04B74AB8FB}"/>
    <cellStyle name="Normal 11 9 4 3 2" xfId="26961" xr:uid="{535794B6-49E9-432B-9160-E3DCCE08089F}"/>
    <cellStyle name="Normal 11 9 4 3 3" xfId="41794" xr:uid="{C24D1808-EFD5-4A15-887B-570020A22BDB}"/>
    <cellStyle name="Normal 11 9 4 4" xfId="19541" xr:uid="{372C65D1-23E8-4BA5-809E-7B0783B47CF8}"/>
    <cellStyle name="Normal 11 9 4 5" xfId="34374" xr:uid="{0CACDD4B-4BB5-4559-887B-AAF6AF210F7E}"/>
    <cellStyle name="Normal 11 9 5" xfId="5909" xr:uid="{47946BE7-0FE6-4341-8779-7753BD0B9D5A}"/>
    <cellStyle name="Normal 11 9 5 2" xfId="9147" xr:uid="{4B7AB425-6B0E-4FC5-9BB1-8BF2BC6F9956}"/>
    <cellStyle name="Normal 11 9 5 2 2" xfId="16570" xr:uid="{ACC278CD-D354-41CB-9AA1-8D2771F01C1C}"/>
    <cellStyle name="Normal 11 9 5 2 2 2" xfId="31408" xr:uid="{4AAC2481-7FCD-48F8-9E07-1ACDCB7700C3}"/>
    <cellStyle name="Normal 11 9 5 2 2 3" xfId="46241" xr:uid="{8811F759-5E29-4620-B788-109BE6DC1530}"/>
    <cellStyle name="Normal 11 9 5 2 3" xfId="23988" xr:uid="{73A691D6-FE64-4859-9D19-D7AE93081DFA}"/>
    <cellStyle name="Normal 11 9 5 2 4" xfId="38821" xr:uid="{F44ED248-9551-459F-8A80-BF26EC86831E}"/>
    <cellStyle name="Normal 11 9 5 3" xfId="13332" xr:uid="{3ECE4DF0-E921-49D0-8234-5152908AEC91}"/>
    <cellStyle name="Normal 11 9 5 3 2" xfId="28170" xr:uid="{C5449CF7-0A84-44FA-9D66-B4012B28A9C2}"/>
    <cellStyle name="Normal 11 9 5 3 3" xfId="43003" xr:uid="{3D129FCE-ABE2-4886-885F-3E36DD7D20C3}"/>
    <cellStyle name="Normal 11 9 5 4" xfId="20750" xr:uid="{C1D5DD2A-7674-4343-9045-08EAD60283AA}"/>
    <cellStyle name="Normal 11 9 5 5" xfId="35583" xr:uid="{79A8D617-D295-45A6-8D07-7D053EDD295F}"/>
    <cellStyle name="Normal 11 9 6" xfId="3332" xr:uid="{48AEB2A6-9882-4D85-BC2E-BB6CC00CCD27}"/>
    <cellStyle name="Normal 11 9 6 2" xfId="9475" xr:uid="{A9306A54-000E-41D1-A144-DEE5A0342776}"/>
    <cellStyle name="Normal 11 9 6 2 2" xfId="16898" xr:uid="{48159649-C446-4A5B-A9CC-AA6D20AB2F53}"/>
    <cellStyle name="Normal 11 9 6 2 2 2" xfId="31736" xr:uid="{C77C0336-5C30-4BDA-92A1-61163F017743}"/>
    <cellStyle name="Normal 11 9 6 2 2 3" xfId="46569" xr:uid="{DC697DEE-3507-4034-ADFC-41DFF397A01B}"/>
    <cellStyle name="Normal 11 9 6 2 3" xfId="24316" xr:uid="{1F89923B-7229-4F77-B9FD-290E5F3B2BCB}"/>
    <cellStyle name="Normal 11 9 6 2 4" xfId="39149" xr:uid="{3393C27C-0725-4423-ACD2-72BA7BD85B6C}"/>
    <cellStyle name="Normal 11 9 6 3" xfId="10743" xr:uid="{C0941ED1-19E7-44F8-B4DA-DA4FE79E762A}"/>
    <cellStyle name="Normal 11 9 6 3 2" xfId="25581" xr:uid="{2ACF86DE-2406-4F5E-919A-7564DB01F2B9}"/>
    <cellStyle name="Normal 11 9 6 3 3" xfId="40414" xr:uid="{D867B007-F930-4329-951B-077BEA326127}"/>
    <cellStyle name="Normal 11 9 6 4" xfId="18161" xr:uid="{4F9118E9-7A85-4ED7-AE1E-3AE9362EBF69}"/>
    <cellStyle name="Normal 11 9 6 5" xfId="32994" xr:uid="{83898958-603F-4029-9AB7-145F10AE7623}"/>
    <cellStyle name="Normal 11 9 7" xfId="6561" xr:uid="{60797B71-09D6-4CDE-BF43-62A4BC6377B5}"/>
    <cellStyle name="Normal 11 9 7 2" xfId="13984" xr:uid="{F176204A-70EF-4F5C-99E1-EC46CF0D100E}"/>
    <cellStyle name="Normal 11 9 7 2 2" xfId="28822" xr:uid="{DEBD9104-C4D0-4E1A-BFF0-83B476F8D44B}"/>
    <cellStyle name="Normal 11 9 7 2 3" xfId="43655" xr:uid="{27798E22-4F88-467F-8861-16947B899DF2}"/>
    <cellStyle name="Normal 11 9 7 3" xfId="21402" xr:uid="{56C3D0D2-1D8F-4D2D-94D7-B0CE66D556FD}"/>
    <cellStyle name="Normal 11 9 7 4" xfId="36235" xr:uid="{8E510862-8141-4243-882D-039A081EEAC5}"/>
    <cellStyle name="Normal 11 9 8" xfId="9991" xr:uid="{03D0A824-D1DB-4414-A19D-0DEC23F60CC2}"/>
    <cellStyle name="Normal 11 9 8 2" xfId="24829" xr:uid="{A32262D5-8841-4763-BB28-B191AD4969E8}"/>
    <cellStyle name="Normal 11 9 8 3" xfId="39662" xr:uid="{17B2B8ED-0715-4633-A7AA-8AFB1E688939}"/>
    <cellStyle name="Normal 11 9 9" xfId="17409" xr:uid="{7FD9542F-1ADD-412E-86FE-2B08D7098EE6}"/>
    <cellStyle name="Normal 12" xfId="666" xr:uid="{3B39A0CF-9D6D-4F70-9AE7-5C3A5FD85C3E}"/>
    <cellStyle name="Normal 12 10" xfId="32265" xr:uid="{66EA9828-2AE4-4886-B054-8FC79F67C205}"/>
    <cellStyle name="Normal 12 2" xfId="845" xr:uid="{EEB9E5D2-F1D0-40A5-B028-324FF1E46070}"/>
    <cellStyle name="Normal 12 2 2" xfId="1303" xr:uid="{24A47F52-72F8-4D73-BDFA-D1203992A9FB}"/>
    <cellStyle name="Normal 12 2 2 2" xfId="7939" xr:uid="{A3322C7A-2108-47FF-AEA1-1BAE9BB8E4BF}"/>
    <cellStyle name="Normal 12 2 2 2 2" xfId="15362" xr:uid="{D06C4C13-A765-41A5-A10E-9A3FCD92D2A1}"/>
    <cellStyle name="Normal 12 2 2 2 2 2" xfId="30200" xr:uid="{9FA4EBE2-DBF4-4363-A510-D935E6FBD455}"/>
    <cellStyle name="Normal 12 2 2 2 2 3" xfId="45033" xr:uid="{FFF6253A-778B-49CE-B077-44D3D4AEA449}"/>
    <cellStyle name="Normal 12 2 2 2 3" xfId="22780" xr:uid="{63D7C042-6C5E-4565-BB78-D9DCB79644B7}"/>
    <cellStyle name="Normal 12 2 2 2 4" xfId="37613" xr:uid="{F851663F-5C24-4D80-A36B-33662362E3C2}"/>
    <cellStyle name="Normal 12 2 2 3" xfId="12124" xr:uid="{27FE7054-28BF-431F-8E45-FAD09B85D5F6}"/>
    <cellStyle name="Normal 12 2 2 3 2" xfId="26962" xr:uid="{A081E0F5-2E40-4AB3-99E9-07DF1E5B7F86}"/>
    <cellStyle name="Normal 12 2 2 3 3" xfId="41795" xr:uid="{6595A8FE-84B5-4FAA-A47C-5721AE852740}"/>
    <cellStyle name="Normal 12 2 2 4" xfId="19542" xr:uid="{FE224033-A89B-4B1A-B01B-4DEFDF8AD2D7}"/>
    <cellStyle name="Normal 12 2 2 5" xfId="34375" xr:uid="{0F319F3E-E597-4EF6-9A4A-EE74D535FC7A}"/>
    <cellStyle name="Normal 12 2 3" xfId="1302" xr:uid="{FD612098-D0A0-4A56-A976-BE6F786823C1}"/>
    <cellStyle name="Normal 12 2 3 2" xfId="13988" xr:uid="{9CDEB90F-DFFC-48B0-93CA-52FD2CE4552F}"/>
    <cellStyle name="Normal 12 2 3 2 2" xfId="28826" xr:uid="{1C3C9780-CD68-46CE-B111-B279C6D4260F}"/>
    <cellStyle name="Normal 12 2 3 2 3" xfId="43659" xr:uid="{C18ECC02-BE38-425E-B522-854115DF5175}"/>
    <cellStyle name="Normal 12 2 3 3" xfId="21406" xr:uid="{E717105B-2579-4838-9F0C-D6E86D65AE4B}"/>
    <cellStyle name="Normal 12 2 3 4" xfId="36239" xr:uid="{60DF3600-93EE-4D34-9BE1-90CFED58ABE5}"/>
    <cellStyle name="Normal 12 2 3 5" xfId="6565" xr:uid="{EA916757-F2D1-4038-96C5-C7D2100306E3}"/>
    <cellStyle name="Normal 12 2 4" xfId="10747" xr:uid="{48E359F1-74A2-4707-981E-5767EDDC57EF}"/>
    <cellStyle name="Normal 12 2 4 2" xfId="25585" xr:uid="{85088F0B-4548-4B50-BFF1-C780A4643E89}"/>
    <cellStyle name="Normal 12 2 4 3" xfId="40418" xr:uid="{E15EF0B0-E35C-43DC-AC66-DAA9D3B55FC5}"/>
    <cellStyle name="Normal 12 2 5" xfId="18165" xr:uid="{6AC8C900-79EA-4E74-8D71-767B6726C3E1}"/>
    <cellStyle name="Normal 12 2 6" xfId="32998" xr:uid="{F2E808DA-86E2-46B7-A6B6-325C3B0C681B}"/>
    <cellStyle name="Normal 12 3" xfId="1204" xr:uid="{61F0843E-2388-407F-B581-DCFFE2BFB3E2}"/>
    <cellStyle name="Normal 12 3 2" xfId="1304" xr:uid="{AEC6A440-957E-437C-986E-B58F5DCF7654}"/>
    <cellStyle name="Normal 12 3 2 2" xfId="7940" xr:uid="{037E6DD9-6392-472B-AC49-F91F689D6D02}"/>
    <cellStyle name="Normal 12 3 2 2 2" xfId="15363" xr:uid="{525B1040-EFD0-442A-9497-59E93BBFFCC3}"/>
    <cellStyle name="Normal 12 3 2 2 2 2" xfId="30201" xr:uid="{732197FA-44E2-44E6-A247-52ECBAAA2127}"/>
    <cellStyle name="Normal 12 3 2 2 2 3" xfId="45034" xr:uid="{4729A013-FDD6-45A8-A855-894481785E02}"/>
    <cellStyle name="Normal 12 3 2 2 3" xfId="22781" xr:uid="{3880F425-7C37-462E-9898-082D6FEAAB15}"/>
    <cellStyle name="Normal 12 3 2 2 4" xfId="37614" xr:uid="{CC6C8E18-18AD-4E1C-9812-7ADFB05818CC}"/>
    <cellStyle name="Normal 12 3 2 3" xfId="12125" xr:uid="{B9398F66-A8F5-4EC5-A105-271D920BCF41}"/>
    <cellStyle name="Normal 12 3 2 3 2" xfId="26963" xr:uid="{C7674106-BEED-4F76-92DE-6211A866745D}"/>
    <cellStyle name="Normal 12 3 2 3 3" xfId="41796" xr:uid="{32C30C02-92C3-4280-8D16-755B1751914F}"/>
    <cellStyle name="Normal 12 3 2 4" xfId="19543" xr:uid="{596A3FA1-FED0-43D9-82A7-13CDDB538B00}"/>
    <cellStyle name="Normal 12 3 2 5" xfId="34376" xr:uid="{3FD8EAA2-005B-44F1-ACCD-B3D6D32CB4E8}"/>
    <cellStyle name="Normal 12 3 2 6" xfId="4702" xr:uid="{5356F0C6-EBC2-4FC9-BC57-2B4147AF47D4}"/>
    <cellStyle name="Normal 12 3 3" xfId="6566" xr:uid="{26CE8BA2-0A38-461A-A901-AF042DF6A104}"/>
    <cellStyle name="Normal 12 3 3 2" xfId="13989" xr:uid="{611DB876-0DF5-4FB6-AAF4-B8CD5EFF2BB1}"/>
    <cellStyle name="Normal 12 3 3 2 2" xfId="28827" xr:uid="{5FAFACA8-3596-41A8-9A46-442AF005CCFD}"/>
    <cellStyle name="Normal 12 3 3 2 3" xfId="43660" xr:uid="{71FEB269-3BC6-45B4-850E-AA8437D5A6E6}"/>
    <cellStyle name="Normal 12 3 3 3" xfId="21407" xr:uid="{F5AFF818-8DF9-4C51-9D83-F27035AC7E60}"/>
    <cellStyle name="Normal 12 3 3 4" xfId="36240" xr:uid="{E80891F5-9061-40A6-935E-23D797BFB138}"/>
    <cellStyle name="Normal 12 3 4" xfId="10748" xr:uid="{6966C6DD-0872-4B71-869D-44DEFF05EF41}"/>
    <cellStyle name="Normal 12 3 4 2" xfId="25586" xr:uid="{8D7BF31F-6C84-42D3-8667-437C692C4A3D}"/>
    <cellStyle name="Normal 12 3 4 3" xfId="40419" xr:uid="{8EBC6567-5FC5-495C-BBE5-533F3B245CD5}"/>
    <cellStyle name="Normal 12 3 5" xfId="18166" xr:uid="{62880D9D-5B62-4836-BC7C-BB1466785ECC}"/>
    <cellStyle name="Normal 12 3 6" xfId="32999" xr:uid="{746BDED5-504B-42E8-A6AD-8B594229AD32}"/>
    <cellStyle name="Normal 12 4" xfId="1301" xr:uid="{E6C13930-B62D-4316-9C7C-55F551427F81}"/>
    <cellStyle name="Normal 12 4 2" xfId="7941" xr:uid="{DE3C518E-78E0-46D8-923D-FC7D72A2D6CE}"/>
    <cellStyle name="Normal 12 4 2 2" xfId="15364" xr:uid="{E927622F-B96E-4A60-8F61-90F372262F5C}"/>
    <cellStyle name="Normal 12 4 2 2 2" xfId="30202" xr:uid="{B2FAC0C8-D040-4F8D-B7B2-A5D27B465E17}"/>
    <cellStyle name="Normal 12 4 2 2 3" xfId="45035" xr:uid="{F37E9648-936F-4ED2-87FF-9ABE7116B3F8}"/>
    <cellStyle name="Normal 12 4 2 3" xfId="22782" xr:uid="{33AB1107-95AD-488C-976A-6132BFE2533B}"/>
    <cellStyle name="Normal 12 4 2 4" xfId="37615" xr:uid="{CFD4DD26-AC6D-43E8-B339-BFBA5FC4B156}"/>
    <cellStyle name="Normal 12 4 3" xfId="12126" xr:uid="{4BF6D0C3-C264-406D-8635-D43D409BB854}"/>
    <cellStyle name="Normal 12 4 3 2" xfId="26964" xr:uid="{F9861983-79BF-48B4-B049-F33683AE7BE7}"/>
    <cellStyle name="Normal 12 4 3 3" xfId="41797" xr:uid="{18EF12E7-AE12-4C03-8C4F-D9692C08B703}"/>
    <cellStyle name="Normal 12 4 4" xfId="19544" xr:uid="{912F52BB-EC67-45E2-803B-58C64BCC1949}"/>
    <cellStyle name="Normal 12 4 5" xfId="34377" xr:uid="{592AD55B-DE11-490D-9577-FBF9E96CC060}"/>
    <cellStyle name="Normal 12 4 6" xfId="4703" xr:uid="{F4A1E7FB-7FAA-4300-A9C7-D213D8A929B6}"/>
    <cellStyle name="Normal 12 5" xfId="5632" xr:uid="{495E7ECD-0128-439B-9386-680E49209933}"/>
    <cellStyle name="Normal 12 5 2" xfId="8872" xr:uid="{93FA0C3C-0F20-435D-A8D1-E89DF641CC04}"/>
    <cellStyle name="Normal 12 5 2 2" xfId="16295" xr:uid="{0E30A4D2-F565-434B-99BE-309AB720E4BE}"/>
    <cellStyle name="Normal 12 5 2 2 2" xfId="31133" xr:uid="{7FFD5DE1-768F-444F-9A2E-67A73650606D}"/>
    <cellStyle name="Normal 12 5 2 2 3" xfId="45966" xr:uid="{4886085D-5914-4295-9162-A060E107572C}"/>
    <cellStyle name="Normal 12 5 2 3" xfId="23713" xr:uid="{A4F6C6C1-68F1-4A0F-9C16-19CC918BE945}"/>
    <cellStyle name="Normal 12 5 2 4" xfId="38546" xr:uid="{21A82595-A9EF-4AEC-BF80-27518AD24EF8}"/>
    <cellStyle name="Normal 12 5 3" xfId="13057" xr:uid="{D92B981D-46EC-4AA6-8ABB-9A65B4D3D3E1}"/>
    <cellStyle name="Normal 12 5 3 2" xfId="27895" xr:uid="{132A7F03-92D1-4591-8FD8-A37B09BE3385}"/>
    <cellStyle name="Normal 12 5 3 3" xfId="42728" xr:uid="{9186FD59-5201-466C-89B3-4BB5E5600579}"/>
    <cellStyle name="Normal 12 5 4" xfId="20475" xr:uid="{D0588EAA-D60C-46EF-BCE1-56BBA4C7E393}"/>
    <cellStyle name="Normal 12 5 5" xfId="35308" xr:uid="{CBE2E4B0-7910-4E2A-A99E-C7EE70901027}"/>
    <cellStyle name="Normal 12 6" xfId="3335" xr:uid="{03A77628-0708-484B-8DA5-F4D884AB1F8E}"/>
    <cellStyle name="Normal 12 6 2" xfId="9476" xr:uid="{04C4E87E-A249-4791-8317-D18AE3E4DF0C}"/>
    <cellStyle name="Normal 12 6 2 2" xfId="16899" xr:uid="{FE87B705-ABC8-440E-853E-BE5DB1737B91}"/>
    <cellStyle name="Normal 12 6 2 2 2" xfId="31737" xr:uid="{EFBFC79B-51C7-4936-9730-45A5975FA381}"/>
    <cellStyle name="Normal 12 6 2 2 3" xfId="46570" xr:uid="{9A53DCCA-BEF3-45FD-B40F-42AC9BEDAB6F}"/>
    <cellStyle name="Normal 12 6 2 3" xfId="24317" xr:uid="{4947C9ED-02A5-4004-B83B-10BF3AB4E1FE}"/>
    <cellStyle name="Normal 12 6 2 4" xfId="39150" xr:uid="{A9F6405F-E4FD-4E89-8615-52CC6E986AA2}"/>
    <cellStyle name="Normal 12 6 3" xfId="10746" xr:uid="{651EF4B2-33DB-4B10-817A-D10A1AB076FC}"/>
    <cellStyle name="Normal 12 6 3 2" xfId="25584" xr:uid="{E1E3DD22-4003-4FA5-A2E4-D508C956DEDD}"/>
    <cellStyle name="Normal 12 6 3 3" xfId="40417" xr:uid="{33FAC6F8-08A4-41D1-AB15-BE3F12C0A488}"/>
    <cellStyle name="Normal 12 6 4" xfId="18164" xr:uid="{FAB7798D-705F-4D72-85B5-74B6CAE7561F}"/>
    <cellStyle name="Normal 12 6 5" xfId="32997" xr:uid="{44CFDAE3-AC80-4160-9A8E-8DCF0888055B}"/>
    <cellStyle name="Normal 12 7" xfId="6564" xr:uid="{E263CEAF-A1CE-439F-96FD-4199474702F8}"/>
    <cellStyle name="Normal 12 7 2" xfId="13987" xr:uid="{4BCF02BB-1FD2-4220-85BB-E187FD32BF78}"/>
    <cellStyle name="Normal 12 7 2 2" xfId="28825" xr:uid="{08B459BE-64C2-4A20-8C0A-A5B3A969E228}"/>
    <cellStyle name="Normal 12 7 2 3" xfId="43658" xr:uid="{98E1C8BA-4A0C-4AB3-943B-DCE31476826B}"/>
    <cellStyle name="Normal 12 7 3" xfId="21405" xr:uid="{8FA2DCB7-8FD5-4F9E-AF55-7722E5B9A20B}"/>
    <cellStyle name="Normal 12 7 4" xfId="36238" xr:uid="{CF366104-DCE5-48CC-83B2-DCCFB03911AB}"/>
    <cellStyle name="Normal 12 8" xfId="10014" xr:uid="{0816EB01-D63A-43DA-ADCE-82F033EC2A50}"/>
    <cellStyle name="Normal 12 8 2" xfId="24852" xr:uid="{78AA06EC-AE53-46C2-BB12-CCA627505DFD}"/>
    <cellStyle name="Normal 12 8 3" xfId="39685" xr:uid="{6C31F738-2946-4602-855A-001114F38B47}"/>
    <cellStyle name="Normal 12 9" xfId="17432" xr:uid="{11CA07C1-24BD-44EC-A421-661089751F67}"/>
    <cellStyle name="Normal 13" xfId="850" xr:uid="{BDA04DF6-0DBD-4F00-AFED-2D7D6715EF03}"/>
    <cellStyle name="Normal 13 10" xfId="3337" xr:uid="{010D6485-1C05-4058-A0A6-05367AD4FD12}"/>
    <cellStyle name="Normal 13 10 2" xfId="4704" xr:uid="{6C822A3E-0A3A-4089-9BBE-2EECF3992088}"/>
    <cellStyle name="Normal 13 10 2 2" xfId="7942" xr:uid="{8EA56040-D396-4F78-B91C-1B9089193007}"/>
    <cellStyle name="Normal 13 10 2 2 2" xfId="15365" xr:uid="{1A74077E-825A-4706-B59D-6DAEEE45BB84}"/>
    <cellStyle name="Normal 13 10 2 2 2 2" xfId="30203" xr:uid="{0B58DB7F-576E-492D-A6A9-3CB7C466BAFB}"/>
    <cellStyle name="Normal 13 10 2 2 2 3" xfId="45036" xr:uid="{1E05BD08-240B-4428-BAFC-1322E2D5A5D3}"/>
    <cellStyle name="Normal 13 10 2 2 3" xfId="22783" xr:uid="{2FEA8556-183F-4EE5-956D-D0EF1FFBFB9F}"/>
    <cellStyle name="Normal 13 10 2 2 4" xfId="37616" xr:uid="{D365BDB6-5E11-4219-A18D-18247D74E183}"/>
    <cellStyle name="Normal 13 10 2 3" xfId="12127" xr:uid="{AAD67422-7F1B-4AA7-8FE9-724AE9B6B8BE}"/>
    <cellStyle name="Normal 13 10 2 3 2" xfId="26965" xr:uid="{EAE4039C-A617-4432-AAF8-BC03E4F402C7}"/>
    <cellStyle name="Normal 13 10 2 3 3" xfId="41798" xr:uid="{37D38583-0AA8-4F87-8070-9E2596122C49}"/>
    <cellStyle name="Normal 13 10 2 4" xfId="19545" xr:uid="{AC078266-1C9D-47D9-A689-143A5825F463}"/>
    <cellStyle name="Normal 13 10 2 5" xfId="34378" xr:uid="{D4CF79B6-6AA7-4CC8-A4F5-42FCD3E5DCBC}"/>
    <cellStyle name="Normal 13 10 3" xfId="6568" xr:uid="{466530BD-BC16-45C8-823F-FBE7B6269E1E}"/>
    <cellStyle name="Normal 13 10 3 2" xfId="13991" xr:uid="{BA48D975-52F7-499F-AE4B-BBB9CFE2EE49}"/>
    <cellStyle name="Normal 13 10 3 2 2" xfId="28829" xr:uid="{C26A518A-56FB-4998-A9A5-0BC49144832D}"/>
    <cellStyle name="Normal 13 10 3 2 3" xfId="43662" xr:uid="{1FF93A39-E193-4025-9C14-894367784C32}"/>
    <cellStyle name="Normal 13 10 3 3" xfId="21409" xr:uid="{A510A057-0920-406A-AB5E-7BA7BABD6FBF}"/>
    <cellStyle name="Normal 13 10 3 4" xfId="36242" xr:uid="{6BFB7A58-8AD6-4F84-ADBA-8D82121A1637}"/>
    <cellStyle name="Normal 13 10 4" xfId="10750" xr:uid="{4F38219F-E344-4261-A333-CA80A0472DF4}"/>
    <cellStyle name="Normal 13 10 4 2" xfId="25588" xr:uid="{B38CBDA0-A866-4AE7-853A-F9CBAA5D28C6}"/>
    <cellStyle name="Normal 13 10 4 3" xfId="40421" xr:uid="{1A1CA16C-2D5D-49E1-848E-84AFE44B2821}"/>
    <cellStyle name="Normal 13 10 5" xfId="18168" xr:uid="{BE6DD66F-DFB1-440F-B804-190121FCE906}"/>
    <cellStyle name="Normal 13 10 6" xfId="33001" xr:uid="{0BE05204-33FD-4255-B184-ED441FBE0A06}"/>
    <cellStyle name="Normal 13 11" xfId="4705" xr:uid="{552FEE50-97F0-42C2-A854-DA96FB26C4E2}"/>
    <cellStyle name="Normal 13 11 2" xfId="7943" xr:uid="{0A6154F9-0578-46CC-B283-7E031173BF74}"/>
    <cellStyle name="Normal 13 11 2 2" xfId="15366" xr:uid="{FE280517-E472-4489-8B94-262DD0E12182}"/>
    <cellStyle name="Normal 13 11 2 2 2" xfId="30204" xr:uid="{E3A6F7DA-C6E1-4B16-B7C8-1D1095901B07}"/>
    <cellStyle name="Normal 13 11 2 2 3" xfId="45037" xr:uid="{5B329FE5-57EB-4062-B5FE-CFE474287303}"/>
    <cellStyle name="Normal 13 11 2 3" xfId="22784" xr:uid="{E43C9563-C4BD-4D7C-8161-DC0E8D33EF37}"/>
    <cellStyle name="Normal 13 11 2 4" xfId="37617" xr:uid="{AC6F26F4-5EEF-4E6B-9AC6-4C9B21C527B8}"/>
    <cellStyle name="Normal 13 11 3" xfId="12128" xr:uid="{A5DF5A23-5507-4FE0-8479-6B6171E4CC45}"/>
    <cellStyle name="Normal 13 11 3 2" xfId="26966" xr:uid="{2ED76DEE-123E-4E5F-87E1-6B84413C06B7}"/>
    <cellStyle name="Normal 13 11 3 3" xfId="41799" xr:uid="{AC8DDA1B-9990-4F06-A687-6DCCCAE29BF4}"/>
    <cellStyle name="Normal 13 11 4" xfId="19546" xr:uid="{D15AC6C0-52E6-4FAC-9842-CDEF5D5FDBE3}"/>
    <cellStyle name="Normal 13 11 5" xfId="34379" xr:uid="{7DA10E35-B91C-41FF-9694-FE2296E76F74}"/>
    <cellStyle name="Normal 13 12" xfId="5694" xr:uid="{FDC6044F-611E-4754-BC4D-0808F5E27E60}"/>
    <cellStyle name="Normal 13 12 2" xfId="8934" xr:uid="{C9D24332-464F-4167-8238-2E2D78967F4A}"/>
    <cellStyle name="Normal 13 12 2 2" xfId="16357" xr:uid="{4130B429-A819-4EB6-96AD-3D9C2A847A50}"/>
    <cellStyle name="Normal 13 12 2 2 2" xfId="31195" xr:uid="{6C4F6A59-D8D1-4FBD-B30A-49640B467412}"/>
    <cellStyle name="Normal 13 12 2 2 3" xfId="46028" xr:uid="{AD4FDA27-9DAA-4ECE-8EB6-7F2F212C79C3}"/>
    <cellStyle name="Normal 13 12 2 3" xfId="23775" xr:uid="{5F7C74BF-ABA7-4E40-82C6-29A84B0729ED}"/>
    <cellStyle name="Normal 13 12 2 4" xfId="38608" xr:uid="{94416F64-A242-4656-8C57-FC43CACAFFD0}"/>
    <cellStyle name="Normal 13 12 3" xfId="13119" xr:uid="{4A87734F-4C7E-4425-9C3E-38E42DC4951A}"/>
    <cellStyle name="Normal 13 12 3 2" xfId="27957" xr:uid="{86447C05-AFF7-4EF6-BAF2-B4B6F4E8FA83}"/>
    <cellStyle name="Normal 13 12 3 3" xfId="42790" xr:uid="{8A4C0EFA-D8E7-4E16-826A-D4B15CBB1BE8}"/>
    <cellStyle name="Normal 13 12 4" xfId="20537" xr:uid="{A30621A6-4F38-452C-8D43-3F3038F4897D}"/>
    <cellStyle name="Normal 13 12 5" xfId="35370" xr:uid="{B1D7B97E-E3CA-4D4A-98E3-1CFFEDDE0164}"/>
    <cellStyle name="Normal 13 13" xfId="3336" xr:uid="{F02D7391-1869-45E7-A799-84DC4923A65D}"/>
    <cellStyle name="Normal 13 13 2" xfId="9477" xr:uid="{8F4C556D-E9E0-4889-A0BE-4DF37C0B4DF4}"/>
    <cellStyle name="Normal 13 13 2 2" xfId="16900" xr:uid="{DC426886-4115-42EB-BEB4-1490F6C371D2}"/>
    <cellStyle name="Normal 13 13 2 2 2" xfId="31738" xr:uid="{17964C70-4E0A-4CE1-A465-9B94A9B7C5CF}"/>
    <cellStyle name="Normal 13 13 2 2 3" xfId="46571" xr:uid="{205B69C1-9641-4F21-8752-EF448B7AB0FA}"/>
    <cellStyle name="Normal 13 13 2 3" xfId="24318" xr:uid="{5C8E9163-6C1F-4467-9B36-3A82AA84D30A}"/>
    <cellStyle name="Normal 13 13 2 4" xfId="39151" xr:uid="{4DE9C62A-0422-4F22-9998-6B7155704571}"/>
    <cellStyle name="Normal 13 13 3" xfId="10749" xr:uid="{54FECDCC-BAAB-4A33-95D9-81EDCB5596EB}"/>
    <cellStyle name="Normal 13 13 3 2" xfId="25587" xr:uid="{1E42BA50-A939-4F98-BD03-54EF60B1D1CC}"/>
    <cellStyle name="Normal 13 13 3 3" xfId="40420" xr:uid="{2F175402-AD79-4A41-AFDB-89604AFFC6EA}"/>
    <cellStyle name="Normal 13 13 4" xfId="18167" xr:uid="{DB35A126-F345-47F0-BCF9-8700F939113C}"/>
    <cellStyle name="Normal 13 13 5" xfId="33000" xr:uid="{51DC9D39-1947-497B-AC6F-DFAED138558A}"/>
    <cellStyle name="Normal 13 14" xfId="6567" xr:uid="{4B5E04DA-6C91-46F7-AD64-971EB8BB4984}"/>
    <cellStyle name="Normal 13 14 2" xfId="13990" xr:uid="{670AE119-7328-4738-A347-179AA8B4697F}"/>
    <cellStyle name="Normal 13 14 2 2" xfId="28828" xr:uid="{DCFB52B9-5ACC-46C0-8466-D0D5742F0B16}"/>
    <cellStyle name="Normal 13 14 2 3" xfId="43661" xr:uid="{0FD735BC-769F-432C-8CD7-327B56935F77}"/>
    <cellStyle name="Normal 13 14 3" xfId="21408" xr:uid="{07E8ED36-5956-4F2C-8981-79845CF9828B}"/>
    <cellStyle name="Normal 13 14 4" xfId="36241" xr:uid="{7A3D6A03-EB44-4FCE-A44D-E06E039AECB1}"/>
    <cellStyle name="Normal 13 15" xfId="9827" xr:uid="{76B08B38-1ABE-47B1-A6AC-9666A66BB33C}"/>
    <cellStyle name="Normal 13 15 2" xfId="24665" xr:uid="{183F2878-DC1E-4CDA-A7B4-16C55DDD3456}"/>
    <cellStyle name="Normal 13 15 3" xfId="39498" xr:uid="{94A872B2-4EF6-43DB-BF69-0C96C3B2E782}"/>
    <cellStyle name="Normal 13 16" xfId="17245" xr:uid="{2DA461CE-BF1D-46A3-AB6F-6A51516AF618}"/>
    <cellStyle name="Normal 13 17" xfId="32078" xr:uid="{A0A7979B-CC93-42E7-8F61-EFC723200E0E}"/>
    <cellStyle name="Normal 13 2" xfId="1306" xr:uid="{CD544CCB-558C-4FE5-89CD-3B40F63AFF58}"/>
    <cellStyle name="Normal 13 2 10" xfId="17262" xr:uid="{84254417-E709-46AF-9E90-44906F265DA7}"/>
    <cellStyle name="Normal 13 2 11" xfId="32095" xr:uid="{AA19BDE3-2DFD-47B2-876D-AD278870FD89}"/>
    <cellStyle name="Normal 13 2 2" xfId="2310" xr:uid="{41E12C15-7876-4CE0-84F9-A26078DB8093}"/>
    <cellStyle name="Normal 13 2 2 10" xfId="32133" xr:uid="{8FADCA4D-3EF7-4394-BA55-F789EE2D140D}"/>
    <cellStyle name="Normal 13 2 2 2" xfId="3340" xr:uid="{BB85FA28-CD75-411C-9DEF-1DCD2FDCED8E}"/>
    <cellStyle name="Normal 13 2 2 2 2" xfId="4706" xr:uid="{397E284C-3E9D-4971-A57A-C9F698BEACAC}"/>
    <cellStyle name="Normal 13 2 2 2 2 2" xfId="7944" xr:uid="{5301984F-CA73-4B09-B03B-08FE8CA8B9AD}"/>
    <cellStyle name="Normal 13 2 2 2 2 2 2" xfId="15367" xr:uid="{0E512396-9B74-4AD7-BE7C-9DF44B7732E5}"/>
    <cellStyle name="Normal 13 2 2 2 2 2 2 2" xfId="30205" xr:uid="{C77ED9AC-7001-4005-BB5D-0002D9A453F8}"/>
    <cellStyle name="Normal 13 2 2 2 2 2 2 3" xfId="45038" xr:uid="{BD5902F1-46EB-4A6D-AFD4-91C4B27CCFF5}"/>
    <cellStyle name="Normal 13 2 2 2 2 2 3" xfId="22785" xr:uid="{66E9604F-02AC-445A-A081-BC26732BF220}"/>
    <cellStyle name="Normal 13 2 2 2 2 2 4" xfId="37618" xr:uid="{9C0B72E4-7542-4E95-AE2D-61E8F57E245D}"/>
    <cellStyle name="Normal 13 2 2 2 2 3" xfId="12129" xr:uid="{C489F4EB-21AD-4A91-A090-D225CC907853}"/>
    <cellStyle name="Normal 13 2 2 2 2 3 2" xfId="26967" xr:uid="{D1837B0B-8FE9-4F54-A6A3-B534CBE98F26}"/>
    <cellStyle name="Normal 13 2 2 2 2 3 3" xfId="41800" xr:uid="{EF943FA4-9087-4D0B-A782-06A917AFCFD0}"/>
    <cellStyle name="Normal 13 2 2 2 2 4" xfId="19547" xr:uid="{9FDD819D-E80A-47D4-8D67-A34F16B1F495}"/>
    <cellStyle name="Normal 13 2 2 2 2 5" xfId="34380" xr:uid="{B323E4C0-BAA1-42A7-B5B8-1C283EEB6F17}"/>
    <cellStyle name="Normal 13 2 2 2 3" xfId="6571" xr:uid="{33447811-6E2D-4ACD-8F8C-B23CA040A3A5}"/>
    <cellStyle name="Normal 13 2 2 2 3 2" xfId="13994" xr:uid="{812619CC-67C2-4A39-B483-0A0C5637E53A}"/>
    <cellStyle name="Normal 13 2 2 2 3 2 2" xfId="28832" xr:uid="{BEBD8E29-FDAA-4EBC-A80B-49281223C816}"/>
    <cellStyle name="Normal 13 2 2 2 3 2 3" xfId="43665" xr:uid="{892FB997-70FF-4216-BD21-E28415736998}"/>
    <cellStyle name="Normal 13 2 2 2 3 3" xfId="21412" xr:uid="{6CE6AED5-28E9-4B93-BBA2-D559ECAFD6C0}"/>
    <cellStyle name="Normal 13 2 2 2 3 4" xfId="36245" xr:uid="{F78FEA11-F2BB-4835-8290-4B3DAE28372C}"/>
    <cellStyle name="Normal 13 2 2 2 4" xfId="10753" xr:uid="{40E41FE3-9AB0-4DFD-A27E-FB5684F77612}"/>
    <cellStyle name="Normal 13 2 2 2 4 2" xfId="25591" xr:uid="{901996B6-5971-4F4D-AE94-58FC9B20DEDF}"/>
    <cellStyle name="Normal 13 2 2 2 4 3" xfId="40424" xr:uid="{14B81914-B9C9-488F-8F52-2D22728D92B2}"/>
    <cellStyle name="Normal 13 2 2 2 5" xfId="18171" xr:uid="{93C59765-480A-4079-A8ED-E174DE33EFEE}"/>
    <cellStyle name="Normal 13 2 2 2 6" xfId="33004" xr:uid="{0978D467-420A-4A88-A953-13BDA821971C}"/>
    <cellStyle name="Normal 13 2 2 3" xfId="3341" xr:uid="{A6D03DC6-E433-462C-B0A5-07EDD0C14606}"/>
    <cellStyle name="Normal 13 2 2 3 2" xfId="4707" xr:uid="{1C90ECCF-1783-4111-BF6C-CD7E409FC552}"/>
    <cellStyle name="Normal 13 2 2 3 2 2" xfId="7945" xr:uid="{C2736570-7CE5-4AB1-B23E-60679BF62186}"/>
    <cellStyle name="Normal 13 2 2 3 2 2 2" xfId="15368" xr:uid="{4B18DEF9-3051-4DCF-80E3-6CC139164853}"/>
    <cellStyle name="Normal 13 2 2 3 2 2 2 2" xfId="30206" xr:uid="{31D4E541-C8EB-4ADC-9D31-E7D2413BF0A3}"/>
    <cellStyle name="Normal 13 2 2 3 2 2 2 3" xfId="45039" xr:uid="{5314F78C-47BB-4EF0-A626-CD617FED486B}"/>
    <cellStyle name="Normal 13 2 2 3 2 2 3" xfId="22786" xr:uid="{5E78934B-E6A7-4BF6-909B-7FD3B7EA2717}"/>
    <cellStyle name="Normal 13 2 2 3 2 2 4" xfId="37619" xr:uid="{9AC59AEE-5E39-42AA-B77B-CEDB5BF817DE}"/>
    <cellStyle name="Normal 13 2 2 3 2 3" xfId="12130" xr:uid="{3C72E70B-3ABE-4068-8728-1C4937F7A955}"/>
    <cellStyle name="Normal 13 2 2 3 2 3 2" xfId="26968" xr:uid="{F8A4C11D-4C62-48F0-AB00-8E23A3092A31}"/>
    <cellStyle name="Normal 13 2 2 3 2 3 3" xfId="41801" xr:uid="{5FC44D75-9836-4F87-A622-E5D5D7210BFE}"/>
    <cellStyle name="Normal 13 2 2 3 2 4" xfId="19548" xr:uid="{A92A3080-BC27-4C57-BCF7-12DFAB6A40D3}"/>
    <cellStyle name="Normal 13 2 2 3 2 5" xfId="34381" xr:uid="{D20AD7F2-02C0-4CA6-9919-30827CAF7BCB}"/>
    <cellStyle name="Normal 13 2 2 3 3" xfId="6572" xr:uid="{E06885B4-89C4-4184-A275-1DE4EC4609BE}"/>
    <cellStyle name="Normal 13 2 2 3 3 2" xfId="13995" xr:uid="{CFD8FAFE-FD0F-477B-99E6-AEF5C50F9694}"/>
    <cellStyle name="Normal 13 2 2 3 3 2 2" xfId="28833" xr:uid="{8E0C9936-87F3-4F00-A69A-968606C7BC18}"/>
    <cellStyle name="Normal 13 2 2 3 3 2 3" xfId="43666" xr:uid="{FFF9CB2B-D2D4-4696-A811-3AF1A4DF8F24}"/>
    <cellStyle name="Normal 13 2 2 3 3 3" xfId="21413" xr:uid="{43B86C48-5084-4E69-8B43-BEA8A13848F3}"/>
    <cellStyle name="Normal 13 2 2 3 3 4" xfId="36246" xr:uid="{B65A9C78-1C11-4966-8175-DA05BB459254}"/>
    <cellStyle name="Normal 13 2 2 3 4" xfId="10754" xr:uid="{2FBB0C37-9E76-480B-8A59-890EBBDA66CC}"/>
    <cellStyle name="Normal 13 2 2 3 4 2" xfId="25592" xr:uid="{00A4FD1C-01D4-4FE0-A4F1-762AB053B05D}"/>
    <cellStyle name="Normal 13 2 2 3 4 3" xfId="40425" xr:uid="{CD3A3A0F-3555-4BEE-869E-96279EBF2627}"/>
    <cellStyle name="Normal 13 2 2 3 5" xfId="18172" xr:uid="{96CED623-5508-4413-9CB4-47BE580DE01C}"/>
    <cellStyle name="Normal 13 2 2 3 6" xfId="33005" xr:uid="{3AF07F49-D0D3-4261-A4F6-790E045912CA}"/>
    <cellStyle name="Normal 13 2 2 4" xfId="4708" xr:uid="{A916DAF4-EAD8-4E67-A163-4A8CC9E13195}"/>
    <cellStyle name="Normal 13 2 2 4 2" xfId="7946" xr:uid="{963972FE-6A0D-47F6-B9CA-AFD55329A913}"/>
    <cellStyle name="Normal 13 2 2 4 2 2" xfId="15369" xr:uid="{97E40B09-8FE7-4F1C-B99B-3E290248CBC0}"/>
    <cellStyle name="Normal 13 2 2 4 2 2 2" xfId="30207" xr:uid="{111954A1-83EC-4B9C-A665-C53AA57E5986}"/>
    <cellStyle name="Normal 13 2 2 4 2 2 3" xfId="45040" xr:uid="{CEDEA46F-5AE9-492F-86FB-E25B3DDBFB39}"/>
    <cellStyle name="Normal 13 2 2 4 2 3" xfId="22787" xr:uid="{FB9C9A52-45E5-4533-BA5C-1D8DED01423E}"/>
    <cellStyle name="Normal 13 2 2 4 2 4" xfId="37620" xr:uid="{0028FBC1-E64D-4CFB-AB9C-BB0CD61FE0F2}"/>
    <cellStyle name="Normal 13 2 2 4 3" xfId="12131" xr:uid="{C8715F67-E228-4BA8-A45F-51BA8AC7CB02}"/>
    <cellStyle name="Normal 13 2 2 4 3 2" xfId="26969" xr:uid="{D2DD840C-12A3-4059-92C6-2C7DA3E5EE1D}"/>
    <cellStyle name="Normal 13 2 2 4 3 3" xfId="41802" xr:uid="{2657F3B3-BB9C-4FAA-8111-F4A511A6C0FF}"/>
    <cellStyle name="Normal 13 2 2 4 4" xfId="19549" xr:uid="{83DC82C7-F692-47DA-B5C7-A337A27EA85F}"/>
    <cellStyle name="Normal 13 2 2 4 5" xfId="34382" xr:uid="{9CDB04B9-2DAF-428A-BF65-3D344CF16163}"/>
    <cellStyle name="Normal 13 2 2 5" xfId="5978" xr:uid="{CCF1FD1C-9935-47FA-B692-27A58E606F12}"/>
    <cellStyle name="Normal 13 2 2 5 2" xfId="9216" xr:uid="{2199835F-EEBB-4199-A1E2-B4EB3B5CD3F1}"/>
    <cellStyle name="Normal 13 2 2 5 2 2" xfId="16639" xr:uid="{C67ABAC4-A95F-41F0-B1E3-724C991F93C4}"/>
    <cellStyle name="Normal 13 2 2 5 2 2 2" xfId="31477" xr:uid="{90587FFB-2D12-43C5-B177-65B38239A37E}"/>
    <cellStyle name="Normal 13 2 2 5 2 2 3" xfId="46310" xr:uid="{C3FA53C3-6E29-49F6-AAC3-9EDA828CE277}"/>
    <cellStyle name="Normal 13 2 2 5 2 3" xfId="24057" xr:uid="{1C434318-45C7-4873-A580-23366557913E}"/>
    <cellStyle name="Normal 13 2 2 5 2 4" xfId="38890" xr:uid="{99BBB217-96A6-4EF6-8D28-7C0F63C52D23}"/>
    <cellStyle name="Normal 13 2 2 5 3" xfId="13401" xr:uid="{875BB251-9A25-472C-9A61-D40A442C1EC6}"/>
    <cellStyle name="Normal 13 2 2 5 3 2" xfId="28239" xr:uid="{38614462-0BC6-4883-BCAC-451AC904AE3F}"/>
    <cellStyle name="Normal 13 2 2 5 3 3" xfId="43072" xr:uid="{A8658249-D810-4FD7-B2C5-31C59D07E9D3}"/>
    <cellStyle name="Normal 13 2 2 5 4" xfId="20819" xr:uid="{0AA35660-2C08-49B2-BD45-8B90894B61FE}"/>
    <cellStyle name="Normal 13 2 2 5 5" xfId="35652" xr:uid="{EE502592-1DAE-4DF0-A959-92A07ED1A26D}"/>
    <cellStyle name="Normal 13 2 2 6" xfId="3339" xr:uid="{E17F8F93-A211-404A-85BE-AEBFB3926883}"/>
    <cellStyle name="Normal 13 2 2 6 2" xfId="9479" xr:uid="{49D70FA0-E3CE-45C6-89AF-C13A994C51D4}"/>
    <cellStyle name="Normal 13 2 2 6 2 2" xfId="16902" xr:uid="{2305161A-9EDA-4068-82D3-CF1A08701DE0}"/>
    <cellStyle name="Normal 13 2 2 6 2 2 2" xfId="31740" xr:uid="{08DEFDB7-61AB-444F-AA74-7476D4E02D78}"/>
    <cellStyle name="Normal 13 2 2 6 2 2 3" xfId="46573" xr:uid="{A0AA6EDE-A46F-40F4-A57F-5C05F70FD52E}"/>
    <cellStyle name="Normal 13 2 2 6 2 3" xfId="24320" xr:uid="{65137A54-653F-4D2E-9A56-FAB17BE19CB3}"/>
    <cellStyle name="Normal 13 2 2 6 2 4" xfId="39153" xr:uid="{9FEF061D-A4EE-4749-BC0B-135D1C545C3C}"/>
    <cellStyle name="Normal 13 2 2 6 3" xfId="10752" xr:uid="{457EAC66-29BF-4E5C-B7FB-992CE60BB2EB}"/>
    <cellStyle name="Normal 13 2 2 6 3 2" xfId="25590" xr:uid="{2DD09079-E740-4A09-8B4C-134E954FB85A}"/>
    <cellStyle name="Normal 13 2 2 6 3 3" xfId="40423" xr:uid="{093B2842-D276-4E76-96E1-B9CDB22E40DC}"/>
    <cellStyle name="Normal 13 2 2 6 4" xfId="18170" xr:uid="{E2BE0857-F4EF-4915-9BEA-342F94CDE05E}"/>
    <cellStyle name="Normal 13 2 2 6 5" xfId="33003" xr:uid="{E27F2464-D3DD-42A1-87C3-4EA0B27A50AD}"/>
    <cellStyle name="Normal 13 2 2 7" xfId="6570" xr:uid="{C91EC73B-C803-403C-B254-84881B507F02}"/>
    <cellStyle name="Normal 13 2 2 7 2" xfId="13993" xr:uid="{2015F6A1-BE85-44D8-8058-BC4AEF5133C2}"/>
    <cellStyle name="Normal 13 2 2 7 2 2" xfId="28831" xr:uid="{F3BE32F7-DFFC-48E2-A511-C6CCA5231FA3}"/>
    <cellStyle name="Normal 13 2 2 7 2 3" xfId="43664" xr:uid="{9093D91E-3712-426F-A6B7-98F146B6F876}"/>
    <cellStyle name="Normal 13 2 2 7 3" xfId="21411" xr:uid="{CCF055C4-53B8-48B9-9328-8A84F77836E0}"/>
    <cellStyle name="Normal 13 2 2 7 4" xfId="36244" xr:uid="{ADE5CD18-B554-45E2-9A15-27DB9C3895BA}"/>
    <cellStyle name="Normal 13 2 2 8" xfId="9882" xr:uid="{890D1612-F4D0-4896-BCCC-A1B85A61AED3}"/>
    <cellStyle name="Normal 13 2 2 8 2" xfId="24720" xr:uid="{A97A1AEE-1AC7-4915-89B7-31FCBC66DC00}"/>
    <cellStyle name="Normal 13 2 2 8 3" xfId="39553" xr:uid="{E32F283B-C17C-4566-8015-44CA70BC251A}"/>
    <cellStyle name="Normal 13 2 2 9" xfId="17300" xr:uid="{BBBF7742-C0E6-4A17-99BC-FEE2B85CFEA6}"/>
    <cellStyle name="Normal 13 2 3" xfId="3342" xr:uid="{F1464D8A-35C6-4F97-8842-6B34C31FA2F9}"/>
    <cellStyle name="Normal 13 2 3 2" xfId="4709" xr:uid="{B4BB9E27-87CC-4C08-B5EE-68AB102281C1}"/>
    <cellStyle name="Normal 13 2 3 2 2" xfId="7947" xr:uid="{7D91AEFB-132E-4652-B856-33D94015BB98}"/>
    <cellStyle name="Normal 13 2 3 2 2 2" xfId="15370" xr:uid="{D7EAA671-1A4B-4A0F-A73C-52B472BD25B5}"/>
    <cellStyle name="Normal 13 2 3 2 2 2 2" xfId="30208" xr:uid="{E52C1049-BCA2-4010-B565-385D6219BFA4}"/>
    <cellStyle name="Normal 13 2 3 2 2 2 3" xfId="45041" xr:uid="{1AE52D07-B994-44D2-AB73-D55E343A7EBF}"/>
    <cellStyle name="Normal 13 2 3 2 2 3" xfId="22788" xr:uid="{79586B67-CDE8-4D88-8720-2AC1D08CB97B}"/>
    <cellStyle name="Normal 13 2 3 2 2 4" xfId="37621" xr:uid="{976C70B7-42E5-41BC-B6BF-497C2E7A1852}"/>
    <cellStyle name="Normal 13 2 3 2 3" xfId="12132" xr:uid="{631A7811-BFE3-49FB-828F-8921615D2C83}"/>
    <cellStyle name="Normal 13 2 3 2 3 2" xfId="26970" xr:uid="{64968BEC-FF3E-4A5F-A873-7BB2A8CFC3D9}"/>
    <cellStyle name="Normal 13 2 3 2 3 3" xfId="41803" xr:uid="{1A9F2B66-25C7-48EE-9791-AD4ED8C11DDE}"/>
    <cellStyle name="Normal 13 2 3 2 4" xfId="19550" xr:uid="{21E2143F-A0F5-4061-864D-DB78D687563F}"/>
    <cellStyle name="Normal 13 2 3 2 5" xfId="34383" xr:uid="{C8D480DC-2F3B-44AA-9134-917F7CBAA981}"/>
    <cellStyle name="Normal 13 2 3 3" xfId="6573" xr:uid="{565BCDC8-59A2-4042-A816-387F7911605C}"/>
    <cellStyle name="Normal 13 2 3 3 2" xfId="13996" xr:uid="{74012B85-90E0-4760-92A0-3F98C52EB8E4}"/>
    <cellStyle name="Normal 13 2 3 3 2 2" xfId="28834" xr:uid="{9D94CC24-22D4-4539-8DDB-4F18A06F15F1}"/>
    <cellStyle name="Normal 13 2 3 3 2 3" xfId="43667" xr:uid="{B1404F1F-73F3-4E3D-9F94-48BFE2BB5D82}"/>
    <cellStyle name="Normal 13 2 3 3 3" xfId="21414" xr:uid="{90F3475B-99CA-42B4-B88C-64B8B251AA13}"/>
    <cellStyle name="Normal 13 2 3 3 4" xfId="36247" xr:uid="{F1EA3E78-1976-4241-95DC-4ED2B66D7E41}"/>
    <cellStyle name="Normal 13 2 3 4" xfId="10755" xr:uid="{C240124A-93BE-4491-9D39-44B61FB9CAAC}"/>
    <cellStyle name="Normal 13 2 3 4 2" xfId="25593" xr:uid="{D788E333-FD43-494D-A3F6-DED969805352}"/>
    <cellStyle name="Normal 13 2 3 4 3" xfId="40426" xr:uid="{98E0ABBD-A2EB-4CF1-9647-F8965219D6FB}"/>
    <cellStyle name="Normal 13 2 3 5" xfId="18173" xr:uid="{1A0AFE9F-61DB-4315-9150-DF4387187352}"/>
    <cellStyle name="Normal 13 2 3 6" xfId="33006" xr:uid="{980FC5B4-425A-4B3C-A577-44C7E347A7FF}"/>
    <cellStyle name="Normal 13 2 4" xfId="3343" xr:uid="{50214558-2A56-49D9-95E5-684EECFC38ED}"/>
    <cellStyle name="Normal 13 2 4 2" xfId="4710" xr:uid="{67CF8E30-DA3E-408A-9732-023B0347AB38}"/>
    <cellStyle name="Normal 13 2 4 2 2" xfId="7948" xr:uid="{311EEB2C-74B3-43D7-B60F-C8FD75434DF7}"/>
    <cellStyle name="Normal 13 2 4 2 2 2" xfId="15371" xr:uid="{64C87293-C4B4-43FC-A545-B86DBB508F8F}"/>
    <cellStyle name="Normal 13 2 4 2 2 2 2" xfId="30209" xr:uid="{48AFAD1E-251D-4B49-9530-1B991687D771}"/>
    <cellStyle name="Normal 13 2 4 2 2 2 3" xfId="45042" xr:uid="{94EB7CCD-E956-4AF8-846F-F835D558816D}"/>
    <cellStyle name="Normal 13 2 4 2 2 3" xfId="22789" xr:uid="{96B035BC-4DE1-4D44-80CC-BFC2FCF07299}"/>
    <cellStyle name="Normal 13 2 4 2 2 4" xfId="37622" xr:uid="{EBC82FE8-8F10-4432-B480-1751A8C11558}"/>
    <cellStyle name="Normal 13 2 4 2 3" xfId="12133" xr:uid="{CB47CCF8-8CDC-43EF-BC3C-0D8DBB19523F}"/>
    <cellStyle name="Normal 13 2 4 2 3 2" xfId="26971" xr:uid="{4A26B966-EC2C-4859-819F-BFFCDC6DE0CE}"/>
    <cellStyle name="Normal 13 2 4 2 3 3" xfId="41804" xr:uid="{49E5717B-8B0F-4CBC-9CBE-9910F5F12CAF}"/>
    <cellStyle name="Normal 13 2 4 2 4" xfId="19551" xr:uid="{8774F85E-7709-4A26-BFD7-039C4AC17842}"/>
    <cellStyle name="Normal 13 2 4 2 5" xfId="34384" xr:uid="{49F8E197-ADCE-4383-8B7A-74C5CB066857}"/>
    <cellStyle name="Normal 13 2 4 3" xfId="6574" xr:uid="{B5B8DD53-2B45-4AE1-996D-AB9CA6467779}"/>
    <cellStyle name="Normal 13 2 4 3 2" xfId="13997" xr:uid="{BA0999D9-E2BC-4C9B-92A0-0E3D53D28276}"/>
    <cellStyle name="Normal 13 2 4 3 2 2" xfId="28835" xr:uid="{5A718822-2E8B-44B6-8204-84D60B56E975}"/>
    <cellStyle name="Normal 13 2 4 3 2 3" xfId="43668" xr:uid="{A9790FE5-6900-4335-9266-6039F5F725CC}"/>
    <cellStyle name="Normal 13 2 4 3 3" xfId="21415" xr:uid="{DA63E823-C7A6-4FE1-92FA-1B6F504FEBE1}"/>
    <cellStyle name="Normal 13 2 4 3 4" xfId="36248" xr:uid="{0C5EE14D-7BC5-4D16-94AC-19FBC5353729}"/>
    <cellStyle name="Normal 13 2 4 4" xfId="10756" xr:uid="{ED0A50FE-0C5D-48A1-A2C2-E99DBB213BEF}"/>
    <cellStyle name="Normal 13 2 4 4 2" xfId="25594" xr:uid="{6BA61D79-7939-4D29-BC69-3E46EFCEC9D7}"/>
    <cellStyle name="Normal 13 2 4 4 3" xfId="40427" xr:uid="{A3DC80BD-DED1-42B5-8643-CB01ECF43646}"/>
    <cellStyle name="Normal 13 2 4 5" xfId="18174" xr:uid="{713A3280-ADEE-4E0B-B36D-A1A0FB0A73A4}"/>
    <cellStyle name="Normal 13 2 4 6" xfId="33007" xr:uid="{77F4B59C-1484-43E1-8ABD-0234452DA1D3}"/>
    <cellStyle name="Normal 13 2 5" xfId="4711" xr:uid="{C028D47F-6B09-4C8C-8554-E36AA8DB3E5B}"/>
    <cellStyle name="Normal 13 2 5 2" xfId="7949" xr:uid="{26C668F1-0852-4CB9-8DF9-7FB7893C8C60}"/>
    <cellStyle name="Normal 13 2 5 2 2" xfId="15372" xr:uid="{41F4B81C-E720-4ED5-8138-05F7D3D5568A}"/>
    <cellStyle name="Normal 13 2 5 2 2 2" xfId="30210" xr:uid="{85BB09E2-61CE-402D-AC84-AC627D05AE72}"/>
    <cellStyle name="Normal 13 2 5 2 2 3" xfId="45043" xr:uid="{0CB1C10B-20E4-43F5-8C1E-8223C88D7F5B}"/>
    <cellStyle name="Normal 13 2 5 2 3" xfId="22790" xr:uid="{6C7788BA-5C70-42EF-B262-C129DDD7C662}"/>
    <cellStyle name="Normal 13 2 5 2 4" xfId="37623" xr:uid="{7EA9351F-3037-4B90-9101-F688E627F368}"/>
    <cellStyle name="Normal 13 2 5 3" xfId="12134" xr:uid="{67500129-03E5-4B40-BD1A-2CF780AABE55}"/>
    <cellStyle name="Normal 13 2 5 3 2" xfId="26972" xr:uid="{5060B5C3-AEFD-4DB3-B80D-D80C251504C1}"/>
    <cellStyle name="Normal 13 2 5 3 3" xfId="41805" xr:uid="{709C9F1C-EAB1-4801-8DDC-BA2253A94D17}"/>
    <cellStyle name="Normal 13 2 5 4" xfId="19552" xr:uid="{AFADD20A-1A50-40BF-89A5-F5407751C19C}"/>
    <cellStyle name="Normal 13 2 5 5" xfId="34385" xr:uid="{ADE7829C-FA7D-489F-9B92-2367419D5FDC}"/>
    <cellStyle name="Normal 13 2 6" xfId="5889" xr:uid="{A97A9094-1DA8-4FE7-8A53-56C7D35E96B7}"/>
    <cellStyle name="Normal 13 2 6 2" xfId="9128" xr:uid="{547CE5C3-273C-4186-BE5B-DE725DBE344A}"/>
    <cellStyle name="Normal 13 2 6 2 2" xfId="16551" xr:uid="{DF22916B-C0A9-4ABB-8816-CB8C1A682F3B}"/>
    <cellStyle name="Normal 13 2 6 2 2 2" xfId="31389" xr:uid="{DE3B658E-222E-4877-BA37-C8B6C64858B7}"/>
    <cellStyle name="Normal 13 2 6 2 2 3" xfId="46222" xr:uid="{63993427-5874-4427-9DCE-CEB8668549ED}"/>
    <cellStyle name="Normal 13 2 6 2 3" xfId="23969" xr:uid="{1F90086C-213F-41F2-BC3E-93E52509D35B}"/>
    <cellStyle name="Normal 13 2 6 2 4" xfId="38802" xr:uid="{4EC8EACF-CABC-4FBC-B685-8097B4E12AFE}"/>
    <cellStyle name="Normal 13 2 6 3" xfId="13313" xr:uid="{90ECE2B4-D00B-4081-985A-E4075E546267}"/>
    <cellStyle name="Normal 13 2 6 3 2" xfId="28151" xr:uid="{B706E12D-86F9-4109-8017-05C7C486200E}"/>
    <cellStyle name="Normal 13 2 6 3 3" xfId="42984" xr:uid="{5C92A25F-19B8-4C69-A30F-2F9F76608664}"/>
    <cellStyle name="Normal 13 2 6 4" xfId="20731" xr:uid="{62AA59F1-1C42-4961-BFB3-BADD4FD721EC}"/>
    <cellStyle name="Normal 13 2 6 5" xfId="35564" xr:uid="{8B9340AE-00A6-4A49-B8CD-EA4602692E41}"/>
    <cellStyle name="Normal 13 2 7" xfId="3338" xr:uid="{ACC6F2B4-6D36-4715-A02C-F3A5FC39902C}"/>
    <cellStyle name="Normal 13 2 7 2" xfId="9478" xr:uid="{DF1D5C6A-9AE3-4ACF-8DDC-1EEDB11EAFBB}"/>
    <cellStyle name="Normal 13 2 7 2 2" xfId="16901" xr:uid="{08472D9B-B1BD-4AE1-B0EA-EF6240D17649}"/>
    <cellStyle name="Normal 13 2 7 2 2 2" xfId="31739" xr:uid="{586B34C9-B4C5-4C4A-8BC0-67DFC23C19A4}"/>
    <cellStyle name="Normal 13 2 7 2 2 3" xfId="46572" xr:uid="{61DAD57E-024C-417A-BACD-96E90DAB6314}"/>
    <cellStyle name="Normal 13 2 7 2 3" xfId="24319" xr:uid="{F9800030-7563-472B-9656-10F75E990B02}"/>
    <cellStyle name="Normal 13 2 7 2 4" xfId="39152" xr:uid="{734CF3CE-A5F1-47FE-AB3E-D9924C32131F}"/>
    <cellStyle name="Normal 13 2 7 3" xfId="10751" xr:uid="{958E4D13-F97A-42CC-8B6D-943F5252307C}"/>
    <cellStyle name="Normal 13 2 7 3 2" xfId="25589" xr:uid="{6F589F5A-B7F4-40BA-AD93-E28AEACD9CC2}"/>
    <cellStyle name="Normal 13 2 7 3 3" xfId="40422" xr:uid="{16AD9A9F-8FA2-4394-B239-671CBF8F6A6E}"/>
    <cellStyle name="Normal 13 2 7 4" xfId="18169" xr:uid="{1676C9DD-747A-47C6-A4DB-5645CDC9E51B}"/>
    <cellStyle name="Normal 13 2 7 5" xfId="33002" xr:uid="{DBB03482-8A20-416A-B532-38FA523D8F70}"/>
    <cellStyle name="Normal 13 2 8" xfId="6569" xr:uid="{EF2F0F9B-6633-47B3-A0EF-F41C15BE8EFF}"/>
    <cellStyle name="Normal 13 2 8 2" xfId="13992" xr:uid="{ECFB1A98-B3EE-416E-97B0-D4E0BF46CFAB}"/>
    <cellStyle name="Normal 13 2 8 2 2" xfId="28830" xr:uid="{73C899DD-9839-416E-A5B9-2BDE854A034D}"/>
    <cellStyle name="Normal 13 2 8 2 3" xfId="43663" xr:uid="{2872DAED-8C05-4B0D-AFB0-B884C6C239D3}"/>
    <cellStyle name="Normal 13 2 8 3" xfId="21410" xr:uid="{5A591C2C-F9AB-4D22-AA37-AAE214FB710A}"/>
    <cellStyle name="Normal 13 2 8 4" xfId="36243" xr:uid="{4CED4567-1C93-4F34-AE5A-4E4B64D947D0}"/>
    <cellStyle name="Normal 13 2 9" xfId="9844" xr:uid="{C91D960A-8220-4930-986D-9001E0CA391A}"/>
    <cellStyle name="Normal 13 2 9 2" xfId="24682" xr:uid="{26F8B7AF-8B67-4882-BD7D-FA9681A6CFAF}"/>
    <cellStyle name="Normal 13 2 9 3" xfId="39515" xr:uid="{7605D27B-D8D1-4C63-BCF2-8A672B70DA0F}"/>
    <cellStyle name="Normal 13 3" xfId="1305" xr:uid="{C706E288-D9A2-4556-A1BF-40779D840CFB}"/>
    <cellStyle name="Normal 13 3 10" xfId="32117" xr:uid="{B195DA4D-2BED-4CCF-9949-0CBF20292723}"/>
    <cellStyle name="Normal 13 3 11" xfId="2296" xr:uid="{50CC6655-D7E1-41AB-8FBA-9CB2217EC2EB}"/>
    <cellStyle name="Normal 13 3 2" xfId="3345" xr:uid="{051ACE27-B9F8-4B35-B52A-7246AB86917B}"/>
    <cellStyle name="Normal 13 3 2 2" xfId="4712" xr:uid="{921DF9BD-49AC-4CAB-970B-9994936BF05A}"/>
    <cellStyle name="Normal 13 3 2 2 2" xfId="7950" xr:uid="{FF52D6A1-878C-4852-A16D-EC6DDFC26018}"/>
    <cellStyle name="Normal 13 3 2 2 2 2" xfId="15373" xr:uid="{2D94DFD1-BFA4-4ABA-BA1F-1050C9B27064}"/>
    <cellStyle name="Normal 13 3 2 2 2 2 2" xfId="30211" xr:uid="{49EC4DDF-54F4-4ECA-9D94-9D267FE4A6F6}"/>
    <cellStyle name="Normal 13 3 2 2 2 2 3" xfId="45044" xr:uid="{35D4B203-ADB2-426D-A36D-28B128511C29}"/>
    <cellStyle name="Normal 13 3 2 2 2 3" xfId="22791" xr:uid="{50CA31B0-C598-447E-A8BD-A9AAC12A6EF3}"/>
    <cellStyle name="Normal 13 3 2 2 2 4" xfId="37624" xr:uid="{2E16B24F-AB43-40FB-954C-E895F3150917}"/>
    <cellStyle name="Normal 13 3 2 2 3" xfId="12135" xr:uid="{4856E5E6-03E8-4F6E-8ED3-3404DE0E04C2}"/>
    <cellStyle name="Normal 13 3 2 2 3 2" xfId="26973" xr:uid="{20CA5BCA-1614-4F44-8413-192A04798855}"/>
    <cellStyle name="Normal 13 3 2 2 3 3" xfId="41806" xr:uid="{069CC8B7-19CA-4657-85E9-89D6230CCC40}"/>
    <cellStyle name="Normal 13 3 2 2 4" xfId="19553" xr:uid="{F76EE8FC-BA76-44EC-9F38-A0E412C964DB}"/>
    <cellStyle name="Normal 13 3 2 2 5" xfId="34386" xr:uid="{5DF683E5-BD02-4126-A7EA-2399BB528116}"/>
    <cellStyle name="Normal 13 3 2 3" xfId="6576" xr:uid="{805201E3-F8B7-4A64-9798-2893231F15AE}"/>
    <cellStyle name="Normal 13 3 2 3 2" xfId="13999" xr:uid="{DB3BC439-5673-47F4-A562-CE774FAFC11C}"/>
    <cellStyle name="Normal 13 3 2 3 2 2" xfId="28837" xr:uid="{3B2DC545-D443-415D-BB27-576599FDFC2F}"/>
    <cellStyle name="Normal 13 3 2 3 2 3" xfId="43670" xr:uid="{43A03162-6BCE-4473-8EEF-5147A2880AD0}"/>
    <cellStyle name="Normal 13 3 2 3 3" xfId="21417" xr:uid="{F05F70E2-81F4-4F21-8101-B2D528284B78}"/>
    <cellStyle name="Normal 13 3 2 3 4" xfId="36250" xr:uid="{6A14336E-CD66-4BA5-A878-AA537BEB50D5}"/>
    <cellStyle name="Normal 13 3 2 4" xfId="10758" xr:uid="{A999AC0C-3DEF-4767-92C4-EB143C90A37D}"/>
    <cellStyle name="Normal 13 3 2 4 2" xfId="25596" xr:uid="{FA17BED7-E76D-4950-AFAB-2C8921D1A4CA}"/>
    <cellStyle name="Normal 13 3 2 4 3" xfId="40429" xr:uid="{C42A1AF4-4444-4B36-9507-F75F8AA643B9}"/>
    <cellStyle name="Normal 13 3 2 5" xfId="18176" xr:uid="{1DAD6B10-93F9-4ADB-9473-CDD0B354A6FC}"/>
    <cellStyle name="Normal 13 3 2 6" xfId="33009" xr:uid="{15AD1A34-2151-4B70-9503-6D6EE1C62F8A}"/>
    <cellStyle name="Normal 13 3 3" xfId="3346" xr:uid="{9B9A8CBF-B83D-44EB-8426-AB2872D618E5}"/>
    <cellStyle name="Normal 13 3 3 2" xfId="4713" xr:uid="{185A44C3-455F-44D2-A43E-E132E844ABC9}"/>
    <cellStyle name="Normal 13 3 3 2 2" xfId="7951" xr:uid="{02F11B15-8B4E-4BD5-AF43-058A09D09B3C}"/>
    <cellStyle name="Normal 13 3 3 2 2 2" xfId="15374" xr:uid="{77448AC5-9FB8-46E0-BA77-75EA991E81AC}"/>
    <cellStyle name="Normal 13 3 3 2 2 2 2" xfId="30212" xr:uid="{BA82EC5C-BEF7-4917-8F32-65616C67DCF7}"/>
    <cellStyle name="Normal 13 3 3 2 2 2 3" xfId="45045" xr:uid="{9EF4A499-02D4-4D82-8148-2F4E94EAA173}"/>
    <cellStyle name="Normal 13 3 3 2 2 3" xfId="22792" xr:uid="{AD314A36-6C90-419A-8C2C-0D7B6D7A8C09}"/>
    <cellStyle name="Normal 13 3 3 2 2 4" xfId="37625" xr:uid="{D0E6CCD7-097E-4C02-8308-74594186A007}"/>
    <cellStyle name="Normal 13 3 3 2 3" xfId="12136" xr:uid="{ECD0079C-71E4-4532-B806-B076E6CCE20E}"/>
    <cellStyle name="Normal 13 3 3 2 3 2" xfId="26974" xr:uid="{690B6AE5-1463-42D1-A2FE-2A917829883B}"/>
    <cellStyle name="Normal 13 3 3 2 3 3" xfId="41807" xr:uid="{EA3B6F24-08E1-4C38-BAAF-CE30C9880155}"/>
    <cellStyle name="Normal 13 3 3 2 4" xfId="19554" xr:uid="{A42F3DC2-35E8-41E0-B112-F108F96B7B6B}"/>
    <cellStyle name="Normal 13 3 3 2 5" xfId="34387" xr:uid="{AA076C4B-2072-4793-9BBA-3AE0FC8ABCB5}"/>
    <cellStyle name="Normal 13 3 3 3" xfId="6577" xr:uid="{C5674F7C-CC83-487F-AFA8-870EB8517476}"/>
    <cellStyle name="Normal 13 3 3 3 2" xfId="14000" xr:uid="{FC9B6D19-BFD6-4296-BF62-8B5CAF3C2B6F}"/>
    <cellStyle name="Normal 13 3 3 3 2 2" xfId="28838" xr:uid="{1EF7DF33-342D-46A3-BA95-C1EDE1E0F32F}"/>
    <cellStyle name="Normal 13 3 3 3 2 3" xfId="43671" xr:uid="{8B93F558-8B90-4381-9601-B4B187F06E5A}"/>
    <cellStyle name="Normal 13 3 3 3 3" xfId="21418" xr:uid="{BF714B11-8E43-4D32-B885-18F86071637E}"/>
    <cellStyle name="Normal 13 3 3 3 4" xfId="36251" xr:uid="{4A500A10-0A16-40AA-86D3-8E87AE8AC30D}"/>
    <cellStyle name="Normal 13 3 3 4" xfId="10759" xr:uid="{77A99CEC-8956-426A-AD2C-C1283E924EBD}"/>
    <cellStyle name="Normal 13 3 3 4 2" xfId="25597" xr:uid="{3383A97B-639F-4E03-8C78-FAD53E386BBD}"/>
    <cellStyle name="Normal 13 3 3 4 3" xfId="40430" xr:uid="{62AB3318-0227-47B8-B90A-AACE17B4DF3D}"/>
    <cellStyle name="Normal 13 3 3 5" xfId="18177" xr:uid="{02FBA18D-5216-44DD-AB54-34BFC05FC15F}"/>
    <cellStyle name="Normal 13 3 3 6" xfId="33010" xr:uid="{650A63A3-8783-4FC3-912B-D10D8326FA25}"/>
    <cellStyle name="Normal 13 3 4" xfId="4714" xr:uid="{142B909E-9A4E-4DAD-B7B3-BCE2DC1BB09D}"/>
    <cellStyle name="Normal 13 3 4 2" xfId="7952" xr:uid="{6939CF6B-E811-41C1-920F-334EBA33EBC5}"/>
    <cellStyle name="Normal 13 3 4 2 2" xfId="15375" xr:uid="{CF357CAE-6DBC-4C48-85C8-8AA67ACE98F4}"/>
    <cellStyle name="Normal 13 3 4 2 2 2" xfId="30213" xr:uid="{1558D33C-A43F-4B14-88D1-AFC4824EDC93}"/>
    <cellStyle name="Normal 13 3 4 2 2 3" xfId="45046" xr:uid="{E5F5A9A7-F0EF-4800-968F-BA2323721F7F}"/>
    <cellStyle name="Normal 13 3 4 2 3" xfId="22793" xr:uid="{968408EE-6AC5-407E-8F7E-DD7416E11DC9}"/>
    <cellStyle name="Normal 13 3 4 2 4" xfId="37626" xr:uid="{E85B5484-7049-491A-BA4D-E29468BCBCB3}"/>
    <cellStyle name="Normal 13 3 4 3" xfId="12137" xr:uid="{E89F2035-F5AD-49CC-B95B-2FB0974F218A}"/>
    <cellStyle name="Normal 13 3 4 3 2" xfId="26975" xr:uid="{70059E50-963D-4D54-A401-02C867088094}"/>
    <cellStyle name="Normal 13 3 4 3 3" xfId="41808" xr:uid="{8561C069-00B8-4D26-AA95-88BDD4CEB8B3}"/>
    <cellStyle name="Normal 13 3 4 4" xfId="19555" xr:uid="{09D6F55D-9E4D-428B-ACB2-B9FF9AF45196}"/>
    <cellStyle name="Normal 13 3 4 5" xfId="34388" xr:uid="{780CE280-FD95-4E9C-AF4D-FE79D235C244}"/>
    <cellStyle name="Normal 13 3 5" xfId="5631" xr:uid="{2F598AA2-8F85-46D1-9F42-12E30913FDF2}"/>
    <cellStyle name="Normal 13 3 5 2" xfId="8871" xr:uid="{88195974-6972-4BF1-A5FA-9751810A124A}"/>
    <cellStyle name="Normal 13 3 5 2 2" xfId="16294" xr:uid="{529B0B54-A7E0-460F-A396-EAED8284740A}"/>
    <cellStyle name="Normal 13 3 5 2 2 2" xfId="31132" xr:uid="{8F02C58F-AEF0-46F2-8241-E64B4BD58091}"/>
    <cellStyle name="Normal 13 3 5 2 2 3" xfId="45965" xr:uid="{E2EA4272-143E-4870-9936-F0A92A4EB3EE}"/>
    <cellStyle name="Normal 13 3 5 2 3" xfId="23712" xr:uid="{171C2961-EF30-40C0-BC74-28B0983337A1}"/>
    <cellStyle name="Normal 13 3 5 2 4" xfId="38545" xr:uid="{851B0661-BC5C-4DCF-B0A4-10CCE0ECDD85}"/>
    <cellStyle name="Normal 13 3 5 3" xfId="13056" xr:uid="{AD9C630C-FFE2-4CD5-8C5F-AE3FBB64B3E5}"/>
    <cellStyle name="Normal 13 3 5 3 2" xfId="27894" xr:uid="{ECA40747-6799-4712-B37B-28264027C146}"/>
    <cellStyle name="Normal 13 3 5 3 3" xfId="42727" xr:uid="{663384C0-373C-4FE0-B149-CD14FFD8AF4A}"/>
    <cellStyle name="Normal 13 3 5 4" xfId="20474" xr:uid="{456DC8B6-27D7-4EC8-B329-6449DAB04757}"/>
    <cellStyle name="Normal 13 3 5 5" xfId="35307" xr:uid="{F853E19D-482D-4604-8C4D-58E1D4DB4023}"/>
    <cellStyle name="Normal 13 3 6" xfId="3344" xr:uid="{BD603F35-DF7A-4E70-96D7-19A844A46EC3}"/>
    <cellStyle name="Normal 13 3 6 2" xfId="9480" xr:uid="{77646BE5-FCF3-4CA1-AF47-832881DEBCAD}"/>
    <cellStyle name="Normal 13 3 6 2 2" xfId="16903" xr:uid="{F8BAECF3-EC36-4014-8326-FAC6E6FDACB7}"/>
    <cellStyle name="Normal 13 3 6 2 2 2" xfId="31741" xr:uid="{43020F27-B334-452D-AA14-6E2D03EDDF2E}"/>
    <cellStyle name="Normal 13 3 6 2 2 3" xfId="46574" xr:uid="{CB712B7B-E478-4007-A8E5-01F38B06325C}"/>
    <cellStyle name="Normal 13 3 6 2 3" xfId="24321" xr:uid="{EFAC82D2-C3E5-4D64-B8AE-CA8CA6AC2A1B}"/>
    <cellStyle name="Normal 13 3 6 2 4" xfId="39154" xr:uid="{05D23496-4D87-4F4B-A79D-5EBC3C0A81AC}"/>
    <cellStyle name="Normal 13 3 6 3" xfId="10757" xr:uid="{BF680528-C456-4AF1-907D-56EB8F364C1C}"/>
    <cellStyle name="Normal 13 3 6 3 2" xfId="25595" xr:uid="{1F7B0A86-CB3E-48D3-B5D8-13D0AA740F56}"/>
    <cellStyle name="Normal 13 3 6 3 3" xfId="40428" xr:uid="{3248BB85-1CD0-4999-BA5D-D10FCE55E2BD}"/>
    <cellStyle name="Normal 13 3 6 4" xfId="18175" xr:uid="{B7784E3B-8338-42B8-81DC-3967407F02CD}"/>
    <cellStyle name="Normal 13 3 6 5" xfId="33008" xr:uid="{385422B2-F6E5-4E04-98D4-5BE657EED099}"/>
    <cellStyle name="Normal 13 3 7" xfId="6575" xr:uid="{BC3C6680-AC00-4C54-A878-AAE03FBFCE2C}"/>
    <cellStyle name="Normal 13 3 7 2" xfId="13998" xr:uid="{EC18C535-07EE-413B-B62D-BCF62AF6D78B}"/>
    <cellStyle name="Normal 13 3 7 2 2" xfId="28836" xr:uid="{2588F344-56F5-471F-B225-A1F19705FC73}"/>
    <cellStyle name="Normal 13 3 7 2 3" xfId="43669" xr:uid="{18FF9FC4-6997-45D1-8943-2091D063CE0F}"/>
    <cellStyle name="Normal 13 3 7 3" xfId="21416" xr:uid="{31EC2FDF-CFC5-40C0-8AB1-4D32ABCB90E1}"/>
    <cellStyle name="Normal 13 3 7 4" xfId="36249" xr:uid="{F064235A-0C12-4BDE-9DE2-620FE800D73C}"/>
    <cellStyle name="Normal 13 3 8" xfId="9866" xr:uid="{DE8A5C7B-AAC9-44CB-A9CB-D4C060B974F0}"/>
    <cellStyle name="Normal 13 3 8 2" xfId="24704" xr:uid="{D58896E9-AF5A-4416-ACC0-3F76B9B388BA}"/>
    <cellStyle name="Normal 13 3 8 3" xfId="39537" xr:uid="{555FC723-F9A3-4D98-A21F-7EC1E41EE10D}"/>
    <cellStyle name="Normal 13 3 9" xfId="17284" xr:uid="{59761518-78AE-4F4C-95C7-5056760CEAEF}"/>
    <cellStyle name="Normal 13 4" xfId="2325" xr:uid="{3C542936-A696-49F3-B4B6-13D4C16A1D04}"/>
    <cellStyle name="Normal 13 4 10" xfId="32152" xr:uid="{527A02F4-0A73-4193-B16D-5556449392FC}"/>
    <cellStyle name="Normal 13 4 2" xfId="3348" xr:uid="{2037EA6E-FA9B-40A9-83A1-2EE539ADDE9E}"/>
    <cellStyle name="Normal 13 4 2 2" xfId="4715" xr:uid="{6005A491-833E-4525-95BD-5E10DE92D949}"/>
    <cellStyle name="Normal 13 4 2 2 2" xfId="7953" xr:uid="{64FA4E7C-7B95-4F0F-8DA8-4694677EAEE0}"/>
    <cellStyle name="Normal 13 4 2 2 2 2" xfId="15376" xr:uid="{30BEFB9A-BDB7-48E5-ACFB-936EF1406700}"/>
    <cellStyle name="Normal 13 4 2 2 2 2 2" xfId="30214" xr:uid="{C3D1C85A-E278-470B-A94A-100FFCCF7C7B}"/>
    <cellStyle name="Normal 13 4 2 2 2 2 3" xfId="45047" xr:uid="{D0F4F229-E1AB-4292-9045-41B7A10D5927}"/>
    <cellStyle name="Normal 13 4 2 2 2 3" xfId="22794" xr:uid="{4069D8B3-3045-4301-821D-E94FCAE22AA8}"/>
    <cellStyle name="Normal 13 4 2 2 2 4" xfId="37627" xr:uid="{92EE4594-8536-4EF2-96C3-756A3ED7F2A2}"/>
    <cellStyle name="Normal 13 4 2 2 3" xfId="12138" xr:uid="{AD6F9C3A-D1B2-4582-82C2-91A5827D23F1}"/>
    <cellStyle name="Normal 13 4 2 2 3 2" xfId="26976" xr:uid="{222220E2-95F8-4B0F-B88B-DD189C49C9C1}"/>
    <cellStyle name="Normal 13 4 2 2 3 3" xfId="41809" xr:uid="{07259F2B-BA9D-421F-A487-3FB2768379C1}"/>
    <cellStyle name="Normal 13 4 2 2 4" xfId="19556" xr:uid="{74795D79-A377-4493-868B-1C1809D666CB}"/>
    <cellStyle name="Normal 13 4 2 2 5" xfId="34389" xr:uid="{15944EC4-6A30-4E33-9708-355E2BF2067E}"/>
    <cellStyle name="Normal 13 4 2 3" xfId="6579" xr:uid="{063540EA-2E7A-4F9E-958B-A1374043FEC3}"/>
    <cellStyle name="Normal 13 4 2 3 2" xfId="14002" xr:uid="{8B6D1084-1382-4C4B-B051-E54F0BF2B7BB}"/>
    <cellStyle name="Normal 13 4 2 3 2 2" xfId="28840" xr:uid="{D6486ABB-3BF4-41AE-BF14-2F0FCA6DD82A}"/>
    <cellStyle name="Normal 13 4 2 3 2 3" xfId="43673" xr:uid="{6D2715D5-271A-48E3-9AEB-5A98C40CEC52}"/>
    <cellStyle name="Normal 13 4 2 3 3" xfId="21420" xr:uid="{245E550E-9EAD-4BB7-AFEA-AA8D32BD44DD}"/>
    <cellStyle name="Normal 13 4 2 3 4" xfId="36253" xr:uid="{65B474B1-6D47-44E1-B84C-7DF7BEF468D5}"/>
    <cellStyle name="Normal 13 4 2 4" xfId="10761" xr:uid="{BC4E5343-322E-4C3F-8780-68126BF21A28}"/>
    <cellStyle name="Normal 13 4 2 4 2" xfId="25599" xr:uid="{DB223A89-7B21-420D-81CA-832CEA317E5E}"/>
    <cellStyle name="Normal 13 4 2 4 3" xfId="40432" xr:uid="{1EAB5F5D-D63C-4A09-B48A-9FE579E97EF8}"/>
    <cellStyle name="Normal 13 4 2 5" xfId="18179" xr:uid="{E857B91D-1DF8-497D-B4ED-D155BD12C56E}"/>
    <cellStyle name="Normal 13 4 2 6" xfId="33012" xr:uid="{3C8B1A27-5B3B-48C1-9FE8-BFACAE303CE6}"/>
    <cellStyle name="Normal 13 4 3" xfId="3349" xr:uid="{8E7D8962-E3C1-45AB-A622-FBDE72FF4585}"/>
    <cellStyle name="Normal 13 4 3 2" xfId="4716" xr:uid="{4600DB69-A014-49D1-A1E9-E9BDCDC220DC}"/>
    <cellStyle name="Normal 13 4 3 2 2" xfId="7954" xr:uid="{5C54AFEC-5202-4494-B8E3-DEDA86321C34}"/>
    <cellStyle name="Normal 13 4 3 2 2 2" xfId="15377" xr:uid="{E3757AD8-932F-42D7-BB69-296AD419BEB5}"/>
    <cellStyle name="Normal 13 4 3 2 2 2 2" xfId="30215" xr:uid="{B8763569-B13B-4F0D-9852-47CE4509ABD9}"/>
    <cellStyle name="Normal 13 4 3 2 2 2 3" xfId="45048" xr:uid="{03F3B321-4B60-463A-9281-88AEE1BBACFC}"/>
    <cellStyle name="Normal 13 4 3 2 2 3" xfId="22795" xr:uid="{AE6A36B3-80AA-4115-959F-F6C40D71558C}"/>
    <cellStyle name="Normal 13 4 3 2 2 4" xfId="37628" xr:uid="{56F33799-EFA1-46D4-A2C2-C29BD3B300D4}"/>
    <cellStyle name="Normal 13 4 3 2 3" xfId="12139" xr:uid="{3225BDAF-F75C-496F-878E-2BD38CAB5C16}"/>
    <cellStyle name="Normal 13 4 3 2 3 2" xfId="26977" xr:uid="{27974C41-E5A1-4F02-A850-B17E77986DF0}"/>
    <cellStyle name="Normal 13 4 3 2 3 3" xfId="41810" xr:uid="{688F61B4-7561-4324-A0E8-19366F4B5066}"/>
    <cellStyle name="Normal 13 4 3 2 4" xfId="19557" xr:uid="{34E18AB9-75A1-40C4-A074-9C0D400F6B8F}"/>
    <cellStyle name="Normal 13 4 3 2 5" xfId="34390" xr:uid="{F42B9117-74D3-49FE-90EB-BC1C38F378C1}"/>
    <cellStyle name="Normal 13 4 3 3" xfId="6580" xr:uid="{7CD69D2A-0A87-4AB8-95A1-3AD7EF16DD50}"/>
    <cellStyle name="Normal 13 4 3 3 2" xfId="14003" xr:uid="{41AB1575-5CB1-4122-B196-F5DD1D3861DB}"/>
    <cellStyle name="Normal 13 4 3 3 2 2" xfId="28841" xr:uid="{8CDE6765-0437-475B-9100-0F3BB5F8A31F}"/>
    <cellStyle name="Normal 13 4 3 3 2 3" xfId="43674" xr:uid="{36C3E904-E10A-4EF6-84EC-ADA2D872659D}"/>
    <cellStyle name="Normal 13 4 3 3 3" xfId="21421" xr:uid="{104F4305-A8D3-42A8-88E1-E622C24DC40C}"/>
    <cellStyle name="Normal 13 4 3 3 4" xfId="36254" xr:uid="{8DA824EB-70CB-493B-98B5-106B1AFDDBF9}"/>
    <cellStyle name="Normal 13 4 3 4" xfId="10762" xr:uid="{3BFF7A74-AA99-4A3A-B3AE-F46B6AD05BE9}"/>
    <cellStyle name="Normal 13 4 3 4 2" xfId="25600" xr:uid="{7F7A9976-E60F-4812-AF12-9E1895DBBF46}"/>
    <cellStyle name="Normal 13 4 3 4 3" xfId="40433" xr:uid="{0D53DDBD-C246-44A8-B89B-4E81ED4E9B71}"/>
    <cellStyle name="Normal 13 4 3 5" xfId="18180" xr:uid="{AF517ECC-FEFE-47EB-BC6C-709D2C78A46B}"/>
    <cellStyle name="Normal 13 4 3 6" xfId="33013" xr:uid="{03E0A50A-4AED-4225-91CC-45E1073DA49A}"/>
    <cellStyle name="Normal 13 4 4" xfId="4717" xr:uid="{6314A5FC-7DA6-4D40-9A61-8A69C6AF9738}"/>
    <cellStyle name="Normal 13 4 4 2" xfId="7955" xr:uid="{0152A291-AC63-4282-AD8F-D09139742A0D}"/>
    <cellStyle name="Normal 13 4 4 2 2" xfId="15378" xr:uid="{411769F8-A965-46C9-A2CA-A56648B9AFCC}"/>
    <cellStyle name="Normal 13 4 4 2 2 2" xfId="30216" xr:uid="{CF965C01-A64E-423F-B274-C0BC53EB552D}"/>
    <cellStyle name="Normal 13 4 4 2 2 3" xfId="45049" xr:uid="{606E911B-48B3-4C01-AE1E-66C710904A75}"/>
    <cellStyle name="Normal 13 4 4 2 3" xfId="22796" xr:uid="{C7BF2A97-97B3-4E3D-9DC2-CF637330463A}"/>
    <cellStyle name="Normal 13 4 4 2 4" xfId="37629" xr:uid="{62C806AB-E390-425A-B2B5-39AECBD6015F}"/>
    <cellStyle name="Normal 13 4 4 3" xfId="12140" xr:uid="{EA635778-B477-4A0F-82FC-7A802B4DE691}"/>
    <cellStyle name="Normal 13 4 4 3 2" xfId="26978" xr:uid="{4A5082EB-EAC7-43E5-A247-E1B30900289F}"/>
    <cellStyle name="Normal 13 4 4 3 3" xfId="41811" xr:uid="{ADC24EB1-FE79-4107-B83B-B7286F227CBA}"/>
    <cellStyle name="Normal 13 4 4 4" xfId="19558" xr:uid="{531491D1-4E1D-4AF5-A539-357796D025FA}"/>
    <cellStyle name="Normal 13 4 4 5" xfId="34391" xr:uid="{30B3BCA4-B600-4685-BF88-F24120C0FF64}"/>
    <cellStyle name="Normal 13 4 5" xfId="5616" xr:uid="{0A01607A-B6B7-4094-BD86-ADDE78A165B5}"/>
    <cellStyle name="Normal 13 4 5 2" xfId="8856" xr:uid="{334A8E71-E3D0-4CAD-A9CA-BD6B0043D0F9}"/>
    <cellStyle name="Normal 13 4 5 2 2" xfId="16279" xr:uid="{DF2B6E2A-1116-4460-A166-45302D3F09FC}"/>
    <cellStyle name="Normal 13 4 5 2 2 2" xfId="31117" xr:uid="{146EB62C-4F29-413E-B144-8864176BA2F3}"/>
    <cellStyle name="Normal 13 4 5 2 2 3" xfId="45950" xr:uid="{B57A3077-FB3E-473F-A64D-DA46816D2AD1}"/>
    <cellStyle name="Normal 13 4 5 2 3" xfId="23697" xr:uid="{33C3979C-36C7-4D72-8C63-A86B6136C0F4}"/>
    <cellStyle name="Normal 13 4 5 2 4" xfId="38530" xr:uid="{1CF6FCBA-3DD3-4B26-85A6-0669F4549120}"/>
    <cellStyle name="Normal 13 4 5 3" xfId="13041" xr:uid="{01EF0D4F-C1EC-4632-996C-09CFC59D4615}"/>
    <cellStyle name="Normal 13 4 5 3 2" xfId="27879" xr:uid="{14FFF601-19FF-4C9A-9726-32946FD453D7}"/>
    <cellStyle name="Normal 13 4 5 3 3" xfId="42712" xr:uid="{104788EB-1230-4086-9E1C-817A8303C075}"/>
    <cellStyle name="Normal 13 4 5 4" xfId="20459" xr:uid="{EC53E3A9-26BD-400B-88DB-B3EB7D9DA656}"/>
    <cellStyle name="Normal 13 4 5 5" xfId="35292" xr:uid="{D4C48D13-B719-46DC-9E67-A611EC8C65AB}"/>
    <cellStyle name="Normal 13 4 6" xfId="3347" xr:uid="{6DD89AD4-D833-40A1-9CE6-FE3E31FE77AA}"/>
    <cellStyle name="Normal 13 4 6 2" xfId="9481" xr:uid="{5DE5ABDF-50B0-482E-B9C4-1445BBCE1A61}"/>
    <cellStyle name="Normal 13 4 6 2 2" xfId="16904" xr:uid="{C0D791F7-1860-4E5B-B8C0-86FFA8DB33D1}"/>
    <cellStyle name="Normal 13 4 6 2 2 2" xfId="31742" xr:uid="{5726D83E-1F60-435D-B6E7-17022EF81DDB}"/>
    <cellStyle name="Normal 13 4 6 2 2 3" xfId="46575" xr:uid="{9FB0E086-8979-4AA6-8735-3ED4A25A0C80}"/>
    <cellStyle name="Normal 13 4 6 2 3" xfId="24322" xr:uid="{86CA3CAC-673D-4134-B563-9AD3B935694A}"/>
    <cellStyle name="Normal 13 4 6 2 4" xfId="39155" xr:uid="{7FE78862-9857-48A5-AE83-806B05F6B50F}"/>
    <cellStyle name="Normal 13 4 6 3" xfId="10760" xr:uid="{16C0DD11-17D5-447E-9BC7-BD939FCFF26C}"/>
    <cellStyle name="Normal 13 4 6 3 2" xfId="25598" xr:uid="{7761322B-6BD1-4F30-AB99-E5B3510D732B}"/>
    <cellStyle name="Normal 13 4 6 3 3" xfId="40431" xr:uid="{A25FFF70-11EA-4072-99A6-0CB20A5D8AFE}"/>
    <cellStyle name="Normal 13 4 6 4" xfId="18178" xr:uid="{28724F3C-6BE4-4CC6-BDB0-1BF012700B8F}"/>
    <cellStyle name="Normal 13 4 6 5" xfId="33011" xr:uid="{0284687B-EA32-48A4-9632-DDCD0B94071F}"/>
    <cellStyle name="Normal 13 4 7" xfId="6578" xr:uid="{F3778CE3-91FC-46B4-8146-B9F8CF5EAFD5}"/>
    <cellStyle name="Normal 13 4 7 2" xfId="14001" xr:uid="{5B667013-8B25-48CC-A771-37149A756C24}"/>
    <cellStyle name="Normal 13 4 7 2 2" xfId="28839" xr:uid="{05CE18DB-A67F-4C4C-A52F-5A08193C8C06}"/>
    <cellStyle name="Normal 13 4 7 2 3" xfId="43672" xr:uid="{34A04630-65D1-4429-A989-F51CBDBC0946}"/>
    <cellStyle name="Normal 13 4 7 3" xfId="21419" xr:uid="{72174BB0-A3B6-4165-B3D1-522755DCB18D}"/>
    <cellStyle name="Normal 13 4 7 4" xfId="36252" xr:uid="{81B5CCAE-AC21-4AA1-AA8D-54C2B031A9AE}"/>
    <cellStyle name="Normal 13 4 8" xfId="9901" xr:uid="{18D270AF-E45B-4E6A-9152-388A6136F09A}"/>
    <cellStyle name="Normal 13 4 8 2" xfId="24739" xr:uid="{5E7EBA0B-D5C0-4760-9569-F5B741F5F842}"/>
    <cellStyle name="Normal 13 4 8 3" xfId="39572" xr:uid="{5A098B5F-0566-408D-BF7D-2F0B0442F2DA}"/>
    <cellStyle name="Normal 13 4 9" xfId="17319" xr:uid="{E089E22A-1EB5-4041-B4DA-94C2F7C20938}"/>
    <cellStyle name="Normal 13 5" xfId="2410" xr:uid="{8562FF01-5BA6-44B9-8BB6-7D432FBDA958}"/>
    <cellStyle name="Normal 13 5 10" xfId="32227" xr:uid="{4A6C86F5-4FDE-4591-80B6-53F1878761ED}"/>
    <cellStyle name="Normal 13 5 2" xfId="3351" xr:uid="{510F801A-1C14-4E0E-9203-7A7532E5326E}"/>
    <cellStyle name="Normal 13 5 2 2" xfId="4718" xr:uid="{6475DE45-8E07-4D70-814B-85F5E9C93205}"/>
    <cellStyle name="Normal 13 5 2 2 2" xfId="7956" xr:uid="{7EFC4D69-88F1-47DA-9E9C-F0BEE44F3573}"/>
    <cellStyle name="Normal 13 5 2 2 2 2" xfId="15379" xr:uid="{334C7D0E-EB21-4A97-9B95-B11DF9B1F068}"/>
    <cellStyle name="Normal 13 5 2 2 2 2 2" xfId="30217" xr:uid="{B1F2034B-5D7E-4A0C-9F2E-087CAFEA82C1}"/>
    <cellStyle name="Normal 13 5 2 2 2 2 3" xfId="45050" xr:uid="{336B69AB-0611-484A-B783-D7D855CF08A0}"/>
    <cellStyle name="Normal 13 5 2 2 2 3" xfId="22797" xr:uid="{2DA1408F-F0F8-480C-B838-E5E66FDFA2B6}"/>
    <cellStyle name="Normal 13 5 2 2 2 4" xfId="37630" xr:uid="{F29EE948-D665-4BA8-873B-9E5BEF3788E1}"/>
    <cellStyle name="Normal 13 5 2 2 3" xfId="12141" xr:uid="{A80AAE87-0DA9-42FF-9DAF-7D021B58E784}"/>
    <cellStyle name="Normal 13 5 2 2 3 2" xfId="26979" xr:uid="{D2F0EB5C-C5B7-4252-9862-F5F588E7D559}"/>
    <cellStyle name="Normal 13 5 2 2 3 3" xfId="41812" xr:uid="{2CD8D418-620F-4618-94C7-8A733F10A3C9}"/>
    <cellStyle name="Normal 13 5 2 2 4" xfId="19559" xr:uid="{B25B633E-049C-4A2C-9835-10C9969BFC82}"/>
    <cellStyle name="Normal 13 5 2 2 5" xfId="34392" xr:uid="{C4686709-64BA-431D-AD01-1D205F414979}"/>
    <cellStyle name="Normal 13 5 2 3" xfId="6582" xr:uid="{2082B90F-CB23-4B63-82B1-2F7C08E9B5F1}"/>
    <cellStyle name="Normal 13 5 2 3 2" xfId="14005" xr:uid="{F9E5865E-BA62-4059-8840-5970343239AF}"/>
    <cellStyle name="Normal 13 5 2 3 2 2" xfId="28843" xr:uid="{45F74772-4438-409D-9AF7-4D6C1B997233}"/>
    <cellStyle name="Normal 13 5 2 3 2 3" xfId="43676" xr:uid="{19713778-A120-4388-BF5C-00244FF89B8E}"/>
    <cellStyle name="Normal 13 5 2 3 3" xfId="21423" xr:uid="{EB9D60F9-F82A-4584-9218-70A4B4F97A8C}"/>
    <cellStyle name="Normal 13 5 2 3 4" xfId="36256" xr:uid="{094A5845-091E-4D9E-AA33-38A40212C354}"/>
    <cellStyle name="Normal 13 5 2 4" xfId="10764" xr:uid="{0C6966EB-6FFA-400B-A5AB-0089667ED76B}"/>
    <cellStyle name="Normal 13 5 2 4 2" xfId="25602" xr:uid="{2D326519-1385-40FB-A437-06B42120A61D}"/>
    <cellStyle name="Normal 13 5 2 4 3" xfId="40435" xr:uid="{EA01350E-0788-444F-AD6A-BB49CC667D32}"/>
    <cellStyle name="Normal 13 5 2 5" xfId="18182" xr:uid="{5AAD5867-5D39-4E0C-BC21-1A4C2D8A7AAC}"/>
    <cellStyle name="Normal 13 5 2 6" xfId="33015" xr:uid="{894D4020-61A1-4CFD-B67A-3B2F2D192F97}"/>
    <cellStyle name="Normal 13 5 3" xfId="3352" xr:uid="{02D11148-29E1-49CD-BB9D-C7B30696E869}"/>
    <cellStyle name="Normal 13 5 3 2" xfId="4719" xr:uid="{FEC981EF-ACD5-418C-A50B-9672C8EBBD28}"/>
    <cellStyle name="Normal 13 5 3 2 2" xfId="7957" xr:uid="{72AB55F7-663F-43F3-9D6E-D5F82C16E3EA}"/>
    <cellStyle name="Normal 13 5 3 2 2 2" xfId="15380" xr:uid="{838DA985-DC3E-458A-A4CC-30BA03D43A77}"/>
    <cellStyle name="Normal 13 5 3 2 2 2 2" xfId="30218" xr:uid="{7F479739-E7AB-491B-92EF-E10AE8BCBD3E}"/>
    <cellStyle name="Normal 13 5 3 2 2 2 3" xfId="45051" xr:uid="{D3693520-ED53-4C50-B426-5688B9786FBF}"/>
    <cellStyle name="Normal 13 5 3 2 2 3" xfId="22798" xr:uid="{9B558B4A-D6DC-4736-ACEC-3BF2106A0739}"/>
    <cellStyle name="Normal 13 5 3 2 2 4" xfId="37631" xr:uid="{C2920A9C-3D6A-41B3-8295-A3801B57495E}"/>
    <cellStyle name="Normal 13 5 3 2 3" xfId="12142" xr:uid="{5BCDD9B4-E750-429F-B887-90FF1B037B62}"/>
    <cellStyle name="Normal 13 5 3 2 3 2" xfId="26980" xr:uid="{45D92281-92C6-484A-92F7-7A4C7AB85F2E}"/>
    <cellStyle name="Normal 13 5 3 2 3 3" xfId="41813" xr:uid="{8E191040-964D-44B9-8A82-CA1EB5218388}"/>
    <cellStyle name="Normal 13 5 3 2 4" xfId="19560" xr:uid="{BD048BA9-70EC-469A-B7D1-569D45127772}"/>
    <cellStyle name="Normal 13 5 3 2 5" xfId="34393" xr:uid="{006F4631-7C9D-4260-9FFE-DDAA35E77021}"/>
    <cellStyle name="Normal 13 5 3 3" xfId="6583" xr:uid="{84CA5FB5-40A2-406B-AA0F-79C7C4E4F4FA}"/>
    <cellStyle name="Normal 13 5 3 3 2" xfId="14006" xr:uid="{7C8CE563-4DE9-4950-AFD8-FE87D36F497E}"/>
    <cellStyle name="Normal 13 5 3 3 2 2" xfId="28844" xr:uid="{D78B443A-2C52-4CD1-AB3A-6FBD07952C50}"/>
    <cellStyle name="Normal 13 5 3 3 2 3" xfId="43677" xr:uid="{B0D6E044-C21B-4DE1-B0E7-BAB61DE7C4B4}"/>
    <cellStyle name="Normal 13 5 3 3 3" xfId="21424" xr:uid="{357BF6C8-57CB-447F-A606-E8DC51E8539A}"/>
    <cellStyle name="Normal 13 5 3 3 4" xfId="36257" xr:uid="{A2ECEBFE-1A63-4A99-90F0-0BC458C5DFE8}"/>
    <cellStyle name="Normal 13 5 3 4" xfId="10765" xr:uid="{46CFEA04-8595-4CE3-93C5-08AF97DBEC40}"/>
    <cellStyle name="Normal 13 5 3 4 2" xfId="25603" xr:uid="{2B1C2FB7-2D33-4CE2-AFE0-A52C779A110D}"/>
    <cellStyle name="Normal 13 5 3 4 3" xfId="40436" xr:uid="{4C679985-1ABF-4398-A727-1958F56BF0F6}"/>
    <cellStyle name="Normal 13 5 3 5" xfId="18183" xr:uid="{9CF4E8B1-3D5E-452C-A64B-093F5CEAB880}"/>
    <cellStyle name="Normal 13 5 3 6" xfId="33016" xr:uid="{A42DB420-FBE4-40C8-B2AA-B9D2CACDC2DB}"/>
    <cellStyle name="Normal 13 5 4" xfId="4720" xr:uid="{9033946B-AC22-4544-A866-ABCE8CF3B658}"/>
    <cellStyle name="Normal 13 5 4 2" xfId="7958" xr:uid="{2E34BFB6-F287-4ACA-905E-3AACFBB3EF51}"/>
    <cellStyle name="Normal 13 5 4 2 2" xfId="15381" xr:uid="{7ED85F7D-782D-49B5-8D24-8963B9C15B62}"/>
    <cellStyle name="Normal 13 5 4 2 2 2" xfId="30219" xr:uid="{62E1C8DF-D074-4EEF-AA91-0DD9235F1F24}"/>
    <cellStyle name="Normal 13 5 4 2 2 3" xfId="45052" xr:uid="{A7FAB839-1B78-4B09-ABBB-95087DC6E1D7}"/>
    <cellStyle name="Normal 13 5 4 2 3" xfId="22799" xr:uid="{C84E34B9-BE5D-42AC-B2B5-5CAE8E0AB866}"/>
    <cellStyle name="Normal 13 5 4 2 4" xfId="37632" xr:uid="{6B434FF2-E1F8-4D0B-B86C-F5EB50D45824}"/>
    <cellStyle name="Normal 13 5 4 3" xfId="12143" xr:uid="{97089753-4552-4236-A768-EF2234249B77}"/>
    <cellStyle name="Normal 13 5 4 3 2" xfId="26981" xr:uid="{603D4436-21E6-47ED-AB8B-5995E12880B0}"/>
    <cellStyle name="Normal 13 5 4 3 3" xfId="41814" xr:uid="{8FAEAD95-3140-4D68-97A4-98AB8A5ED2F4}"/>
    <cellStyle name="Normal 13 5 4 4" xfId="19561" xr:uid="{C5EC62A7-6E37-4383-B9C0-6823818CCEE5}"/>
    <cellStyle name="Normal 13 5 4 5" xfId="34394" xr:uid="{0B2008EE-9521-415D-9435-D37515C12A47}"/>
    <cellStyle name="Normal 13 5 5" xfId="5699" xr:uid="{28CADD9F-662B-4D5C-B36B-02E875E5D70D}"/>
    <cellStyle name="Normal 13 5 5 2" xfId="8939" xr:uid="{FBA08E0B-C308-4B7D-8D6F-3A4E28FB36F8}"/>
    <cellStyle name="Normal 13 5 5 2 2" xfId="16362" xr:uid="{A1DCCF88-A18A-43A8-86A6-7A9A973B8B6B}"/>
    <cellStyle name="Normal 13 5 5 2 2 2" xfId="31200" xr:uid="{44E5F8D4-BDAA-4A0A-B0B8-32C44113EBAE}"/>
    <cellStyle name="Normal 13 5 5 2 2 3" xfId="46033" xr:uid="{2A9EB24B-1941-47C0-A3B6-DEC7074108D9}"/>
    <cellStyle name="Normal 13 5 5 2 3" xfId="23780" xr:uid="{89535CE3-2252-496B-9B5D-301387717DA7}"/>
    <cellStyle name="Normal 13 5 5 2 4" xfId="38613" xr:uid="{59011E49-D5EB-4AFF-AD49-C889B2757586}"/>
    <cellStyle name="Normal 13 5 5 3" xfId="13124" xr:uid="{9DFB358C-691C-4871-9818-D69435CAD716}"/>
    <cellStyle name="Normal 13 5 5 3 2" xfId="27962" xr:uid="{866F6EA2-6412-462A-B4B1-A51CB3888165}"/>
    <cellStyle name="Normal 13 5 5 3 3" xfId="42795" xr:uid="{7C4F57FB-492B-4218-8B77-140BE9816FF9}"/>
    <cellStyle name="Normal 13 5 5 4" xfId="20542" xr:uid="{58A6FFF8-7310-4D4F-BBD3-3B785929B408}"/>
    <cellStyle name="Normal 13 5 5 5" xfId="35375" xr:uid="{CC62B061-2999-41DE-9ECB-872D0329B952}"/>
    <cellStyle name="Normal 13 5 6" xfId="3350" xr:uid="{C52F3065-96E0-4C0E-AC0D-3FF0C2A7AA3F}"/>
    <cellStyle name="Normal 13 5 6 2" xfId="9482" xr:uid="{D91497D3-0A34-40EA-8745-DBE52B06E58F}"/>
    <cellStyle name="Normal 13 5 6 2 2" xfId="16905" xr:uid="{1F20071C-E301-492D-BCFC-738694FD7F5F}"/>
    <cellStyle name="Normal 13 5 6 2 2 2" xfId="31743" xr:uid="{1C0776B5-B0F3-48CA-B565-72F56DB1A629}"/>
    <cellStyle name="Normal 13 5 6 2 2 3" xfId="46576" xr:uid="{32F08FE2-029E-4112-AB81-9B9217554203}"/>
    <cellStyle name="Normal 13 5 6 2 3" xfId="24323" xr:uid="{E27F47BF-77CB-4347-B22F-9523F0F7EAA4}"/>
    <cellStyle name="Normal 13 5 6 2 4" xfId="39156" xr:uid="{D7BFCDF6-A775-43C8-B9B5-88B8F65A1171}"/>
    <cellStyle name="Normal 13 5 6 3" xfId="10763" xr:uid="{720D31E9-81DF-4DF4-B9C7-4E92F3F01CED}"/>
    <cellStyle name="Normal 13 5 6 3 2" xfId="25601" xr:uid="{822C786D-A7B8-49EB-81FD-80732D86513D}"/>
    <cellStyle name="Normal 13 5 6 3 3" xfId="40434" xr:uid="{A8E7170F-689C-44A8-B54E-7C3FE20BC073}"/>
    <cellStyle name="Normal 13 5 6 4" xfId="18181" xr:uid="{AF652451-5AF2-4570-A4C0-4F6B9D46661B}"/>
    <cellStyle name="Normal 13 5 6 5" xfId="33014" xr:uid="{F75242E8-3D52-4FC2-B375-4B3EF82637D5}"/>
    <cellStyle name="Normal 13 5 7" xfId="6581" xr:uid="{9780E85E-8781-4464-B2B0-2387E820E0C3}"/>
    <cellStyle name="Normal 13 5 7 2" xfId="14004" xr:uid="{00B884D8-EBB8-4733-80A4-43589BE7E587}"/>
    <cellStyle name="Normal 13 5 7 2 2" xfId="28842" xr:uid="{B1341914-CAF6-4204-8E72-AC0F53041C79}"/>
    <cellStyle name="Normal 13 5 7 2 3" xfId="43675" xr:uid="{56805A88-2278-4BC6-B92E-E33CDB4662A9}"/>
    <cellStyle name="Normal 13 5 7 3" xfId="21422" xr:uid="{5E34EBE5-E9A2-4034-B14E-02B37F37AA2B}"/>
    <cellStyle name="Normal 13 5 7 4" xfId="36255" xr:uid="{DDF31C32-55D8-4FC2-AF0D-C064B6E4DDBB}"/>
    <cellStyle name="Normal 13 5 8" xfId="9976" xr:uid="{FFA6E7C3-6D31-47D4-BAFC-750E37D52B7B}"/>
    <cellStyle name="Normal 13 5 8 2" xfId="24814" xr:uid="{674FE813-14C2-4975-ADF9-00FA74F2CB9D}"/>
    <cellStyle name="Normal 13 5 8 3" xfId="39647" xr:uid="{498152F0-B32F-4AAC-A350-F0F414325AB8}"/>
    <cellStyle name="Normal 13 5 9" xfId="17394" xr:uid="{417ECDBD-6F09-4D6B-ADA2-3B7D33BF58C8}"/>
    <cellStyle name="Normal 13 6" xfId="2519" xr:uid="{3FC3E151-61E4-408E-B626-D02688E4362A}"/>
    <cellStyle name="Normal 13 6 10" xfId="32303" xr:uid="{8CAB2C8F-2DE9-447D-9C15-C76709CAF72E}"/>
    <cellStyle name="Normal 13 6 2" xfId="3354" xr:uid="{DEDEF325-D417-47F0-A259-E67D02BA4A17}"/>
    <cellStyle name="Normal 13 6 2 2" xfId="4721" xr:uid="{6182DFE8-8F40-4B4D-B2E5-DAB05A3CF1F6}"/>
    <cellStyle name="Normal 13 6 2 2 2" xfId="7959" xr:uid="{E9770141-A56B-4574-844B-3CA1FD6F1021}"/>
    <cellStyle name="Normal 13 6 2 2 2 2" xfId="15382" xr:uid="{FB171E8D-5FD7-483F-AF05-50A12D0500FB}"/>
    <cellStyle name="Normal 13 6 2 2 2 2 2" xfId="30220" xr:uid="{EC27007D-4822-4BC4-8B95-568BD45D21C7}"/>
    <cellStyle name="Normal 13 6 2 2 2 2 3" xfId="45053" xr:uid="{9E9C70CC-DD3A-49F6-9C55-69BF1C583152}"/>
    <cellStyle name="Normal 13 6 2 2 2 3" xfId="22800" xr:uid="{3A43415E-4677-4FA2-8E25-2733126313D0}"/>
    <cellStyle name="Normal 13 6 2 2 2 4" xfId="37633" xr:uid="{BAA947F8-AD72-46F8-B43C-D918259AF29D}"/>
    <cellStyle name="Normal 13 6 2 2 3" xfId="12144" xr:uid="{6B5B3FB0-2035-4F2A-A232-4F873992E2BA}"/>
    <cellStyle name="Normal 13 6 2 2 3 2" xfId="26982" xr:uid="{2C410F3A-5E0C-4385-BFE0-3A0185CCDFB9}"/>
    <cellStyle name="Normal 13 6 2 2 3 3" xfId="41815" xr:uid="{E22ACD96-6520-41F7-BA08-75A6E25D0094}"/>
    <cellStyle name="Normal 13 6 2 2 4" xfId="19562" xr:uid="{42CC95DA-CB7F-4F5A-BE1A-461376CFDBF5}"/>
    <cellStyle name="Normal 13 6 2 2 5" xfId="34395" xr:uid="{C93E7000-F02E-4DDE-A50C-065470E3CA64}"/>
    <cellStyle name="Normal 13 6 2 3" xfId="6585" xr:uid="{96CC3DB7-91E6-4A0B-AFD5-7ACD5FCBE50C}"/>
    <cellStyle name="Normal 13 6 2 3 2" xfId="14008" xr:uid="{A689B03D-164B-469F-82CC-EAC80380AD96}"/>
    <cellStyle name="Normal 13 6 2 3 2 2" xfId="28846" xr:uid="{9ABB34A0-ACDA-4271-AFDB-E741DA55E97E}"/>
    <cellStyle name="Normal 13 6 2 3 2 3" xfId="43679" xr:uid="{AB43BA94-05A9-414C-AECC-3951D08980D4}"/>
    <cellStyle name="Normal 13 6 2 3 3" xfId="21426" xr:uid="{23BF6591-E362-42C5-9D6E-ECCDD06C0028}"/>
    <cellStyle name="Normal 13 6 2 3 4" xfId="36259" xr:uid="{7652C1C7-8AE7-4F72-8F0D-70F329D80B80}"/>
    <cellStyle name="Normal 13 6 2 4" xfId="10767" xr:uid="{144B7D3A-29C6-4F67-8D00-CB2D339A505C}"/>
    <cellStyle name="Normal 13 6 2 4 2" xfId="25605" xr:uid="{E5C5ECFE-F184-48A0-B03A-85D26398C4A9}"/>
    <cellStyle name="Normal 13 6 2 4 3" xfId="40438" xr:uid="{507E85FA-9572-447C-ADE6-76B070FBE689}"/>
    <cellStyle name="Normal 13 6 2 5" xfId="18185" xr:uid="{D2C970D5-C525-4646-8F91-2FED92FB01FD}"/>
    <cellStyle name="Normal 13 6 2 6" xfId="33018" xr:uid="{48363EB8-E4EE-41DE-8C2F-BE0F27B6DFAD}"/>
    <cellStyle name="Normal 13 6 3" xfId="3355" xr:uid="{6FEC4A85-9D66-41EA-B7EE-427707D4B8B9}"/>
    <cellStyle name="Normal 13 6 3 2" xfId="4722" xr:uid="{6E4DD480-C4B7-4B80-8087-B040DAD51200}"/>
    <cellStyle name="Normal 13 6 3 2 2" xfId="7960" xr:uid="{5F6C8DA7-5606-46DF-A276-DA1FBFCBA3A1}"/>
    <cellStyle name="Normal 13 6 3 2 2 2" xfId="15383" xr:uid="{6FF3C3FD-7C99-4816-AF04-600FDB7F40C0}"/>
    <cellStyle name="Normal 13 6 3 2 2 2 2" xfId="30221" xr:uid="{7A76438A-AA96-4A02-B658-86E9B88E1915}"/>
    <cellStyle name="Normal 13 6 3 2 2 2 3" xfId="45054" xr:uid="{3980CFAB-72A0-47D5-87A2-D98620AE5760}"/>
    <cellStyle name="Normal 13 6 3 2 2 3" xfId="22801" xr:uid="{7E6DC849-F45C-426A-8340-8F7EF7535BE0}"/>
    <cellStyle name="Normal 13 6 3 2 2 4" xfId="37634" xr:uid="{DE47A7CC-1901-447B-BCC8-C20B3F92A236}"/>
    <cellStyle name="Normal 13 6 3 2 3" xfId="12145" xr:uid="{0D24010A-097B-4E8E-A407-5800EEA6D48C}"/>
    <cellStyle name="Normal 13 6 3 2 3 2" xfId="26983" xr:uid="{A750DAE2-5B42-4EC4-85F7-CAC6EAE7D77F}"/>
    <cellStyle name="Normal 13 6 3 2 3 3" xfId="41816" xr:uid="{139CDA21-48FB-4C38-B24B-538FCAAC1F55}"/>
    <cellStyle name="Normal 13 6 3 2 4" xfId="19563" xr:uid="{C8B40430-9528-4640-B287-7F76D1FF1AB4}"/>
    <cellStyle name="Normal 13 6 3 2 5" xfId="34396" xr:uid="{8738E634-BDCE-4FD9-820B-EC7C4F9D0C41}"/>
    <cellStyle name="Normal 13 6 3 3" xfId="6586" xr:uid="{1D962100-669E-4E74-9A6E-8F327DF1690D}"/>
    <cellStyle name="Normal 13 6 3 3 2" xfId="14009" xr:uid="{6D5E9D8E-5542-4476-9401-3FA7FEA38E91}"/>
    <cellStyle name="Normal 13 6 3 3 2 2" xfId="28847" xr:uid="{0149E19F-24FC-4E80-95A4-865071CAAD26}"/>
    <cellStyle name="Normal 13 6 3 3 2 3" xfId="43680" xr:uid="{4C95CFCD-5CA5-4E11-93C1-A09CCC9FD809}"/>
    <cellStyle name="Normal 13 6 3 3 3" xfId="21427" xr:uid="{8677541E-7D68-4E6B-8ACE-C2E491CFABF3}"/>
    <cellStyle name="Normal 13 6 3 3 4" xfId="36260" xr:uid="{222F7E6F-66C3-49A1-875A-76E9697EFFE0}"/>
    <cellStyle name="Normal 13 6 3 4" xfId="10768" xr:uid="{05BE5718-1FEB-4626-9CB1-642552054E18}"/>
    <cellStyle name="Normal 13 6 3 4 2" xfId="25606" xr:uid="{9B68458F-B9B6-4323-866D-E1B24FE75464}"/>
    <cellStyle name="Normal 13 6 3 4 3" xfId="40439" xr:uid="{73933AF7-A1AD-41E9-B4AC-59DD6138B3DE}"/>
    <cellStyle name="Normal 13 6 3 5" xfId="18186" xr:uid="{EC39378C-C971-4574-9EC1-6FBE160FA6F3}"/>
    <cellStyle name="Normal 13 6 3 6" xfId="33019" xr:uid="{873944E8-D405-483F-BE21-2D1FE72C0FBE}"/>
    <cellStyle name="Normal 13 6 4" xfId="4723" xr:uid="{01EAF63C-F1A2-49AE-932D-B7579013E178}"/>
    <cellStyle name="Normal 13 6 4 2" xfId="7961" xr:uid="{2FB9D57B-CE2F-4C0A-8D73-1F752B4986EC}"/>
    <cellStyle name="Normal 13 6 4 2 2" xfId="15384" xr:uid="{2A5F9AFA-98F5-4D06-8390-CACDDE411AC5}"/>
    <cellStyle name="Normal 13 6 4 2 2 2" xfId="30222" xr:uid="{079454D9-C453-488D-BE1D-4F59D7CDEE16}"/>
    <cellStyle name="Normal 13 6 4 2 2 3" xfId="45055" xr:uid="{61952213-ECAA-4D87-A03A-C9C8977C0513}"/>
    <cellStyle name="Normal 13 6 4 2 3" xfId="22802" xr:uid="{5B1C166C-A6C0-47B6-ADCE-475A30D9EE25}"/>
    <cellStyle name="Normal 13 6 4 2 4" xfId="37635" xr:uid="{96BEE1A8-C03C-4466-B7C0-9DE2CD0F29AA}"/>
    <cellStyle name="Normal 13 6 4 3" xfId="12146" xr:uid="{EED8EDD2-254F-46D8-87C5-8DB38620766C}"/>
    <cellStyle name="Normal 13 6 4 3 2" xfId="26984" xr:uid="{70BBCAF2-DF5D-45CD-8AEF-FE6F9799BA34}"/>
    <cellStyle name="Normal 13 6 4 3 3" xfId="41817" xr:uid="{2EC431E2-A58B-4CBD-A1DA-8F0FACD8DE3A}"/>
    <cellStyle name="Normal 13 6 4 4" xfId="19564" xr:uid="{75025825-8C81-4E6B-9CA5-FAE021BA0EAD}"/>
    <cellStyle name="Normal 13 6 4 5" xfId="34397" xr:uid="{4FB1949D-4D8B-4736-9667-1875A66E3AB9}"/>
    <cellStyle name="Normal 13 6 5" xfId="5844" xr:uid="{8F618209-D4BE-4A9B-8E68-AF7F97C64CC7}"/>
    <cellStyle name="Normal 13 6 5 2" xfId="9083" xr:uid="{E09B8908-B1C6-4551-8050-31CBE0E7DA52}"/>
    <cellStyle name="Normal 13 6 5 2 2" xfId="16506" xr:uid="{9655F1BE-48A3-4CE8-B811-9370D360A72C}"/>
    <cellStyle name="Normal 13 6 5 2 2 2" xfId="31344" xr:uid="{9B924497-204B-4E28-9BB5-5009B0AE8997}"/>
    <cellStyle name="Normal 13 6 5 2 2 3" xfId="46177" xr:uid="{39C11C35-0371-4D4B-B514-9771E8DFF2E4}"/>
    <cellStyle name="Normal 13 6 5 2 3" xfId="23924" xr:uid="{6BE3ADC9-2C7D-460A-A730-2133C9B6EE4C}"/>
    <cellStyle name="Normal 13 6 5 2 4" xfId="38757" xr:uid="{A17196E9-A686-470D-AEEB-9DDABD2CFE2E}"/>
    <cellStyle name="Normal 13 6 5 3" xfId="13268" xr:uid="{5C6EE671-39FB-4E3C-99B5-475B46DFDD1D}"/>
    <cellStyle name="Normal 13 6 5 3 2" xfId="28106" xr:uid="{C77C1BFC-14C5-4122-A923-2A031BE65BA0}"/>
    <cellStyle name="Normal 13 6 5 3 3" xfId="42939" xr:uid="{A2CBFE86-3401-46FE-A865-FC40F724544F}"/>
    <cellStyle name="Normal 13 6 5 4" xfId="20686" xr:uid="{25BF5150-37B4-4206-84FC-975FE5BFE9B0}"/>
    <cellStyle name="Normal 13 6 5 5" xfId="35519" xr:uid="{C9618632-EB7A-44A3-8BF9-F4C650607BF1}"/>
    <cellStyle name="Normal 13 6 6" xfId="3353" xr:uid="{DEC1CAB2-41F9-4284-B532-F6042C6F970D}"/>
    <cellStyle name="Normal 13 6 6 2" xfId="9483" xr:uid="{756B05B9-E86D-4601-A0C0-CE5AE20599B2}"/>
    <cellStyle name="Normal 13 6 6 2 2" xfId="16906" xr:uid="{7BB663FE-AE2E-45D9-B6DE-27C4D1847469}"/>
    <cellStyle name="Normal 13 6 6 2 2 2" xfId="31744" xr:uid="{4B636964-3B98-474B-B2F0-7535DA432121}"/>
    <cellStyle name="Normal 13 6 6 2 2 3" xfId="46577" xr:uid="{90A33EE2-5DCA-4D5C-88F7-3F2A07977EDA}"/>
    <cellStyle name="Normal 13 6 6 2 3" xfId="24324" xr:uid="{F8295BF7-7652-48EE-ABAB-5AEBD70C48B0}"/>
    <cellStyle name="Normal 13 6 6 2 4" xfId="39157" xr:uid="{26F5D544-78BE-456D-9C5B-1F885153BFD9}"/>
    <cellStyle name="Normal 13 6 6 3" xfId="10766" xr:uid="{2CF1E64B-7510-4CA7-930B-E8E4C57D4A43}"/>
    <cellStyle name="Normal 13 6 6 3 2" xfId="25604" xr:uid="{4F62A687-5CD9-4DD7-9E38-6E100A9C445A}"/>
    <cellStyle name="Normal 13 6 6 3 3" xfId="40437" xr:uid="{4E8B86FA-853D-48DC-976B-6C1D3B6618E4}"/>
    <cellStyle name="Normal 13 6 6 4" xfId="18184" xr:uid="{1EF8004F-FE30-4511-A523-0324EF8B4DDB}"/>
    <cellStyle name="Normal 13 6 6 5" xfId="33017" xr:uid="{4D4EE01B-6433-413D-B915-FE87BC98952B}"/>
    <cellStyle name="Normal 13 6 7" xfId="6584" xr:uid="{07A63B5B-F886-4545-8F54-3040F68BA323}"/>
    <cellStyle name="Normal 13 6 7 2" xfId="14007" xr:uid="{42919CF5-8841-4FEB-B8D0-53DC1DF6CCCB}"/>
    <cellStyle name="Normal 13 6 7 2 2" xfId="28845" xr:uid="{D0E0B9B6-3DD3-4687-B81B-64BEFA3D7523}"/>
    <cellStyle name="Normal 13 6 7 2 3" xfId="43678" xr:uid="{612B3B67-E943-48C2-B679-F02E214E6CD6}"/>
    <cellStyle name="Normal 13 6 7 3" xfId="21425" xr:uid="{F0A041C8-AA9D-4105-8646-F99144BA2F0A}"/>
    <cellStyle name="Normal 13 6 7 4" xfId="36258" xr:uid="{C1872E97-2762-4090-9850-7862E1DC2CBA}"/>
    <cellStyle name="Normal 13 6 8" xfId="10052" xr:uid="{A460566F-E864-4D85-82CE-77B5D80177CE}"/>
    <cellStyle name="Normal 13 6 8 2" xfId="24890" xr:uid="{6934CFC4-0D03-43D7-A662-BD43D846AEE5}"/>
    <cellStyle name="Normal 13 6 8 3" xfId="39723" xr:uid="{21566C4A-4FDD-4668-B319-7CD0B599E74E}"/>
    <cellStyle name="Normal 13 6 9" xfId="17470" xr:uid="{293F1762-147B-49AC-A244-E4B9EF585A85}"/>
    <cellStyle name="Normal 13 7" xfId="2523" xr:uid="{1572611E-0264-4391-B099-20361FB038E0}"/>
    <cellStyle name="Normal 13 7 10" xfId="32307" xr:uid="{36D355F1-E206-4295-9789-A9F74A4FAC37}"/>
    <cellStyle name="Normal 13 7 2" xfId="3357" xr:uid="{BA07D3A6-9215-4AC3-A966-8711B6B40A3E}"/>
    <cellStyle name="Normal 13 7 2 2" xfId="4724" xr:uid="{ADBFD1D3-2463-4616-B7EF-02877EA134B0}"/>
    <cellStyle name="Normal 13 7 2 2 2" xfId="7962" xr:uid="{DB27C5B5-F270-4BE4-A654-F43143683427}"/>
    <cellStyle name="Normal 13 7 2 2 2 2" xfId="15385" xr:uid="{9D5EFDDC-F0D6-4314-9611-6F9EB67E0DDC}"/>
    <cellStyle name="Normal 13 7 2 2 2 2 2" xfId="30223" xr:uid="{EF24F231-1EC6-43B8-B1F3-143BF17FCA2A}"/>
    <cellStyle name="Normal 13 7 2 2 2 2 3" xfId="45056" xr:uid="{10C4172F-756C-4CF0-AD29-EC59AE20DDC8}"/>
    <cellStyle name="Normal 13 7 2 2 2 3" xfId="22803" xr:uid="{6A7C441F-BB23-4CD7-A69A-C97AE4FBF335}"/>
    <cellStyle name="Normal 13 7 2 2 2 4" xfId="37636" xr:uid="{E6D4653F-903F-4C85-9CE7-0DD319AA3E49}"/>
    <cellStyle name="Normal 13 7 2 2 3" xfId="12147" xr:uid="{84D3BA37-AF9B-4F4E-A093-FF320C942E61}"/>
    <cellStyle name="Normal 13 7 2 2 3 2" xfId="26985" xr:uid="{AF7C4619-D651-4F95-986B-78CAE5DB9934}"/>
    <cellStyle name="Normal 13 7 2 2 3 3" xfId="41818" xr:uid="{082C68DD-CE62-40DA-962F-05DD7001074B}"/>
    <cellStyle name="Normal 13 7 2 2 4" xfId="19565" xr:uid="{BE54558C-C129-4856-A447-080BDD54AD48}"/>
    <cellStyle name="Normal 13 7 2 2 5" xfId="34398" xr:uid="{75AAAF14-5224-4124-8BBC-0FD691CB5368}"/>
    <cellStyle name="Normal 13 7 2 3" xfId="6588" xr:uid="{E865CCE7-1D48-4346-B9A4-E37E67DB116F}"/>
    <cellStyle name="Normal 13 7 2 3 2" xfId="14011" xr:uid="{1C11F7E5-DDA0-4DE2-9A56-1E3845D37A63}"/>
    <cellStyle name="Normal 13 7 2 3 2 2" xfId="28849" xr:uid="{9AA3C46B-AEC5-430D-B27E-749FCE87A25D}"/>
    <cellStyle name="Normal 13 7 2 3 2 3" xfId="43682" xr:uid="{6DD7B1D0-9ED6-41BD-963E-6E7145BF8EA0}"/>
    <cellStyle name="Normal 13 7 2 3 3" xfId="21429" xr:uid="{69F0DAA8-18EA-4EB5-91A1-B4A6A459EEB8}"/>
    <cellStyle name="Normal 13 7 2 3 4" xfId="36262" xr:uid="{76E0DD49-5F06-4261-BBFE-003DBE93B0B9}"/>
    <cellStyle name="Normal 13 7 2 4" xfId="10770" xr:uid="{CB84D411-6AD3-4FB5-87FD-E4672E79B136}"/>
    <cellStyle name="Normal 13 7 2 4 2" xfId="25608" xr:uid="{A4F64A03-2AE4-415E-9002-49D4600CA758}"/>
    <cellStyle name="Normal 13 7 2 4 3" xfId="40441" xr:uid="{314CB8BE-970F-4233-ABE2-7D7435C334C1}"/>
    <cellStyle name="Normal 13 7 2 5" xfId="18188" xr:uid="{EAAD439F-F3FB-441C-8B5D-32A028440E48}"/>
    <cellStyle name="Normal 13 7 2 6" xfId="33021" xr:uid="{6B175D89-785A-454D-8A48-423B328B6032}"/>
    <cellStyle name="Normal 13 7 3" xfId="3358" xr:uid="{69F1B81B-4FFE-4FDC-A986-79075EFAEA0E}"/>
    <cellStyle name="Normal 13 7 3 2" xfId="4725" xr:uid="{7BF08E1B-20C2-46EB-B955-97673F82E930}"/>
    <cellStyle name="Normal 13 7 3 2 2" xfId="7963" xr:uid="{5974BF53-B18E-4386-817B-C1530655EA5E}"/>
    <cellStyle name="Normal 13 7 3 2 2 2" xfId="15386" xr:uid="{BB33D339-F9F2-45FD-BD01-DA9E2490F46E}"/>
    <cellStyle name="Normal 13 7 3 2 2 2 2" xfId="30224" xr:uid="{FC6DAA38-4768-4DE7-B871-6E452B971B86}"/>
    <cellStyle name="Normal 13 7 3 2 2 2 3" xfId="45057" xr:uid="{2751DEBF-A78F-4A0C-BF50-1B6C742D9BC1}"/>
    <cellStyle name="Normal 13 7 3 2 2 3" xfId="22804" xr:uid="{AABADC20-C41D-4186-84CD-0B416CC2CC2A}"/>
    <cellStyle name="Normal 13 7 3 2 2 4" xfId="37637" xr:uid="{55A0743E-7229-4190-AD01-A38FAC4E79FD}"/>
    <cellStyle name="Normal 13 7 3 2 3" xfId="12148" xr:uid="{EE77D71D-9AB9-41FA-AFEE-115520CDBCB2}"/>
    <cellStyle name="Normal 13 7 3 2 3 2" xfId="26986" xr:uid="{5D708D93-2BC3-475E-8641-22AF11AAD6FF}"/>
    <cellStyle name="Normal 13 7 3 2 3 3" xfId="41819" xr:uid="{B934633F-0B94-406B-999E-66EBA81CBDF8}"/>
    <cellStyle name="Normal 13 7 3 2 4" xfId="19566" xr:uid="{B004D422-5878-48BF-A899-A04963BF47EF}"/>
    <cellStyle name="Normal 13 7 3 2 5" xfId="34399" xr:uid="{3D3823B0-A7D4-4900-92AF-0CE497455508}"/>
    <cellStyle name="Normal 13 7 3 3" xfId="6589" xr:uid="{28D49BFC-9660-424F-AE41-2A1433EA3911}"/>
    <cellStyle name="Normal 13 7 3 3 2" xfId="14012" xr:uid="{F21C7EA2-2A18-4AE9-A8D9-E963AEBABABF}"/>
    <cellStyle name="Normal 13 7 3 3 2 2" xfId="28850" xr:uid="{5BFDABD9-B65D-4BB8-A4EE-8C8BBB575890}"/>
    <cellStyle name="Normal 13 7 3 3 2 3" xfId="43683" xr:uid="{D33B7622-FD90-4AD3-82B7-E1B30F419F65}"/>
    <cellStyle name="Normal 13 7 3 3 3" xfId="21430" xr:uid="{9F998D00-CC43-4519-9429-A1B8DA44CF49}"/>
    <cellStyle name="Normal 13 7 3 3 4" xfId="36263" xr:uid="{DFD94396-44B2-4664-A89A-580D3F2D471E}"/>
    <cellStyle name="Normal 13 7 3 4" xfId="10771" xr:uid="{1A74E911-E09E-4F2A-91FF-4DE78FE01EB3}"/>
    <cellStyle name="Normal 13 7 3 4 2" xfId="25609" xr:uid="{3CEE49B4-50AD-4E36-A2A8-3753FB0F93C4}"/>
    <cellStyle name="Normal 13 7 3 4 3" xfId="40442" xr:uid="{3A755C20-6E7F-44CB-A57D-1FADECBB046A}"/>
    <cellStyle name="Normal 13 7 3 5" xfId="18189" xr:uid="{09C526EC-03F7-479F-B2D9-5424160CDCDA}"/>
    <cellStyle name="Normal 13 7 3 6" xfId="33022" xr:uid="{29FE8979-11BA-4445-8D49-FB32B64502B0}"/>
    <cellStyle name="Normal 13 7 4" xfId="4726" xr:uid="{5D602B9C-9174-4356-B76E-66ABCA046FE1}"/>
    <cellStyle name="Normal 13 7 4 2" xfId="7964" xr:uid="{506F634C-B7F5-403B-8C14-0660C6993BC5}"/>
    <cellStyle name="Normal 13 7 4 2 2" xfId="15387" xr:uid="{00065A84-4A96-48A7-87EB-4BEFCABDC179}"/>
    <cellStyle name="Normal 13 7 4 2 2 2" xfId="30225" xr:uid="{B5CF368D-BD1A-4FB9-92FC-4951D5BD93C5}"/>
    <cellStyle name="Normal 13 7 4 2 2 3" xfId="45058" xr:uid="{F4B853B8-D676-412F-B8FB-E1E05BF05786}"/>
    <cellStyle name="Normal 13 7 4 2 3" xfId="22805" xr:uid="{74F77C34-3660-4858-9F33-2923D9901FF0}"/>
    <cellStyle name="Normal 13 7 4 2 4" xfId="37638" xr:uid="{8EDF8FA0-A9E9-45B1-A01A-46C0A8AC900F}"/>
    <cellStyle name="Normal 13 7 4 3" xfId="12149" xr:uid="{7813B3DF-9192-41D6-8073-FDB592E663B1}"/>
    <cellStyle name="Normal 13 7 4 3 2" xfId="26987" xr:uid="{D366E4A0-01D5-4929-B7AB-C98AF9FE3BFF}"/>
    <cellStyle name="Normal 13 7 4 3 3" xfId="41820" xr:uid="{CB042986-08E5-4C02-9CE8-173B177E2B45}"/>
    <cellStyle name="Normal 13 7 4 4" xfId="19567" xr:uid="{4F73B02E-9A6F-4094-BF09-1262C1E16A67}"/>
    <cellStyle name="Normal 13 7 4 5" xfId="34400" xr:uid="{B28B169D-BEDF-4E3C-B6B0-77196051DFDE}"/>
    <cellStyle name="Normal 13 7 5" xfId="5680" xr:uid="{718D8361-0627-401C-863E-1B3168C1064D}"/>
    <cellStyle name="Normal 13 7 5 2" xfId="8920" xr:uid="{1A5482E6-5405-4D2B-AA0C-4E9C198B55BE}"/>
    <cellStyle name="Normal 13 7 5 2 2" xfId="16343" xr:uid="{AE0122BD-FD49-4E14-99C8-7D01A8AB85A9}"/>
    <cellStyle name="Normal 13 7 5 2 2 2" xfId="31181" xr:uid="{87E6E310-7E47-495A-AA37-8592973EC41D}"/>
    <cellStyle name="Normal 13 7 5 2 2 3" xfId="46014" xr:uid="{01ECFA05-BE5D-4B7B-9034-F1C394FD93EC}"/>
    <cellStyle name="Normal 13 7 5 2 3" xfId="23761" xr:uid="{DA8FCF44-844A-43CA-9CA6-29A76D2AF757}"/>
    <cellStyle name="Normal 13 7 5 2 4" xfId="38594" xr:uid="{DE317EF7-FB71-4733-8BC3-048CEE81994F}"/>
    <cellStyle name="Normal 13 7 5 3" xfId="13105" xr:uid="{4A409FBA-2FB1-4094-AF90-2F32D7B780C7}"/>
    <cellStyle name="Normal 13 7 5 3 2" xfId="27943" xr:uid="{0C65369F-A3C4-4E71-ACD4-C5062DCCA467}"/>
    <cellStyle name="Normal 13 7 5 3 3" xfId="42776" xr:uid="{36CB74F1-850E-48C7-8D4B-61D83612ED84}"/>
    <cellStyle name="Normal 13 7 5 4" xfId="20523" xr:uid="{1F142E25-8D31-47D0-BEC6-F5B7BA1887A0}"/>
    <cellStyle name="Normal 13 7 5 5" xfId="35356" xr:uid="{819F76D4-B41A-4250-954E-1C1FD46980AB}"/>
    <cellStyle name="Normal 13 7 6" xfId="3356" xr:uid="{D63853E4-5234-40A8-B758-A73CF6F63320}"/>
    <cellStyle name="Normal 13 7 6 2" xfId="9484" xr:uid="{71A968AA-ABD0-49E2-8460-9E1407ACF3A4}"/>
    <cellStyle name="Normal 13 7 6 2 2" xfId="16907" xr:uid="{3875360A-D5BE-4EB6-9879-4FEF091D0FF2}"/>
    <cellStyle name="Normal 13 7 6 2 2 2" xfId="31745" xr:uid="{15F8CA5B-495F-42AB-A5C0-9F69703D3C74}"/>
    <cellStyle name="Normal 13 7 6 2 2 3" xfId="46578" xr:uid="{1F4F469D-0373-4FF0-8F8C-97B4DDD858DE}"/>
    <cellStyle name="Normal 13 7 6 2 3" xfId="24325" xr:uid="{83DCF1CB-49E5-468E-8503-16A9DA7C4BC4}"/>
    <cellStyle name="Normal 13 7 6 2 4" xfId="39158" xr:uid="{58BF6778-E67E-4E5B-9293-B7276F205639}"/>
    <cellStyle name="Normal 13 7 6 3" xfId="10769" xr:uid="{6AB111FB-A5F8-4AFA-BC59-C752C841F8CF}"/>
    <cellStyle name="Normal 13 7 6 3 2" xfId="25607" xr:uid="{E1DEFB29-934D-4A08-A41F-749F8ED7274F}"/>
    <cellStyle name="Normal 13 7 6 3 3" xfId="40440" xr:uid="{EA9A734E-EACB-4391-B794-AD1A194F4E05}"/>
    <cellStyle name="Normal 13 7 6 4" xfId="18187" xr:uid="{8C7D64AC-29ED-4E21-8560-DCBA926F55F7}"/>
    <cellStyle name="Normal 13 7 6 5" xfId="33020" xr:uid="{47D4F990-F9C9-4BD9-A576-10D6BC5EDC1D}"/>
    <cellStyle name="Normal 13 7 7" xfId="6587" xr:uid="{0D685595-B03B-4271-80D0-1FF3F1EE3AB9}"/>
    <cellStyle name="Normal 13 7 7 2" xfId="14010" xr:uid="{DF03B74E-3BD4-4A42-B71E-66869A686546}"/>
    <cellStyle name="Normal 13 7 7 2 2" xfId="28848" xr:uid="{AA7409AC-ED1A-4E07-9210-894351A49BA2}"/>
    <cellStyle name="Normal 13 7 7 2 3" xfId="43681" xr:uid="{9E013945-1F4F-41D5-BAFE-DAFA64D3F96E}"/>
    <cellStyle name="Normal 13 7 7 3" xfId="21428" xr:uid="{D3905400-A940-469E-AB82-D3A40B0707DB}"/>
    <cellStyle name="Normal 13 7 7 4" xfId="36261" xr:uid="{8293A636-65F2-4377-96F8-F6934201DD43}"/>
    <cellStyle name="Normal 13 7 8" xfId="10056" xr:uid="{6BA3C193-51A4-49B7-9D87-EF06EAC3956A}"/>
    <cellStyle name="Normal 13 7 8 2" xfId="24894" xr:uid="{9B536ABD-44C0-41AF-BE58-A0C48F39B9D1}"/>
    <cellStyle name="Normal 13 7 8 3" xfId="39727" xr:uid="{A5E8DAE8-69EA-4CDD-A1B1-23E9A74BC584}"/>
    <cellStyle name="Normal 13 7 9" xfId="17474" xr:uid="{AB19FF2D-AA8D-42D2-9B3E-6A2358041128}"/>
    <cellStyle name="Normal 13 8" xfId="2537" xr:uid="{699100D1-ADA2-4F4F-AE59-C374D6B89ACE}"/>
    <cellStyle name="Normal 13 8 10" xfId="32319" xr:uid="{E5C7248F-739C-4A90-87D3-B4C4D96F7F3B}"/>
    <cellStyle name="Normal 13 8 2" xfId="3360" xr:uid="{442473FD-C7AC-4895-B6AE-CCEBC34D03B3}"/>
    <cellStyle name="Normal 13 8 2 2" xfId="4727" xr:uid="{42DF0BC6-8060-4139-B2E6-5F9AAABCFB5F}"/>
    <cellStyle name="Normal 13 8 2 2 2" xfId="7965" xr:uid="{0079CA41-CA6C-4C3A-944C-7E6CB93E2B6E}"/>
    <cellStyle name="Normal 13 8 2 2 2 2" xfId="15388" xr:uid="{F13BA03F-B7AA-4A23-90AC-FEBF74C3911E}"/>
    <cellStyle name="Normal 13 8 2 2 2 2 2" xfId="30226" xr:uid="{E0B0C5AA-0103-4322-946C-7D87564D9CF1}"/>
    <cellStyle name="Normal 13 8 2 2 2 2 3" xfId="45059" xr:uid="{9EE499FC-5EE9-4E0F-9798-C4A01037DA5F}"/>
    <cellStyle name="Normal 13 8 2 2 2 3" xfId="22806" xr:uid="{9904F980-9C58-4533-996E-681F02F786E5}"/>
    <cellStyle name="Normal 13 8 2 2 2 4" xfId="37639" xr:uid="{25FEEF6D-092A-441D-B284-49C5D7201FCD}"/>
    <cellStyle name="Normal 13 8 2 2 3" xfId="12150" xr:uid="{79C647CD-4B89-40C2-8AA9-BFB747C566C3}"/>
    <cellStyle name="Normal 13 8 2 2 3 2" xfId="26988" xr:uid="{3187EB0C-7A77-4811-A5D5-BB06DD73AC24}"/>
    <cellStyle name="Normal 13 8 2 2 3 3" xfId="41821" xr:uid="{641EF50B-87D7-4F2D-99AC-12694B3DADAD}"/>
    <cellStyle name="Normal 13 8 2 2 4" xfId="19568" xr:uid="{F9909C2F-EAEF-4378-A711-68FFA7968632}"/>
    <cellStyle name="Normal 13 8 2 2 5" xfId="34401" xr:uid="{E3C467E9-980E-4C08-B173-AEBE403A1A3F}"/>
    <cellStyle name="Normal 13 8 2 3" xfId="6591" xr:uid="{7200F686-5664-43DC-A0D5-3985698220E0}"/>
    <cellStyle name="Normal 13 8 2 3 2" xfId="14014" xr:uid="{3883787B-A552-42E3-8460-E027D8AF0087}"/>
    <cellStyle name="Normal 13 8 2 3 2 2" xfId="28852" xr:uid="{329262C3-1952-482F-BAA0-CAF96B04D675}"/>
    <cellStyle name="Normal 13 8 2 3 2 3" xfId="43685" xr:uid="{A88F92D6-F42A-43B1-89DA-73409C13E428}"/>
    <cellStyle name="Normal 13 8 2 3 3" xfId="21432" xr:uid="{29587521-7C21-4BF2-9BF4-80E7B9896747}"/>
    <cellStyle name="Normal 13 8 2 3 4" xfId="36265" xr:uid="{26E6C8A7-08E1-41A8-8B56-39289D330D6F}"/>
    <cellStyle name="Normal 13 8 2 4" xfId="10773" xr:uid="{44A8638D-A7D8-4622-AE96-4151809A6C4C}"/>
    <cellStyle name="Normal 13 8 2 4 2" xfId="25611" xr:uid="{8632243E-91B7-4463-A4E7-A34EE4739A1A}"/>
    <cellStyle name="Normal 13 8 2 4 3" xfId="40444" xr:uid="{2BC6A04A-49D3-4C1E-9439-40F1712800CF}"/>
    <cellStyle name="Normal 13 8 2 5" xfId="18191" xr:uid="{3F757F9A-3B70-4A3A-A7C7-688C4E20E855}"/>
    <cellStyle name="Normal 13 8 2 6" xfId="33024" xr:uid="{ED9D7462-1914-4D7F-9934-C99E4C43840C}"/>
    <cellStyle name="Normal 13 8 3" xfId="3361" xr:uid="{940FEEA1-DC77-400B-8875-2409A2070716}"/>
    <cellStyle name="Normal 13 8 3 2" xfId="4728" xr:uid="{30BA9FE5-29EC-4214-B9A9-401D52A665FE}"/>
    <cellStyle name="Normal 13 8 3 2 2" xfId="7966" xr:uid="{ADA74EFA-E441-4039-9E57-8D60805D9D61}"/>
    <cellStyle name="Normal 13 8 3 2 2 2" xfId="15389" xr:uid="{4D8FFFF1-6C8F-41A0-8DC5-1232DFC633F1}"/>
    <cellStyle name="Normal 13 8 3 2 2 2 2" xfId="30227" xr:uid="{34E4ADAE-86BD-40E7-93AD-3859B85BF533}"/>
    <cellStyle name="Normal 13 8 3 2 2 2 3" xfId="45060" xr:uid="{1F83391D-A721-4C63-A2E9-40513DC869A7}"/>
    <cellStyle name="Normal 13 8 3 2 2 3" xfId="22807" xr:uid="{9A80DCDE-1064-4263-88A3-FBE978686396}"/>
    <cellStyle name="Normal 13 8 3 2 2 4" xfId="37640" xr:uid="{37913107-F73C-4D7D-BDC4-3DF3DFBFB711}"/>
    <cellStyle name="Normal 13 8 3 2 3" xfId="12151" xr:uid="{531F3A1C-4A24-46D0-B963-C98C1707FAAD}"/>
    <cellStyle name="Normal 13 8 3 2 3 2" xfId="26989" xr:uid="{25649A5F-364E-49DD-8956-41D4D7C27D38}"/>
    <cellStyle name="Normal 13 8 3 2 3 3" xfId="41822" xr:uid="{F3265EA6-F44E-411D-8117-649CBB54BCFC}"/>
    <cellStyle name="Normal 13 8 3 2 4" xfId="19569" xr:uid="{F4AA912F-A5C6-47E6-9B9D-693A45C89BEC}"/>
    <cellStyle name="Normal 13 8 3 2 5" xfId="34402" xr:uid="{0F1F8B59-8010-4021-B3E4-022C009AB11F}"/>
    <cellStyle name="Normal 13 8 3 3" xfId="6592" xr:uid="{4E287E91-95DE-4BBA-A881-15DD274E6E43}"/>
    <cellStyle name="Normal 13 8 3 3 2" xfId="14015" xr:uid="{298EBF18-E89A-4A3B-840A-344D9F2CB35F}"/>
    <cellStyle name="Normal 13 8 3 3 2 2" xfId="28853" xr:uid="{479AFD3A-AD1A-42F5-90EB-F9B906841006}"/>
    <cellStyle name="Normal 13 8 3 3 2 3" xfId="43686" xr:uid="{BEF4EEB2-8BD8-420A-BF19-821E152AC9E0}"/>
    <cellStyle name="Normal 13 8 3 3 3" xfId="21433" xr:uid="{38144A9B-A01F-4C0A-8294-785CA2165150}"/>
    <cellStyle name="Normal 13 8 3 3 4" xfId="36266" xr:uid="{80FE3C8A-08AF-4A9F-B6EF-EF9B36BF8E22}"/>
    <cellStyle name="Normal 13 8 3 4" xfId="10774" xr:uid="{C894713D-6C3C-4955-BA0F-867E7DD3F365}"/>
    <cellStyle name="Normal 13 8 3 4 2" xfId="25612" xr:uid="{B3CD3D9A-11FE-4009-AF30-697301B65478}"/>
    <cellStyle name="Normal 13 8 3 4 3" xfId="40445" xr:uid="{BD12DE2E-C6C0-404C-A05B-DBF75A26AEF8}"/>
    <cellStyle name="Normal 13 8 3 5" xfId="18192" xr:uid="{D91DFE4E-1671-4C0B-9FA2-0782C6BDDD4F}"/>
    <cellStyle name="Normal 13 8 3 6" xfId="33025" xr:uid="{FEEA187E-20D5-4B39-A796-5EBCD2F653B3}"/>
    <cellStyle name="Normal 13 8 4" xfId="4729" xr:uid="{93CDBA46-77D5-4BED-8F1B-BF847E91BDCD}"/>
    <cellStyle name="Normal 13 8 4 2" xfId="7967" xr:uid="{666162E5-5C01-4ED7-BE9B-6940A64064DE}"/>
    <cellStyle name="Normal 13 8 4 2 2" xfId="15390" xr:uid="{6D174CBC-D1FF-4291-9C30-2FB9BD21D738}"/>
    <cellStyle name="Normal 13 8 4 2 2 2" xfId="30228" xr:uid="{B1D01E54-D202-4DEE-81B7-F1DEF5275E2D}"/>
    <cellStyle name="Normal 13 8 4 2 2 3" xfId="45061" xr:uid="{422F68B4-F3AE-4A13-9612-5B8EB2C88D20}"/>
    <cellStyle name="Normal 13 8 4 2 3" xfId="22808" xr:uid="{FCB6D181-11C9-4D68-B487-2E4D00D6762A}"/>
    <cellStyle name="Normal 13 8 4 2 4" xfId="37641" xr:uid="{514D53EE-75AD-48FC-970D-B072459004FD}"/>
    <cellStyle name="Normal 13 8 4 3" xfId="12152" xr:uid="{14C2F70D-75A0-449B-BEC4-AFDC2DDF2592}"/>
    <cellStyle name="Normal 13 8 4 3 2" xfId="26990" xr:uid="{1E9B597A-AD04-4AFB-8301-693E9098F312}"/>
    <cellStyle name="Normal 13 8 4 3 3" xfId="41823" xr:uid="{DBC68BF0-989D-4569-8499-37510D7594B1}"/>
    <cellStyle name="Normal 13 8 4 4" xfId="19570" xr:uid="{D594E312-1138-46D4-B1EC-3EEFD5A64882}"/>
    <cellStyle name="Normal 13 8 4 5" xfId="34403" xr:uid="{FD7E5067-BEE3-4269-A941-32F809D2E922}"/>
    <cellStyle name="Normal 13 8 5" xfId="6013" xr:uid="{5E116F9C-501F-4D80-97EA-9F801103D3C3}"/>
    <cellStyle name="Normal 13 8 5 2" xfId="9251" xr:uid="{C66FE420-16D1-42AC-AA5D-39907EF01FC8}"/>
    <cellStyle name="Normal 13 8 5 2 2" xfId="16674" xr:uid="{09BB37FA-0EAA-45F3-A10E-5AFFB7CBAB13}"/>
    <cellStyle name="Normal 13 8 5 2 2 2" xfId="31512" xr:uid="{4EF13D18-7839-4E80-B40B-8B4B04E3916D}"/>
    <cellStyle name="Normal 13 8 5 2 2 3" xfId="46345" xr:uid="{D113E3DF-2772-4001-A716-78BD807FA5D3}"/>
    <cellStyle name="Normal 13 8 5 2 3" xfId="24092" xr:uid="{5A48E954-1E6E-4DB9-A044-1D817DA9714E}"/>
    <cellStyle name="Normal 13 8 5 2 4" xfId="38925" xr:uid="{B3E855AD-ADB1-4391-BD6F-F4BEE29DF959}"/>
    <cellStyle name="Normal 13 8 5 3" xfId="13436" xr:uid="{D39BC4F5-008F-45C7-804A-2B3AFA2B77AD}"/>
    <cellStyle name="Normal 13 8 5 3 2" xfId="28274" xr:uid="{AAD8BC48-FCAC-4F32-A812-90BA121DC8A8}"/>
    <cellStyle name="Normal 13 8 5 3 3" xfId="43107" xr:uid="{003B8FC9-3EC1-4FB5-B8F3-A0CE09C430CD}"/>
    <cellStyle name="Normal 13 8 5 4" xfId="20854" xr:uid="{D28F01DB-C227-43E8-96A3-DAA1B7284107}"/>
    <cellStyle name="Normal 13 8 5 5" xfId="35687" xr:uid="{96827230-58B3-41CD-95DF-4906A08D6F95}"/>
    <cellStyle name="Normal 13 8 6" xfId="3359" xr:uid="{3F43F7B0-4049-4B22-9CC4-AAC368DC630B}"/>
    <cellStyle name="Normal 13 8 6 2" xfId="9485" xr:uid="{55A06633-336E-4894-836E-E13952E2CA28}"/>
    <cellStyle name="Normal 13 8 6 2 2" xfId="16908" xr:uid="{48BB823A-99A2-4B53-B2E6-76E7A5525D1C}"/>
    <cellStyle name="Normal 13 8 6 2 2 2" xfId="31746" xr:uid="{3582DCE3-5F41-4F85-A6CF-37E2D33F0C84}"/>
    <cellStyle name="Normal 13 8 6 2 2 3" xfId="46579" xr:uid="{7CEE8673-C269-4918-AD77-D2B47B7364DD}"/>
    <cellStyle name="Normal 13 8 6 2 3" xfId="24326" xr:uid="{651BDBE0-B176-4FD8-9D1C-206AA0B8CD32}"/>
    <cellStyle name="Normal 13 8 6 2 4" xfId="39159" xr:uid="{8E4BD331-8F18-40D2-A4D1-DCDC6102C1D3}"/>
    <cellStyle name="Normal 13 8 6 3" xfId="10772" xr:uid="{589E770C-A5A5-4D7F-85BB-2768397C6595}"/>
    <cellStyle name="Normal 13 8 6 3 2" xfId="25610" xr:uid="{DBB7BAB8-0C4D-4CDF-BE53-8A47BAAAFC45}"/>
    <cellStyle name="Normal 13 8 6 3 3" xfId="40443" xr:uid="{08703373-682F-47D3-BCD7-7B52330189D5}"/>
    <cellStyle name="Normal 13 8 6 4" xfId="18190" xr:uid="{70099D8F-F88E-4A92-AA21-FADED33D12E2}"/>
    <cellStyle name="Normal 13 8 6 5" xfId="33023" xr:uid="{F6A20E7F-8E01-4AFD-A315-29789AD72C7F}"/>
    <cellStyle name="Normal 13 8 7" xfId="6590" xr:uid="{26599C39-301D-470F-96D9-056F1C14FDFC}"/>
    <cellStyle name="Normal 13 8 7 2" xfId="14013" xr:uid="{91AF5A01-5F60-4508-8F3F-D78D87FE2955}"/>
    <cellStyle name="Normal 13 8 7 2 2" xfId="28851" xr:uid="{F1809F1D-1FD4-4A98-9600-07E4377D3FBC}"/>
    <cellStyle name="Normal 13 8 7 2 3" xfId="43684" xr:uid="{8C852FF3-2F95-411E-9EBA-910B057632FD}"/>
    <cellStyle name="Normal 13 8 7 3" xfId="21431" xr:uid="{F1078393-3F34-48F7-A775-F5EACECEC3A9}"/>
    <cellStyle name="Normal 13 8 7 4" xfId="36264" xr:uid="{C33295C9-91FF-4276-B856-B28B375507B1}"/>
    <cellStyle name="Normal 13 8 8" xfId="10068" xr:uid="{0E7E1844-0C48-495D-B351-01C9031577A4}"/>
    <cellStyle name="Normal 13 8 8 2" xfId="24906" xr:uid="{DE283C5B-9675-4F64-812F-A9EEB2923027}"/>
    <cellStyle name="Normal 13 8 8 3" xfId="39739" xr:uid="{EC491E36-DCC6-4FBC-BD24-2F46671D9D47}"/>
    <cellStyle name="Normal 13 8 9" xfId="17486" xr:uid="{23652D55-3DEB-4CB1-953F-08683F120D4D}"/>
    <cellStyle name="Normal 13 9" xfId="3362" xr:uid="{048B40FE-B8F6-471C-BD38-AF304DBF2FC4}"/>
    <cellStyle name="Normal 13 9 2" xfId="4730" xr:uid="{63D93FE3-21FA-4F95-9C18-DC869244AB28}"/>
    <cellStyle name="Normal 13 9 2 2" xfId="7968" xr:uid="{2E6AF0F3-8F8D-4E91-9A0C-F13A9E34267B}"/>
    <cellStyle name="Normal 13 9 2 2 2" xfId="15391" xr:uid="{1AC7E441-63D9-4F39-8C48-531448C727F7}"/>
    <cellStyle name="Normal 13 9 2 2 2 2" xfId="30229" xr:uid="{45AB3CCE-8AD1-43A4-B40D-32D2CAC37DF8}"/>
    <cellStyle name="Normal 13 9 2 2 2 3" xfId="45062" xr:uid="{AB4FAA49-40D8-40A7-9972-C6D2504865BE}"/>
    <cellStyle name="Normal 13 9 2 2 3" xfId="22809" xr:uid="{E75B23B7-9FC6-4230-8C96-A77076C071D3}"/>
    <cellStyle name="Normal 13 9 2 2 4" xfId="37642" xr:uid="{38F1F1FF-569C-4B45-A0F2-48CE267F5273}"/>
    <cellStyle name="Normal 13 9 2 3" xfId="12153" xr:uid="{8BB1DD23-FBF3-4E71-A8E6-02526B6628FD}"/>
    <cellStyle name="Normal 13 9 2 3 2" xfId="26991" xr:uid="{82EEC168-7010-4C48-B03D-71A117CEF210}"/>
    <cellStyle name="Normal 13 9 2 3 3" xfId="41824" xr:uid="{69787309-5CA7-43BE-AC89-2AC43DB5FF0F}"/>
    <cellStyle name="Normal 13 9 2 4" xfId="19571" xr:uid="{538DDE1A-0EEA-41A1-A61C-11A3DA5B0BD0}"/>
    <cellStyle name="Normal 13 9 2 5" xfId="34404" xr:uid="{A0B6F14F-D414-4E69-86ED-D41F72BADD64}"/>
    <cellStyle name="Normal 13 9 3" xfId="6593" xr:uid="{66ECD990-EA1C-4A05-843E-1CCF55EAA475}"/>
    <cellStyle name="Normal 13 9 3 2" xfId="14016" xr:uid="{769C9CAF-786A-4F3B-B5DA-6AC9E041AC1C}"/>
    <cellStyle name="Normal 13 9 3 2 2" xfId="28854" xr:uid="{0FF487BB-443C-4210-B7EB-C704D5726CAA}"/>
    <cellStyle name="Normal 13 9 3 2 3" xfId="43687" xr:uid="{4120F47E-2ABB-4C85-B02F-3DAF290EFD3D}"/>
    <cellStyle name="Normal 13 9 3 3" xfId="21434" xr:uid="{CC02F1DF-91B6-4CE7-948F-A7040BDF74DD}"/>
    <cellStyle name="Normal 13 9 3 4" xfId="36267" xr:uid="{75C52254-745B-435B-9D64-36D442EFB021}"/>
    <cellStyle name="Normal 13 9 4" xfId="10775" xr:uid="{834FF677-7B7F-4908-AB3C-1967104BA11C}"/>
    <cellStyle name="Normal 13 9 4 2" xfId="25613" xr:uid="{D73170D3-ABFB-4CEE-8802-1F56F3B0033B}"/>
    <cellStyle name="Normal 13 9 4 3" xfId="40446" xr:uid="{AB9BF709-1E8E-4A24-B3D7-4ACAF3A0F532}"/>
    <cellStyle name="Normal 13 9 5" xfId="18193" xr:uid="{C8CB078C-C2A5-4C0C-95C8-589978BE9CB3}"/>
    <cellStyle name="Normal 13 9 6" xfId="33026" xr:uid="{152B2A3D-BB60-4F07-8BAC-EF9F8F455764}"/>
    <cellStyle name="Normal 14" xfId="1017" xr:uid="{68789D79-1EF8-4F73-BA80-E97E19A7E9CA}"/>
    <cellStyle name="Normal 14 10" xfId="3364" xr:uid="{6FDDE248-F88A-4DB9-BC14-EFDCC0F689D1}"/>
    <cellStyle name="Normal 14 10 2" xfId="4731" xr:uid="{E6596459-6F86-4418-8ACA-CA9556FAA496}"/>
    <cellStyle name="Normal 14 10 2 2" xfId="7969" xr:uid="{7FB01F8D-5AEF-4EA1-A8F4-68F54F56A8D7}"/>
    <cellStyle name="Normal 14 10 2 2 2" xfId="15392" xr:uid="{1FCB20E2-73FF-4546-856F-C5FA735E6EBF}"/>
    <cellStyle name="Normal 14 10 2 2 2 2" xfId="30230" xr:uid="{EABEF345-A93E-49E9-8F29-71469A31A4C2}"/>
    <cellStyle name="Normal 14 10 2 2 2 3" xfId="45063" xr:uid="{9AB5456B-67CF-4DAD-894B-00407607EA09}"/>
    <cellStyle name="Normal 14 10 2 2 3" xfId="22810" xr:uid="{9FD89319-F980-4D9A-A26A-422A6017BD5A}"/>
    <cellStyle name="Normal 14 10 2 2 4" xfId="37643" xr:uid="{370BB0D4-7D24-4833-961E-A7ED5D6B9AF8}"/>
    <cellStyle name="Normal 14 10 2 3" xfId="12154" xr:uid="{D94FE8B0-3018-4034-9434-2103C24AD1F9}"/>
    <cellStyle name="Normal 14 10 2 3 2" xfId="26992" xr:uid="{ACFB6CDE-A4D3-4F81-82DC-20A70E7EE6FB}"/>
    <cellStyle name="Normal 14 10 2 3 3" xfId="41825" xr:uid="{3A4DAAB0-AD5D-4A5B-9C34-0D3539280624}"/>
    <cellStyle name="Normal 14 10 2 4" xfId="19572" xr:uid="{BFBBAC1D-B816-4FD3-A7D0-3A2D324FF0E0}"/>
    <cellStyle name="Normal 14 10 2 5" xfId="34405" xr:uid="{FA920F3B-9FC5-4CC9-96D2-18DC56D82EB6}"/>
    <cellStyle name="Normal 14 10 3" xfId="6595" xr:uid="{898195AD-EAC1-47FA-9C4F-8D151D7199DC}"/>
    <cellStyle name="Normal 14 10 3 2" xfId="14018" xr:uid="{BFB593C5-CB5C-46B3-A592-6FEC0A1E9526}"/>
    <cellStyle name="Normal 14 10 3 2 2" xfId="28856" xr:uid="{A1698F69-9CA3-414F-8306-5C8120C9B99B}"/>
    <cellStyle name="Normal 14 10 3 2 3" xfId="43689" xr:uid="{F8FFB180-C2E4-44B2-9E6D-29280717AA27}"/>
    <cellStyle name="Normal 14 10 3 3" xfId="21436" xr:uid="{B3AA60FE-DAAF-4CED-B4F7-7FABEF78027C}"/>
    <cellStyle name="Normal 14 10 3 4" xfId="36269" xr:uid="{5ED0F757-BAD4-4781-AF48-9C4FE5EB3F71}"/>
    <cellStyle name="Normal 14 10 4" xfId="10777" xr:uid="{74B22D59-0B7C-42BB-9FBC-2CC7EAA9CE7C}"/>
    <cellStyle name="Normal 14 10 4 2" xfId="25615" xr:uid="{5E6A3C80-017C-4180-B1F2-3C43C33D3AC9}"/>
    <cellStyle name="Normal 14 10 4 3" xfId="40448" xr:uid="{E15F885B-AE49-45F9-85F6-E5B1C071D83E}"/>
    <cellStyle name="Normal 14 10 5" xfId="18195" xr:uid="{14FA0A04-FDBB-4691-81F7-9E45CDD15CD3}"/>
    <cellStyle name="Normal 14 10 6" xfId="33028" xr:uid="{3A5C820F-6EBA-4F7D-8DEB-402783F48DB6}"/>
    <cellStyle name="Normal 14 11" xfId="4732" xr:uid="{8427189B-E8FE-4D54-A424-7D7BD8F0F2C9}"/>
    <cellStyle name="Normal 14 11 2" xfId="7970" xr:uid="{B120EBF7-166B-4E16-967E-7B204D8252CB}"/>
    <cellStyle name="Normal 14 11 2 2" xfId="15393" xr:uid="{FC33C162-6C17-4C3B-9EAC-70D1DD77A181}"/>
    <cellStyle name="Normal 14 11 2 2 2" xfId="30231" xr:uid="{2F240E2C-503C-4BEE-B21D-2BA0A7799E94}"/>
    <cellStyle name="Normal 14 11 2 2 3" xfId="45064" xr:uid="{337B9281-1EF2-41B1-B7A9-A02D119B4D02}"/>
    <cellStyle name="Normal 14 11 2 3" xfId="22811" xr:uid="{4B5777AF-B1A8-4737-9B7B-3628E2A492BB}"/>
    <cellStyle name="Normal 14 11 2 4" xfId="37644" xr:uid="{9B5E7B97-991B-4AD1-8DCF-6E51D596DA11}"/>
    <cellStyle name="Normal 14 11 3" xfId="12155" xr:uid="{6E2D317A-C4D4-4CF8-8BD7-D024049FFF69}"/>
    <cellStyle name="Normal 14 11 3 2" xfId="26993" xr:uid="{C6007813-8D1E-4877-8A7E-28437CE363E4}"/>
    <cellStyle name="Normal 14 11 3 3" xfId="41826" xr:uid="{7CED10A3-2A23-40DE-A261-7741BCB51D12}"/>
    <cellStyle name="Normal 14 11 4" xfId="19573" xr:uid="{D4DDD577-1BC5-4281-9E7B-EC8E14792FC0}"/>
    <cellStyle name="Normal 14 11 5" xfId="34406" xr:uid="{A0A72FB1-0A87-45ED-95C3-5232255B23CE}"/>
    <cellStyle name="Normal 14 12" xfId="6076" xr:uid="{317758A0-58DA-44F6-9C6E-F64D94007FA1}"/>
    <cellStyle name="Normal 14 12 2" xfId="9314" xr:uid="{B223D244-83BA-48AD-94B9-FF1EF9B2ADF4}"/>
    <cellStyle name="Normal 14 12 2 2" xfId="16737" xr:uid="{44851CC5-7CE4-406F-898F-4A5B39F3E8D2}"/>
    <cellStyle name="Normal 14 12 2 2 2" xfId="31575" xr:uid="{0405E9C4-8E29-4C13-9821-207A55C66A76}"/>
    <cellStyle name="Normal 14 12 2 2 3" xfId="46408" xr:uid="{7209A0CF-4F09-4657-BF6E-0C0FF282D783}"/>
    <cellStyle name="Normal 14 12 2 3" xfId="24155" xr:uid="{9FA150C9-B3C7-4883-8217-53C93C98A4A5}"/>
    <cellStyle name="Normal 14 12 2 4" xfId="38988" xr:uid="{DC10C07B-AA18-471E-B300-C2FB1003D7BC}"/>
    <cellStyle name="Normal 14 12 3" xfId="13499" xr:uid="{5514D706-D104-4B44-9B7F-2C3FB977B04D}"/>
    <cellStyle name="Normal 14 12 3 2" xfId="28337" xr:uid="{6C4BDFCD-6C9A-466D-815E-12A517DDA173}"/>
    <cellStyle name="Normal 14 12 3 3" xfId="43170" xr:uid="{C7DF45DB-F62E-474B-856D-E867253E2C84}"/>
    <cellStyle name="Normal 14 12 4" xfId="20917" xr:uid="{BDB77DB3-680D-4077-95C7-B36ACB185BCD}"/>
    <cellStyle name="Normal 14 12 5" xfId="35750" xr:uid="{AE6F14A2-A46F-400B-AF1B-149F49942B52}"/>
    <cellStyle name="Normal 14 13" xfId="3363" xr:uid="{42648EBF-0699-40BF-99F9-E9480D67D8F3}"/>
    <cellStyle name="Normal 14 13 2" xfId="9486" xr:uid="{2289B12A-0796-455F-83B0-FA72B1393CAC}"/>
    <cellStyle name="Normal 14 13 2 2" xfId="16909" xr:uid="{D7195D13-357D-402F-9003-FAFD9D6E6790}"/>
    <cellStyle name="Normal 14 13 2 2 2" xfId="31747" xr:uid="{B38B0EAF-0D73-4F91-A1FA-FCB82C4B4BAB}"/>
    <cellStyle name="Normal 14 13 2 2 3" xfId="46580" xr:uid="{198D5344-82B8-4A9A-84B4-5577E02F9E5E}"/>
    <cellStyle name="Normal 14 13 2 3" xfId="24327" xr:uid="{A9C73737-139B-4E9E-8840-2BDCC62ED2F0}"/>
    <cellStyle name="Normal 14 13 2 4" xfId="39160" xr:uid="{E9071C10-3B5C-4F87-933C-27AD0B34C420}"/>
    <cellStyle name="Normal 14 13 3" xfId="10776" xr:uid="{3D9DA175-91B4-49BD-9CD5-9D1898C36FEF}"/>
    <cellStyle name="Normal 14 13 3 2" xfId="25614" xr:uid="{69EBA59E-0603-4EA5-96E6-8E789E326C2E}"/>
    <cellStyle name="Normal 14 13 3 3" xfId="40447" xr:uid="{764C2C6C-FC40-42EE-94E1-D34DCBBAF26B}"/>
    <cellStyle name="Normal 14 13 4" xfId="18194" xr:uid="{407637A6-313D-4452-819F-6E7699CED4B6}"/>
    <cellStyle name="Normal 14 13 5" xfId="33027" xr:uid="{ECB2AAE3-6975-4FAC-B99A-6FB172B16EB8}"/>
    <cellStyle name="Normal 14 14" xfId="6594" xr:uid="{6C40CD1D-C3A4-4DC9-BE2F-7B13A3228BEC}"/>
    <cellStyle name="Normal 14 14 2" xfId="14017" xr:uid="{656A076B-89F9-45D1-B93A-AED738888132}"/>
    <cellStyle name="Normal 14 14 2 2" xfId="28855" xr:uid="{7EEAED0F-06D2-4CCE-841B-70AB20A30EAE}"/>
    <cellStyle name="Normal 14 14 2 3" xfId="43688" xr:uid="{6855572B-9777-41CD-8B4C-4717592B8862}"/>
    <cellStyle name="Normal 14 14 3" xfId="21435" xr:uid="{E4E38660-97D0-4F78-88E5-4F6F7E99FC37}"/>
    <cellStyle name="Normal 14 14 4" xfId="36268" xr:uid="{717125C0-D6C0-4B56-856B-A3749D017AE9}"/>
    <cellStyle name="Normal 14 15" xfId="9829" xr:uid="{D0437265-D4C1-4D93-A6E9-63EE652125AB}"/>
    <cellStyle name="Normal 14 15 2" xfId="24667" xr:uid="{ACEEAB35-A449-4A5F-BBE4-B655691BFE42}"/>
    <cellStyle name="Normal 14 15 3" xfId="39500" xr:uid="{ABB884A3-66FB-44F6-A621-10895CECC442}"/>
    <cellStyle name="Normal 14 16" xfId="17247" xr:uid="{BAE2ECF8-6DD3-4008-96BA-08931A05270D}"/>
    <cellStyle name="Normal 14 17" xfId="32080" xr:uid="{D7AFB06F-1DCC-4518-A1AE-2DA36976E65F}"/>
    <cellStyle name="Normal 14 2" xfId="1308" xr:uid="{D4AA6B65-985F-47DF-A9B6-A6F36F949941}"/>
    <cellStyle name="Normal 14 2 10" xfId="17264" xr:uid="{693FA098-3273-4559-B63F-F5057337C71E}"/>
    <cellStyle name="Normal 14 2 11" xfId="32097" xr:uid="{89CF2257-5DDD-456A-B27D-E308807CB4A6}"/>
    <cellStyle name="Normal 14 2 12" xfId="2220" xr:uid="{F577C8F3-48B8-438E-8C0A-594D5D0D170F}"/>
    <cellStyle name="Normal 14 2 2" xfId="1309" xr:uid="{5EBEC000-63F3-40FA-B3CE-F6B3079F57D7}"/>
    <cellStyle name="Normal 14 2 2 10" xfId="32135" xr:uid="{583E3074-A969-4AE0-B15C-A86AE8987D0B}"/>
    <cellStyle name="Normal 14 2 2 11" xfId="2312" xr:uid="{70E53D83-739B-4659-91CC-BF298AC0C8CD}"/>
    <cellStyle name="Normal 14 2 2 2" xfId="3367" xr:uid="{B624EFD7-2EAC-427D-A41D-7F8DDA7D4106}"/>
    <cellStyle name="Normal 14 2 2 2 2" xfId="4733" xr:uid="{E234E065-E5DE-4ECF-B836-4FCD8FF9BEF0}"/>
    <cellStyle name="Normal 14 2 2 2 2 2" xfId="7971" xr:uid="{00D20D8F-4CAC-4A06-A63C-668FE75C6329}"/>
    <cellStyle name="Normal 14 2 2 2 2 2 2" xfId="15394" xr:uid="{65333A26-6752-4EA5-B59F-4554CBDC573D}"/>
    <cellStyle name="Normal 14 2 2 2 2 2 2 2" xfId="30232" xr:uid="{53FCD707-51BD-4D16-AFD3-98E31D0B8CE6}"/>
    <cellStyle name="Normal 14 2 2 2 2 2 2 3" xfId="45065" xr:uid="{1237D799-52CE-4B02-BABD-6ED474CE3F39}"/>
    <cellStyle name="Normal 14 2 2 2 2 2 3" xfId="22812" xr:uid="{8A34ADC9-D594-4D54-9409-CD321EBF38E4}"/>
    <cellStyle name="Normal 14 2 2 2 2 2 4" xfId="37645" xr:uid="{77AF1F3F-3C40-4EDE-B766-7B0D52075B15}"/>
    <cellStyle name="Normal 14 2 2 2 2 3" xfId="12156" xr:uid="{73502C46-9C89-4D31-83C5-C6C5534F92A6}"/>
    <cellStyle name="Normal 14 2 2 2 2 3 2" xfId="26994" xr:uid="{F9FDC7E3-7827-4591-8936-529A08328294}"/>
    <cellStyle name="Normal 14 2 2 2 2 3 3" xfId="41827" xr:uid="{8196C2F0-EC14-4B5E-B9C3-7228AC86DFB9}"/>
    <cellStyle name="Normal 14 2 2 2 2 4" xfId="19574" xr:uid="{684E4B85-DE2E-495D-AB77-892DB20F8024}"/>
    <cellStyle name="Normal 14 2 2 2 2 5" xfId="34407" xr:uid="{AE95BBE1-C7B4-4BDE-B052-EF83A984D294}"/>
    <cellStyle name="Normal 14 2 2 2 3" xfId="6598" xr:uid="{072CE56E-1C76-4D99-9971-74D680D0996D}"/>
    <cellStyle name="Normal 14 2 2 2 3 2" xfId="14021" xr:uid="{B22F4D47-7338-434B-80C2-74E17EDE9E3B}"/>
    <cellStyle name="Normal 14 2 2 2 3 2 2" xfId="28859" xr:uid="{97C3F8EA-375F-4419-890F-B3A0922B7406}"/>
    <cellStyle name="Normal 14 2 2 2 3 2 3" xfId="43692" xr:uid="{04F1934E-07A1-4445-B1BC-E90040551487}"/>
    <cellStyle name="Normal 14 2 2 2 3 3" xfId="21439" xr:uid="{5813C13F-8B0A-4945-8C6D-5B3CFB15AD58}"/>
    <cellStyle name="Normal 14 2 2 2 3 4" xfId="36272" xr:uid="{3908A43F-B13F-4D8C-BF04-A50D53B1C153}"/>
    <cellStyle name="Normal 14 2 2 2 4" xfId="10780" xr:uid="{B3C15522-7ABA-4761-BA3F-4C04A9E7F608}"/>
    <cellStyle name="Normal 14 2 2 2 4 2" xfId="25618" xr:uid="{0BFAF07B-93D7-443E-8F17-3A5CCF078513}"/>
    <cellStyle name="Normal 14 2 2 2 4 3" xfId="40451" xr:uid="{64414D62-66E8-4B48-9319-CB0242BA2A68}"/>
    <cellStyle name="Normal 14 2 2 2 5" xfId="18198" xr:uid="{24784792-A707-4236-B094-038B71738BAE}"/>
    <cellStyle name="Normal 14 2 2 2 6" xfId="33031" xr:uid="{BAF6861D-FFB5-493A-92C9-9FDC45CE65DC}"/>
    <cellStyle name="Normal 14 2 2 3" xfId="3368" xr:uid="{CCF4FC05-0703-4BD0-8E92-94F3CB02F097}"/>
    <cellStyle name="Normal 14 2 2 3 2" xfId="4734" xr:uid="{AB588C3D-7483-4732-B8CA-7A12DC5A4226}"/>
    <cellStyle name="Normal 14 2 2 3 2 2" xfId="7972" xr:uid="{A1382748-A9A7-4385-A6E5-52B57806A5A3}"/>
    <cellStyle name="Normal 14 2 2 3 2 2 2" xfId="15395" xr:uid="{80F05258-019E-4980-A5AC-4A7E31C84051}"/>
    <cellStyle name="Normal 14 2 2 3 2 2 2 2" xfId="30233" xr:uid="{35ED3944-DD6B-4B78-A119-E93BDB0CEFB4}"/>
    <cellStyle name="Normal 14 2 2 3 2 2 2 3" xfId="45066" xr:uid="{4D1BB8B8-2350-461B-95C8-6E06A0B1DACE}"/>
    <cellStyle name="Normal 14 2 2 3 2 2 3" xfId="22813" xr:uid="{94D967D8-D223-4C69-905D-14BFD58BBB5E}"/>
    <cellStyle name="Normal 14 2 2 3 2 2 4" xfId="37646" xr:uid="{BA771718-A955-4889-BE6B-3E10FC261A6A}"/>
    <cellStyle name="Normal 14 2 2 3 2 3" xfId="12157" xr:uid="{137FAFF7-17D7-48CD-8342-4935EF2F6286}"/>
    <cellStyle name="Normal 14 2 2 3 2 3 2" xfId="26995" xr:uid="{737CB32C-F1CA-4AE9-B72C-3B222FB73C51}"/>
    <cellStyle name="Normal 14 2 2 3 2 3 3" xfId="41828" xr:uid="{DCDE4B67-5D00-4077-AEF8-3F1A3996572B}"/>
    <cellStyle name="Normal 14 2 2 3 2 4" xfId="19575" xr:uid="{7F92BAAA-9B03-4D4A-96C1-A79669B030EC}"/>
    <cellStyle name="Normal 14 2 2 3 2 5" xfId="34408" xr:uid="{E78F5068-229E-405D-99DA-02BF58273B53}"/>
    <cellStyle name="Normal 14 2 2 3 3" xfId="6599" xr:uid="{FD7763AA-8060-4E4D-98DB-E59783FFF61C}"/>
    <cellStyle name="Normal 14 2 2 3 3 2" xfId="14022" xr:uid="{2ACCE2B9-3446-42CB-97B0-1FF98638AC6F}"/>
    <cellStyle name="Normal 14 2 2 3 3 2 2" xfId="28860" xr:uid="{D22B54EE-58B3-4D90-B702-A3079CDB018B}"/>
    <cellStyle name="Normal 14 2 2 3 3 2 3" xfId="43693" xr:uid="{ED3F5C9F-F686-48EA-900B-C60D9D6EE845}"/>
    <cellStyle name="Normal 14 2 2 3 3 3" xfId="21440" xr:uid="{294C1975-9C17-46A8-AA1C-60BEDD0604A0}"/>
    <cellStyle name="Normal 14 2 2 3 3 4" xfId="36273" xr:uid="{584C4351-098B-48F1-934F-8F0FD1E95999}"/>
    <cellStyle name="Normal 14 2 2 3 4" xfId="10781" xr:uid="{3B9CB771-B182-417D-ACAA-9B7A4079243A}"/>
    <cellStyle name="Normal 14 2 2 3 4 2" xfId="25619" xr:uid="{D9D64678-2C20-4C43-AA64-466673FC2BC3}"/>
    <cellStyle name="Normal 14 2 2 3 4 3" xfId="40452" xr:uid="{B5FA4F9E-8886-4C66-AB7E-2B9F4ED0A895}"/>
    <cellStyle name="Normal 14 2 2 3 5" xfId="18199" xr:uid="{FE20DF9F-2537-46F0-ADFA-4F226E7E89BE}"/>
    <cellStyle name="Normal 14 2 2 3 6" xfId="33032" xr:uid="{00517034-CD0A-4C72-A17E-D68F872CD1C7}"/>
    <cellStyle name="Normal 14 2 2 4" xfId="4735" xr:uid="{71A25A05-1E71-4D85-89C5-B0BA3D3C32DB}"/>
    <cellStyle name="Normal 14 2 2 4 2" xfId="7973" xr:uid="{3DAD57F3-0073-4EA2-8A5C-CD559EEC4F81}"/>
    <cellStyle name="Normal 14 2 2 4 2 2" xfId="15396" xr:uid="{78EE7380-D06D-4FFB-B08B-B273DF50B91F}"/>
    <cellStyle name="Normal 14 2 2 4 2 2 2" xfId="30234" xr:uid="{BE215EB8-EAB6-460B-BC65-EF0FB27336B9}"/>
    <cellStyle name="Normal 14 2 2 4 2 2 3" xfId="45067" xr:uid="{1BA8659B-B907-4024-88EB-003C679511F3}"/>
    <cellStyle name="Normal 14 2 2 4 2 3" xfId="22814" xr:uid="{72CB10F5-66BC-46FE-AE3E-5A9FDAE625CF}"/>
    <cellStyle name="Normal 14 2 2 4 2 4" xfId="37647" xr:uid="{A8D53E63-25B3-447C-AD34-454417A23C65}"/>
    <cellStyle name="Normal 14 2 2 4 3" xfId="12158" xr:uid="{7999EC88-1731-485C-A166-B21D052C9A6E}"/>
    <cellStyle name="Normal 14 2 2 4 3 2" xfId="26996" xr:uid="{C5E9AD49-E4D6-429D-BA8C-8AC7C2B81015}"/>
    <cellStyle name="Normal 14 2 2 4 3 3" xfId="41829" xr:uid="{3178D620-0612-45C6-9154-2227B126DD8C}"/>
    <cellStyle name="Normal 14 2 2 4 4" xfId="19576" xr:uid="{A2B20830-57F9-42EE-9093-C9BC8EB6C556}"/>
    <cellStyle name="Normal 14 2 2 4 5" xfId="34409" xr:uid="{309EE3A8-B2E5-42AC-B616-50E2456455DE}"/>
    <cellStyle name="Normal 14 2 2 5" xfId="5707" xr:uid="{76BA2280-6A4E-479D-B6F2-DA3AB90F423F}"/>
    <cellStyle name="Normal 14 2 2 5 2" xfId="8947" xr:uid="{B59B0027-E990-40C8-AA8B-AEF57A59B2FC}"/>
    <cellStyle name="Normal 14 2 2 5 2 2" xfId="16370" xr:uid="{51E6C531-56B1-44D7-AF72-E1908E667DFD}"/>
    <cellStyle name="Normal 14 2 2 5 2 2 2" xfId="31208" xr:uid="{11250568-F7DA-4BFC-A2C3-A4E5B82FB3A2}"/>
    <cellStyle name="Normal 14 2 2 5 2 2 3" xfId="46041" xr:uid="{3D16879C-0D19-4056-BE7E-D0AC64D9D09F}"/>
    <cellStyle name="Normal 14 2 2 5 2 3" xfId="23788" xr:uid="{2C62522A-8BE2-4AEA-ADE7-9890A9E3FD35}"/>
    <cellStyle name="Normal 14 2 2 5 2 4" xfId="38621" xr:uid="{DE6AF260-7766-4408-A61A-7BBC9F4806F4}"/>
    <cellStyle name="Normal 14 2 2 5 3" xfId="13132" xr:uid="{4FA8620B-E289-4323-B658-6CFCAA3AA076}"/>
    <cellStyle name="Normal 14 2 2 5 3 2" xfId="27970" xr:uid="{7B143C6D-DE70-4DBF-AB97-5A6709886701}"/>
    <cellStyle name="Normal 14 2 2 5 3 3" xfId="42803" xr:uid="{7CA170E8-0AC7-460F-8FD2-8FB14F31E528}"/>
    <cellStyle name="Normal 14 2 2 5 4" xfId="20550" xr:uid="{36CA2808-F7EB-44B0-8FE0-56176E02E709}"/>
    <cellStyle name="Normal 14 2 2 5 5" xfId="35383" xr:uid="{789F7645-FDEC-41AE-A99E-F87E12FE054C}"/>
    <cellStyle name="Normal 14 2 2 6" xfId="3366" xr:uid="{F9262FCD-7555-4D33-9070-9D8A3286FBC7}"/>
    <cellStyle name="Normal 14 2 2 6 2" xfId="9488" xr:uid="{A71B7249-1397-49FB-9AD4-C3FA77E573EF}"/>
    <cellStyle name="Normal 14 2 2 6 2 2" xfId="16911" xr:uid="{BF05C289-AFF6-4AF7-882D-F4B3FD121D5F}"/>
    <cellStyle name="Normal 14 2 2 6 2 2 2" xfId="31749" xr:uid="{FD10F008-DA62-4654-8F22-5234A02BDDD3}"/>
    <cellStyle name="Normal 14 2 2 6 2 2 3" xfId="46582" xr:uid="{EFE5DCCE-E8A3-4496-A233-04C1EAF657FD}"/>
    <cellStyle name="Normal 14 2 2 6 2 3" xfId="24329" xr:uid="{98889A9A-3E96-4EF1-9A57-E1936FB81E31}"/>
    <cellStyle name="Normal 14 2 2 6 2 4" xfId="39162" xr:uid="{BBF6B4DF-78DB-426E-9BFC-3C5142AB3FB3}"/>
    <cellStyle name="Normal 14 2 2 6 3" xfId="10779" xr:uid="{84B598DA-F853-4527-906B-CD71DD2D8BE9}"/>
    <cellStyle name="Normal 14 2 2 6 3 2" xfId="25617" xr:uid="{B13E53A3-09E0-4386-A892-0908A021E401}"/>
    <cellStyle name="Normal 14 2 2 6 3 3" xfId="40450" xr:uid="{9C3DC6CD-A019-4523-B0CF-DE0E469E6460}"/>
    <cellStyle name="Normal 14 2 2 6 4" xfId="18197" xr:uid="{520B2FE9-0406-4C4A-8D45-D939FFD45420}"/>
    <cellStyle name="Normal 14 2 2 6 5" xfId="33030" xr:uid="{BE166AC7-D1AE-4736-B267-23E00A47586D}"/>
    <cellStyle name="Normal 14 2 2 7" xfId="6597" xr:uid="{1359DEAE-4EE7-4C43-8390-08593ABF1A32}"/>
    <cellStyle name="Normal 14 2 2 7 2" xfId="14020" xr:uid="{AAA77B9D-CE0E-41D6-8A6A-A7E44E3CA8F2}"/>
    <cellStyle name="Normal 14 2 2 7 2 2" xfId="28858" xr:uid="{4C910BE6-3B7A-4B7E-9ED9-C24EA2D30653}"/>
    <cellStyle name="Normal 14 2 2 7 2 3" xfId="43691" xr:uid="{AA3EB2DC-719D-4041-A649-222E621430B2}"/>
    <cellStyle name="Normal 14 2 2 7 3" xfId="21438" xr:uid="{B0219067-5656-4CA6-A4D2-81AAF95963F9}"/>
    <cellStyle name="Normal 14 2 2 7 4" xfId="36271" xr:uid="{28EBCB12-3D47-4C6D-A0A0-79D1162B2577}"/>
    <cellStyle name="Normal 14 2 2 8" xfId="9884" xr:uid="{82D21BEF-3E42-48CD-85EC-D1242B26DFF2}"/>
    <cellStyle name="Normal 14 2 2 8 2" xfId="24722" xr:uid="{928A2E0D-9DD5-4D7E-80B9-C379B9104403}"/>
    <cellStyle name="Normal 14 2 2 8 3" xfId="39555" xr:uid="{CC458389-228D-4EE2-B3B7-74392ADBA056}"/>
    <cellStyle name="Normal 14 2 2 9" xfId="17302" xr:uid="{ADC54195-7ABE-4318-B5C3-FD5853FEFDC9}"/>
    <cellStyle name="Normal 14 2 3" xfId="1310" xr:uid="{5B91F18C-556A-4CA1-8B15-BEA997C62E89}"/>
    <cellStyle name="Normal 14 2 3 2" xfId="4736" xr:uid="{4E61B8EB-51B4-411D-93A4-BC632A43D9D3}"/>
    <cellStyle name="Normal 14 2 3 2 2" xfId="7974" xr:uid="{98113320-A5D6-4636-B131-07A90221671B}"/>
    <cellStyle name="Normal 14 2 3 2 2 2" xfId="15397" xr:uid="{23783D19-88ED-46FB-8170-AF3E72B0D20E}"/>
    <cellStyle name="Normal 14 2 3 2 2 2 2" xfId="30235" xr:uid="{92FA9E37-BCFF-4452-B031-84E2D490D87A}"/>
    <cellStyle name="Normal 14 2 3 2 2 2 3" xfId="45068" xr:uid="{47BC2C1E-FC76-4414-9C8D-91CD1979EAD7}"/>
    <cellStyle name="Normal 14 2 3 2 2 3" xfId="22815" xr:uid="{03C90C44-685E-4373-9E51-8748AAFA0938}"/>
    <cellStyle name="Normal 14 2 3 2 2 4" xfId="37648" xr:uid="{C953733F-1159-42F4-8CBB-05C3ACACFAD7}"/>
    <cellStyle name="Normal 14 2 3 2 3" xfId="12159" xr:uid="{ADE86F80-722F-40AB-ADE3-B448798EA773}"/>
    <cellStyle name="Normal 14 2 3 2 3 2" xfId="26997" xr:uid="{604194C5-73D1-4632-94A1-82E4108C41D9}"/>
    <cellStyle name="Normal 14 2 3 2 3 3" xfId="41830" xr:uid="{09E1AC34-36DA-4068-9C00-354C482F186E}"/>
    <cellStyle name="Normal 14 2 3 2 4" xfId="19577" xr:uid="{642AAEF3-81D1-43B5-A325-2160C3659792}"/>
    <cellStyle name="Normal 14 2 3 2 5" xfId="34410" xr:uid="{DD28399A-C39C-47CC-9A46-BF55A7927C88}"/>
    <cellStyle name="Normal 14 2 3 3" xfId="6600" xr:uid="{D754C195-4910-4CF6-ACED-D196421F3C76}"/>
    <cellStyle name="Normal 14 2 3 3 2" xfId="14023" xr:uid="{9665A593-2CE6-4851-A478-B2071102AADE}"/>
    <cellStyle name="Normal 14 2 3 3 2 2" xfId="28861" xr:uid="{926ACA38-B6CF-445A-ACFA-E983DDA5DCA5}"/>
    <cellStyle name="Normal 14 2 3 3 2 3" xfId="43694" xr:uid="{27F96521-4860-4C69-8FFB-C0FE0C0741D4}"/>
    <cellStyle name="Normal 14 2 3 3 3" xfId="21441" xr:uid="{5342DB58-3886-40C4-A8D6-899EEC35722F}"/>
    <cellStyle name="Normal 14 2 3 3 4" xfId="36274" xr:uid="{DECB35CF-8871-400D-AA9A-F249261D724D}"/>
    <cellStyle name="Normal 14 2 3 4" xfId="10782" xr:uid="{AEACB6D4-5309-436F-A9BA-04BEDC3C0741}"/>
    <cellStyle name="Normal 14 2 3 4 2" xfId="25620" xr:uid="{B5BBC51C-E3E2-4371-AA7F-1FDD0CF3EF29}"/>
    <cellStyle name="Normal 14 2 3 4 3" xfId="40453" xr:uid="{85119D51-EBBB-4FBE-B6AA-AE5D9ADA4312}"/>
    <cellStyle name="Normal 14 2 3 5" xfId="18200" xr:uid="{3176FEAD-A7EF-4FFC-B1E0-A0EC58C85199}"/>
    <cellStyle name="Normal 14 2 3 6" xfId="33033" xr:uid="{961454B0-A1C3-4A73-938A-91D22CD8C94B}"/>
    <cellStyle name="Normal 14 2 3 7" xfId="3369" xr:uid="{641F93F9-32C2-49B7-A3C7-FDFE22EAD6C4}"/>
    <cellStyle name="Normal 14 2 4" xfId="3370" xr:uid="{9A16049A-864B-408D-A9E6-0D0A5A4102C2}"/>
    <cellStyle name="Normal 14 2 4 2" xfId="4737" xr:uid="{3E1135CD-4074-4B9E-9C9C-AC016E5DAF3A}"/>
    <cellStyle name="Normal 14 2 4 2 2" xfId="7975" xr:uid="{B6D96932-CCE3-40DC-8EAA-4F7ABB83B42F}"/>
    <cellStyle name="Normal 14 2 4 2 2 2" xfId="15398" xr:uid="{02407B7E-0AF1-49DA-8AF2-F1EE0102B04D}"/>
    <cellStyle name="Normal 14 2 4 2 2 2 2" xfId="30236" xr:uid="{130387AC-1DCB-4166-B49C-1632E934BE68}"/>
    <cellStyle name="Normal 14 2 4 2 2 2 3" xfId="45069" xr:uid="{DEDCBFEE-2F2C-426E-92B8-4DB6DBAAFC9B}"/>
    <cellStyle name="Normal 14 2 4 2 2 3" xfId="22816" xr:uid="{76B31B61-C7EA-4028-B12A-C1942CECFC0F}"/>
    <cellStyle name="Normal 14 2 4 2 2 4" xfId="37649" xr:uid="{D7AA7C82-4C1A-49FB-B98B-4F7A53B40E7A}"/>
    <cellStyle name="Normal 14 2 4 2 3" xfId="12160" xr:uid="{E3C151C3-736C-4773-8962-FD4AD1EB8C7E}"/>
    <cellStyle name="Normal 14 2 4 2 3 2" xfId="26998" xr:uid="{6F3F450A-3CE9-4149-8658-8D078BE23D6F}"/>
    <cellStyle name="Normal 14 2 4 2 3 3" xfId="41831" xr:uid="{5B527921-C80B-4AA0-BB27-30F7F65AF131}"/>
    <cellStyle name="Normal 14 2 4 2 4" xfId="19578" xr:uid="{80BBB4C7-A7D0-4CDD-87BD-A38826173763}"/>
    <cellStyle name="Normal 14 2 4 2 5" xfId="34411" xr:uid="{060F0402-6FB2-46D3-8CFC-1A20ACF539B7}"/>
    <cellStyle name="Normal 14 2 4 3" xfId="6601" xr:uid="{2FB05CD9-CA55-4158-8B91-F7C701BEAB5F}"/>
    <cellStyle name="Normal 14 2 4 3 2" xfId="14024" xr:uid="{00058780-9911-4C4F-BA7E-2BFC61045C76}"/>
    <cellStyle name="Normal 14 2 4 3 2 2" xfId="28862" xr:uid="{9DC3365D-DAA6-4C31-A1F5-CC07EC1A6754}"/>
    <cellStyle name="Normal 14 2 4 3 2 3" xfId="43695" xr:uid="{56659D2A-0E9F-4828-927F-7A785AD7FDDB}"/>
    <cellStyle name="Normal 14 2 4 3 3" xfId="21442" xr:uid="{FE819C16-4F15-44AD-AC67-AB92188455D1}"/>
    <cellStyle name="Normal 14 2 4 3 4" xfId="36275" xr:uid="{48317CD4-84AF-4518-9EDD-D698BEBC73A0}"/>
    <cellStyle name="Normal 14 2 4 4" xfId="10783" xr:uid="{E67FD3D8-522E-4198-BB67-2DA22D92793B}"/>
    <cellStyle name="Normal 14 2 4 4 2" xfId="25621" xr:uid="{3B37E215-2F6F-4F4F-8FE0-0A86C796EA3E}"/>
    <cellStyle name="Normal 14 2 4 4 3" xfId="40454" xr:uid="{BE5F795F-A5E8-489C-8E79-8E9488435224}"/>
    <cellStyle name="Normal 14 2 4 5" xfId="18201" xr:uid="{F71FD229-0F8A-4B77-B41E-3B7DAB7C6EBB}"/>
    <cellStyle name="Normal 14 2 4 6" xfId="33034" xr:uid="{BEC38D09-1888-40DE-BFB5-732CFBB1AE43}"/>
    <cellStyle name="Normal 14 2 5" xfId="4738" xr:uid="{B75843EB-328A-4056-90AE-1FBF537805A6}"/>
    <cellStyle name="Normal 14 2 5 2" xfId="7976" xr:uid="{E5485BA8-28F7-4ED0-AC05-3CC10C8CC8E2}"/>
    <cellStyle name="Normal 14 2 5 2 2" xfId="15399" xr:uid="{EA6B788C-3560-4986-9C7C-AE98765DCAD9}"/>
    <cellStyle name="Normal 14 2 5 2 2 2" xfId="30237" xr:uid="{137943A4-D34D-4489-B55B-42561AC795C8}"/>
    <cellStyle name="Normal 14 2 5 2 2 3" xfId="45070" xr:uid="{AAA8AC82-9934-4ACB-91E8-E329A5152400}"/>
    <cellStyle name="Normal 14 2 5 2 3" xfId="22817" xr:uid="{B0E4533B-C8BB-4D35-B4E0-7CCAE7E16F19}"/>
    <cellStyle name="Normal 14 2 5 2 4" xfId="37650" xr:uid="{E7B6FC68-65FC-4706-A0A7-9622D2387886}"/>
    <cellStyle name="Normal 14 2 5 3" xfId="12161" xr:uid="{C070CABA-0703-4AE3-90AF-06A5EC90A710}"/>
    <cellStyle name="Normal 14 2 5 3 2" xfId="26999" xr:uid="{53E800B3-0FEB-4BFD-822D-13CD47430015}"/>
    <cellStyle name="Normal 14 2 5 3 3" xfId="41832" xr:uid="{F2E626BA-CD8A-47D5-9E1D-2CAC5D6AF4DF}"/>
    <cellStyle name="Normal 14 2 5 4" xfId="19579" xr:uid="{F34042DB-B18A-4C05-948A-2595CB824D5D}"/>
    <cellStyle name="Normal 14 2 5 5" xfId="34412" xr:uid="{4302D21A-37C0-44E7-90DB-D189F2EEA481}"/>
    <cellStyle name="Normal 14 2 6" xfId="5962" xr:uid="{150166E1-F1FF-4C95-B61D-64E594611A72}"/>
    <cellStyle name="Normal 14 2 6 2" xfId="9200" xr:uid="{DE9F6A8E-5D1D-4AD4-85FF-C8794FA217D2}"/>
    <cellStyle name="Normal 14 2 6 2 2" xfId="16623" xr:uid="{3E4AD3FC-E3A8-4CD6-B5D6-054320694FD9}"/>
    <cellStyle name="Normal 14 2 6 2 2 2" xfId="31461" xr:uid="{A38C7A79-6634-4BD3-B8A8-2F7E7C44022C}"/>
    <cellStyle name="Normal 14 2 6 2 2 3" xfId="46294" xr:uid="{EAB96103-ACFA-4A37-BFE0-4E11AFD88AF9}"/>
    <cellStyle name="Normal 14 2 6 2 3" xfId="24041" xr:uid="{FDFEE2EC-D79A-4D5C-8103-158561B99FE9}"/>
    <cellStyle name="Normal 14 2 6 2 4" xfId="38874" xr:uid="{600C8902-E4DB-4749-A84A-13C2D4142807}"/>
    <cellStyle name="Normal 14 2 6 3" xfId="13385" xr:uid="{8F483DCC-790D-494C-A675-408D0B816385}"/>
    <cellStyle name="Normal 14 2 6 3 2" xfId="28223" xr:uid="{02B8D9A2-DD6E-459F-AB9B-61A5B10B60AA}"/>
    <cellStyle name="Normal 14 2 6 3 3" xfId="43056" xr:uid="{6C188596-1A61-400D-ADA1-A7B7D63D1E46}"/>
    <cellStyle name="Normal 14 2 6 4" xfId="20803" xr:uid="{D6F630E2-8407-4E49-B19A-DC67BC418467}"/>
    <cellStyle name="Normal 14 2 6 5" xfId="35636" xr:uid="{1C213251-4C5B-4C82-84DC-AD875A896C07}"/>
    <cellStyle name="Normal 14 2 7" xfId="3365" xr:uid="{2FD04952-931F-43D2-9357-D5663A9BDB08}"/>
    <cellStyle name="Normal 14 2 7 2" xfId="9487" xr:uid="{A55142C4-5D61-4E27-A844-4524D576BD1E}"/>
    <cellStyle name="Normal 14 2 7 2 2" xfId="16910" xr:uid="{2895B197-C01D-4DA0-B661-40DEA80A5403}"/>
    <cellStyle name="Normal 14 2 7 2 2 2" xfId="31748" xr:uid="{163B7796-A496-4F49-BF6B-745E36CFEB11}"/>
    <cellStyle name="Normal 14 2 7 2 2 3" xfId="46581" xr:uid="{F070A7B3-517E-47C6-B375-34BFE51D5360}"/>
    <cellStyle name="Normal 14 2 7 2 3" xfId="24328" xr:uid="{F0AB93FF-8B61-40B2-B7F8-24A4712D1DA2}"/>
    <cellStyle name="Normal 14 2 7 2 4" xfId="39161" xr:uid="{4D395B16-64FC-4E7B-BED9-7A90C0F2A445}"/>
    <cellStyle name="Normal 14 2 7 3" xfId="10778" xr:uid="{A9FC7AC3-3E8C-430F-B2D7-DA4B9F0F2B6D}"/>
    <cellStyle name="Normal 14 2 7 3 2" xfId="25616" xr:uid="{EA5B9F3C-7767-4685-AB6F-3AD73E115E09}"/>
    <cellStyle name="Normal 14 2 7 3 3" xfId="40449" xr:uid="{79F6E896-B731-40C7-BD76-4DCB80E323B4}"/>
    <cellStyle name="Normal 14 2 7 4" xfId="18196" xr:uid="{13A71E68-C34B-4DD3-8038-72035B07E605}"/>
    <cellStyle name="Normal 14 2 7 5" xfId="33029" xr:uid="{D539F3E0-74C5-4C77-8AC1-8AC3F69A40F6}"/>
    <cellStyle name="Normal 14 2 8" xfId="6596" xr:uid="{DB5794EA-5E52-4BDB-B266-13202992271C}"/>
    <cellStyle name="Normal 14 2 8 2" xfId="14019" xr:uid="{1C12670E-56B0-4D2A-9625-483E1ADE53ED}"/>
    <cellStyle name="Normal 14 2 8 2 2" xfId="28857" xr:uid="{259174CE-EE63-4CB9-8C06-F4D809349AE4}"/>
    <cellStyle name="Normal 14 2 8 2 3" xfId="43690" xr:uid="{047B778F-BCE2-4BA5-B554-50FB07568E04}"/>
    <cellStyle name="Normal 14 2 8 3" xfId="21437" xr:uid="{DABFEF77-947C-4E6C-B5AC-6A96F576682D}"/>
    <cellStyle name="Normal 14 2 8 4" xfId="36270" xr:uid="{97F22472-21BA-4DC4-869A-22A19DCFB799}"/>
    <cellStyle name="Normal 14 2 9" xfId="9846" xr:uid="{34021EC6-ADCB-460A-B21B-2C4524AB58B2}"/>
    <cellStyle name="Normal 14 2 9 2" xfId="24684" xr:uid="{F291D4B2-7877-45C4-BF7F-F08879CC7BF9}"/>
    <cellStyle name="Normal 14 2 9 3" xfId="39517" xr:uid="{41A0361C-9511-47CE-A9F3-D0EE35880DD6}"/>
    <cellStyle name="Normal 14 3" xfId="1311" xr:uid="{CA4D0171-DEDE-4B15-9864-8B59998E151E}"/>
    <cellStyle name="Normal 14 3 10" xfId="32119" xr:uid="{DC6156C9-9066-495D-9DBA-A8B6927E98C0}"/>
    <cellStyle name="Normal 14 3 11" xfId="2298" xr:uid="{7BD427FF-6A36-469B-AF0B-489052B860E9}"/>
    <cellStyle name="Normal 14 3 2" xfId="1312" xr:uid="{6323C3F0-D19C-4F07-8C10-818FA5D1E8AA}"/>
    <cellStyle name="Normal 14 3 2 2" xfId="4739" xr:uid="{EA7DFB3D-759B-4451-9648-EB7000B8C415}"/>
    <cellStyle name="Normal 14 3 2 2 2" xfId="7977" xr:uid="{91206B98-FFE7-4EEB-8F78-AD986FFABE3A}"/>
    <cellStyle name="Normal 14 3 2 2 2 2" xfId="15400" xr:uid="{2C5899A8-0E2B-4F96-A9DB-B48D8F08B40F}"/>
    <cellStyle name="Normal 14 3 2 2 2 2 2" xfId="30238" xr:uid="{EE68D379-130D-4ED1-B962-579C1C44B4C5}"/>
    <cellStyle name="Normal 14 3 2 2 2 2 3" xfId="45071" xr:uid="{1F5B8EDC-3165-4F5F-9A2B-41E27682C3B4}"/>
    <cellStyle name="Normal 14 3 2 2 2 3" xfId="22818" xr:uid="{7B9D90C7-BA51-4D10-9CA6-7CEB52A60FDF}"/>
    <cellStyle name="Normal 14 3 2 2 2 4" xfId="37651" xr:uid="{453F92E7-2D9F-445A-867E-72AD5D1F9B54}"/>
    <cellStyle name="Normal 14 3 2 2 3" xfId="12162" xr:uid="{BA3F71CF-9F48-4171-8634-90AD7D774276}"/>
    <cellStyle name="Normal 14 3 2 2 3 2" xfId="27000" xr:uid="{94654CDE-D5CA-4D01-A056-20A1AFEAD59B}"/>
    <cellStyle name="Normal 14 3 2 2 3 3" xfId="41833" xr:uid="{7693775A-4674-484B-BF0D-D7AB8CB8194A}"/>
    <cellStyle name="Normal 14 3 2 2 4" xfId="19580" xr:uid="{1663D32C-B1AA-4A9E-95CF-779DA23C35AC}"/>
    <cellStyle name="Normal 14 3 2 2 5" xfId="34413" xr:uid="{CE8A1957-B456-4869-B287-C1D808557A05}"/>
    <cellStyle name="Normal 14 3 2 3" xfId="6603" xr:uid="{E1B99349-11C2-4F26-A665-2596D834413E}"/>
    <cellStyle name="Normal 14 3 2 3 2" xfId="14026" xr:uid="{7E998D61-E95B-48EE-A6B1-B282AF5625AE}"/>
    <cellStyle name="Normal 14 3 2 3 2 2" xfId="28864" xr:uid="{9F9D9924-5F03-4678-93A3-32DD7572986F}"/>
    <cellStyle name="Normal 14 3 2 3 2 3" xfId="43697" xr:uid="{530CAF7F-5909-47E3-ABAE-F6179B814CD7}"/>
    <cellStyle name="Normal 14 3 2 3 3" xfId="21444" xr:uid="{65191C03-FA7E-4994-B0AB-BBA3F6C0B378}"/>
    <cellStyle name="Normal 14 3 2 3 4" xfId="36277" xr:uid="{42BD3F8F-4A0A-404E-A5E9-0CC106522F38}"/>
    <cellStyle name="Normal 14 3 2 4" xfId="10785" xr:uid="{A1458752-0BF2-4DE9-815A-897C32B99186}"/>
    <cellStyle name="Normal 14 3 2 4 2" xfId="25623" xr:uid="{80C403CD-FBD4-4C69-A333-8232E495EE19}"/>
    <cellStyle name="Normal 14 3 2 4 3" xfId="40456" xr:uid="{1F6D0D20-EBF5-498E-8182-FDCF7C0E2930}"/>
    <cellStyle name="Normal 14 3 2 5" xfId="18203" xr:uid="{288358EB-A98C-4FB9-84AA-68AEE6A21137}"/>
    <cellStyle name="Normal 14 3 2 6" xfId="33036" xr:uid="{33BD26D9-0ECE-4C75-86D6-EA4F7C762741}"/>
    <cellStyle name="Normal 14 3 2 7" xfId="3372" xr:uid="{DEAC936D-AD41-4264-9B2A-46A9843415EC}"/>
    <cellStyle name="Normal 14 3 3" xfId="1313" xr:uid="{F38806E4-70CB-4C12-A397-3BDF72E09A8B}"/>
    <cellStyle name="Normal 14 3 3 2" xfId="4740" xr:uid="{0D985F35-D7A4-43DB-B4E6-9C6B8B8608EC}"/>
    <cellStyle name="Normal 14 3 3 2 2" xfId="7978" xr:uid="{AEBE3D36-C94F-4346-8847-6DC3DBA703EB}"/>
    <cellStyle name="Normal 14 3 3 2 2 2" xfId="15401" xr:uid="{6CA1BB16-A2B1-4583-BF10-6F5D4AB57BDB}"/>
    <cellStyle name="Normal 14 3 3 2 2 2 2" xfId="30239" xr:uid="{3DCB6B7A-2936-4B3D-9D15-104A1BE46612}"/>
    <cellStyle name="Normal 14 3 3 2 2 2 3" xfId="45072" xr:uid="{3BE6F03A-D065-464F-A841-AD79C69079F4}"/>
    <cellStyle name="Normal 14 3 3 2 2 3" xfId="22819" xr:uid="{6FECA6A0-5179-40B6-9D00-2B3538AAA994}"/>
    <cellStyle name="Normal 14 3 3 2 2 4" xfId="37652" xr:uid="{4EC84774-9F37-4913-9939-C34CD9581025}"/>
    <cellStyle name="Normal 14 3 3 2 3" xfId="12163" xr:uid="{E9EF5D60-4F98-4521-9B34-46F4B8792F45}"/>
    <cellStyle name="Normal 14 3 3 2 3 2" xfId="27001" xr:uid="{B0A0BD85-6340-442F-AE85-873D5D70BC8B}"/>
    <cellStyle name="Normal 14 3 3 2 3 3" xfId="41834" xr:uid="{9D0A9DED-A1F8-405D-B1E6-0AFAF71FD2DC}"/>
    <cellStyle name="Normal 14 3 3 2 4" xfId="19581" xr:uid="{9F170377-1EAF-4F27-BB07-7BAB8A36FDF4}"/>
    <cellStyle name="Normal 14 3 3 2 5" xfId="34414" xr:uid="{2268EFB1-A513-49B1-B10E-C8B583C251A7}"/>
    <cellStyle name="Normal 14 3 3 3" xfId="6604" xr:uid="{CF9D3884-08FB-4B47-8AB5-DCA4F7EE16A8}"/>
    <cellStyle name="Normal 14 3 3 3 2" xfId="14027" xr:uid="{71FC0B90-E40B-49F9-9419-35F952596487}"/>
    <cellStyle name="Normal 14 3 3 3 2 2" xfId="28865" xr:uid="{42A2690D-D25A-4C66-9BBD-D492EB0AC14A}"/>
    <cellStyle name="Normal 14 3 3 3 2 3" xfId="43698" xr:uid="{D39F451D-7EE4-4562-9302-801AEA6AA8EA}"/>
    <cellStyle name="Normal 14 3 3 3 3" xfId="21445" xr:uid="{C86EB29D-5394-4A57-8BE5-6B21DF6EC8B8}"/>
    <cellStyle name="Normal 14 3 3 3 4" xfId="36278" xr:uid="{C1CD757E-16F0-485F-A7B8-0ECA23363014}"/>
    <cellStyle name="Normal 14 3 3 4" xfId="10786" xr:uid="{976D7D48-60B8-438C-A515-C4CD0B9F12F1}"/>
    <cellStyle name="Normal 14 3 3 4 2" xfId="25624" xr:uid="{077C1218-5CC5-4017-9295-69DC08A8D761}"/>
    <cellStyle name="Normal 14 3 3 4 3" xfId="40457" xr:uid="{C4A37CE1-17A1-4983-AC92-781399093785}"/>
    <cellStyle name="Normal 14 3 3 5" xfId="18204" xr:uid="{7302D0BE-55BD-4902-85A5-E4240D8AA66A}"/>
    <cellStyle name="Normal 14 3 3 6" xfId="33037" xr:uid="{506897DB-7702-49CA-80C6-78031BD3E834}"/>
    <cellStyle name="Normal 14 3 3 7" xfId="3373" xr:uid="{68FB24D3-C16D-4D60-8D6F-B32EEE5F1447}"/>
    <cellStyle name="Normal 14 3 4" xfId="4741" xr:uid="{B831FCDB-550A-4B3C-A1E1-C6B779E200C6}"/>
    <cellStyle name="Normal 14 3 4 2" xfId="7979" xr:uid="{7109048C-C863-45F8-949E-9AB34B5F9F47}"/>
    <cellStyle name="Normal 14 3 4 2 2" xfId="15402" xr:uid="{E1F1093E-0E5D-494F-8561-8BA74FC09EAB}"/>
    <cellStyle name="Normal 14 3 4 2 2 2" xfId="30240" xr:uid="{3F8E6433-7326-435B-971C-6BF23EC62B3D}"/>
    <cellStyle name="Normal 14 3 4 2 2 3" xfId="45073" xr:uid="{AB7BAC58-252F-4D44-9DF3-1E285CA8DC54}"/>
    <cellStyle name="Normal 14 3 4 2 3" xfId="22820" xr:uid="{44CF987F-D13F-4A94-91D6-21DD4DD535E1}"/>
    <cellStyle name="Normal 14 3 4 2 4" xfId="37653" xr:uid="{A2BBA264-6781-4B64-BAED-005D9C7BB625}"/>
    <cellStyle name="Normal 14 3 4 3" xfId="12164" xr:uid="{FD605F31-E293-4C2D-AD68-5837DFC2B207}"/>
    <cellStyle name="Normal 14 3 4 3 2" xfId="27002" xr:uid="{A3780625-99A1-4D85-8C65-05172FEC1417}"/>
    <cellStyle name="Normal 14 3 4 3 3" xfId="41835" xr:uid="{47E57B96-F168-4B84-86E0-413A9A5B2683}"/>
    <cellStyle name="Normal 14 3 4 4" xfId="19582" xr:uid="{93A5F8F4-21F4-4B60-89F5-486EFC896674}"/>
    <cellStyle name="Normal 14 3 4 5" xfId="34415" xr:uid="{FC7B99B4-7718-4686-A605-937186E40DA8}"/>
    <cellStyle name="Normal 14 3 5" xfId="5958" xr:uid="{F58F1C35-D318-4B96-8A71-9FAE517C48D9}"/>
    <cellStyle name="Normal 14 3 5 2" xfId="9196" xr:uid="{F374330D-03C3-46DF-86B7-EF52C672A6BB}"/>
    <cellStyle name="Normal 14 3 5 2 2" xfId="16619" xr:uid="{412EAB93-2440-4B5E-A0D3-E4AB8F375AF2}"/>
    <cellStyle name="Normal 14 3 5 2 2 2" xfId="31457" xr:uid="{F82D77BC-0704-4CD4-82F8-CD944A7B00A1}"/>
    <cellStyle name="Normal 14 3 5 2 2 3" xfId="46290" xr:uid="{DFB50BAB-283E-48C1-BC0C-66071C5EF268}"/>
    <cellStyle name="Normal 14 3 5 2 3" xfId="24037" xr:uid="{2D5037D8-6832-4256-B55A-FD3231498FD4}"/>
    <cellStyle name="Normal 14 3 5 2 4" xfId="38870" xr:uid="{18010496-6796-4A73-B9CD-7C1D39ACEC43}"/>
    <cellStyle name="Normal 14 3 5 3" xfId="13381" xr:uid="{2E683509-2765-42E1-B6C1-787918E46794}"/>
    <cellStyle name="Normal 14 3 5 3 2" xfId="28219" xr:uid="{81A796CD-DDD7-4FDC-9B4B-D9D1443734AD}"/>
    <cellStyle name="Normal 14 3 5 3 3" xfId="43052" xr:uid="{7338FAB2-4306-4819-A6DC-921476A0DDBA}"/>
    <cellStyle name="Normal 14 3 5 4" xfId="20799" xr:uid="{9345982E-4768-4444-8C2D-DBF0EAF0B50A}"/>
    <cellStyle name="Normal 14 3 5 5" xfId="35632" xr:uid="{389C3B02-6053-4544-87DA-57846158722C}"/>
    <cellStyle name="Normal 14 3 6" xfId="3371" xr:uid="{43DA7812-23F4-4787-A4FC-DBFBB2B24A47}"/>
    <cellStyle name="Normal 14 3 6 2" xfId="9489" xr:uid="{ABAE86AA-F4F0-4004-BB61-F723F1BE28D8}"/>
    <cellStyle name="Normal 14 3 6 2 2" xfId="16912" xr:uid="{A0B370C6-7C04-4E21-B609-DF79A5422B2A}"/>
    <cellStyle name="Normal 14 3 6 2 2 2" xfId="31750" xr:uid="{0F5C689D-4DF3-4CFC-9D67-BB1C468AE2CB}"/>
    <cellStyle name="Normal 14 3 6 2 2 3" xfId="46583" xr:uid="{E9BC7388-3F82-47BE-B623-DA6C4D875AFE}"/>
    <cellStyle name="Normal 14 3 6 2 3" xfId="24330" xr:uid="{E767B5A2-FF3A-4070-B482-41CEE43B02F3}"/>
    <cellStyle name="Normal 14 3 6 2 4" xfId="39163" xr:uid="{AF1C6E83-233B-4E62-BE63-0E53D784F2BE}"/>
    <cellStyle name="Normal 14 3 6 3" xfId="10784" xr:uid="{557C6363-C700-4B00-8131-80A1F27824FE}"/>
    <cellStyle name="Normal 14 3 6 3 2" xfId="25622" xr:uid="{32D6D893-8EF6-454F-AE17-845AA1AC41A7}"/>
    <cellStyle name="Normal 14 3 6 3 3" xfId="40455" xr:uid="{68144D3F-1821-4FD3-8DDC-CABF2A260FD4}"/>
    <cellStyle name="Normal 14 3 6 4" xfId="18202" xr:uid="{352EF2E9-64F6-4002-9C0B-53CE416BB6B0}"/>
    <cellStyle name="Normal 14 3 6 5" xfId="33035" xr:uid="{FCC08F19-31CD-4CA0-AEF4-F2054BE3D1E6}"/>
    <cellStyle name="Normal 14 3 7" xfId="6602" xr:uid="{796885D7-272A-41D5-AF50-C05D341E9F01}"/>
    <cellStyle name="Normal 14 3 7 2" xfId="14025" xr:uid="{8F964D43-64FC-4C07-8BD2-E09ED4676A44}"/>
    <cellStyle name="Normal 14 3 7 2 2" xfId="28863" xr:uid="{BF2BDACF-6248-497A-B5F2-ED9B02892CA2}"/>
    <cellStyle name="Normal 14 3 7 2 3" xfId="43696" xr:uid="{D5510C0D-E5D4-47A9-9CFD-F454AF448DED}"/>
    <cellStyle name="Normal 14 3 7 3" xfId="21443" xr:uid="{B838EC1B-87E9-4C44-9325-663435AA7E0C}"/>
    <cellStyle name="Normal 14 3 7 4" xfId="36276" xr:uid="{739C20A1-E2E7-4F5C-9EBB-D9B905151F59}"/>
    <cellStyle name="Normal 14 3 8" xfId="9868" xr:uid="{F77A8498-F21F-482F-B4D1-E7BFEB25D500}"/>
    <cellStyle name="Normal 14 3 8 2" xfId="24706" xr:uid="{916ABECD-546B-4988-8954-2A1DE19E0D9E}"/>
    <cellStyle name="Normal 14 3 8 3" xfId="39539" xr:uid="{48C693FE-F497-4A95-9EBB-287CB5AB9F01}"/>
    <cellStyle name="Normal 14 3 9" xfId="17286" xr:uid="{788554B6-F31B-4FD7-9219-7AB70F0047FC}"/>
    <cellStyle name="Normal 14 4" xfId="1314" xr:uid="{002348CF-B70B-44E4-8595-4CCD8B40CA6E}"/>
    <cellStyle name="Normal 14 4 10" xfId="32154" xr:uid="{BBA08B43-287F-407E-8BA1-EDF6CE9E0F58}"/>
    <cellStyle name="Normal 14 4 11" xfId="2327" xr:uid="{0C748779-3425-4EF9-98FE-F50972CC8132}"/>
    <cellStyle name="Normal 14 4 2" xfId="3375" xr:uid="{E058ED0B-C396-4CEC-ABF1-52A823DC5664}"/>
    <cellStyle name="Normal 14 4 2 2" xfId="4742" xr:uid="{2322DC5F-72BE-4B88-81D9-7FCE2267B36C}"/>
    <cellStyle name="Normal 14 4 2 2 2" xfId="7980" xr:uid="{D37973AD-2626-422B-A6B8-2EC94369851C}"/>
    <cellStyle name="Normal 14 4 2 2 2 2" xfId="15403" xr:uid="{96FAC93E-D1F7-4F74-B252-8119ED607369}"/>
    <cellStyle name="Normal 14 4 2 2 2 2 2" xfId="30241" xr:uid="{20C6173A-6C42-43D8-B793-697C657F10F8}"/>
    <cellStyle name="Normal 14 4 2 2 2 2 3" xfId="45074" xr:uid="{B82F4477-8567-461C-9065-4C3D56004FB6}"/>
    <cellStyle name="Normal 14 4 2 2 2 3" xfId="22821" xr:uid="{22A7DBA7-1572-4E3C-AB8C-4E6930613287}"/>
    <cellStyle name="Normal 14 4 2 2 2 4" xfId="37654" xr:uid="{5B609930-ECDC-4AB4-A365-37045FB3B9BD}"/>
    <cellStyle name="Normal 14 4 2 2 3" xfId="12165" xr:uid="{C1A25ED5-9436-4B11-B72E-34417E6F33BF}"/>
    <cellStyle name="Normal 14 4 2 2 3 2" xfId="27003" xr:uid="{BC31701B-E3CD-48CE-9705-FEC8078D1028}"/>
    <cellStyle name="Normal 14 4 2 2 3 3" xfId="41836" xr:uid="{B31FAA05-C0F5-4AD0-A555-3524D96477C5}"/>
    <cellStyle name="Normal 14 4 2 2 4" xfId="19583" xr:uid="{853C5433-5EC8-411B-AA78-51686FE5D84A}"/>
    <cellStyle name="Normal 14 4 2 2 5" xfId="34416" xr:uid="{D5BC3E19-7A1B-4AFD-BB6D-39A358EEAE0F}"/>
    <cellStyle name="Normal 14 4 2 3" xfId="6606" xr:uid="{4CCB88A7-4B79-453C-9546-91D3A1494B4E}"/>
    <cellStyle name="Normal 14 4 2 3 2" xfId="14029" xr:uid="{63CDE595-589A-4715-8A41-F171D82DAB6F}"/>
    <cellStyle name="Normal 14 4 2 3 2 2" xfId="28867" xr:uid="{C5BCC43E-5FB1-4138-A29B-4CD8E07F075D}"/>
    <cellStyle name="Normal 14 4 2 3 2 3" xfId="43700" xr:uid="{C5BE0E94-A1D2-4036-A9E8-DDCF0361779C}"/>
    <cellStyle name="Normal 14 4 2 3 3" xfId="21447" xr:uid="{9C37060A-EAAB-4EC5-B612-EBCCB6D0B7F3}"/>
    <cellStyle name="Normal 14 4 2 3 4" xfId="36280" xr:uid="{F8A94F64-E0D0-495B-B20D-96FD27178025}"/>
    <cellStyle name="Normal 14 4 2 4" xfId="10788" xr:uid="{6DAAD607-4B8E-4180-B25F-FD69C5385545}"/>
    <cellStyle name="Normal 14 4 2 4 2" xfId="25626" xr:uid="{DC326C2F-2683-46A5-9FDA-083AB44A1AFD}"/>
    <cellStyle name="Normal 14 4 2 4 3" xfId="40459" xr:uid="{8331FDF5-AD72-4C4B-BA34-FA3EC6A20B5E}"/>
    <cellStyle name="Normal 14 4 2 5" xfId="18206" xr:uid="{618BE358-2AB9-4A4E-86CC-55CE5898982B}"/>
    <cellStyle name="Normal 14 4 2 6" xfId="33039" xr:uid="{B5013007-4EA4-428D-9CF6-DA581FAF65B5}"/>
    <cellStyle name="Normal 14 4 3" xfId="3376" xr:uid="{1085F324-89F3-4259-9EDA-B946E1263925}"/>
    <cellStyle name="Normal 14 4 3 2" xfId="4743" xr:uid="{B17BEE13-17D6-4B3D-922B-90555399E48A}"/>
    <cellStyle name="Normal 14 4 3 2 2" xfId="7981" xr:uid="{7707733F-A8AE-4947-91DE-FD47707D9025}"/>
    <cellStyle name="Normal 14 4 3 2 2 2" xfId="15404" xr:uid="{CC431A2F-F6FE-4424-81E3-F920127C555B}"/>
    <cellStyle name="Normal 14 4 3 2 2 2 2" xfId="30242" xr:uid="{1F87852D-E77C-4126-A689-66D26E0C9AA4}"/>
    <cellStyle name="Normal 14 4 3 2 2 2 3" xfId="45075" xr:uid="{58884C47-3177-4F44-AFAD-32E4A0FDB638}"/>
    <cellStyle name="Normal 14 4 3 2 2 3" xfId="22822" xr:uid="{2DADE9B8-3CD1-471E-866B-7C2864D29713}"/>
    <cellStyle name="Normal 14 4 3 2 2 4" xfId="37655" xr:uid="{4B14C54E-D334-4A46-9C5C-534C074E3E02}"/>
    <cellStyle name="Normal 14 4 3 2 3" xfId="12166" xr:uid="{E5B841FE-D336-4F65-BB93-A12788753A3A}"/>
    <cellStyle name="Normal 14 4 3 2 3 2" xfId="27004" xr:uid="{292DEA2F-5FC9-4BD1-B6B5-70504EB9D60A}"/>
    <cellStyle name="Normal 14 4 3 2 3 3" xfId="41837" xr:uid="{AB57C100-8606-411A-9AB3-C6065706975A}"/>
    <cellStyle name="Normal 14 4 3 2 4" xfId="19584" xr:uid="{E5754BC9-28F8-413F-99CE-53ED8FCD2216}"/>
    <cellStyle name="Normal 14 4 3 2 5" xfId="34417" xr:uid="{D5A268E8-C8EE-4704-A61D-8203E443590C}"/>
    <cellStyle name="Normal 14 4 3 3" xfId="6607" xr:uid="{60989CCD-AD0A-42A3-9184-3F473D84761C}"/>
    <cellStyle name="Normal 14 4 3 3 2" xfId="14030" xr:uid="{702D3908-C3FF-4CF9-B072-5D3779647173}"/>
    <cellStyle name="Normal 14 4 3 3 2 2" xfId="28868" xr:uid="{6689D0BC-11DE-449D-9A7B-1DFC03D7A964}"/>
    <cellStyle name="Normal 14 4 3 3 2 3" xfId="43701" xr:uid="{8E569FA7-C690-4912-9B4A-0A4D9258638B}"/>
    <cellStyle name="Normal 14 4 3 3 3" xfId="21448" xr:uid="{487BADE9-4C22-48D5-AEC8-C7BE740563A7}"/>
    <cellStyle name="Normal 14 4 3 3 4" xfId="36281" xr:uid="{302E3AAD-3632-4945-954A-1B2FBF6DB0C0}"/>
    <cellStyle name="Normal 14 4 3 4" xfId="10789" xr:uid="{63741A92-3126-454A-9DCA-AA273C8CE5DC}"/>
    <cellStyle name="Normal 14 4 3 4 2" xfId="25627" xr:uid="{FEBBEADB-1DEF-4C08-9A81-F2397964BFC7}"/>
    <cellStyle name="Normal 14 4 3 4 3" xfId="40460" xr:uid="{2A85FE08-756D-42F9-BE14-45FC1894DA9F}"/>
    <cellStyle name="Normal 14 4 3 5" xfId="18207" xr:uid="{0740A314-C257-4A7E-BD41-A0D827BE3A35}"/>
    <cellStyle name="Normal 14 4 3 6" xfId="33040" xr:uid="{8A2FDC96-699E-4956-92B1-41F391D4F8B5}"/>
    <cellStyle name="Normal 14 4 4" xfId="4744" xr:uid="{9477CBA7-0E94-47B9-BE79-5FA9A8DEA186}"/>
    <cellStyle name="Normal 14 4 4 2" xfId="7982" xr:uid="{85775F7A-C976-4B9C-8053-93DBF491E33E}"/>
    <cellStyle name="Normal 14 4 4 2 2" xfId="15405" xr:uid="{DC154FF3-48B3-4618-ABE8-CB239F8A4C9D}"/>
    <cellStyle name="Normal 14 4 4 2 2 2" xfId="30243" xr:uid="{0A671EF5-827E-4A71-BA4C-829ADC624AA3}"/>
    <cellStyle name="Normal 14 4 4 2 2 3" xfId="45076" xr:uid="{6F875F5A-FE34-4AC1-B2DB-552C47F56753}"/>
    <cellStyle name="Normal 14 4 4 2 3" xfId="22823" xr:uid="{8A10B7BF-A1AC-4406-9C2C-BD36F7D5D665}"/>
    <cellStyle name="Normal 14 4 4 2 4" xfId="37656" xr:uid="{EF185A75-DF25-4029-9090-EF6461124C3C}"/>
    <cellStyle name="Normal 14 4 4 3" xfId="12167" xr:uid="{06E6405A-B6FF-41D6-9D65-E1806BBF2967}"/>
    <cellStyle name="Normal 14 4 4 3 2" xfId="27005" xr:uid="{7849E915-28D6-498D-815F-004B48745D50}"/>
    <cellStyle name="Normal 14 4 4 3 3" xfId="41838" xr:uid="{54FFA152-A8CE-4899-886B-6FF5C2D94FF6}"/>
    <cellStyle name="Normal 14 4 4 4" xfId="19585" xr:uid="{81304128-411F-4248-A9F7-B1D1588A40DD}"/>
    <cellStyle name="Normal 14 4 4 5" xfId="34418" xr:uid="{AA4CFFD5-BA7F-4F64-8CA7-D6E9A5AB3283}"/>
    <cellStyle name="Normal 14 4 5" xfId="5698" xr:uid="{FBC43CB0-EC2D-431E-B64C-E103B349B20D}"/>
    <cellStyle name="Normal 14 4 5 2" xfId="8938" xr:uid="{4A019EAB-E5E9-487B-BABB-9A7F1E4216C4}"/>
    <cellStyle name="Normal 14 4 5 2 2" xfId="16361" xr:uid="{7E8BB1F0-885A-4F20-9DB6-DE1B70A693E9}"/>
    <cellStyle name="Normal 14 4 5 2 2 2" xfId="31199" xr:uid="{357F5F2D-19CD-44EA-BBAA-95BC68073292}"/>
    <cellStyle name="Normal 14 4 5 2 2 3" xfId="46032" xr:uid="{72D23701-833E-4927-8358-4B380424E736}"/>
    <cellStyle name="Normal 14 4 5 2 3" xfId="23779" xr:uid="{CB4C892A-7FA2-476D-9A0B-55388351A11B}"/>
    <cellStyle name="Normal 14 4 5 2 4" xfId="38612" xr:uid="{0267DEF3-30A3-43D9-9FDC-DD41E6A2E622}"/>
    <cellStyle name="Normal 14 4 5 3" xfId="13123" xr:uid="{40945AA4-6731-469F-807B-25944CFFC9A4}"/>
    <cellStyle name="Normal 14 4 5 3 2" xfId="27961" xr:uid="{2E7CE151-3EDA-4083-8682-E77D708D176A}"/>
    <cellStyle name="Normal 14 4 5 3 3" xfId="42794" xr:uid="{0C4330DF-813E-4BAB-BFC4-9063C18ED6D6}"/>
    <cellStyle name="Normal 14 4 5 4" xfId="20541" xr:uid="{D114FF3C-ECCF-4522-90C8-EEBCD3DA0D3A}"/>
    <cellStyle name="Normal 14 4 5 5" xfId="35374" xr:uid="{C877C5D1-058A-4741-8488-4913FF4EAF2B}"/>
    <cellStyle name="Normal 14 4 6" xfId="3374" xr:uid="{7381E62A-4F87-4D5C-92FB-A1FB195552AE}"/>
    <cellStyle name="Normal 14 4 6 2" xfId="9490" xr:uid="{E1DC6BDB-6076-4ACE-A8B6-08878770D05E}"/>
    <cellStyle name="Normal 14 4 6 2 2" xfId="16913" xr:uid="{930B0C0B-C1CD-4523-A334-9F4913570114}"/>
    <cellStyle name="Normal 14 4 6 2 2 2" xfId="31751" xr:uid="{279A9CC4-7058-4F1D-BDEE-6ACE17082C52}"/>
    <cellStyle name="Normal 14 4 6 2 2 3" xfId="46584" xr:uid="{D310A18A-8DC1-46CB-A83A-EE85266FCB74}"/>
    <cellStyle name="Normal 14 4 6 2 3" xfId="24331" xr:uid="{A6305505-589A-4B63-804F-2E51D15436F1}"/>
    <cellStyle name="Normal 14 4 6 2 4" xfId="39164" xr:uid="{4CE619B1-0FC5-484B-86DF-B355633BFEE4}"/>
    <cellStyle name="Normal 14 4 6 3" xfId="10787" xr:uid="{3A51CF67-60CD-4B19-99C5-6A535DC41BF1}"/>
    <cellStyle name="Normal 14 4 6 3 2" xfId="25625" xr:uid="{966BCCDE-F891-49E1-BDF4-B2E55044C58B}"/>
    <cellStyle name="Normal 14 4 6 3 3" xfId="40458" xr:uid="{713F3A48-4887-49D4-B4C0-72FB5448616B}"/>
    <cellStyle name="Normal 14 4 6 4" xfId="18205" xr:uid="{04F83F53-0597-49DA-BD4D-F7AE3C492A96}"/>
    <cellStyle name="Normal 14 4 6 5" xfId="33038" xr:uid="{FCB982BB-7FBA-4081-8D24-887A321900F6}"/>
    <cellStyle name="Normal 14 4 7" xfId="6605" xr:uid="{22CCE606-B380-484B-A299-C6BFB26C3BB2}"/>
    <cellStyle name="Normal 14 4 7 2" xfId="14028" xr:uid="{E9F65016-664E-4F02-B857-A2F90C4F326B}"/>
    <cellStyle name="Normal 14 4 7 2 2" xfId="28866" xr:uid="{14379260-E733-4A51-8E49-6E4CD7232DC9}"/>
    <cellStyle name="Normal 14 4 7 2 3" xfId="43699" xr:uid="{A27ED1C3-0C2A-483A-8AC7-B4244D18E0ED}"/>
    <cellStyle name="Normal 14 4 7 3" xfId="21446" xr:uid="{62A625A2-E14E-4CF9-9CB6-1096661E380E}"/>
    <cellStyle name="Normal 14 4 7 4" xfId="36279" xr:uid="{939D8D84-C3B6-4AA4-9C01-7806E544A0DF}"/>
    <cellStyle name="Normal 14 4 8" xfId="9903" xr:uid="{1973DEB7-BF26-43B1-A709-BAAECDF84304}"/>
    <cellStyle name="Normal 14 4 8 2" xfId="24741" xr:uid="{3C71889A-38B7-473E-8BAB-13F040E2463C}"/>
    <cellStyle name="Normal 14 4 8 3" xfId="39574" xr:uid="{D2327E95-25FD-41B9-8732-AC7F5C2D50F5}"/>
    <cellStyle name="Normal 14 4 9" xfId="17321" xr:uid="{D78B2A86-7E95-4F81-91EB-AAACEAF79AFA}"/>
    <cellStyle name="Normal 14 5" xfId="1315" xr:uid="{9C4133A6-B284-401A-8123-31A99DFDB052}"/>
    <cellStyle name="Normal 14 5 10" xfId="32243" xr:uid="{A790110D-C408-4CC1-BA1E-E11CA912569E}"/>
    <cellStyle name="Normal 14 5 2" xfId="3378" xr:uid="{78379930-9BBE-4253-B0A9-733E0700E557}"/>
    <cellStyle name="Normal 14 5 2 2" xfId="4745" xr:uid="{8B71FA9C-48E4-499A-B9A4-E28647F51026}"/>
    <cellStyle name="Normal 14 5 2 2 2" xfId="7983" xr:uid="{9ADEDFB3-AAE5-40C7-B386-DB24C0AD95DC}"/>
    <cellStyle name="Normal 14 5 2 2 2 2" xfId="15406" xr:uid="{89EE0379-6716-4097-9D66-EC5C15721864}"/>
    <cellStyle name="Normal 14 5 2 2 2 2 2" xfId="30244" xr:uid="{2B70D10C-D3AA-4248-AC1B-6E364812F068}"/>
    <cellStyle name="Normal 14 5 2 2 2 2 3" xfId="45077" xr:uid="{9AB405A1-7E59-4430-B9C1-0F57D4098B40}"/>
    <cellStyle name="Normal 14 5 2 2 2 3" xfId="22824" xr:uid="{E1D35F9C-05DF-4212-B79A-CC0A4B77F7C7}"/>
    <cellStyle name="Normal 14 5 2 2 2 4" xfId="37657" xr:uid="{B68B1A28-9FD7-4DCB-9F07-CA1D98C1FD86}"/>
    <cellStyle name="Normal 14 5 2 2 3" xfId="12168" xr:uid="{613CBAE5-0867-4349-9010-DB093C4B6CC5}"/>
    <cellStyle name="Normal 14 5 2 2 3 2" xfId="27006" xr:uid="{0D447504-9B68-4875-9FB1-E40631CBC776}"/>
    <cellStyle name="Normal 14 5 2 2 3 3" xfId="41839" xr:uid="{84315A85-A4E8-4E52-9F6A-937B429389C4}"/>
    <cellStyle name="Normal 14 5 2 2 4" xfId="19586" xr:uid="{50AA2F8A-034D-4162-BAC1-2A9C3CD6B77C}"/>
    <cellStyle name="Normal 14 5 2 2 5" xfId="34419" xr:uid="{BAE07563-8DC4-473D-BDE1-210571CD9A9F}"/>
    <cellStyle name="Normal 14 5 2 3" xfId="6609" xr:uid="{2A038015-F3FA-4B91-9285-2B36597A1540}"/>
    <cellStyle name="Normal 14 5 2 3 2" xfId="14032" xr:uid="{6AB39996-A966-4B3E-89EF-06ABD59A0B7C}"/>
    <cellStyle name="Normal 14 5 2 3 2 2" xfId="28870" xr:uid="{036EA2CA-3588-4577-AC71-CBCCB4E10430}"/>
    <cellStyle name="Normal 14 5 2 3 2 3" xfId="43703" xr:uid="{3661908E-C2C4-4591-B1C5-C7D467E34C54}"/>
    <cellStyle name="Normal 14 5 2 3 3" xfId="21450" xr:uid="{E424983E-850E-4FB6-9D18-0E58CE93E094}"/>
    <cellStyle name="Normal 14 5 2 3 4" xfId="36283" xr:uid="{3B89A634-2BC5-49A7-B266-38688D9F1CC9}"/>
    <cellStyle name="Normal 14 5 2 4" xfId="10791" xr:uid="{FB9D2C03-B372-4F51-AD28-09207F9E3FF6}"/>
    <cellStyle name="Normal 14 5 2 4 2" xfId="25629" xr:uid="{C8B67F59-EDDE-4EDE-950D-CD135335A220}"/>
    <cellStyle name="Normal 14 5 2 4 3" xfId="40462" xr:uid="{E37369B3-3DF7-4D51-BD1D-E8DCD14529B1}"/>
    <cellStyle name="Normal 14 5 2 5" xfId="18209" xr:uid="{ADF2D8A6-027A-44F4-B610-4F61D7F7227F}"/>
    <cellStyle name="Normal 14 5 2 6" xfId="33042" xr:uid="{0D189AB1-1A81-4585-910F-7572C38B0B4F}"/>
    <cellStyle name="Normal 14 5 3" xfId="3379" xr:uid="{D4463C5B-B6AB-4AA8-B743-B69A94424FBC}"/>
    <cellStyle name="Normal 14 5 3 2" xfId="4746" xr:uid="{827A710F-BF4F-4792-9AE0-4E35B266C01E}"/>
    <cellStyle name="Normal 14 5 3 2 2" xfId="7984" xr:uid="{8021FBC0-BD3F-473D-A0C2-6B9A2E498866}"/>
    <cellStyle name="Normal 14 5 3 2 2 2" xfId="15407" xr:uid="{D306C535-30B7-4355-9272-574FC85B486C}"/>
    <cellStyle name="Normal 14 5 3 2 2 2 2" xfId="30245" xr:uid="{BE08A1AF-8C44-428D-925A-B7863D1A285D}"/>
    <cellStyle name="Normal 14 5 3 2 2 2 3" xfId="45078" xr:uid="{A8A4E53E-9D3D-42C5-A5E5-B1575AC124C2}"/>
    <cellStyle name="Normal 14 5 3 2 2 3" xfId="22825" xr:uid="{0FFA43D1-5435-4D25-8F57-330A2009AB7F}"/>
    <cellStyle name="Normal 14 5 3 2 2 4" xfId="37658" xr:uid="{BD139F75-7A43-423F-8DD1-FEF79151B327}"/>
    <cellStyle name="Normal 14 5 3 2 3" xfId="12169" xr:uid="{84D04A7F-01B9-4316-A4EE-25071F396A81}"/>
    <cellStyle name="Normal 14 5 3 2 3 2" xfId="27007" xr:uid="{416929E1-304B-4C5B-AC3A-B3FFF6C66F50}"/>
    <cellStyle name="Normal 14 5 3 2 3 3" xfId="41840" xr:uid="{4434A018-8428-4EB6-8E33-97830B69608F}"/>
    <cellStyle name="Normal 14 5 3 2 4" xfId="19587" xr:uid="{5C84F3CF-F122-48F1-AAD4-F7298360B7B4}"/>
    <cellStyle name="Normal 14 5 3 2 5" xfId="34420" xr:uid="{F04A0C39-9929-4EA4-841D-D31DE25CA62A}"/>
    <cellStyle name="Normal 14 5 3 3" xfId="6610" xr:uid="{4FCE6BE4-458D-4D30-BF9D-46C1145DAE98}"/>
    <cellStyle name="Normal 14 5 3 3 2" xfId="14033" xr:uid="{10BAA55F-DA87-4F05-9C2C-3D046DD4CEDA}"/>
    <cellStyle name="Normal 14 5 3 3 2 2" xfId="28871" xr:uid="{EDDDB446-E8F3-419F-94DC-41586F12611A}"/>
    <cellStyle name="Normal 14 5 3 3 2 3" xfId="43704" xr:uid="{41C3D73D-6CDB-4B6A-842A-AD032DF779CE}"/>
    <cellStyle name="Normal 14 5 3 3 3" xfId="21451" xr:uid="{3C43397B-91E9-4BBB-AE38-E5D055FEF84E}"/>
    <cellStyle name="Normal 14 5 3 3 4" xfId="36284" xr:uid="{A5D19F46-EEFD-421B-9C73-59E1DE95FD6E}"/>
    <cellStyle name="Normal 14 5 3 4" xfId="10792" xr:uid="{37A5D8C2-6E27-4EFE-8DCB-E2919489471B}"/>
    <cellStyle name="Normal 14 5 3 4 2" xfId="25630" xr:uid="{5145DF1F-5E0B-40AD-8698-347ADAC8AAD1}"/>
    <cellStyle name="Normal 14 5 3 4 3" xfId="40463" xr:uid="{F1BF7A9C-FE65-4D10-A40D-65C0AA387388}"/>
    <cellStyle name="Normal 14 5 3 5" xfId="18210" xr:uid="{1A9F427A-3C79-4D30-8935-C2F9433A0ACB}"/>
    <cellStyle name="Normal 14 5 3 6" xfId="33043" xr:uid="{4930D71A-316A-45A4-B643-A8F1E49C2640}"/>
    <cellStyle name="Normal 14 5 4" xfId="4747" xr:uid="{0280560A-BA88-4915-804D-834BA9E0A41E}"/>
    <cellStyle name="Normal 14 5 4 2" xfId="7985" xr:uid="{3CA25D04-5015-4ACD-8B32-759F2551A16D}"/>
    <cellStyle name="Normal 14 5 4 2 2" xfId="15408" xr:uid="{EFF86389-9855-4A22-BF07-39983C596652}"/>
    <cellStyle name="Normal 14 5 4 2 2 2" xfId="30246" xr:uid="{8358D70A-8AF0-466F-82DC-DFC23BCB7C6D}"/>
    <cellStyle name="Normal 14 5 4 2 2 3" xfId="45079" xr:uid="{0FFAAC8E-697C-48A4-9ACC-24D7BF05D148}"/>
    <cellStyle name="Normal 14 5 4 2 3" xfId="22826" xr:uid="{631100C2-DFF5-49AF-9AA4-1140D928A0B4}"/>
    <cellStyle name="Normal 14 5 4 2 4" xfId="37659" xr:uid="{44E624A1-25C1-4453-B5BD-5EEB96FCED89}"/>
    <cellStyle name="Normal 14 5 4 3" xfId="12170" xr:uid="{76AC6451-49BA-4365-B2B1-175A0E740D29}"/>
    <cellStyle name="Normal 14 5 4 3 2" xfId="27008" xr:uid="{642498C0-3938-47C5-A58C-737B07BE8C28}"/>
    <cellStyle name="Normal 14 5 4 3 3" xfId="41841" xr:uid="{3CE29B78-8125-40FC-9CA2-6922993F243F}"/>
    <cellStyle name="Normal 14 5 4 4" xfId="19588" xr:uid="{FE8BFCA5-76BF-4602-A1A4-02A540948213}"/>
    <cellStyle name="Normal 14 5 4 5" xfId="34421" xr:uid="{9CC3EB7F-1640-488B-8079-BEBC3CFE8A98}"/>
    <cellStyle name="Normal 14 5 5" xfId="5919" xr:uid="{74111F8D-E710-43A9-8808-FF9156AE5E05}"/>
    <cellStyle name="Normal 14 5 5 2" xfId="9157" xr:uid="{9355A82F-9022-457B-BC79-F56757423B64}"/>
    <cellStyle name="Normal 14 5 5 2 2" xfId="16580" xr:uid="{9F1BD3F0-8559-4571-A609-C81EAE75D77D}"/>
    <cellStyle name="Normal 14 5 5 2 2 2" xfId="31418" xr:uid="{07E82B8A-7993-47C8-B915-B726D3013346}"/>
    <cellStyle name="Normal 14 5 5 2 2 3" xfId="46251" xr:uid="{E717EC5A-B418-4FE8-A544-D371037FF1F9}"/>
    <cellStyle name="Normal 14 5 5 2 3" xfId="23998" xr:uid="{D7444316-BE70-48AE-AE8C-00F6CF84F4E0}"/>
    <cellStyle name="Normal 14 5 5 2 4" xfId="38831" xr:uid="{3C359583-19BF-4B8F-8249-0804BCAB6D2C}"/>
    <cellStyle name="Normal 14 5 5 3" xfId="13342" xr:uid="{29A88BA5-C1DF-4E53-974F-CE65614ED738}"/>
    <cellStyle name="Normal 14 5 5 3 2" xfId="28180" xr:uid="{F57923BF-5360-4476-AA1C-FF5692F82EC4}"/>
    <cellStyle name="Normal 14 5 5 3 3" xfId="43013" xr:uid="{CB250E66-7422-43C7-8C8F-10DF2A3B18E0}"/>
    <cellStyle name="Normal 14 5 5 4" xfId="20760" xr:uid="{3E6E2F93-BFFF-4224-BE8D-AEDFCDEE6647}"/>
    <cellStyle name="Normal 14 5 5 5" xfId="35593" xr:uid="{5B4AD1DB-53ED-4A15-8268-D66A5779B351}"/>
    <cellStyle name="Normal 14 5 6" xfId="3377" xr:uid="{E5C69042-78FD-49F4-84B8-C713E0D6BAC3}"/>
    <cellStyle name="Normal 14 5 6 2" xfId="9491" xr:uid="{3E8A7707-040F-4B87-ABFD-0A898B3F80E2}"/>
    <cellStyle name="Normal 14 5 6 2 2" xfId="16914" xr:uid="{D1E32C9A-630A-4547-8913-02218946B112}"/>
    <cellStyle name="Normal 14 5 6 2 2 2" xfId="31752" xr:uid="{5B4B9442-C1FD-4967-B78A-6C563156758F}"/>
    <cellStyle name="Normal 14 5 6 2 2 3" xfId="46585" xr:uid="{FD15C5C1-31E3-4482-A41E-7DB9499EA22B}"/>
    <cellStyle name="Normal 14 5 6 2 3" xfId="24332" xr:uid="{E2DD7F70-8274-4992-9D40-7BBD6AD1FFF8}"/>
    <cellStyle name="Normal 14 5 6 2 4" xfId="39165" xr:uid="{FD1891EB-3D2A-45B4-BBDB-6C0800BA1174}"/>
    <cellStyle name="Normal 14 5 6 3" xfId="10790" xr:uid="{1B32F291-DDA8-4EB1-8885-377B27784E30}"/>
    <cellStyle name="Normal 14 5 6 3 2" xfId="25628" xr:uid="{51FB0DB6-B921-443E-BCFC-10BF4C7F4B29}"/>
    <cellStyle name="Normal 14 5 6 3 3" xfId="40461" xr:uid="{2FF9B201-2C71-4BDA-9F9B-B8E344B840A3}"/>
    <cellStyle name="Normal 14 5 6 4" xfId="18208" xr:uid="{72DF7ED7-592E-4761-8B61-5BBF69300D9D}"/>
    <cellStyle name="Normal 14 5 6 5" xfId="33041" xr:uid="{597C821B-7376-4A7F-8D4C-ADCF1B673D64}"/>
    <cellStyle name="Normal 14 5 7" xfId="6608" xr:uid="{2EF7AAA1-5038-4B54-B360-78C888AA390E}"/>
    <cellStyle name="Normal 14 5 7 2" xfId="14031" xr:uid="{23D7A47C-833C-461F-BFC7-49695D565F6D}"/>
    <cellStyle name="Normal 14 5 7 2 2" xfId="28869" xr:uid="{97A14EB6-8BED-47CF-A4BF-67033D0CA664}"/>
    <cellStyle name="Normal 14 5 7 2 3" xfId="43702" xr:uid="{A2A00473-99BB-4156-B3BA-41E05092F192}"/>
    <cellStyle name="Normal 14 5 7 3" xfId="21449" xr:uid="{AF8C6E24-6848-4F6A-A3A3-C403F960D44B}"/>
    <cellStyle name="Normal 14 5 7 4" xfId="36282" xr:uid="{10F589A4-C7DC-45A8-B5A2-2D944A96D135}"/>
    <cellStyle name="Normal 14 5 8" xfId="9992" xr:uid="{21C8264C-F798-4248-A9A4-92E2083144E8}"/>
    <cellStyle name="Normal 14 5 8 2" xfId="24830" xr:uid="{56F2C55B-9CA4-436E-8DBE-5C56999B69A8}"/>
    <cellStyle name="Normal 14 5 8 3" xfId="39663" xr:uid="{6CDE4731-E85A-4E86-ABA2-EBF61A5669D5}"/>
    <cellStyle name="Normal 14 5 9" xfId="17410" xr:uid="{4E242673-9905-4FA6-88FD-A7A2125D853C}"/>
    <cellStyle name="Normal 14 6" xfId="1307" xr:uid="{233DB643-444C-4A80-96BF-1CC8A2FDAA63}"/>
    <cellStyle name="Normal 14 6 10" xfId="32309" xr:uid="{DB0B9ACA-E5FE-498A-83B3-7249BDC9DCF9}"/>
    <cellStyle name="Normal 14 6 11" xfId="2526" xr:uid="{07E45109-8AD3-471C-8C36-E6A4D43CDC0C}"/>
    <cellStyle name="Normal 14 6 2" xfId="3381" xr:uid="{89A45BF9-2608-4404-A6A2-19ACCFA5BF47}"/>
    <cellStyle name="Normal 14 6 2 2" xfId="4748" xr:uid="{30C1F4DE-61EA-43AD-91F9-5B7CA899496A}"/>
    <cellStyle name="Normal 14 6 2 2 2" xfId="7986" xr:uid="{C68DC8B8-9414-4773-89EF-253AFD62508E}"/>
    <cellStyle name="Normal 14 6 2 2 2 2" xfId="15409" xr:uid="{884B9AB6-C9CD-43A6-BF8E-CB942488353F}"/>
    <cellStyle name="Normal 14 6 2 2 2 2 2" xfId="30247" xr:uid="{D3E566B6-DC0B-4357-A515-3B99402504C4}"/>
    <cellStyle name="Normal 14 6 2 2 2 2 3" xfId="45080" xr:uid="{41989981-A5D6-4472-92B9-E2FF4DACD5D4}"/>
    <cellStyle name="Normal 14 6 2 2 2 3" xfId="22827" xr:uid="{688DB219-B899-4133-837A-12E1B9635D76}"/>
    <cellStyle name="Normal 14 6 2 2 2 4" xfId="37660" xr:uid="{13D51D0B-069F-4734-8AE0-525E3817E2C7}"/>
    <cellStyle name="Normal 14 6 2 2 3" xfId="12171" xr:uid="{883A3B1A-778A-4BA7-9F5F-0E2F8B152BF8}"/>
    <cellStyle name="Normal 14 6 2 2 3 2" xfId="27009" xr:uid="{5B79624B-C379-4EA3-A5E0-80B8B1573542}"/>
    <cellStyle name="Normal 14 6 2 2 3 3" xfId="41842" xr:uid="{ECE1FCF0-81AC-4E1D-B145-DD9A0A88C0D9}"/>
    <cellStyle name="Normal 14 6 2 2 4" xfId="19589" xr:uid="{D36E3118-3AA8-4E59-8B52-CDAA96F36E53}"/>
    <cellStyle name="Normal 14 6 2 2 5" xfId="34422" xr:uid="{65EE28DC-78F1-4B79-B276-03612DD5F3CF}"/>
    <cellStyle name="Normal 14 6 2 3" xfId="6612" xr:uid="{6E55B152-F8DE-4962-89CB-F4A3F6F32653}"/>
    <cellStyle name="Normal 14 6 2 3 2" xfId="14035" xr:uid="{1BC9C637-6F7D-4A33-98BC-8A2A0ED9D474}"/>
    <cellStyle name="Normal 14 6 2 3 2 2" xfId="28873" xr:uid="{B34CC5E0-AD4D-4909-85C4-6770B9910B68}"/>
    <cellStyle name="Normal 14 6 2 3 2 3" xfId="43706" xr:uid="{1A61FEF5-968C-49D6-86A8-8923B6C85E66}"/>
    <cellStyle name="Normal 14 6 2 3 3" xfId="21453" xr:uid="{3500405F-0611-4C41-BCAC-CE17B92B49FC}"/>
    <cellStyle name="Normal 14 6 2 3 4" xfId="36286" xr:uid="{A9D23E2D-E97A-404E-A11E-51042DC76B97}"/>
    <cellStyle name="Normal 14 6 2 4" xfId="10794" xr:uid="{0456DAD4-AE18-4BFC-A87D-91C0BB1B23E7}"/>
    <cellStyle name="Normal 14 6 2 4 2" xfId="25632" xr:uid="{225B90B4-404F-43F6-8DDE-4DF47BF018AC}"/>
    <cellStyle name="Normal 14 6 2 4 3" xfId="40465" xr:uid="{6F0280EF-00F0-4C4F-9E6B-C164B1A0DE31}"/>
    <cellStyle name="Normal 14 6 2 5" xfId="18212" xr:uid="{0CF496B3-DF42-4382-848A-E8A3F676F505}"/>
    <cellStyle name="Normal 14 6 2 6" xfId="33045" xr:uid="{507E27C9-2DFD-48D9-8128-7AA69154D943}"/>
    <cellStyle name="Normal 14 6 3" xfId="3382" xr:uid="{608EE4E2-10CE-477C-A71C-15B0F4313E0A}"/>
    <cellStyle name="Normal 14 6 3 2" xfId="4749" xr:uid="{27828266-58E6-4573-A73E-E607E944A22A}"/>
    <cellStyle name="Normal 14 6 3 2 2" xfId="7987" xr:uid="{1F6433F9-D221-4824-B2B1-1F9F16EA60AE}"/>
    <cellStyle name="Normal 14 6 3 2 2 2" xfId="15410" xr:uid="{C5BD5CB3-8415-4164-8FC6-4FCBA0385C87}"/>
    <cellStyle name="Normal 14 6 3 2 2 2 2" xfId="30248" xr:uid="{F4AE7915-F75B-46E3-8D23-D460314AB3B6}"/>
    <cellStyle name="Normal 14 6 3 2 2 2 3" xfId="45081" xr:uid="{5E1F51D6-5C4E-4E16-AD0E-624A7D450FD5}"/>
    <cellStyle name="Normal 14 6 3 2 2 3" xfId="22828" xr:uid="{8D3F5246-E563-41E4-9A67-CFEA85BB0409}"/>
    <cellStyle name="Normal 14 6 3 2 2 4" xfId="37661" xr:uid="{ED582AB7-1226-42DE-B86F-333552FFED7B}"/>
    <cellStyle name="Normal 14 6 3 2 3" xfId="12172" xr:uid="{D0FF33E6-ACD2-4395-9F55-7674C7B21A51}"/>
    <cellStyle name="Normal 14 6 3 2 3 2" xfId="27010" xr:uid="{35FF4B44-898C-4A31-AFF6-B89E8358EE41}"/>
    <cellStyle name="Normal 14 6 3 2 3 3" xfId="41843" xr:uid="{516A75D8-7681-4F6F-A5CE-410A54F51574}"/>
    <cellStyle name="Normal 14 6 3 2 4" xfId="19590" xr:uid="{DBDF547D-2DE0-49A3-A9FC-87CA4FC1296E}"/>
    <cellStyle name="Normal 14 6 3 2 5" xfId="34423" xr:uid="{C7B44DA2-5CBB-4562-BFAC-BA839945CFB1}"/>
    <cellStyle name="Normal 14 6 3 3" xfId="6613" xr:uid="{103804E1-D63E-4554-93D3-BF01E61792D4}"/>
    <cellStyle name="Normal 14 6 3 3 2" xfId="14036" xr:uid="{8B0A5236-D52B-4A79-B89F-87793F212D97}"/>
    <cellStyle name="Normal 14 6 3 3 2 2" xfId="28874" xr:uid="{0C3411E8-378B-4724-BE47-D0BABA5EE86F}"/>
    <cellStyle name="Normal 14 6 3 3 2 3" xfId="43707" xr:uid="{A2FFD171-9F4C-4A1E-A71D-0767752ED09B}"/>
    <cellStyle name="Normal 14 6 3 3 3" xfId="21454" xr:uid="{EB947D36-3697-4265-AF53-BB207D16BA64}"/>
    <cellStyle name="Normal 14 6 3 3 4" xfId="36287" xr:uid="{ABB626EB-90ED-49FA-BD5F-61BB37BC7932}"/>
    <cellStyle name="Normal 14 6 3 4" xfId="10795" xr:uid="{2DEE2110-D355-439E-B0B3-07EE0F7512C0}"/>
    <cellStyle name="Normal 14 6 3 4 2" xfId="25633" xr:uid="{6AD7D526-A9CD-46A7-ADA3-473941F42835}"/>
    <cellStyle name="Normal 14 6 3 4 3" xfId="40466" xr:uid="{9177F201-3C56-4D44-83AB-38757EAF59A0}"/>
    <cellStyle name="Normal 14 6 3 5" xfId="18213" xr:uid="{FB5D8C58-5B11-4C52-9FFA-A3B0A6F1832F}"/>
    <cellStyle name="Normal 14 6 3 6" xfId="33046" xr:uid="{E358B81B-0224-4EE4-AA6E-EE0FDC0DDFF7}"/>
    <cellStyle name="Normal 14 6 4" xfId="4750" xr:uid="{9797C2C0-D537-468C-BE51-733B5361AF39}"/>
    <cellStyle name="Normal 14 6 4 2" xfId="7988" xr:uid="{A1CDF061-63A9-43B2-B9FF-A86A3927D0A5}"/>
    <cellStyle name="Normal 14 6 4 2 2" xfId="15411" xr:uid="{9004E05F-43D2-46FC-BEE7-B241F5A8AEAD}"/>
    <cellStyle name="Normal 14 6 4 2 2 2" xfId="30249" xr:uid="{345F8F41-EB0F-4199-9E9E-D9A98A922F1B}"/>
    <cellStyle name="Normal 14 6 4 2 2 3" xfId="45082" xr:uid="{C1CE8268-AF85-49AC-AA0A-6A85DB6AEB17}"/>
    <cellStyle name="Normal 14 6 4 2 3" xfId="22829" xr:uid="{13FB11C9-FA74-4399-8936-08EBAD79DC7C}"/>
    <cellStyle name="Normal 14 6 4 2 4" xfId="37662" xr:uid="{5944FBCC-483F-48E5-B8CB-9A43D4BDEC4F}"/>
    <cellStyle name="Normal 14 6 4 3" xfId="12173" xr:uid="{1A4C4B4C-F9BA-433F-8689-F1285BB29311}"/>
    <cellStyle name="Normal 14 6 4 3 2" xfId="27011" xr:uid="{1042ED8D-39FD-4BA4-BE15-861251844405}"/>
    <cellStyle name="Normal 14 6 4 3 3" xfId="41844" xr:uid="{E9CA2D65-5D7D-4E49-832E-F38583422480}"/>
    <cellStyle name="Normal 14 6 4 4" xfId="19591" xr:uid="{4A227486-C869-47EC-AC6D-E3D50D424BBB}"/>
    <cellStyle name="Normal 14 6 4 5" xfId="34424" xr:uid="{B46A52BC-D055-4B67-9431-370A46A8AF2B}"/>
    <cellStyle name="Normal 14 6 5" xfId="6037" xr:uid="{822119E9-C0FD-47FB-97A3-E7575B616A51}"/>
    <cellStyle name="Normal 14 6 5 2" xfId="9275" xr:uid="{FBEA33AD-E4CC-4FC8-B85F-5128AC8721F7}"/>
    <cellStyle name="Normal 14 6 5 2 2" xfId="16698" xr:uid="{431DE700-CD2B-4DCE-803F-0FBC2CA8C376}"/>
    <cellStyle name="Normal 14 6 5 2 2 2" xfId="31536" xr:uid="{7FDEC42E-5147-4350-9F74-F705559412E9}"/>
    <cellStyle name="Normal 14 6 5 2 2 3" xfId="46369" xr:uid="{9715F6C2-0B07-4BB1-A943-7DA84AAAE99D}"/>
    <cellStyle name="Normal 14 6 5 2 3" xfId="24116" xr:uid="{35D610DC-01E4-4FF7-9D80-B577E94827CD}"/>
    <cellStyle name="Normal 14 6 5 2 4" xfId="38949" xr:uid="{F1531662-E8E5-4F75-8272-9EBF6E14D5C1}"/>
    <cellStyle name="Normal 14 6 5 3" xfId="13460" xr:uid="{626A385F-AC68-4159-A0ED-80F2E086650F}"/>
    <cellStyle name="Normal 14 6 5 3 2" xfId="28298" xr:uid="{39CF309F-B449-45F5-B56B-4952CE319A2B}"/>
    <cellStyle name="Normal 14 6 5 3 3" xfId="43131" xr:uid="{EE155E4A-B7D9-4202-BB7D-86B50EC00D4D}"/>
    <cellStyle name="Normal 14 6 5 4" xfId="20878" xr:uid="{472ED3CF-2465-4510-B5F8-095AF215AB3B}"/>
    <cellStyle name="Normal 14 6 5 5" xfId="35711" xr:uid="{4A284912-CD6A-4CC5-AED7-02270924A122}"/>
    <cellStyle name="Normal 14 6 6" xfId="3380" xr:uid="{FE11ACC5-CC8D-4504-A036-F7663F70ED5B}"/>
    <cellStyle name="Normal 14 6 6 2" xfId="9492" xr:uid="{ABDA60C1-1161-403E-8B69-FA27B4850A7C}"/>
    <cellStyle name="Normal 14 6 6 2 2" xfId="16915" xr:uid="{A8AA4AC8-EF41-4802-9F47-D9FA7835EC52}"/>
    <cellStyle name="Normal 14 6 6 2 2 2" xfId="31753" xr:uid="{D1EEA0AE-6759-4304-95B4-0E3B84CBD2E7}"/>
    <cellStyle name="Normal 14 6 6 2 2 3" xfId="46586" xr:uid="{7B1697CC-0F87-4B21-9021-5FAB17CFC567}"/>
    <cellStyle name="Normal 14 6 6 2 3" xfId="24333" xr:uid="{8CD44A8E-0EC7-45E8-8037-78CB039C75C7}"/>
    <cellStyle name="Normal 14 6 6 2 4" xfId="39166" xr:uid="{11D4FFD4-554C-4244-97EC-2C304F9591AE}"/>
    <cellStyle name="Normal 14 6 6 3" xfId="10793" xr:uid="{D327F5FD-01FF-4E2C-B45C-834CED914477}"/>
    <cellStyle name="Normal 14 6 6 3 2" xfId="25631" xr:uid="{D826478F-5426-4BA4-BA4D-A4F082E217FD}"/>
    <cellStyle name="Normal 14 6 6 3 3" xfId="40464" xr:uid="{9CD60AB8-F3F1-4357-A562-76F8445A0228}"/>
    <cellStyle name="Normal 14 6 6 4" xfId="18211" xr:uid="{8B0E6CB8-6F4D-4CC9-A2A4-C180A70DFAD1}"/>
    <cellStyle name="Normal 14 6 6 5" xfId="33044" xr:uid="{D2BF460E-2FA8-40D7-A9B4-BE9DD7EC3FC5}"/>
    <cellStyle name="Normal 14 6 7" xfId="6611" xr:uid="{567C6D3D-3FD4-41EF-8C24-1C0FC65D4BF5}"/>
    <cellStyle name="Normal 14 6 7 2" xfId="14034" xr:uid="{B67256BF-74ED-4E50-80CA-88A43C0E3A5C}"/>
    <cellStyle name="Normal 14 6 7 2 2" xfId="28872" xr:uid="{56341BC4-4B07-447D-8FED-0D3D113D7E3B}"/>
    <cellStyle name="Normal 14 6 7 2 3" xfId="43705" xr:uid="{34C15744-3900-4D1F-B8F4-23124593DA7B}"/>
    <cellStyle name="Normal 14 6 7 3" xfId="21452" xr:uid="{A4658930-A9CA-428B-BFF4-958E600E81A5}"/>
    <cellStyle name="Normal 14 6 7 4" xfId="36285" xr:uid="{84D65FB3-28D3-4FA2-AF64-BC4B4F1A78CE}"/>
    <cellStyle name="Normal 14 6 8" xfId="10058" xr:uid="{CDCF8642-EC60-432A-93E7-532D1998415A}"/>
    <cellStyle name="Normal 14 6 8 2" xfId="24896" xr:uid="{3E2D39E2-8069-4868-B614-FA554493E014}"/>
    <cellStyle name="Normal 14 6 8 3" xfId="39729" xr:uid="{FCE6FB95-9AE1-4CA4-93D3-E31CDAA03C83}"/>
    <cellStyle name="Normal 14 6 9" xfId="17476" xr:uid="{D32D709A-4252-4623-B0DA-36448E7F6CBD}"/>
    <cellStyle name="Normal 14 7" xfId="2378" xr:uid="{18B65A3E-46E3-4B7B-9C6B-67BF266DEEC8}"/>
    <cellStyle name="Normal 14 7 10" xfId="32202" xr:uid="{00FED457-515A-4B6C-BF61-7DCD23E9403C}"/>
    <cellStyle name="Normal 14 7 2" xfId="3384" xr:uid="{81B3BCF6-017A-4219-A9CD-46DFE07BCA0A}"/>
    <cellStyle name="Normal 14 7 2 2" xfId="4751" xr:uid="{38442402-0A36-4C66-BB3A-0B18B66AC2B1}"/>
    <cellStyle name="Normal 14 7 2 2 2" xfId="7989" xr:uid="{52066147-A22B-4226-89D9-B28A38CCEA55}"/>
    <cellStyle name="Normal 14 7 2 2 2 2" xfId="15412" xr:uid="{9ADDB3AE-8A49-4318-87F7-4756A813A605}"/>
    <cellStyle name="Normal 14 7 2 2 2 2 2" xfId="30250" xr:uid="{1C08B392-C07C-4FB1-A59D-7C8DBAED3967}"/>
    <cellStyle name="Normal 14 7 2 2 2 2 3" xfId="45083" xr:uid="{DD00A12F-6A0C-49B6-B547-3FFAFCA354BC}"/>
    <cellStyle name="Normal 14 7 2 2 2 3" xfId="22830" xr:uid="{678CE456-D72B-49BF-AAF7-1C43B3EA92BC}"/>
    <cellStyle name="Normal 14 7 2 2 2 4" xfId="37663" xr:uid="{1677E940-E673-491C-8202-03A49841920A}"/>
    <cellStyle name="Normal 14 7 2 2 3" xfId="12174" xr:uid="{9D3BF79D-EF0A-49E3-BF9C-1C05DD8F2396}"/>
    <cellStyle name="Normal 14 7 2 2 3 2" xfId="27012" xr:uid="{09C4FAD6-1DDF-4416-A707-A33B579F5463}"/>
    <cellStyle name="Normal 14 7 2 2 3 3" xfId="41845" xr:uid="{18C20246-B686-40CC-A560-EC9D79DCB07C}"/>
    <cellStyle name="Normal 14 7 2 2 4" xfId="19592" xr:uid="{BBDC960E-006F-46DE-ADE3-635FBC1AB5EF}"/>
    <cellStyle name="Normal 14 7 2 2 5" xfId="34425" xr:uid="{E41BBFCC-B36A-40FB-AA49-E12898201F2B}"/>
    <cellStyle name="Normal 14 7 2 3" xfId="6615" xr:uid="{1820D036-CBC1-488A-81EC-3FA8D2A8DDC4}"/>
    <cellStyle name="Normal 14 7 2 3 2" xfId="14038" xr:uid="{C2B2C5D4-4364-44A0-A511-5169DCB3F355}"/>
    <cellStyle name="Normal 14 7 2 3 2 2" xfId="28876" xr:uid="{E1DCEA0C-0AD3-46F9-8D39-FCFA875BC9F0}"/>
    <cellStyle name="Normal 14 7 2 3 2 3" xfId="43709" xr:uid="{AB7A87EC-2FFA-411A-B871-0148D754B0AC}"/>
    <cellStyle name="Normal 14 7 2 3 3" xfId="21456" xr:uid="{5A799234-3AA2-46E4-9465-87B69E6A0F28}"/>
    <cellStyle name="Normal 14 7 2 3 4" xfId="36289" xr:uid="{36C37D22-8D1C-4D3A-AC1C-71C9700523F5}"/>
    <cellStyle name="Normal 14 7 2 4" xfId="10797" xr:uid="{C77DEEC0-4763-4653-8767-080FCAD33F74}"/>
    <cellStyle name="Normal 14 7 2 4 2" xfId="25635" xr:uid="{653210C7-724C-4BE3-8304-C9940C534F27}"/>
    <cellStyle name="Normal 14 7 2 4 3" xfId="40468" xr:uid="{F7566EBF-314F-44AD-80BE-D3D8F2BC2128}"/>
    <cellStyle name="Normal 14 7 2 5" xfId="18215" xr:uid="{9E091951-07C2-4289-A548-244F2F0990A7}"/>
    <cellStyle name="Normal 14 7 2 6" xfId="33048" xr:uid="{CA4D373E-090B-4501-8161-A1A53F35EFA1}"/>
    <cellStyle name="Normal 14 7 3" xfId="3385" xr:uid="{9075987E-D767-4989-AF65-148CF98C810D}"/>
    <cellStyle name="Normal 14 7 3 2" xfId="4752" xr:uid="{F6C53996-EFA8-4F32-9B5D-96F3A6AA0468}"/>
    <cellStyle name="Normal 14 7 3 2 2" xfId="7990" xr:uid="{87AA72AF-76D0-40FC-ACDF-0E6A91F7893E}"/>
    <cellStyle name="Normal 14 7 3 2 2 2" xfId="15413" xr:uid="{09B809C7-FA2F-41D1-8959-83E79355C4E0}"/>
    <cellStyle name="Normal 14 7 3 2 2 2 2" xfId="30251" xr:uid="{FF398E4B-1833-4C00-8C10-FD25FBCE0221}"/>
    <cellStyle name="Normal 14 7 3 2 2 2 3" xfId="45084" xr:uid="{F613B1EF-8C2C-4F49-A04F-1BB41C88237A}"/>
    <cellStyle name="Normal 14 7 3 2 2 3" xfId="22831" xr:uid="{08954882-FCF5-480A-B677-71C5113F0E5B}"/>
    <cellStyle name="Normal 14 7 3 2 2 4" xfId="37664" xr:uid="{73982A04-31EB-4BBF-A7DE-78A2FD8ECD4F}"/>
    <cellStyle name="Normal 14 7 3 2 3" xfId="12175" xr:uid="{47276C4D-8ED4-4DC4-9395-4A1756317E17}"/>
    <cellStyle name="Normal 14 7 3 2 3 2" xfId="27013" xr:uid="{4F1D117C-FC02-4E2D-BFDE-19D392754447}"/>
    <cellStyle name="Normal 14 7 3 2 3 3" xfId="41846" xr:uid="{6C384437-D3A0-40F4-A54C-440C7CD5A4F0}"/>
    <cellStyle name="Normal 14 7 3 2 4" xfId="19593" xr:uid="{2F9A4CE1-0895-4E74-8D64-433B46E35D89}"/>
    <cellStyle name="Normal 14 7 3 2 5" xfId="34426" xr:uid="{5FA88017-ADD6-4296-938F-AAC9F15288F5}"/>
    <cellStyle name="Normal 14 7 3 3" xfId="6616" xr:uid="{16F0819B-6819-4297-B6C9-050A94C5F6C9}"/>
    <cellStyle name="Normal 14 7 3 3 2" xfId="14039" xr:uid="{A6C9FC8C-845D-4E37-9F55-E0A394986987}"/>
    <cellStyle name="Normal 14 7 3 3 2 2" xfId="28877" xr:uid="{E6CEDEBB-3AB2-4175-992D-DBF89A62A98C}"/>
    <cellStyle name="Normal 14 7 3 3 2 3" xfId="43710" xr:uid="{E5BC486E-B6E7-46DC-BA25-6105B1F10F3C}"/>
    <cellStyle name="Normal 14 7 3 3 3" xfId="21457" xr:uid="{1FAFC07D-45B4-47FD-98A3-35372A129AA7}"/>
    <cellStyle name="Normal 14 7 3 3 4" xfId="36290" xr:uid="{FD2A0800-DF23-44D4-9E62-929046CD7D3C}"/>
    <cellStyle name="Normal 14 7 3 4" xfId="10798" xr:uid="{AEB263C2-95EA-4A93-A206-C53F0B5EAF38}"/>
    <cellStyle name="Normal 14 7 3 4 2" xfId="25636" xr:uid="{1E77320D-44D0-4AB9-ACA9-25ECA2BDBF7E}"/>
    <cellStyle name="Normal 14 7 3 4 3" xfId="40469" xr:uid="{F98951DE-2210-449F-8FFE-AA645F13B888}"/>
    <cellStyle name="Normal 14 7 3 5" xfId="18216" xr:uid="{2B511BA8-1B25-4AD6-95B7-1D9AA8D544DD}"/>
    <cellStyle name="Normal 14 7 3 6" xfId="33049" xr:uid="{923FE7F1-446E-40AA-9A58-704C2E1C5FCF}"/>
    <cellStyle name="Normal 14 7 4" xfId="4753" xr:uid="{5285D9F7-9D0F-40F2-9D22-722B5F7DC24A}"/>
    <cellStyle name="Normal 14 7 4 2" xfId="7991" xr:uid="{50EF36AB-1ACE-4CCA-89DD-1363255D0C99}"/>
    <cellStyle name="Normal 14 7 4 2 2" xfId="15414" xr:uid="{8AC0E8F2-2121-4DAA-B673-981DFB73BCC9}"/>
    <cellStyle name="Normal 14 7 4 2 2 2" xfId="30252" xr:uid="{2F2AE8A0-0A3E-4BFE-B009-DEF0205FEB76}"/>
    <cellStyle name="Normal 14 7 4 2 2 3" xfId="45085" xr:uid="{F8C8A371-578A-4844-89B2-A0AF3F575E10}"/>
    <cellStyle name="Normal 14 7 4 2 3" xfId="22832" xr:uid="{3DA9B734-D027-4CBE-B6C8-50A74AB2990A}"/>
    <cellStyle name="Normal 14 7 4 2 4" xfId="37665" xr:uid="{35A2FD8A-5909-473A-864D-2C7B19FAE513}"/>
    <cellStyle name="Normal 14 7 4 3" xfId="12176" xr:uid="{134D3026-524B-4B25-A0B7-A59EB3BA1E42}"/>
    <cellStyle name="Normal 14 7 4 3 2" xfId="27014" xr:uid="{6D13A6D2-DD13-41B5-BD3D-DDEE30D3F1C5}"/>
    <cellStyle name="Normal 14 7 4 3 3" xfId="41847" xr:uid="{590534D2-F5BA-485F-8B25-91707C4145B4}"/>
    <cellStyle name="Normal 14 7 4 4" xfId="19594" xr:uid="{1E87EF81-5F95-42AD-A0FF-65C5A3A5F55C}"/>
    <cellStyle name="Normal 14 7 4 5" xfId="34427" xr:uid="{37FCA86E-550D-4B1B-B39F-C7F92EBCA92E}"/>
    <cellStyle name="Normal 14 7 5" xfId="5986" xr:uid="{09FE8DDE-F985-4B54-96AD-C17FF7223850}"/>
    <cellStyle name="Normal 14 7 5 2" xfId="9224" xr:uid="{B0FB1518-8CAF-4E6A-936E-4D26678FADDD}"/>
    <cellStyle name="Normal 14 7 5 2 2" xfId="16647" xr:uid="{C157D1EA-44B8-4DE4-8BD9-38BDDE18C43B}"/>
    <cellStyle name="Normal 14 7 5 2 2 2" xfId="31485" xr:uid="{1A79F5D2-1FBA-4831-B9AC-B66E97D474C5}"/>
    <cellStyle name="Normal 14 7 5 2 2 3" xfId="46318" xr:uid="{0AAB283C-2F08-49C9-9C25-21253C0E20E1}"/>
    <cellStyle name="Normal 14 7 5 2 3" xfId="24065" xr:uid="{FCF08053-5AED-41E0-B30A-EAF1489CA92E}"/>
    <cellStyle name="Normal 14 7 5 2 4" xfId="38898" xr:uid="{9B690803-4FEB-40C8-8010-3823B412EFA9}"/>
    <cellStyle name="Normal 14 7 5 3" xfId="13409" xr:uid="{E61EEBD0-CEA9-4B1E-B556-73A0EC7E6DEA}"/>
    <cellStyle name="Normal 14 7 5 3 2" xfId="28247" xr:uid="{96B1EB02-214C-4756-9C17-F6912D7FBF7B}"/>
    <cellStyle name="Normal 14 7 5 3 3" xfId="43080" xr:uid="{91CF806D-A072-44F6-B0D6-E4B56CA1BFB7}"/>
    <cellStyle name="Normal 14 7 5 4" xfId="20827" xr:uid="{82BB733E-D345-4078-BCC4-C179283DE3B3}"/>
    <cellStyle name="Normal 14 7 5 5" xfId="35660" xr:uid="{B2600F54-70C8-45AD-A61B-14ECC4996976}"/>
    <cellStyle name="Normal 14 7 6" xfId="3383" xr:uid="{233736E0-0B5F-46FF-AD5F-46252004C235}"/>
    <cellStyle name="Normal 14 7 6 2" xfId="9493" xr:uid="{66B9242C-EA00-406C-B7D1-A9F35C9957B7}"/>
    <cellStyle name="Normal 14 7 6 2 2" xfId="16916" xr:uid="{AE903399-1630-46CB-A8B1-5409C309A05B}"/>
    <cellStyle name="Normal 14 7 6 2 2 2" xfId="31754" xr:uid="{0773FAA1-8AD7-465A-A58A-C16A0126DD48}"/>
    <cellStyle name="Normal 14 7 6 2 2 3" xfId="46587" xr:uid="{86A4EB09-B97A-4D5C-991B-614D67B1F689}"/>
    <cellStyle name="Normal 14 7 6 2 3" xfId="24334" xr:uid="{F1D344C5-7220-4CF0-B659-003001168310}"/>
    <cellStyle name="Normal 14 7 6 2 4" xfId="39167" xr:uid="{6F4367EE-8881-4A6B-8F52-1EFB8E516D4D}"/>
    <cellStyle name="Normal 14 7 6 3" xfId="10796" xr:uid="{C9FCC012-FBAD-4A03-8EA5-023CD139FC5C}"/>
    <cellStyle name="Normal 14 7 6 3 2" xfId="25634" xr:uid="{31CADB56-5113-40C5-9996-7A3C1F012C47}"/>
    <cellStyle name="Normal 14 7 6 3 3" xfId="40467" xr:uid="{57182454-C6EC-4A95-9AAE-ED4EF584176A}"/>
    <cellStyle name="Normal 14 7 6 4" xfId="18214" xr:uid="{91C3E07A-DBCB-458A-8EFE-3BE223A9C0B2}"/>
    <cellStyle name="Normal 14 7 6 5" xfId="33047" xr:uid="{445E92CD-173E-472E-AD8B-0E0D2B532516}"/>
    <cellStyle name="Normal 14 7 7" xfId="6614" xr:uid="{C9FA8EA0-F893-46CF-9B09-A77DE2A44D2A}"/>
    <cellStyle name="Normal 14 7 7 2" xfId="14037" xr:uid="{0204F3F7-7074-457B-ABAE-BA7906F07F0B}"/>
    <cellStyle name="Normal 14 7 7 2 2" xfId="28875" xr:uid="{66DD387F-0CFA-4A9A-8613-7E66C28282A6}"/>
    <cellStyle name="Normal 14 7 7 2 3" xfId="43708" xr:uid="{E6EAAA72-EE47-4B60-9C60-833E0C1B6D5D}"/>
    <cellStyle name="Normal 14 7 7 3" xfId="21455" xr:uid="{9F01C889-CF6C-4A39-93D8-01E54686CD20}"/>
    <cellStyle name="Normal 14 7 7 4" xfId="36288" xr:uid="{8E5BAE54-4D68-466F-8252-97658E15C3A9}"/>
    <cellStyle name="Normal 14 7 8" xfId="9951" xr:uid="{CC08241F-610E-4EBD-BBD4-50C37E148052}"/>
    <cellStyle name="Normal 14 7 8 2" xfId="24789" xr:uid="{9E16260D-C68F-4B68-A607-D7FE661AB347}"/>
    <cellStyle name="Normal 14 7 8 3" xfId="39622" xr:uid="{9E0B89DC-E14A-4981-8508-521A43D3E875}"/>
    <cellStyle name="Normal 14 7 9" xfId="17369" xr:uid="{7384CBB2-CCAD-443E-9648-CCA862BB17D0}"/>
    <cellStyle name="Normal 14 8" xfId="2516" xr:uid="{BC1B3EF6-ED64-44FE-95E5-653A5F8F9832}"/>
    <cellStyle name="Normal 14 8 10" xfId="32301" xr:uid="{125D7F36-B914-4F12-812E-2506FB921E96}"/>
    <cellStyle name="Normal 14 8 2" xfId="3387" xr:uid="{CBDE3F48-7115-409B-8B6C-F1EB60F86011}"/>
    <cellStyle name="Normal 14 8 2 2" xfId="4754" xr:uid="{87840404-3009-40C9-85B6-4DFB4304C2DD}"/>
    <cellStyle name="Normal 14 8 2 2 2" xfId="7992" xr:uid="{6E5FE3ED-E3FB-48DD-9AD8-DAF546F571CE}"/>
    <cellStyle name="Normal 14 8 2 2 2 2" xfId="15415" xr:uid="{7CCDD40D-1D13-43B5-903A-9159AEAEF353}"/>
    <cellStyle name="Normal 14 8 2 2 2 2 2" xfId="30253" xr:uid="{DE5E7274-2327-4CB4-90EF-EE873D55ABD6}"/>
    <cellStyle name="Normal 14 8 2 2 2 2 3" xfId="45086" xr:uid="{D3FA093B-02F0-410B-A7D6-F37481525E74}"/>
    <cellStyle name="Normal 14 8 2 2 2 3" xfId="22833" xr:uid="{BBA06A17-82C3-413A-B468-C341A41BAAA8}"/>
    <cellStyle name="Normal 14 8 2 2 2 4" xfId="37666" xr:uid="{1236F965-7ACC-4095-A530-B8B11BE5C157}"/>
    <cellStyle name="Normal 14 8 2 2 3" xfId="12177" xr:uid="{DCEF79B4-533C-4103-B2A6-3CDA02DF489B}"/>
    <cellStyle name="Normal 14 8 2 2 3 2" xfId="27015" xr:uid="{147C59F8-B0A1-4282-9C92-E27334F81CC5}"/>
    <cellStyle name="Normal 14 8 2 2 3 3" xfId="41848" xr:uid="{925E71A7-682B-4C6A-B3BE-DB031292EEB0}"/>
    <cellStyle name="Normal 14 8 2 2 4" xfId="19595" xr:uid="{15B6FEC4-F8B2-4B13-895C-54EF1B9B21FF}"/>
    <cellStyle name="Normal 14 8 2 2 5" xfId="34428" xr:uid="{227E9656-8D9C-47AD-9272-8916F463B987}"/>
    <cellStyle name="Normal 14 8 2 3" xfId="6618" xr:uid="{0DD10766-A53D-4EE0-A732-00F851B2A38D}"/>
    <cellStyle name="Normal 14 8 2 3 2" xfId="14041" xr:uid="{2F41DBC3-D612-492D-B824-A2014F246BB4}"/>
    <cellStyle name="Normal 14 8 2 3 2 2" xfId="28879" xr:uid="{2037A9A8-A0E2-4883-94C8-98EB13BD1C91}"/>
    <cellStyle name="Normal 14 8 2 3 2 3" xfId="43712" xr:uid="{D1F75C35-AD10-4692-8061-5A893E49AB2F}"/>
    <cellStyle name="Normal 14 8 2 3 3" xfId="21459" xr:uid="{CA5B6090-68C9-4DEF-9D81-B5973DA43C91}"/>
    <cellStyle name="Normal 14 8 2 3 4" xfId="36292" xr:uid="{69B4EB89-B6EA-4EDB-A6B6-A43E084A635F}"/>
    <cellStyle name="Normal 14 8 2 4" xfId="10800" xr:uid="{19008222-2358-4589-876A-6D0B207C71C8}"/>
    <cellStyle name="Normal 14 8 2 4 2" xfId="25638" xr:uid="{E260516C-03EA-43C2-A8F9-2B30067D77C0}"/>
    <cellStyle name="Normal 14 8 2 4 3" xfId="40471" xr:uid="{2206BBED-F8E0-4C80-8B99-98578220D18B}"/>
    <cellStyle name="Normal 14 8 2 5" xfId="18218" xr:uid="{6F73B25A-547B-4AEA-A272-AB29F45281F7}"/>
    <cellStyle name="Normal 14 8 2 6" xfId="33051" xr:uid="{ACF2ECCC-B12A-4BE7-9603-A2B8690CF215}"/>
    <cellStyle name="Normal 14 8 3" xfId="3388" xr:uid="{D75BA9BD-EB64-4ED0-B62B-BBE0F6E32672}"/>
    <cellStyle name="Normal 14 8 3 2" xfId="4755" xr:uid="{AB42C1F9-4E11-4439-BE3A-7EA34E7A8236}"/>
    <cellStyle name="Normal 14 8 3 2 2" xfId="7993" xr:uid="{A9979208-55B7-4905-852A-8A4EB73ACFD5}"/>
    <cellStyle name="Normal 14 8 3 2 2 2" xfId="15416" xr:uid="{95D89710-6EEF-465E-B75D-28DF0FBF504A}"/>
    <cellStyle name="Normal 14 8 3 2 2 2 2" xfId="30254" xr:uid="{701C302B-7611-4A15-9701-70790D06FA9F}"/>
    <cellStyle name="Normal 14 8 3 2 2 2 3" xfId="45087" xr:uid="{17BD5176-17D9-40FF-8D13-BF7B19C00C05}"/>
    <cellStyle name="Normal 14 8 3 2 2 3" xfId="22834" xr:uid="{1D54A173-F43F-4D6D-8D2A-07ACB7FAF2BE}"/>
    <cellStyle name="Normal 14 8 3 2 2 4" xfId="37667" xr:uid="{1433C54E-E222-4E45-965B-C187BF23218C}"/>
    <cellStyle name="Normal 14 8 3 2 3" xfId="12178" xr:uid="{E50D92F0-982D-46A4-B95B-B2B1E65EDE14}"/>
    <cellStyle name="Normal 14 8 3 2 3 2" xfId="27016" xr:uid="{F87CEC2F-2C32-4913-A3C0-64B30784536B}"/>
    <cellStyle name="Normal 14 8 3 2 3 3" xfId="41849" xr:uid="{4BEB3A89-1976-4575-92F6-08EE48978661}"/>
    <cellStyle name="Normal 14 8 3 2 4" xfId="19596" xr:uid="{860D2E5F-B853-4C36-8899-6DC32EBA854D}"/>
    <cellStyle name="Normal 14 8 3 2 5" xfId="34429" xr:uid="{9E2E3810-B45E-41CD-A534-C390E802E2B9}"/>
    <cellStyle name="Normal 14 8 3 3" xfId="6619" xr:uid="{E1593896-C783-4F06-8C39-7D38BB9D1490}"/>
    <cellStyle name="Normal 14 8 3 3 2" xfId="14042" xr:uid="{9CA131AC-9006-4C98-8F72-8AEF50AA15EF}"/>
    <cellStyle name="Normal 14 8 3 3 2 2" xfId="28880" xr:uid="{731FD23A-B489-4929-9253-F4C618B62E57}"/>
    <cellStyle name="Normal 14 8 3 3 2 3" xfId="43713" xr:uid="{A8689D4F-2C00-4A0D-89D6-7084A0F35485}"/>
    <cellStyle name="Normal 14 8 3 3 3" xfId="21460" xr:uid="{09FDD74E-C956-4DE0-8F3E-350C7A5E2607}"/>
    <cellStyle name="Normal 14 8 3 3 4" xfId="36293" xr:uid="{98E4FEF0-F8AD-4E6E-8D0D-F630EAAA2AE1}"/>
    <cellStyle name="Normal 14 8 3 4" xfId="10801" xr:uid="{3B1E8F22-5627-4CBE-9E7E-AD5413B9E659}"/>
    <cellStyle name="Normal 14 8 3 4 2" xfId="25639" xr:uid="{DBE6A547-D6EF-4C55-8667-D2F69D28B12F}"/>
    <cellStyle name="Normal 14 8 3 4 3" xfId="40472" xr:uid="{1EB58A8C-BB06-4BA3-AB06-9AEC3FE983DC}"/>
    <cellStyle name="Normal 14 8 3 5" xfId="18219" xr:uid="{D35C1707-960D-460B-BC90-C054889FA724}"/>
    <cellStyle name="Normal 14 8 3 6" xfId="33052" xr:uid="{3DCF4B92-F4F7-4D59-BC48-809C012D7CF2}"/>
    <cellStyle name="Normal 14 8 4" xfId="4756" xr:uid="{8FEF17E4-7543-46DD-BAD7-D744CB608918}"/>
    <cellStyle name="Normal 14 8 4 2" xfId="7994" xr:uid="{37374756-8BCA-40FF-AAB2-68FED10DA6E1}"/>
    <cellStyle name="Normal 14 8 4 2 2" xfId="15417" xr:uid="{F51DBD54-C80C-426F-8435-AAB2EB9CB0F4}"/>
    <cellStyle name="Normal 14 8 4 2 2 2" xfId="30255" xr:uid="{912AFDF9-F5F4-47C4-94D9-C118A5D14FC9}"/>
    <cellStyle name="Normal 14 8 4 2 2 3" xfId="45088" xr:uid="{24C814F7-C957-4EE0-B454-1EA53FA6DA90}"/>
    <cellStyle name="Normal 14 8 4 2 3" xfId="22835" xr:uid="{0182CFAB-6D2E-4B8E-8D7C-05E62322A96C}"/>
    <cellStyle name="Normal 14 8 4 2 4" xfId="37668" xr:uid="{B8EEB712-BF89-46CC-8F2F-1C046E258A71}"/>
    <cellStyle name="Normal 14 8 4 3" xfId="12179" xr:uid="{B672FEDB-E559-4A43-BB9D-CF0DF3EFF581}"/>
    <cellStyle name="Normal 14 8 4 3 2" xfId="27017" xr:uid="{E828A723-A477-4FBE-A1DC-8E841774E0CA}"/>
    <cellStyle name="Normal 14 8 4 3 3" xfId="41850" xr:uid="{2C1C67EC-3D66-4280-8479-4E2FE64CECCC}"/>
    <cellStyle name="Normal 14 8 4 4" xfId="19597" xr:uid="{D47D3C8B-276B-4E55-B3BD-037E0A243311}"/>
    <cellStyle name="Normal 14 8 4 5" xfId="34430" xr:uid="{A9BDE88C-4BC1-4003-828C-681E9FBF19AA}"/>
    <cellStyle name="Normal 14 8 5" xfId="5940" xr:uid="{ACA700C9-0099-4803-8159-350165323D5B}"/>
    <cellStyle name="Normal 14 8 5 2" xfId="9178" xr:uid="{51AD47BA-06C5-49CC-A007-638E6F6907FB}"/>
    <cellStyle name="Normal 14 8 5 2 2" xfId="16601" xr:uid="{1E40266B-8087-4459-AA2A-DCF2C590F313}"/>
    <cellStyle name="Normal 14 8 5 2 2 2" xfId="31439" xr:uid="{B558AA08-95D6-41A5-AEF6-546708AA8720}"/>
    <cellStyle name="Normal 14 8 5 2 2 3" xfId="46272" xr:uid="{DE1839B2-BB0F-461D-AAD7-70628A85B7F0}"/>
    <cellStyle name="Normal 14 8 5 2 3" xfId="24019" xr:uid="{AFF8B129-4972-4313-BFD9-2790A2C3AA7E}"/>
    <cellStyle name="Normal 14 8 5 2 4" xfId="38852" xr:uid="{E9DEC41E-4158-4458-AB60-DF1603CAF9B0}"/>
    <cellStyle name="Normal 14 8 5 3" xfId="13363" xr:uid="{3925539B-06B7-4EC6-B062-A845DAD7D5D3}"/>
    <cellStyle name="Normal 14 8 5 3 2" xfId="28201" xr:uid="{C464299A-F2C4-48D6-94C5-773F8FBD6C0F}"/>
    <cellStyle name="Normal 14 8 5 3 3" xfId="43034" xr:uid="{99F6450B-34CE-4E0E-B189-859637D6F7D9}"/>
    <cellStyle name="Normal 14 8 5 4" xfId="20781" xr:uid="{260E4601-AC27-4E2D-B9F3-0D3C1B1BED59}"/>
    <cellStyle name="Normal 14 8 5 5" xfId="35614" xr:uid="{94C93728-1F5D-4545-B7CF-9A6DE0F89C2E}"/>
    <cellStyle name="Normal 14 8 6" xfId="3386" xr:uid="{94F35C44-8E09-435F-8A1F-B92FD2B08BD9}"/>
    <cellStyle name="Normal 14 8 6 2" xfId="9494" xr:uid="{98F53D2A-81EF-403E-9FD8-2DB9EDB4193E}"/>
    <cellStyle name="Normal 14 8 6 2 2" xfId="16917" xr:uid="{8FF2D3E8-4FCC-4B3F-AC36-408C7A025DF8}"/>
    <cellStyle name="Normal 14 8 6 2 2 2" xfId="31755" xr:uid="{97E2A29D-7488-4C85-A615-EC07560584D6}"/>
    <cellStyle name="Normal 14 8 6 2 2 3" xfId="46588" xr:uid="{92EF3C87-68B6-4788-8132-7A691693B402}"/>
    <cellStyle name="Normal 14 8 6 2 3" xfId="24335" xr:uid="{3FFFF612-6214-4717-9087-701F43FE9D02}"/>
    <cellStyle name="Normal 14 8 6 2 4" xfId="39168" xr:uid="{95E8503B-1FBF-4BD7-88A2-F0E70A705C24}"/>
    <cellStyle name="Normal 14 8 6 3" xfId="10799" xr:uid="{ABE8937E-AC88-415E-8837-E0BB57A4B2E2}"/>
    <cellStyle name="Normal 14 8 6 3 2" xfId="25637" xr:uid="{AC502F65-40BC-4A32-BBA1-897E15B3BDDD}"/>
    <cellStyle name="Normal 14 8 6 3 3" xfId="40470" xr:uid="{C9F0DD6F-2502-488D-88F0-FF49DFAF31A3}"/>
    <cellStyle name="Normal 14 8 6 4" xfId="18217" xr:uid="{EE306D81-BC75-464E-A240-D8FEFE84270A}"/>
    <cellStyle name="Normal 14 8 6 5" xfId="33050" xr:uid="{84525945-2E4D-4E11-8AF1-EE908EF17D66}"/>
    <cellStyle name="Normal 14 8 7" xfId="6617" xr:uid="{6BA6CBC9-CE7B-41B3-965D-65B1861AB7E0}"/>
    <cellStyle name="Normal 14 8 7 2" xfId="14040" xr:uid="{724D3299-08ED-42FB-BF4B-7D2F384F02B5}"/>
    <cellStyle name="Normal 14 8 7 2 2" xfId="28878" xr:uid="{A0AB0192-8012-426D-8AAE-8A3DE82F6481}"/>
    <cellStyle name="Normal 14 8 7 2 3" xfId="43711" xr:uid="{21FF4424-6E04-4E8C-9F51-62D5511EC264}"/>
    <cellStyle name="Normal 14 8 7 3" xfId="21458" xr:uid="{A48E44F5-5B13-40B1-AC92-62E44E7DE9B5}"/>
    <cellStyle name="Normal 14 8 7 4" xfId="36291" xr:uid="{E91E294F-0502-4EEB-82A8-347213982B2C}"/>
    <cellStyle name="Normal 14 8 8" xfId="10050" xr:uid="{3B42744D-23A8-4B67-8BCA-DCD4C69EC6FD}"/>
    <cellStyle name="Normal 14 8 8 2" xfId="24888" xr:uid="{94F57F96-7136-41F1-9AA7-8D87E94C1FA3}"/>
    <cellStyle name="Normal 14 8 8 3" xfId="39721" xr:uid="{880A2AF0-4BDF-4E96-82AE-81DF5B80DE99}"/>
    <cellStyle name="Normal 14 8 9" xfId="17468" xr:uid="{70F13F46-0CEA-4A5E-97BB-9273465836AC}"/>
    <cellStyle name="Normal 14 9" xfId="3389" xr:uid="{51D2281C-1E66-4A32-9EC4-EC43EC7203EF}"/>
    <cellStyle name="Normal 14 9 2" xfId="4757" xr:uid="{0C4D435F-A5D0-4192-9A1C-A681707467A6}"/>
    <cellStyle name="Normal 14 9 2 2" xfId="7995" xr:uid="{EC4F7199-DD1C-41B8-BD72-FB05A9BE9A04}"/>
    <cellStyle name="Normal 14 9 2 2 2" xfId="15418" xr:uid="{AEFB1E63-6D97-4954-AC41-8BDE79447F34}"/>
    <cellStyle name="Normal 14 9 2 2 2 2" xfId="30256" xr:uid="{4F3604A7-FA43-4986-B8B3-CCAF8CB39C13}"/>
    <cellStyle name="Normal 14 9 2 2 2 3" xfId="45089" xr:uid="{7BE0D309-C880-4715-927C-7ABCD3BDC867}"/>
    <cellStyle name="Normal 14 9 2 2 3" xfId="22836" xr:uid="{2F35590F-8D26-472D-A39D-8C4B6D3FBA6B}"/>
    <cellStyle name="Normal 14 9 2 2 4" xfId="37669" xr:uid="{026270D4-B9BC-4E15-995A-0EEEB695472B}"/>
    <cellStyle name="Normal 14 9 2 3" xfId="12180" xr:uid="{BD450F91-F1A0-4A04-A3C6-20C43184AF3F}"/>
    <cellStyle name="Normal 14 9 2 3 2" xfId="27018" xr:uid="{41714B83-CA2B-4BD4-9C51-671E06CC9A8F}"/>
    <cellStyle name="Normal 14 9 2 3 3" xfId="41851" xr:uid="{76430708-D588-4EA6-B1D3-1762C597BD60}"/>
    <cellStyle name="Normal 14 9 2 4" xfId="19598" xr:uid="{3FF47DF2-8536-4839-A5AA-2AD52A906533}"/>
    <cellStyle name="Normal 14 9 2 5" xfId="34431" xr:uid="{6484AE1C-0F13-4BE8-BBFD-458B0348C0A1}"/>
    <cellStyle name="Normal 14 9 3" xfId="6620" xr:uid="{C6B0860B-1472-49D3-B280-98434E9A2D9E}"/>
    <cellStyle name="Normal 14 9 3 2" xfId="14043" xr:uid="{C6636C48-86F4-49BF-AB85-C2110EEE05D4}"/>
    <cellStyle name="Normal 14 9 3 2 2" xfId="28881" xr:uid="{24F63C93-2F8E-4BF4-BF22-2073EDEBEEF3}"/>
    <cellStyle name="Normal 14 9 3 2 3" xfId="43714" xr:uid="{5240E0DD-74E3-45B8-BEF9-DCB0620D44C6}"/>
    <cellStyle name="Normal 14 9 3 3" xfId="21461" xr:uid="{D5761E08-8421-47A6-85CB-31516DC21BD9}"/>
    <cellStyle name="Normal 14 9 3 4" xfId="36294" xr:uid="{05030CB3-0237-4A76-8C78-91076AE5B0F9}"/>
    <cellStyle name="Normal 14 9 4" xfId="10802" xr:uid="{365016F5-C414-4BD8-8AD9-C1BE21F7B249}"/>
    <cellStyle name="Normal 14 9 4 2" xfId="25640" xr:uid="{E5AB858B-A573-42DD-BF37-0AA787DA0914}"/>
    <cellStyle name="Normal 14 9 4 3" xfId="40473" xr:uid="{84745065-2220-4627-BA9F-42EEB0BAAB68}"/>
    <cellStyle name="Normal 14 9 5" xfId="18220" xr:uid="{3D95FBE1-E835-429A-9600-E2EE5F11F6C6}"/>
    <cellStyle name="Normal 14 9 6" xfId="33053" xr:uid="{1938B4C2-56F5-4A99-B6B9-3520499F98BC}"/>
    <cellStyle name="Normal 15" xfId="1316" xr:uid="{1E73E83A-270F-45DD-B07C-56C19FAA3661}"/>
    <cellStyle name="Normal 15 10" xfId="32281" xr:uid="{018A70B5-A2EB-429A-B102-14B1526E6D08}"/>
    <cellStyle name="Normal 15 11" xfId="2491" xr:uid="{EE39B9FA-AE32-46A5-8724-C106CBA0D023}"/>
    <cellStyle name="Normal 15 2" xfId="1317" xr:uid="{113BFEDF-49CF-4392-B25C-18B5097D67A2}"/>
    <cellStyle name="Normal 15 2 2" xfId="4758" xr:uid="{2AE15E3F-FA5E-41C0-9712-49AA342B86D3}"/>
    <cellStyle name="Normal 15 2 2 2" xfId="7996" xr:uid="{A93715F1-04BA-48E0-B96F-4CE5C6A180CD}"/>
    <cellStyle name="Normal 15 2 2 2 2" xfId="15419" xr:uid="{8C0E3748-6E7A-4665-9C42-D04461B5C509}"/>
    <cellStyle name="Normal 15 2 2 2 2 2" xfId="30257" xr:uid="{F15217A5-5900-42DC-8ACB-B68548ED9AD3}"/>
    <cellStyle name="Normal 15 2 2 2 2 3" xfId="45090" xr:uid="{676D1FBB-6523-4052-A442-5C09C6F0255B}"/>
    <cellStyle name="Normal 15 2 2 2 3" xfId="22837" xr:uid="{1BC886CB-0899-4A2D-8B41-2C8D2F18A439}"/>
    <cellStyle name="Normal 15 2 2 2 4" xfId="37670" xr:uid="{FC870F26-8D27-4E5E-8805-F8972AEA6504}"/>
    <cellStyle name="Normal 15 2 2 3" xfId="12181" xr:uid="{4ED52374-10CF-4A1F-99A0-75DF8C3F778B}"/>
    <cellStyle name="Normal 15 2 2 3 2" xfId="27019" xr:uid="{DA381DF7-4630-41EB-BCC7-302FFBE2F599}"/>
    <cellStyle name="Normal 15 2 2 3 3" xfId="41852" xr:uid="{1F1E02B3-657F-495C-AE18-FA041C553DA1}"/>
    <cellStyle name="Normal 15 2 2 4" xfId="19599" xr:uid="{718F1E2C-32E7-43E4-96F5-4AFCFA8ED174}"/>
    <cellStyle name="Normal 15 2 2 5" xfId="34432" xr:uid="{AD60C659-7DF5-4ECE-A63F-0C554B6FCB99}"/>
    <cellStyle name="Normal 15 2 3" xfId="6622" xr:uid="{55D92E6F-5D9A-4E87-9C62-85DE7EEFDB79}"/>
    <cellStyle name="Normal 15 2 3 2" xfId="14045" xr:uid="{5E9FD387-E22B-4CB0-82E2-C945D70FCE4C}"/>
    <cellStyle name="Normal 15 2 3 2 2" xfId="28883" xr:uid="{5FCAF12D-016C-4172-9030-26B6A5A122DA}"/>
    <cellStyle name="Normal 15 2 3 2 3" xfId="43716" xr:uid="{008F8D81-D7BE-4580-9695-83C3A286C89E}"/>
    <cellStyle name="Normal 15 2 3 3" xfId="21463" xr:uid="{75921CDE-A135-4AD7-B97C-7BE4E367F194}"/>
    <cellStyle name="Normal 15 2 3 4" xfId="36296" xr:uid="{C41E450A-BE7A-4649-9428-6DADAC4791C9}"/>
    <cellStyle name="Normal 15 2 4" xfId="10804" xr:uid="{C75BE10E-CF31-48D0-B5D9-015C18FCDF5D}"/>
    <cellStyle name="Normal 15 2 4 2" xfId="25642" xr:uid="{1AA95644-2F35-43F7-96ED-25DA91A9E4C5}"/>
    <cellStyle name="Normal 15 2 4 3" xfId="40475" xr:uid="{8323C709-F440-42FE-9D0B-2679D696559D}"/>
    <cellStyle name="Normal 15 2 5" xfId="18222" xr:uid="{4BB49E7F-C251-4B69-A09F-2DF1B991EFF2}"/>
    <cellStyle name="Normal 15 2 6" xfId="33055" xr:uid="{7A2D1EB6-0E8E-4D61-9B42-15E9EDCCAA33}"/>
    <cellStyle name="Normal 15 2 7" xfId="3391" xr:uid="{897F0F67-E6FA-4865-9853-A97CC1EB8782}"/>
    <cellStyle name="Normal 15 3" xfId="1318" xr:uid="{F0CEAF80-A367-446A-955F-10EB7201D8C0}"/>
    <cellStyle name="Normal 15 3 2" xfId="4759" xr:uid="{DF82CD4A-0884-4AD3-95D6-DC9ADC10E134}"/>
    <cellStyle name="Normal 15 3 2 2" xfId="7997" xr:uid="{378958BD-7D88-4327-B9B6-4D32298AF795}"/>
    <cellStyle name="Normal 15 3 2 2 2" xfId="15420" xr:uid="{5449593D-995A-41AE-A7A5-937180191A5C}"/>
    <cellStyle name="Normal 15 3 2 2 2 2" xfId="30258" xr:uid="{B46E43F5-FCA7-4C20-A760-6D81EF4D0D48}"/>
    <cellStyle name="Normal 15 3 2 2 2 3" xfId="45091" xr:uid="{79307788-A13A-48A0-B7C8-FB0925F1E18C}"/>
    <cellStyle name="Normal 15 3 2 2 3" xfId="22838" xr:uid="{87097668-7B17-4348-8AE4-62539715D974}"/>
    <cellStyle name="Normal 15 3 2 2 4" xfId="37671" xr:uid="{FF8F15C3-2DA9-407D-9029-AC1261A8E1AC}"/>
    <cellStyle name="Normal 15 3 2 3" xfId="12182" xr:uid="{83E02DC0-B52E-4B60-A44D-DE7101806B74}"/>
    <cellStyle name="Normal 15 3 2 3 2" xfId="27020" xr:uid="{FBA52A17-B3F9-4269-AAB6-16D210FB5E8A}"/>
    <cellStyle name="Normal 15 3 2 3 3" xfId="41853" xr:uid="{5A0BCC0D-FB00-42DE-AD7D-C45710958CE1}"/>
    <cellStyle name="Normal 15 3 2 4" xfId="19600" xr:uid="{6536DA1B-699F-4FCE-BDE2-CB4A0F275998}"/>
    <cellStyle name="Normal 15 3 2 5" xfId="34433" xr:uid="{0CF176E5-0DD1-4533-A746-077E7030242F}"/>
    <cellStyle name="Normal 15 3 3" xfId="6623" xr:uid="{7FC4EBB0-8DF2-454B-9070-AC5901EF50C0}"/>
    <cellStyle name="Normal 15 3 3 2" xfId="14046" xr:uid="{B7ED418B-E4B5-4D24-BA54-3180356B15EB}"/>
    <cellStyle name="Normal 15 3 3 2 2" xfId="28884" xr:uid="{4410B3B7-008E-4AF3-BE5D-2712A841894B}"/>
    <cellStyle name="Normal 15 3 3 2 3" xfId="43717" xr:uid="{7DDECE64-03E4-4A76-AC61-8B283405954C}"/>
    <cellStyle name="Normal 15 3 3 3" xfId="21464" xr:uid="{64D96A1F-6C4D-4526-963D-A61B21565925}"/>
    <cellStyle name="Normal 15 3 3 4" xfId="36297" xr:uid="{4210E6C3-6A92-469F-80C3-08C7C4ADB4DC}"/>
    <cellStyle name="Normal 15 3 4" xfId="10805" xr:uid="{36F16A2C-2A71-4A85-B0EC-AC846CAB1DDC}"/>
    <cellStyle name="Normal 15 3 4 2" xfId="25643" xr:uid="{A2F7B8C2-A527-4677-A48D-6BCD04260E4C}"/>
    <cellStyle name="Normal 15 3 4 3" xfId="40476" xr:uid="{DEF09AD6-0958-4CCF-BCE5-E1AB0449846A}"/>
    <cellStyle name="Normal 15 3 5" xfId="18223" xr:uid="{BA8D8E22-9BD9-4746-A3F4-F02A417A6493}"/>
    <cellStyle name="Normal 15 3 6" xfId="33056" xr:uid="{6AC22A97-9C56-4D9B-9324-1D75DE1D5FDC}"/>
    <cellStyle name="Normal 15 3 7" xfId="3392" xr:uid="{39AF827B-E600-4751-9190-6F2BDAEF3802}"/>
    <cellStyle name="Normal 15 4" xfId="4760" xr:uid="{180DEE96-EC8D-411A-B9F8-4AFF45BFECCC}"/>
    <cellStyle name="Normal 15 4 2" xfId="7998" xr:uid="{64B8368C-C176-42E7-94E2-CBE318AB4B35}"/>
    <cellStyle name="Normal 15 4 2 2" xfId="15421" xr:uid="{A4279873-C816-400A-82D4-3167DB0C89DD}"/>
    <cellStyle name="Normal 15 4 2 2 2" xfId="30259" xr:uid="{D3C4EC76-B3C9-42ED-ADF3-DAC41AF4BDF9}"/>
    <cellStyle name="Normal 15 4 2 2 3" xfId="45092" xr:uid="{21A5039B-2E0B-428E-BF05-0159F8885222}"/>
    <cellStyle name="Normal 15 4 2 3" xfId="22839" xr:uid="{B4601A01-7DED-4C69-A787-19DB1A315C05}"/>
    <cellStyle name="Normal 15 4 2 4" xfId="37672" xr:uid="{8A613854-62C7-4E26-BCF6-21A8264C7F41}"/>
    <cellStyle name="Normal 15 4 3" xfId="12183" xr:uid="{3804D99D-AE4C-4E67-820B-C64C18C3138E}"/>
    <cellStyle name="Normal 15 4 3 2" xfId="27021" xr:uid="{5C6871B6-F286-4B64-906C-54632E5F28EC}"/>
    <cellStyle name="Normal 15 4 3 3" xfId="41854" xr:uid="{0D4886E4-A31E-495E-8CEF-8396C8AB0B6B}"/>
    <cellStyle name="Normal 15 4 4" xfId="19601" xr:uid="{6765D40E-BEB4-4371-8101-617786F426A3}"/>
    <cellStyle name="Normal 15 4 5" xfId="34434" xr:uid="{32559BCA-64C9-487F-B4BB-406B7C56D288}"/>
    <cellStyle name="Normal 15 5" xfId="5985" xr:uid="{7B087ACA-40E3-411C-BA62-33607052BFFC}"/>
    <cellStyle name="Normal 15 5 2" xfId="9223" xr:uid="{EF2DFF7E-706E-45E3-B38A-5E5056182F99}"/>
    <cellStyle name="Normal 15 5 2 2" xfId="16646" xr:uid="{B662B6DA-2269-4DBE-A266-003CBAB2687E}"/>
    <cellStyle name="Normal 15 5 2 2 2" xfId="31484" xr:uid="{6CB0A24A-75CD-4145-A167-8F8C08100CB8}"/>
    <cellStyle name="Normal 15 5 2 2 3" xfId="46317" xr:uid="{72845556-DFC7-47F4-ABBC-C1A9510823B7}"/>
    <cellStyle name="Normal 15 5 2 3" xfId="24064" xr:uid="{578FF277-2E80-46F7-95D4-5EFA56C79A43}"/>
    <cellStyle name="Normal 15 5 2 4" xfId="38897" xr:uid="{A30143D2-6E93-4EF5-ACC2-9694781FC5BF}"/>
    <cellStyle name="Normal 15 5 3" xfId="13408" xr:uid="{564B22F8-4A16-4FD1-9E14-33E7EFF3D3F6}"/>
    <cellStyle name="Normal 15 5 3 2" xfId="28246" xr:uid="{E6399FA0-86D2-4249-9972-10285F4C5CD0}"/>
    <cellStyle name="Normal 15 5 3 3" xfId="43079" xr:uid="{E671B0A1-37C9-47AF-BB50-CA969F445A3E}"/>
    <cellStyle name="Normal 15 5 4" xfId="20826" xr:uid="{AB108BD0-B3F7-48DF-A76D-FC2F59973334}"/>
    <cellStyle name="Normal 15 5 5" xfId="35659" xr:uid="{571E9FE2-A1F3-47F6-85CA-83DB4E3E3FAF}"/>
    <cellStyle name="Normal 15 6" xfId="3390" xr:uid="{B0068113-F399-4DBF-804A-5A2B35E13A0C}"/>
    <cellStyle name="Normal 15 6 2" xfId="9495" xr:uid="{7DDABFD4-4A6C-41E1-92C5-89B6C03490CE}"/>
    <cellStyle name="Normal 15 6 2 2" xfId="16918" xr:uid="{2B3024C0-1435-4AE5-80ED-20E324255290}"/>
    <cellStyle name="Normal 15 6 2 2 2" xfId="31756" xr:uid="{80A9EE5E-9D8A-4B40-81E9-077C27207B4F}"/>
    <cellStyle name="Normal 15 6 2 2 3" xfId="46589" xr:uid="{8EC3622D-0BF1-41CC-BFEF-5E1FA2EA6FA8}"/>
    <cellStyle name="Normal 15 6 2 3" xfId="24336" xr:uid="{A2494192-DF1E-4828-8594-62ABB41B25CC}"/>
    <cellStyle name="Normal 15 6 2 4" xfId="39169" xr:uid="{9EFB1A9B-3D42-48EC-B967-5EBB546BFA10}"/>
    <cellStyle name="Normal 15 6 3" xfId="10803" xr:uid="{48E9AF77-377A-42CE-B27D-14B41CCEE3FD}"/>
    <cellStyle name="Normal 15 6 3 2" xfId="25641" xr:uid="{0BAA731A-97AE-47C2-8E3F-3FED2DBEF4BC}"/>
    <cellStyle name="Normal 15 6 3 3" xfId="40474" xr:uid="{DD51E4D9-3A4F-40FB-A1A8-BA1DC0C2361E}"/>
    <cellStyle name="Normal 15 6 4" xfId="18221" xr:uid="{0A4E6E60-0B3D-42A0-924F-BBCD8DDEBCC5}"/>
    <cellStyle name="Normal 15 6 5" xfId="33054" xr:uid="{B4FED08C-E8A0-49CF-9CAC-616C47734E19}"/>
    <cellStyle name="Normal 15 7" xfId="6621" xr:uid="{EFEE3D55-AAF3-4FE9-9953-E1A550BE93C3}"/>
    <cellStyle name="Normal 15 7 2" xfId="14044" xr:uid="{D0AFAF4D-C49B-46A0-B4E5-265F5A22FF13}"/>
    <cellStyle name="Normal 15 7 2 2" xfId="28882" xr:uid="{0AAAFEBD-BA88-44B6-86A9-8515F9F1228F}"/>
    <cellStyle name="Normal 15 7 2 3" xfId="43715" xr:uid="{1F9DC207-5906-4B41-AE9F-6FC809EE81E4}"/>
    <cellStyle name="Normal 15 7 3" xfId="21462" xr:uid="{559A6835-D238-4AE9-AC0A-2297CBFDC3A5}"/>
    <cellStyle name="Normal 15 7 4" xfId="36295" xr:uid="{6527D566-1C30-48EC-9901-3EB75A832A1C}"/>
    <cellStyle name="Normal 15 8" xfId="10030" xr:uid="{AC001F8D-C6A0-487D-8E01-BAB4DDFFAB45}"/>
    <cellStyle name="Normal 15 8 2" xfId="24868" xr:uid="{F5A4AD1A-D358-4930-BB82-6814BDD1006C}"/>
    <cellStyle name="Normal 15 8 3" xfId="39701" xr:uid="{1F70625A-E870-4828-9CE6-241C91801000}"/>
    <cellStyle name="Normal 15 9" xfId="17448" xr:uid="{159AE550-F0BA-4AE0-8946-79E13452C3DD}"/>
    <cellStyle name="Normal 16" xfId="1319" xr:uid="{E6EFD316-8BC0-46AF-BFC6-F80323CB5E9D}"/>
    <cellStyle name="Normal 16 10" xfId="32336" xr:uid="{D04AEE42-C2EE-4BF1-AE26-F075C3C7AD8B}"/>
    <cellStyle name="Normal 16 11" xfId="2558" xr:uid="{1B8C278B-EF50-4035-8533-3F51A3A0D298}"/>
    <cellStyle name="Normal 16 2" xfId="3394" xr:uid="{913679FA-D4BA-43F3-851C-AD01A583EC20}"/>
    <cellStyle name="Normal 16 2 2" xfId="4761" xr:uid="{B1615B9E-E2ED-4B3E-B1A9-1AD1EB17CB41}"/>
    <cellStyle name="Normal 16 2 2 2" xfId="7999" xr:uid="{B5589756-65CA-43AB-A42F-41F92D19EC79}"/>
    <cellStyle name="Normal 16 2 2 2 2" xfId="15422" xr:uid="{307A3AA2-4E57-4543-BF9A-9BD204C5CF49}"/>
    <cellStyle name="Normal 16 2 2 2 2 2" xfId="30260" xr:uid="{AF1A83BC-2332-4BEE-B9A6-0EA36DF7EBE4}"/>
    <cellStyle name="Normal 16 2 2 2 2 3" xfId="45093" xr:uid="{D2AD9D4B-49F9-4C14-9CFB-E346C2066B4E}"/>
    <cellStyle name="Normal 16 2 2 2 3" xfId="22840" xr:uid="{AB1CD5A5-13AA-443B-97D4-A1BB124F4C10}"/>
    <cellStyle name="Normal 16 2 2 2 4" xfId="37673" xr:uid="{FB65B345-6037-4042-8A79-0B285B9BA9F8}"/>
    <cellStyle name="Normal 16 2 2 3" xfId="12184" xr:uid="{312F911A-8AA8-4C81-9718-24FC7346433E}"/>
    <cellStyle name="Normal 16 2 2 3 2" xfId="27022" xr:uid="{55B6232D-5A53-4531-8B86-EA3CEE182FC9}"/>
    <cellStyle name="Normal 16 2 2 3 3" xfId="41855" xr:uid="{A4C78E00-1932-4FF5-AF9C-3B5CE0151E96}"/>
    <cellStyle name="Normal 16 2 2 4" xfId="19602" xr:uid="{4DC11091-421B-4080-B290-4766A3F961D5}"/>
    <cellStyle name="Normal 16 2 2 5" xfId="34435" xr:uid="{8BDDD7E6-39C3-432E-A215-35C3B4ADFB45}"/>
    <cellStyle name="Normal 16 2 3" xfId="6625" xr:uid="{9ED8A9A6-72D1-495B-9D2B-A181A467CD1B}"/>
    <cellStyle name="Normal 16 2 3 2" xfId="14048" xr:uid="{981D954B-877A-4B91-9F5D-6D52500D6651}"/>
    <cellStyle name="Normal 16 2 3 2 2" xfId="28886" xr:uid="{A90D7F3D-DA2B-485B-9866-A188DA246B76}"/>
    <cellStyle name="Normal 16 2 3 2 3" xfId="43719" xr:uid="{785806D8-A8DD-46FE-A3F4-D8AC12C3F945}"/>
    <cellStyle name="Normal 16 2 3 3" xfId="21466" xr:uid="{5580DB7F-873D-4890-8DC5-42EC4A2DE144}"/>
    <cellStyle name="Normal 16 2 3 4" xfId="36299" xr:uid="{0EE5C5AD-82A0-41A8-8DC2-EE679FB45694}"/>
    <cellStyle name="Normal 16 2 4" xfId="10807" xr:uid="{ADA2B4D2-21FB-40B7-A91B-8993500D274E}"/>
    <cellStyle name="Normal 16 2 4 2" xfId="25645" xr:uid="{765CB73B-D92C-4B7C-85F7-DE5AED191C45}"/>
    <cellStyle name="Normal 16 2 4 3" xfId="40478" xr:uid="{2D87AA79-AB0C-46B2-AB7E-96F96D1C119A}"/>
    <cellStyle name="Normal 16 2 5" xfId="18225" xr:uid="{705B6DF5-89AB-4357-AE4E-660CE99D693E}"/>
    <cellStyle name="Normal 16 2 6" xfId="33058" xr:uid="{A7AAB68E-BEEE-4314-A7B5-B1CC91A269BC}"/>
    <cellStyle name="Normal 16 3" xfId="3395" xr:uid="{29AEAC8D-B542-41EC-8349-EC53A0FA0FF3}"/>
    <cellStyle name="Normal 16 3 2" xfId="4762" xr:uid="{86FD9EC7-DBFD-4869-9C69-4245A57E0211}"/>
    <cellStyle name="Normal 16 3 2 2" xfId="8000" xr:uid="{C53725FC-AB65-4953-9801-C1D29FB7A9D7}"/>
    <cellStyle name="Normal 16 3 2 2 2" xfId="15423" xr:uid="{26778276-834C-4B24-9B21-E94F16FBB373}"/>
    <cellStyle name="Normal 16 3 2 2 2 2" xfId="30261" xr:uid="{A561FD61-D01B-4469-8E5B-1B6700AE84EE}"/>
    <cellStyle name="Normal 16 3 2 2 2 3" xfId="45094" xr:uid="{C3C0812A-8814-4218-BF7D-9F31C9677D7A}"/>
    <cellStyle name="Normal 16 3 2 2 3" xfId="22841" xr:uid="{57A60456-62DA-4FAC-9ED0-F5FFAD90B4A2}"/>
    <cellStyle name="Normal 16 3 2 2 4" xfId="37674" xr:uid="{AD341132-C12C-41EF-804D-3A35BB5828E3}"/>
    <cellStyle name="Normal 16 3 2 3" xfId="12185" xr:uid="{CEB7B51E-3862-4F81-8945-917B040557AB}"/>
    <cellStyle name="Normal 16 3 2 3 2" xfId="27023" xr:uid="{0C5DC46E-60C8-4141-87BA-43C0E08EC22C}"/>
    <cellStyle name="Normal 16 3 2 3 3" xfId="41856" xr:uid="{96222156-6C61-48DA-A3D5-E9CF432B88B4}"/>
    <cellStyle name="Normal 16 3 2 4" xfId="19603" xr:uid="{6BCB151C-6E0F-4A54-BB6A-61B79184E611}"/>
    <cellStyle name="Normal 16 3 2 5" xfId="34436" xr:uid="{8E6DF40C-B681-4726-B955-BE5634BE621C}"/>
    <cellStyle name="Normal 16 3 3" xfId="6626" xr:uid="{E4F1B76C-C8D0-4364-B78F-B84863493E35}"/>
    <cellStyle name="Normal 16 3 3 2" xfId="14049" xr:uid="{D146DFB4-AC55-4B34-8857-E5F5E7FA0810}"/>
    <cellStyle name="Normal 16 3 3 2 2" xfId="28887" xr:uid="{9A1DC5A9-6332-43EB-B40B-2651A5D096C3}"/>
    <cellStyle name="Normal 16 3 3 2 3" xfId="43720" xr:uid="{84847DD3-7002-4B5D-9B63-A7BEEE3781BB}"/>
    <cellStyle name="Normal 16 3 3 3" xfId="21467" xr:uid="{35EE7BAD-4623-4B73-8A76-66C0FE21F35A}"/>
    <cellStyle name="Normal 16 3 3 4" xfId="36300" xr:uid="{C88E4C84-27CD-4E3E-B768-6A0B977ECDC9}"/>
    <cellStyle name="Normal 16 3 4" xfId="10808" xr:uid="{FF38D061-07BC-42BE-A070-BD78C2AD684E}"/>
    <cellStyle name="Normal 16 3 4 2" xfId="25646" xr:uid="{0FABD150-CF28-46B8-ABF6-420D8912F083}"/>
    <cellStyle name="Normal 16 3 4 3" xfId="40479" xr:uid="{31B99960-9DE2-472A-A826-A85171A0EE98}"/>
    <cellStyle name="Normal 16 3 5" xfId="18226" xr:uid="{B8AF7ED9-7861-4CCA-9F56-7FB6F4E399D9}"/>
    <cellStyle name="Normal 16 3 6" xfId="33059" xr:uid="{B3972000-DDF9-4D4D-9FBA-2FDC4DD04DEA}"/>
    <cellStyle name="Normal 16 4" xfId="4763" xr:uid="{04FC4CC3-D9C2-4F88-8BD2-5834116EA6E1}"/>
    <cellStyle name="Normal 16 4 2" xfId="8001" xr:uid="{935C647E-8B04-4D35-8173-D4C82BF14257}"/>
    <cellStyle name="Normal 16 4 2 2" xfId="15424" xr:uid="{B55106FC-CE8A-4614-8C88-A8F133F03A0A}"/>
    <cellStyle name="Normal 16 4 2 2 2" xfId="30262" xr:uid="{9D4EA58A-8407-47BF-8018-71A8C18D2124}"/>
    <cellStyle name="Normal 16 4 2 2 3" xfId="45095" xr:uid="{C511C586-3B79-4327-875E-62C58C70941B}"/>
    <cellStyle name="Normal 16 4 2 3" xfId="22842" xr:uid="{E10C309B-FF02-4D27-8A3F-878D247BDF43}"/>
    <cellStyle name="Normal 16 4 2 4" xfId="37675" xr:uid="{DFFCDCF6-6E62-401B-8846-3019F3EC40A6}"/>
    <cellStyle name="Normal 16 4 3" xfId="12186" xr:uid="{946435A6-BA40-4B30-AA99-FA69655C4EA1}"/>
    <cellStyle name="Normal 16 4 3 2" xfId="27024" xr:uid="{46772A19-1324-4870-89A9-8A9FB09F375C}"/>
    <cellStyle name="Normal 16 4 3 3" xfId="41857" xr:uid="{EB65A83A-3BF9-4DCB-BE06-F4E87D8D4E72}"/>
    <cellStyle name="Normal 16 4 4" xfId="19604" xr:uid="{085A4532-2B79-4CC0-BCDE-D775AE7241A1}"/>
    <cellStyle name="Normal 16 4 5" xfId="34437" xr:uid="{1D692FB4-C972-4083-931F-EDD0E8FA62A3}"/>
    <cellStyle name="Normal 16 5" xfId="6045" xr:uid="{CD662935-BAE0-4AAE-A611-21031860A0F5}"/>
    <cellStyle name="Normal 16 5 2" xfId="9283" xr:uid="{4621C03A-12CD-4834-9136-2541673AAA31}"/>
    <cellStyle name="Normal 16 5 2 2" xfId="16706" xr:uid="{6A60F494-319A-45BF-B972-8C1281E54A42}"/>
    <cellStyle name="Normal 16 5 2 2 2" xfId="31544" xr:uid="{BE8DF1F4-5EA1-49B0-B61C-B0A3CF58EDB9}"/>
    <cellStyle name="Normal 16 5 2 2 3" xfId="46377" xr:uid="{ED892347-1DF5-4D0B-A6C0-F9FB28C04E95}"/>
    <cellStyle name="Normal 16 5 2 3" xfId="24124" xr:uid="{38AF86A6-6FE2-420F-9430-582AFB09D42F}"/>
    <cellStyle name="Normal 16 5 2 4" xfId="38957" xr:uid="{38B3BEE9-4B1C-4720-B11A-FBA188C16F72}"/>
    <cellStyle name="Normal 16 5 3" xfId="13468" xr:uid="{9472A813-644F-4BE1-A0F6-B40DD17F0EF6}"/>
    <cellStyle name="Normal 16 5 3 2" xfId="28306" xr:uid="{43445DF2-89E8-482D-A0D2-3E72F917A810}"/>
    <cellStyle name="Normal 16 5 3 3" xfId="43139" xr:uid="{833D565C-9F95-4345-B46E-6A2AC8A9DAC5}"/>
    <cellStyle name="Normal 16 5 4" xfId="20886" xr:uid="{75E1B1B4-A332-42C3-87A4-441238F4FDF2}"/>
    <cellStyle name="Normal 16 5 5" xfId="35719" xr:uid="{F29306D6-6F2F-4178-A2F6-D6DB41803C6E}"/>
    <cellStyle name="Normal 16 6" xfId="3393" xr:uid="{1B50DE61-224B-4717-9220-A4F5F921B25B}"/>
    <cellStyle name="Normal 16 6 2" xfId="9496" xr:uid="{67176F2D-5A88-477E-998C-0E50D26B7CC0}"/>
    <cellStyle name="Normal 16 6 2 2" xfId="16919" xr:uid="{F63AB072-9D2A-425B-A5A1-31C8A042AF72}"/>
    <cellStyle name="Normal 16 6 2 2 2" xfId="31757" xr:uid="{976982F5-4400-423A-AB2D-69BEC6243A32}"/>
    <cellStyle name="Normal 16 6 2 2 3" xfId="46590" xr:uid="{0D0E768A-424C-4C7E-B959-1E7EAE22BE60}"/>
    <cellStyle name="Normal 16 6 2 3" xfId="24337" xr:uid="{1792B28C-DF7C-408C-B72F-29D118B5E42E}"/>
    <cellStyle name="Normal 16 6 2 4" xfId="39170" xr:uid="{F43A8575-0E4B-4E67-8305-33BC16DB06CB}"/>
    <cellStyle name="Normal 16 6 3" xfId="10806" xr:uid="{3CCA46BC-69DF-4892-B36A-B1717C073D0D}"/>
    <cellStyle name="Normal 16 6 3 2" xfId="25644" xr:uid="{577FB0FE-AE59-4753-836B-0DBAF5609BBD}"/>
    <cellStyle name="Normal 16 6 3 3" xfId="40477" xr:uid="{89814D4A-4EA6-411F-AB22-E5891E85F660}"/>
    <cellStyle name="Normal 16 6 4" xfId="18224" xr:uid="{ACB801E0-8E4E-4D8F-84A0-A13EF0CC6609}"/>
    <cellStyle name="Normal 16 6 5" xfId="33057" xr:uid="{803CFA75-D817-48C5-9535-69B8803B7554}"/>
    <cellStyle name="Normal 16 7" xfId="6624" xr:uid="{4AB58301-5D0A-4B90-B7C0-0C57579A429A}"/>
    <cellStyle name="Normal 16 7 2" xfId="14047" xr:uid="{4C426ED9-98F9-4BC4-AE3C-96C5822C9241}"/>
    <cellStyle name="Normal 16 7 2 2" xfId="28885" xr:uid="{4BCCDD52-60F1-4700-9D8D-7D055C14D447}"/>
    <cellStyle name="Normal 16 7 2 3" xfId="43718" xr:uid="{B727D8ED-6F53-445F-A636-DC74497B721C}"/>
    <cellStyle name="Normal 16 7 3" xfId="21465" xr:uid="{733C2DF6-7D2B-4458-A29F-AAF55C04A39C}"/>
    <cellStyle name="Normal 16 7 4" xfId="36298" xr:uid="{F70E86A4-2897-4CFB-8BB0-69DB9EB83E89}"/>
    <cellStyle name="Normal 16 8" xfId="10085" xr:uid="{7E839BCE-9EBD-4B50-8FDB-7FD85123A490}"/>
    <cellStyle name="Normal 16 8 2" xfId="24923" xr:uid="{47156774-400A-4AC4-8BF4-3468167B1069}"/>
    <cellStyle name="Normal 16 8 3" xfId="39756" xr:uid="{7E8149D1-D04C-40D6-8744-57C948136A10}"/>
    <cellStyle name="Normal 16 9" xfId="17503" xr:uid="{FD136C3E-61DC-4C6F-A523-4250369249B9}"/>
    <cellStyle name="Normal 17" xfId="1320" xr:uid="{490C7848-EB7B-4F48-B9A8-B106E9468185}"/>
    <cellStyle name="Normal 17 10" xfId="6627" xr:uid="{797D3A2A-DF10-4AF2-8BB2-AACEB0ECA4C1}"/>
    <cellStyle name="Normal 17 10 2" xfId="14050" xr:uid="{D990A2F9-10F6-4EC4-86F9-01431ED4928B}"/>
    <cellStyle name="Normal 17 10 2 2" xfId="28888" xr:uid="{802DC517-B80C-4BA4-894F-16026A19D042}"/>
    <cellStyle name="Normal 17 10 2 3" xfId="43721" xr:uid="{7EE4494D-535E-4493-924F-FE5CB10C1BA4}"/>
    <cellStyle name="Normal 17 10 3" xfId="21468" xr:uid="{F94508E2-A7DF-44CC-B6AB-FC035A412B6A}"/>
    <cellStyle name="Normal 17 10 4" xfId="36301" xr:uid="{305AC47F-57EA-4C77-BF4C-EE0159D89168}"/>
    <cellStyle name="Normal 17 11" xfId="9822" xr:uid="{3C351366-D9FC-4C16-8A71-A738E6785E49}"/>
    <cellStyle name="Normal 17 11 2" xfId="24660" xr:uid="{6EB4AC37-34F4-4A21-A2AE-9EA77B939D62}"/>
    <cellStyle name="Normal 17 11 3" xfId="39493" xr:uid="{9B776E87-E024-4C21-B0ED-C1508522A2A4}"/>
    <cellStyle name="Normal 17 12" xfId="17240" xr:uid="{5CA0A18D-88F3-4D7F-BF25-F3AB9BE1577A}"/>
    <cellStyle name="Normal 17 13" xfId="32073" xr:uid="{67931446-1129-4E4C-85C5-7317FECFCB4B}"/>
    <cellStyle name="Normal 17 14" xfId="2208" xr:uid="{BD470E15-7E67-4300-9522-F09607CD684E}"/>
    <cellStyle name="Normal 17 2" xfId="2215" xr:uid="{B0386F92-8D27-420E-A455-93873E1404D8}"/>
    <cellStyle name="Normal 17 2 10" xfId="17257" xr:uid="{1759BF33-3B38-4516-A60F-C1FC828ABE1D}"/>
    <cellStyle name="Normal 17 2 11" xfId="32090" xr:uid="{4DBDDD81-9EC1-4268-9F26-B16B7AD4EB19}"/>
    <cellStyle name="Normal 17 2 2" xfId="2306" xr:uid="{D3BBAB9C-3E01-4B10-96E3-A5E4D329A9A8}"/>
    <cellStyle name="Normal 17 2 2 10" xfId="32129" xr:uid="{07B9D6B1-7EF4-4416-BF2D-DFBDE69632F5}"/>
    <cellStyle name="Normal 17 2 2 2" xfId="3399" xr:uid="{6ECE641F-C766-4545-B966-15AD5CCD2091}"/>
    <cellStyle name="Normal 17 2 2 2 2" xfId="4764" xr:uid="{0C7C0250-4DE4-40A1-B1B2-306474FCA8F9}"/>
    <cellStyle name="Normal 17 2 2 2 2 2" xfId="8002" xr:uid="{570A84C7-8668-4B74-9427-1453752ACC65}"/>
    <cellStyle name="Normal 17 2 2 2 2 2 2" xfId="15425" xr:uid="{E1E4E8BF-C0EC-4160-A33F-93443C0B0D99}"/>
    <cellStyle name="Normal 17 2 2 2 2 2 2 2" xfId="30263" xr:uid="{4CEEBDFE-5422-4CCD-87EB-AB9507E5F3F0}"/>
    <cellStyle name="Normal 17 2 2 2 2 2 2 3" xfId="45096" xr:uid="{2A50C626-C6E3-4729-BE44-343EEE8B0C1F}"/>
    <cellStyle name="Normal 17 2 2 2 2 2 3" xfId="22843" xr:uid="{4EA92F92-62C7-4D8F-A59C-A5E4B7AD7386}"/>
    <cellStyle name="Normal 17 2 2 2 2 2 4" xfId="37676" xr:uid="{F38058AE-806F-4764-836A-B4DCB5938B2E}"/>
    <cellStyle name="Normal 17 2 2 2 2 3" xfId="12187" xr:uid="{707EA6C6-2E72-491E-8F4D-E23F8FF9E5C1}"/>
    <cellStyle name="Normal 17 2 2 2 2 3 2" xfId="27025" xr:uid="{529350C9-E237-40F2-89AD-1D89F844B02B}"/>
    <cellStyle name="Normal 17 2 2 2 2 3 3" xfId="41858" xr:uid="{2A58734D-081C-4BC0-B129-29A10A0BB0B5}"/>
    <cellStyle name="Normal 17 2 2 2 2 4" xfId="19605" xr:uid="{455B443D-F641-46AA-966C-578F52CB11A5}"/>
    <cellStyle name="Normal 17 2 2 2 2 5" xfId="34438" xr:uid="{5F37AC1D-37A8-42D0-AE3F-DF0A405EA746}"/>
    <cellStyle name="Normal 17 2 2 2 3" xfId="6630" xr:uid="{989E7D39-6565-4F2E-A720-840D9B33643A}"/>
    <cellStyle name="Normal 17 2 2 2 3 2" xfId="14053" xr:uid="{5B36EF99-FC1C-4555-9070-AE8575B7DB52}"/>
    <cellStyle name="Normal 17 2 2 2 3 2 2" xfId="28891" xr:uid="{6DFB7CCA-2A13-4FFF-88AD-3DF26938555F}"/>
    <cellStyle name="Normal 17 2 2 2 3 2 3" xfId="43724" xr:uid="{5D000F71-3C86-40D8-A154-3A490F910EE4}"/>
    <cellStyle name="Normal 17 2 2 2 3 3" xfId="21471" xr:uid="{E766CB15-A7E5-46AD-A8CA-789FE363BDDA}"/>
    <cellStyle name="Normal 17 2 2 2 3 4" xfId="36304" xr:uid="{5126BE76-9816-4441-99DD-CECD4968D391}"/>
    <cellStyle name="Normal 17 2 2 2 4" xfId="10812" xr:uid="{01CFB01C-24CD-4330-B367-7DEBB9E9637C}"/>
    <cellStyle name="Normal 17 2 2 2 4 2" xfId="25650" xr:uid="{F593206B-0E2B-4276-B5AE-EFB1A9DC9320}"/>
    <cellStyle name="Normal 17 2 2 2 4 3" xfId="40483" xr:uid="{94794D87-9B1D-435D-B3FB-6DD12928D524}"/>
    <cellStyle name="Normal 17 2 2 2 5" xfId="18230" xr:uid="{5ED720C9-50D8-406E-B85B-3E162ACD0B49}"/>
    <cellStyle name="Normal 17 2 2 2 6" xfId="33063" xr:uid="{8F4D3ADA-997B-4CF4-8094-C527E6AB8C10}"/>
    <cellStyle name="Normal 17 2 2 3" xfId="3400" xr:uid="{7E92F975-286A-4B16-BCFD-6FFC157C2AEC}"/>
    <cellStyle name="Normal 17 2 2 3 2" xfId="4765" xr:uid="{B4916D31-EE68-4547-8D31-6726BED1A46D}"/>
    <cellStyle name="Normal 17 2 2 3 2 2" xfId="8003" xr:uid="{3E78A94E-E6D9-4E24-A4FF-E8EDD4EE8729}"/>
    <cellStyle name="Normal 17 2 2 3 2 2 2" xfId="15426" xr:uid="{AA8D1626-F84A-4B60-B943-17E56E0155E4}"/>
    <cellStyle name="Normal 17 2 2 3 2 2 2 2" xfId="30264" xr:uid="{B506A1B0-1622-47BB-94C0-000A3F56B25D}"/>
    <cellStyle name="Normal 17 2 2 3 2 2 2 3" xfId="45097" xr:uid="{B6DD1CF2-5966-4505-AFA7-B9DA3353DF0F}"/>
    <cellStyle name="Normal 17 2 2 3 2 2 3" xfId="22844" xr:uid="{FF79EBDF-B9A9-448A-AED2-0EFFFA4C4CB1}"/>
    <cellStyle name="Normal 17 2 2 3 2 2 4" xfId="37677" xr:uid="{28E47023-3B57-44C5-BDF8-9D8F36751152}"/>
    <cellStyle name="Normal 17 2 2 3 2 3" xfId="12188" xr:uid="{23D0D8B3-0427-449A-AF57-9B9796388EE9}"/>
    <cellStyle name="Normal 17 2 2 3 2 3 2" xfId="27026" xr:uid="{9E01E1AD-77E5-4322-BFFC-3F5C8278090B}"/>
    <cellStyle name="Normal 17 2 2 3 2 3 3" xfId="41859" xr:uid="{A4B1D5CF-9972-4343-9CAF-B90D31309EE9}"/>
    <cellStyle name="Normal 17 2 2 3 2 4" xfId="19606" xr:uid="{0A1C0559-B2D9-4F89-8368-0347132A74F4}"/>
    <cellStyle name="Normal 17 2 2 3 2 5" xfId="34439" xr:uid="{EE37CC70-2DE3-4298-907E-8E7FEF425281}"/>
    <cellStyle name="Normal 17 2 2 3 3" xfId="6631" xr:uid="{91E59B06-2432-41DF-A69C-41BF95A5EE47}"/>
    <cellStyle name="Normal 17 2 2 3 3 2" xfId="14054" xr:uid="{59A494F9-5919-42F6-9B20-03578460FDC9}"/>
    <cellStyle name="Normal 17 2 2 3 3 2 2" xfId="28892" xr:uid="{270E113E-01E8-482F-8F8D-138CA95FFB7C}"/>
    <cellStyle name="Normal 17 2 2 3 3 2 3" xfId="43725" xr:uid="{4DE720C5-0A61-41D0-A985-3D0EF51DB969}"/>
    <cellStyle name="Normal 17 2 2 3 3 3" xfId="21472" xr:uid="{5F1C0694-C96A-4FA3-9255-FAFED4BF34A1}"/>
    <cellStyle name="Normal 17 2 2 3 3 4" xfId="36305" xr:uid="{EBD6788B-76EF-429A-AC18-A230DFBC321B}"/>
    <cellStyle name="Normal 17 2 2 3 4" xfId="10813" xr:uid="{1B6EB356-8518-41C8-898F-E15FBDA8CA63}"/>
    <cellStyle name="Normal 17 2 2 3 4 2" xfId="25651" xr:uid="{7A476B2C-FB85-4C58-B0FF-9D425C04FBD2}"/>
    <cellStyle name="Normal 17 2 2 3 4 3" xfId="40484" xr:uid="{3F67AF69-EFFE-4D94-83FB-032B91CF300C}"/>
    <cellStyle name="Normal 17 2 2 3 5" xfId="18231" xr:uid="{0C601176-40B3-48FA-B527-715AE6F3A11C}"/>
    <cellStyle name="Normal 17 2 2 3 6" xfId="33064" xr:uid="{2769719F-BFDB-4577-A665-E46FCC51A6CE}"/>
    <cellStyle name="Normal 17 2 2 4" xfId="4766" xr:uid="{DA6D8D2F-BE1E-4149-B0E3-1383E0EDEAD5}"/>
    <cellStyle name="Normal 17 2 2 4 2" xfId="8004" xr:uid="{0727959C-F7A0-424A-BF8A-721C31BA8503}"/>
    <cellStyle name="Normal 17 2 2 4 2 2" xfId="15427" xr:uid="{9AED7904-FEB3-4B26-A056-2901B71EAE9E}"/>
    <cellStyle name="Normal 17 2 2 4 2 2 2" xfId="30265" xr:uid="{6DA11594-D93E-49EA-97E6-2D6D6334E590}"/>
    <cellStyle name="Normal 17 2 2 4 2 2 3" xfId="45098" xr:uid="{4E16CD95-1F97-4F72-8E7B-B2EDB856F48A}"/>
    <cellStyle name="Normal 17 2 2 4 2 3" xfId="22845" xr:uid="{98C0EA74-3CB4-4D4B-BB09-2BA9DED950BC}"/>
    <cellStyle name="Normal 17 2 2 4 2 4" xfId="37678" xr:uid="{C2100F7B-DD2E-4EBE-8505-35CA50964FD1}"/>
    <cellStyle name="Normal 17 2 2 4 3" xfId="12189" xr:uid="{27B5D012-DD5E-47F0-B97B-B481D7A9F5A2}"/>
    <cellStyle name="Normal 17 2 2 4 3 2" xfId="27027" xr:uid="{3F8AE9E5-F541-41BA-AB4C-E27370891B92}"/>
    <cellStyle name="Normal 17 2 2 4 3 3" xfId="41860" xr:uid="{D6D91044-5DC2-4E8B-9596-C48DA4293A71}"/>
    <cellStyle name="Normal 17 2 2 4 4" xfId="19607" xr:uid="{2FD3D718-ACEC-476D-A67F-FB6BB10CA4C4}"/>
    <cellStyle name="Normal 17 2 2 4 5" xfId="34440" xr:uid="{B8268C58-7EB8-48DD-8A8C-92444F3B39C4}"/>
    <cellStyle name="Normal 17 2 2 5" xfId="5988" xr:uid="{D5B9A8E7-C264-4411-8BAA-CF143CE9C9DF}"/>
    <cellStyle name="Normal 17 2 2 5 2" xfId="9226" xr:uid="{43EEC8C1-230D-42A6-A2C6-F7B05CB90FA5}"/>
    <cellStyle name="Normal 17 2 2 5 2 2" xfId="16649" xr:uid="{02517CD8-9346-43EC-9E2E-49A3033E2222}"/>
    <cellStyle name="Normal 17 2 2 5 2 2 2" xfId="31487" xr:uid="{7D0ED92D-CE7D-4AB9-9C89-CCB89D5E9144}"/>
    <cellStyle name="Normal 17 2 2 5 2 2 3" xfId="46320" xr:uid="{16A2A24B-15BF-486E-98B5-AE2C456EF65A}"/>
    <cellStyle name="Normal 17 2 2 5 2 3" xfId="24067" xr:uid="{ECA1101A-EF5D-496B-A557-7F2470BB91A9}"/>
    <cellStyle name="Normal 17 2 2 5 2 4" xfId="38900" xr:uid="{22E678B7-5958-4D5B-84EF-034FD95B2DEA}"/>
    <cellStyle name="Normal 17 2 2 5 3" xfId="13411" xr:uid="{716019AF-E483-416F-A23F-E9B28850F0DE}"/>
    <cellStyle name="Normal 17 2 2 5 3 2" xfId="28249" xr:uid="{D148A8EC-168C-4E05-9609-BAE07F1A5CDC}"/>
    <cellStyle name="Normal 17 2 2 5 3 3" xfId="43082" xr:uid="{FF54E6E1-9183-40C4-8228-D0FC61DF0D88}"/>
    <cellStyle name="Normal 17 2 2 5 4" xfId="20829" xr:uid="{B82098E5-61E9-405C-8BF9-DEFE255CB4DF}"/>
    <cellStyle name="Normal 17 2 2 5 5" xfId="35662" xr:uid="{A3EA4ECF-3917-4460-AEFA-34090EB5A689}"/>
    <cellStyle name="Normal 17 2 2 6" xfId="3398" xr:uid="{03C550EC-6A76-4D06-91E0-3355BA90CD03}"/>
    <cellStyle name="Normal 17 2 2 6 2" xfId="9499" xr:uid="{4005C9E1-351A-4087-880E-D84EEF53CFDA}"/>
    <cellStyle name="Normal 17 2 2 6 2 2" xfId="16922" xr:uid="{72319D26-CB73-45F8-BC6F-44AB47504918}"/>
    <cellStyle name="Normal 17 2 2 6 2 2 2" xfId="31760" xr:uid="{B6CD49F5-9A0F-439F-BB2F-A666E41871A7}"/>
    <cellStyle name="Normal 17 2 2 6 2 2 3" xfId="46593" xr:uid="{66B7DAEE-03AA-4A35-8DA9-826688B89F9B}"/>
    <cellStyle name="Normal 17 2 2 6 2 3" xfId="24340" xr:uid="{59C0E9D8-E86D-4D84-A057-1AAD5BDC1D14}"/>
    <cellStyle name="Normal 17 2 2 6 2 4" xfId="39173" xr:uid="{1881F69D-8F63-4E87-A54E-E777A1FA9CFC}"/>
    <cellStyle name="Normal 17 2 2 6 3" xfId="10811" xr:uid="{45A3AE25-13D7-4E27-A864-914F315E6C57}"/>
    <cellStyle name="Normal 17 2 2 6 3 2" xfId="25649" xr:uid="{F58C4AA1-EE02-43B0-94E1-1304B878C4E2}"/>
    <cellStyle name="Normal 17 2 2 6 3 3" xfId="40482" xr:uid="{8F2EC931-C90E-4395-826F-DD346981E389}"/>
    <cellStyle name="Normal 17 2 2 6 4" xfId="18229" xr:uid="{06D29727-5F09-44E6-8A35-F26849B5BADC}"/>
    <cellStyle name="Normal 17 2 2 6 5" xfId="33062" xr:uid="{90DEAE93-291F-444B-8BA1-37965CF86D45}"/>
    <cellStyle name="Normal 17 2 2 7" xfId="6629" xr:uid="{BBFC1064-95E0-4022-8AAE-F09BC059CAE7}"/>
    <cellStyle name="Normal 17 2 2 7 2" xfId="14052" xr:uid="{57913D9E-AA58-41D2-AF76-918A8E15E6D1}"/>
    <cellStyle name="Normal 17 2 2 7 2 2" xfId="28890" xr:uid="{F67EBA05-88F6-467B-8B39-6D7038418A69}"/>
    <cellStyle name="Normal 17 2 2 7 2 3" xfId="43723" xr:uid="{11F298B8-D81F-4367-A962-F40590BF8DE7}"/>
    <cellStyle name="Normal 17 2 2 7 3" xfId="21470" xr:uid="{FA120C5E-0515-4B11-9CA3-09475C371E17}"/>
    <cellStyle name="Normal 17 2 2 7 4" xfId="36303" xr:uid="{80CA99E8-E9D7-49EE-9BEF-A45B2E6BBEFE}"/>
    <cellStyle name="Normal 17 2 2 8" xfId="9878" xr:uid="{3B7FA1B6-EB3E-41A4-A686-108F4E102CE3}"/>
    <cellStyle name="Normal 17 2 2 8 2" xfId="24716" xr:uid="{C68E34AE-197C-4200-8EB8-ED2061CEE7BE}"/>
    <cellStyle name="Normal 17 2 2 8 3" xfId="39549" xr:uid="{6BEB4DC9-ADFD-485F-A22E-CAF166611433}"/>
    <cellStyle name="Normal 17 2 2 9" xfId="17296" xr:uid="{3BAE0E74-5937-40E3-993D-F3D85FEB5623}"/>
    <cellStyle name="Normal 17 2 3" xfId="3401" xr:uid="{2E4D7031-FBA3-4BC6-9E92-06499FF0D4C7}"/>
    <cellStyle name="Normal 17 2 3 2" xfId="4767" xr:uid="{F0CC0BE0-7A87-4FDD-B300-7812B4313355}"/>
    <cellStyle name="Normal 17 2 3 2 2" xfId="8005" xr:uid="{0F884B82-0D2E-4B30-B540-F604E45F70AD}"/>
    <cellStyle name="Normal 17 2 3 2 2 2" xfId="15428" xr:uid="{B3C9DC24-6B24-4615-B70B-EC80E2E4B9D9}"/>
    <cellStyle name="Normal 17 2 3 2 2 2 2" xfId="30266" xr:uid="{31BEBEA2-E1C4-41E3-9F2F-DC33521D8731}"/>
    <cellStyle name="Normal 17 2 3 2 2 2 3" xfId="45099" xr:uid="{196FD1C5-E999-4D07-A3E0-96B785FD03D2}"/>
    <cellStyle name="Normal 17 2 3 2 2 3" xfId="22846" xr:uid="{2F946FAB-DBA8-46F0-BBDF-14D135A45A34}"/>
    <cellStyle name="Normal 17 2 3 2 2 4" xfId="37679" xr:uid="{7318A29E-BBF0-4AFB-91EA-D5EDAF998EC1}"/>
    <cellStyle name="Normal 17 2 3 2 3" xfId="12190" xr:uid="{BD051261-C56A-4BB2-8783-2896C7FB73E4}"/>
    <cellStyle name="Normal 17 2 3 2 3 2" xfId="27028" xr:uid="{3FECBF10-71B9-4DB9-9FE5-8634F6065684}"/>
    <cellStyle name="Normal 17 2 3 2 3 3" xfId="41861" xr:uid="{5320454A-F949-456D-9297-663E6542A6D1}"/>
    <cellStyle name="Normal 17 2 3 2 4" xfId="19608" xr:uid="{EDEE1176-5DEB-41F0-B05E-A71A2259D91E}"/>
    <cellStyle name="Normal 17 2 3 2 5" xfId="34441" xr:uid="{B4F7B2C4-8D1C-4FF6-A949-B2579F9B9093}"/>
    <cellStyle name="Normal 17 2 3 3" xfId="6632" xr:uid="{3692E4D6-2F67-4920-94ED-FFFF0C33EA9F}"/>
    <cellStyle name="Normal 17 2 3 3 2" xfId="14055" xr:uid="{1CACAB87-C771-47E3-9FFC-0BC8CA431E3A}"/>
    <cellStyle name="Normal 17 2 3 3 2 2" xfId="28893" xr:uid="{2D958E3D-5E59-41F0-B23B-BC5F80CE5ADF}"/>
    <cellStyle name="Normal 17 2 3 3 2 3" xfId="43726" xr:uid="{16825FBD-F113-4A2A-A737-F5428A8D5298}"/>
    <cellStyle name="Normal 17 2 3 3 3" xfId="21473" xr:uid="{B02CA897-6735-45E0-9EFB-42E66EF018C2}"/>
    <cellStyle name="Normal 17 2 3 3 4" xfId="36306" xr:uid="{771E63F5-D2B8-4C25-A9A4-22AAF8249ACA}"/>
    <cellStyle name="Normal 17 2 3 4" xfId="10814" xr:uid="{9692235F-FA1A-45CF-ADBD-6313E73B7E6A}"/>
    <cellStyle name="Normal 17 2 3 4 2" xfId="25652" xr:uid="{D8E9D29B-AF13-48B0-9775-C79A01B10133}"/>
    <cellStyle name="Normal 17 2 3 4 3" xfId="40485" xr:uid="{AEE2C594-8EEC-482F-A4BA-1EB12F87CE7B}"/>
    <cellStyle name="Normal 17 2 3 5" xfId="18232" xr:uid="{5A354BD0-9E34-4396-AF4B-ADE4CD53ECEE}"/>
    <cellStyle name="Normal 17 2 3 6" xfId="33065" xr:uid="{A4951F9F-B7DE-4781-97B8-AF5C60C96563}"/>
    <cellStyle name="Normal 17 2 4" xfId="3402" xr:uid="{46B44FF6-BA7D-4A7B-81FA-C09910B39243}"/>
    <cellStyle name="Normal 17 2 4 2" xfId="4768" xr:uid="{476A5CE4-4D87-4CDC-BB9B-DB513A307F05}"/>
    <cellStyle name="Normal 17 2 4 2 2" xfId="8006" xr:uid="{0F218967-68E6-4B63-B1E8-F2AFB6424C49}"/>
    <cellStyle name="Normal 17 2 4 2 2 2" xfId="15429" xr:uid="{32448B3F-D66A-4F99-8D31-A5D5DC16B921}"/>
    <cellStyle name="Normal 17 2 4 2 2 2 2" xfId="30267" xr:uid="{5A70DD15-0456-4D88-97F8-232493160932}"/>
    <cellStyle name="Normal 17 2 4 2 2 2 3" xfId="45100" xr:uid="{12F2F2E2-50C5-4AEE-BAA2-44E0D27C3C4E}"/>
    <cellStyle name="Normal 17 2 4 2 2 3" xfId="22847" xr:uid="{208EE573-F8B3-4B8F-885E-61F84FEE2C8B}"/>
    <cellStyle name="Normal 17 2 4 2 2 4" xfId="37680" xr:uid="{54BD353F-4F29-4391-A377-4908DF15E86D}"/>
    <cellStyle name="Normal 17 2 4 2 3" xfId="12191" xr:uid="{EA3673D1-97A5-4092-8D77-1F1E7B239446}"/>
    <cellStyle name="Normal 17 2 4 2 3 2" xfId="27029" xr:uid="{95EF7D27-989A-4D08-AFA0-45536F9F73E8}"/>
    <cellStyle name="Normal 17 2 4 2 3 3" xfId="41862" xr:uid="{B42D523E-B526-4B80-88B3-002B2A277268}"/>
    <cellStyle name="Normal 17 2 4 2 4" xfId="19609" xr:uid="{FF25D088-F928-430F-A10D-559D7FAFF465}"/>
    <cellStyle name="Normal 17 2 4 2 5" xfId="34442" xr:uid="{38B3C938-B087-4FB3-BC94-46D3A83FB60C}"/>
    <cellStyle name="Normal 17 2 4 3" xfId="6633" xr:uid="{BFB108ED-EB7C-469E-B82A-A7B1230D88A7}"/>
    <cellStyle name="Normal 17 2 4 3 2" xfId="14056" xr:uid="{CE6A3D0A-5FA6-47E0-AA72-567962724414}"/>
    <cellStyle name="Normal 17 2 4 3 2 2" xfId="28894" xr:uid="{9E5D47B5-2480-43D0-A615-9DB63EFE4B7E}"/>
    <cellStyle name="Normal 17 2 4 3 2 3" xfId="43727" xr:uid="{B5E5D710-67D9-42D8-A442-06963C5A7DAA}"/>
    <cellStyle name="Normal 17 2 4 3 3" xfId="21474" xr:uid="{D9A72743-9C1B-4372-96C4-2357C47B6B83}"/>
    <cellStyle name="Normal 17 2 4 3 4" xfId="36307" xr:uid="{B0A1D131-E7BA-4AB0-B877-8A12D4262A73}"/>
    <cellStyle name="Normal 17 2 4 4" xfId="10815" xr:uid="{598F6C0D-F1B0-49C7-AEFF-6C418B30B7B0}"/>
    <cellStyle name="Normal 17 2 4 4 2" xfId="25653" xr:uid="{2B885C6B-F618-40D8-82BB-B23028DE8DA1}"/>
    <cellStyle name="Normal 17 2 4 4 3" xfId="40486" xr:uid="{DE37D6BF-B2E7-4BC0-9785-66567AB3FAE0}"/>
    <cellStyle name="Normal 17 2 4 5" xfId="18233" xr:uid="{1723D895-E70C-4B21-8A25-7DFC9A20DF6A}"/>
    <cellStyle name="Normal 17 2 4 6" xfId="33066" xr:uid="{EC0DE009-C14E-4A0F-B6DD-5F6C6B590FE0}"/>
    <cellStyle name="Normal 17 2 5" xfId="4769" xr:uid="{F2C2DFDE-86C5-4FF5-9269-D318BD45359A}"/>
    <cellStyle name="Normal 17 2 5 2" xfId="8007" xr:uid="{ECE63FF6-7028-437C-AEB1-F524FC23E8D4}"/>
    <cellStyle name="Normal 17 2 5 2 2" xfId="15430" xr:uid="{2B2C7E0D-D540-4059-AB25-46640591661F}"/>
    <cellStyle name="Normal 17 2 5 2 2 2" xfId="30268" xr:uid="{F72EC684-0532-4D31-999E-97A9EE811424}"/>
    <cellStyle name="Normal 17 2 5 2 2 3" xfId="45101" xr:uid="{57C763BB-BFEA-4F96-88D0-FD2B638B8244}"/>
    <cellStyle name="Normal 17 2 5 2 3" xfId="22848" xr:uid="{A80DF8ED-1655-4E59-B776-3CDCBEC737A9}"/>
    <cellStyle name="Normal 17 2 5 2 4" xfId="37681" xr:uid="{3014039F-7012-4D9C-A37F-E2473074B32F}"/>
    <cellStyle name="Normal 17 2 5 3" xfId="12192" xr:uid="{DBAB448A-8E34-4626-8836-35F5226A13B9}"/>
    <cellStyle name="Normal 17 2 5 3 2" xfId="27030" xr:uid="{BE333292-FE8A-4825-8AEB-99213C62DF35}"/>
    <cellStyle name="Normal 17 2 5 3 3" xfId="41863" xr:uid="{DF40D08D-006C-4690-B882-728B55C65169}"/>
    <cellStyle name="Normal 17 2 5 4" xfId="19610" xr:uid="{85AB313E-84DE-4F1C-B61A-FB1F7B0334EA}"/>
    <cellStyle name="Normal 17 2 5 5" xfId="34443" xr:uid="{EDE12101-4A38-4600-84A5-48B7C412B9D6}"/>
    <cellStyle name="Normal 17 2 6" xfId="5814" xr:uid="{D5A5E51E-AFD7-46DF-A62E-868C754ED2CE}"/>
    <cellStyle name="Normal 17 2 6 2" xfId="9053" xr:uid="{5393A293-1FA4-4109-A511-77AF8E51A2A4}"/>
    <cellStyle name="Normal 17 2 6 2 2" xfId="16476" xr:uid="{14DD14C3-9FB5-4A0A-84D7-37319FF3DFE5}"/>
    <cellStyle name="Normal 17 2 6 2 2 2" xfId="31314" xr:uid="{30081039-9E67-4CFE-959E-70AEF92E8580}"/>
    <cellStyle name="Normal 17 2 6 2 2 3" xfId="46147" xr:uid="{FF8CF095-0D79-4E3F-AF66-D5A667530A59}"/>
    <cellStyle name="Normal 17 2 6 2 3" xfId="23894" xr:uid="{8395C363-9B47-46BF-8BD0-2BAAC9B28A0D}"/>
    <cellStyle name="Normal 17 2 6 2 4" xfId="38727" xr:uid="{CFAD7A6B-B378-4567-8652-4BD2A8738D5C}"/>
    <cellStyle name="Normal 17 2 6 3" xfId="13238" xr:uid="{AD5D238D-F26B-4BD9-A926-9724135532AF}"/>
    <cellStyle name="Normal 17 2 6 3 2" xfId="28076" xr:uid="{FEDD29D9-B8B2-4624-981F-2F3BE3DA7201}"/>
    <cellStyle name="Normal 17 2 6 3 3" xfId="42909" xr:uid="{0540DBEF-F3DB-4176-915B-7258E8A957A1}"/>
    <cellStyle name="Normal 17 2 6 4" xfId="20656" xr:uid="{B0B45ACF-FBCF-4817-AE4C-C75FC378B1A1}"/>
    <cellStyle name="Normal 17 2 6 5" xfId="35489" xr:uid="{5467D482-8479-4D54-A52B-EFD932A5EB68}"/>
    <cellStyle name="Normal 17 2 7" xfId="3397" xr:uid="{6D5E8984-A456-429E-B2BA-F3C62B1BF516}"/>
    <cellStyle name="Normal 17 2 7 2" xfId="9498" xr:uid="{458476F0-C05E-4C4E-9766-FDC76983BCF5}"/>
    <cellStyle name="Normal 17 2 7 2 2" xfId="16921" xr:uid="{15174A04-5C72-46DC-A580-487A287FDE85}"/>
    <cellStyle name="Normal 17 2 7 2 2 2" xfId="31759" xr:uid="{36405C94-9909-43CC-A6E7-8143B711E56B}"/>
    <cellStyle name="Normal 17 2 7 2 2 3" xfId="46592" xr:uid="{EB0CCBB1-BFF2-4BC3-8710-C9DBEBAC69DD}"/>
    <cellStyle name="Normal 17 2 7 2 3" xfId="24339" xr:uid="{BCA768F9-A729-4A74-AA41-4F369C6FFEF7}"/>
    <cellStyle name="Normal 17 2 7 2 4" xfId="39172" xr:uid="{31EFD87D-7D7E-41BF-92AD-B37E733185BF}"/>
    <cellStyle name="Normal 17 2 7 3" xfId="10810" xr:uid="{5EDF9EF9-BDAB-4A69-87F0-E0743B2F5D71}"/>
    <cellStyle name="Normal 17 2 7 3 2" xfId="25648" xr:uid="{C1C19D09-4DD2-41A2-BF49-0BA0C738B9A3}"/>
    <cellStyle name="Normal 17 2 7 3 3" xfId="40481" xr:uid="{6ED3A2FB-CD70-4206-9FDC-2B4EF97AE03D}"/>
    <cellStyle name="Normal 17 2 7 4" xfId="18228" xr:uid="{F2AB7981-C168-4F2F-B94E-DD7C870AED99}"/>
    <cellStyle name="Normal 17 2 7 5" xfId="33061" xr:uid="{EA101307-BEB7-41C4-B070-47F71B3DE395}"/>
    <cellStyle name="Normal 17 2 8" xfId="6628" xr:uid="{72BF45BB-6E87-4263-8426-42DF6305897A}"/>
    <cellStyle name="Normal 17 2 8 2" xfId="14051" xr:uid="{43CF6A41-273C-4D4C-8D83-A6A1149FD7BE}"/>
    <cellStyle name="Normal 17 2 8 2 2" xfId="28889" xr:uid="{9632DA43-0510-4875-9E62-FD715C9CB0EE}"/>
    <cellStyle name="Normal 17 2 8 2 3" xfId="43722" xr:uid="{01750F75-2278-4E1C-940D-96989A62B8E1}"/>
    <cellStyle name="Normal 17 2 8 3" xfId="21469" xr:uid="{12379ED2-5018-465B-B8E5-7F096D5C7548}"/>
    <cellStyle name="Normal 17 2 8 4" xfId="36302" xr:uid="{22A635C5-4B9F-4BCA-8CEB-6761D79E3A76}"/>
    <cellStyle name="Normal 17 2 9" xfId="9839" xr:uid="{12DA3C5D-3253-4200-8F2E-4A0038FE21AA}"/>
    <cellStyle name="Normal 17 2 9 2" xfId="24677" xr:uid="{2F8C98B8-EC36-4456-9F4A-887BC553F213}"/>
    <cellStyle name="Normal 17 2 9 3" xfId="39510" xr:uid="{595FCF62-1018-4393-92FF-4C719738F329}"/>
    <cellStyle name="Normal 17 3" xfId="2291" xr:uid="{3DEB6E3B-86C2-4CBB-BE0B-E56B07B2FACF}"/>
    <cellStyle name="Normal 17 3 10" xfId="32112" xr:uid="{44B44069-F6DD-4082-8DB7-6D8C46EDD52A}"/>
    <cellStyle name="Normal 17 3 2" xfId="3404" xr:uid="{C95654CD-B9C5-494C-978C-77FB5DEE2ED4}"/>
    <cellStyle name="Normal 17 3 2 2" xfId="4770" xr:uid="{CAE07D66-AB88-4A67-9BFB-F87B57DDD47C}"/>
    <cellStyle name="Normal 17 3 2 2 2" xfId="8008" xr:uid="{47AF8CB0-1F27-481E-8989-C1372C6483FE}"/>
    <cellStyle name="Normal 17 3 2 2 2 2" xfId="15431" xr:uid="{EB471FAF-BD9F-466A-8DD8-DB00BD9EAD51}"/>
    <cellStyle name="Normal 17 3 2 2 2 2 2" xfId="30269" xr:uid="{62E67DDD-1EB0-4B3A-A3D9-E9AA22CC251D}"/>
    <cellStyle name="Normal 17 3 2 2 2 2 3" xfId="45102" xr:uid="{066178B4-CB59-41A9-B00C-DE994442F24F}"/>
    <cellStyle name="Normal 17 3 2 2 2 3" xfId="22849" xr:uid="{E9C919C8-583A-4DB9-9081-11A0BECCCCFA}"/>
    <cellStyle name="Normal 17 3 2 2 2 4" xfId="37682" xr:uid="{3AB8836D-9068-4BAB-8519-9AD8DE26AEB5}"/>
    <cellStyle name="Normal 17 3 2 2 3" xfId="12193" xr:uid="{142C8207-6E2D-4B86-9BCE-E461FEB39E5F}"/>
    <cellStyle name="Normal 17 3 2 2 3 2" xfId="27031" xr:uid="{497FA241-1E41-4351-B814-9E1370E1D607}"/>
    <cellStyle name="Normal 17 3 2 2 3 3" xfId="41864" xr:uid="{7E40DD1D-FC9C-4570-82AA-CD4867415403}"/>
    <cellStyle name="Normal 17 3 2 2 4" xfId="19611" xr:uid="{19589DEB-7945-486A-9186-BEF481299AF8}"/>
    <cellStyle name="Normal 17 3 2 2 5" xfId="34444" xr:uid="{BE095D4E-7893-40CF-940F-FBA5FEDB60D6}"/>
    <cellStyle name="Normal 17 3 2 3" xfId="6635" xr:uid="{9E977BDD-1629-4D82-B769-B11BE3B24A29}"/>
    <cellStyle name="Normal 17 3 2 3 2" xfId="14058" xr:uid="{3A9CBEBF-8EB5-4106-B085-8E73EDF6B44A}"/>
    <cellStyle name="Normal 17 3 2 3 2 2" xfId="28896" xr:uid="{DA3EEC1A-7A78-4F8D-9B20-D8599A374849}"/>
    <cellStyle name="Normal 17 3 2 3 2 3" xfId="43729" xr:uid="{75637206-2EF4-41A6-A899-6D74C5CCE595}"/>
    <cellStyle name="Normal 17 3 2 3 3" xfId="21476" xr:uid="{AB452898-0A26-42EC-8E51-761A7E673CC4}"/>
    <cellStyle name="Normal 17 3 2 3 4" xfId="36309" xr:uid="{2037AC14-0EC5-4822-B47A-2D61790507E6}"/>
    <cellStyle name="Normal 17 3 2 4" xfId="10817" xr:uid="{67FC6775-DDB8-4025-BB35-D6DF0CE8255D}"/>
    <cellStyle name="Normal 17 3 2 4 2" xfId="25655" xr:uid="{966B4178-8BB3-4B98-8289-C80C2A601BDE}"/>
    <cellStyle name="Normal 17 3 2 4 3" xfId="40488" xr:uid="{9B4ACEC9-364C-4A2C-AD05-324D2A2A1A7F}"/>
    <cellStyle name="Normal 17 3 2 5" xfId="18235" xr:uid="{B14B9C4E-7D4F-4ECD-BC6B-CE68F92DAC40}"/>
    <cellStyle name="Normal 17 3 2 6" xfId="33068" xr:uid="{FE5EDD52-E2F5-45FD-A5F0-4F0A0B29E80E}"/>
    <cellStyle name="Normal 17 3 3" xfId="3405" xr:uid="{67CF2C4C-BEBE-4466-B6E6-296A34758D1B}"/>
    <cellStyle name="Normal 17 3 3 2" xfId="4771" xr:uid="{BFBC2035-A44B-48F1-BE97-76E61E008569}"/>
    <cellStyle name="Normal 17 3 3 2 2" xfId="8009" xr:uid="{D614DB0C-37F0-48E6-B1E6-F477FDCA4BC9}"/>
    <cellStyle name="Normal 17 3 3 2 2 2" xfId="15432" xr:uid="{710463DE-1E03-414F-A609-B9A071CA5E5B}"/>
    <cellStyle name="Normal 17 3 3 2 2 2 2" xfId="30270" xr:uid="{45A94180-F4A1-4F64-BCDB-92987531FF85}"/>
    <cellStyle name="Normal 17 3 3 2 2 2 3" xfId="45103" xr:uid="{ACA6193F-71E8-4899-BD5C-AD7AA9E59E3B}"/>
    <cellStyle name="Normal 17 3 3 2 2 3" xfId="22850" xr:uid="{ABC0C273-1811-4CBF-8508-4C709654398B}"/>
    <cellStyle name="Normal 17 3 3 2 2 4" xfId="37683" xr:uid="{CD88304E-235E-48E1-A628-0F0B3513E70F}"/>
    <cellStyle name="Normal 17 3 3 2 3" xfId="12194" xr:uid="{958EFA22-C1B0-45BE-9DAA-5C9E12964D1D}"/>
    <cellStyle name="Normal 17 3 3 2 3 2" xfId="27032" xr:uid="{EF3D4DD8-867A-44BE-A507-429313A3FDAD}"/>
    <cellStyle name="Normal 17 3 3 2 3 3" xfId="41865" xr:uid="{681F36FB-AE3D-48F8-87E8-11FDC7D7764E}"/>
    <cellStyle name="Normal 17 3 3 2 4" xfId="19612" xr:uid="{DC7BC679-0914-4434-AF61-B96EB300287C}"/>
    <cellStyle name="Normal 17 3 3 2 5" xfId="34445" xr:uid="{2C29AFFE-185F-4AF5-8CAE-7EB93556CFFC}"/>
    <cellStyle name="Normal 17 3 3 3" xfId="6636" xr:uid="{BC773A4D-54EF-4A14-9B14-33ABC81289A2}"/>
    <cellStyle name="Normal 17 3 3 3 2" xfId="14059" xr:uid="{9C8D2E4D-10D2-43ED-B328-7174550A0DE0}"/>
    <cellStyle name="Normal 17 3 3 3 2 2" xfId="28897" xr:uid="{DBB0A075-6DDA-45D4-B6FF-0A4812F84629}"/>
    <cellStyle name="Normal 17 3 3 3 2 3" xfId="43730" xr:uid="{782C5258-1E69-4B7B-9178-13C1DEE220F5}"/>
    <cellStyle name="Normal 17 3 3 3 3" xfId="21477" xr:uid="{82DA6FE0-9A17-4AD3-B4F8-08DB92A38217}"/>
    <cellStyle name="Normal 17 3 3 3 4" xfId="36310" xr:uid="{6F15CD4B-D921-466A-A800-204C7D386B56}"/>
    <cellStyle name="Normal 17 3 3 4" xfId="10818" xr:uid="{DEEC557D-3CD8-4E51-AE82-08C7A785F131}"/>
    <cellStyle name="Normal 17 3 3 4 2" xfId="25656" xr:uid="{02E8FEC3-8823-4DD4-8002-13BA2E6FBEF5}"/>
    <cellStyle name="Normal 17 3 3 4 3" xfId="40489" xr:uid="{99F34B5E-543F-45AE-AE30-F2573D2B4025}"/>
    <cellStyle name="Normal 17 3 3 5" xfId="18236" xr:uid="{7F2DF5A6-BD56-456C-8F8D-FAC80F595E85}"/>
    <cellStyle name="Normal 17 3 3 6" xfId="33069" xr:uid="{244B8FF1-19C5-4D7B-8B82-03C5DE767B66}"/>
    <cellStyle name="Normal 17 3 4" xfId="4772" xr:uid="{E003EAAC-C17A-4064-B359-B7819F44730D}"/>
    <cellStyle name="Normal 17 3 4 2" xfId="8010" xr:uid="{EC8E4660-0897-423F-BEA3-A09EB4D10B05}"/>
    <cellStyle name="Normal 17 3 4 2 2" xfId="15433" xr:uid="{5A7D6CC7-17DF-48D6-8F12-A1BA982E99A8}"/>
    <cellStyle name="Normal 17 3 4 2 2 2" xfId="30271" xr:uid="{2793EC89-E634-46BF-B2D7-EEA5FF3968F3}"/>
    <cellStyle name="Normal 17 3 4 2 2 3" xfId="45104" xr:uid="{0B12B73D-C32A-4591-B1EB-3E02E436C4BE}"/>
    <cellStyle name="Normal 17 3 4 2 3" xfId="22851" xr:uid="{BC870C04-7A79-433D-A549-266111845713}"/>
    <cellStyle name="Normal 17 3 4 2 4" xfId="37684" xr:uid="{F271058B-27BA-4E8F-AA2D-53D627BB1FAB}"/>
    <cellStyle name="Normal 17 3 4 3" xfId="12195" xr:uid="{63CF8F91-4118-42A1-BAF4-21FFF5ED81E5}"/>
    <cellStyle name="Normal 17 3 4 3 2" xfId="27033" xr:uid="{2E243EFB-2AD9-4BC0-96F5-EFAC21848BC9}"/>
    <cellStyle name="Normal 17 3 4 3 3" xfId="41866" xr:uid="{A8190FA1-EC01-4430-ADE4-9F1264663DA5}"/>
    <cellStyle name="Normal 17 3 4 4" xfId="19613" xr:uid="{B101ED9B-9183-4EC3-8950-8FDC9043F313}"/>
    <cellStyle name="Normal 17 3 4 5" xfId="34446" xr:uid="{3D4DE8E7-0319-469F-AE8B-E03471F4763A}"/>
    <cellStyle name="Normal 17 3 5" xfId="5783" xr:uid="{59F29681-3D02-4B65-B72B-590A919FF167}"/>
    <cellStyle name="Normal 17 3 5 2" xfId="9023" xr:uid="{CBE09DAB-81AC-494A-9E57-4ED82F809D3F}"/>
    <cellStyle name="Normal 17 3 5 2 2" xfId="16446" xr:uid="{874E95E8-2E77-4AFF-9C72-7193BA8B1241}"/>
    <cellStyle name="Normal 17 3 5 2 2 2" xfId="31284" xr:uid="{43447F6A-978E-408D-9B0D-5F2556105627}"/>
    <cellStyle name="Normal 17 3 5 2 2 3" xfId="46117" xr:uid="{56AE37D3-34BA-4425-8C30-E7654844872A}"/>
    <cellStyle name="Normal 17 3 5 2 3" xfId="23864" xr:uid="{E146B039-641F-40EE-B5F7-0A7EEC11DE00}"/>
    <cellStyle name="Normal 17 3 5 2 4" xfId="38697" xr:uid="{9B17CDD8-900A-47B6-931A-1456BD4A5BE7}"/>
    <cellStyle name="Normal 17 3 5 3" xfId="13208" xr:uid="{ED412180-A57B-4BDE-B937-18D299299EA5}"/>
    <cellStyle name="Normal 17 3 5 3 2" xfId="28046" xr:uid="{B0A79BF4-A8AF-4D7A-880D-830D22C7A9DA}"/>
    <cellStyle name="Normal 17 3 5 3 3" xfId="42879" xr:uid="{F5F88D87-87BE-4776-92EF-981559DCF0F0}"/>
    <cellStyle name="Normal 17 3 5 4" xfId="20626" xr:uid="{398E977F-DC5D-489A-BF77-A59694245296}"/>
    <cellStyle name="Normal 17 3 5 5" xfId="35459" xr:uid="{A079E67D-9440-4A49-86AA-36677ADB6C29}"/>
    <cellStyle name="Normal 17 3 6" xfId="3403" xr:uid="{481128E8-40EC-4385-B3B8-C7982F1A9AA6}"/>
    <cellStyle name="Normal 17 3 6 2" xfId="9500" xr:uid="{472BEAFE-3E2F-44D8-A8F3-1434C838B0DE}"/>
    <cellStyle name="Normal 17 3 6 2 2" xfId="16923" xr:uid="{2CF408D7-F783-4853-AF1A-F96B5A63E59B}"/>
    <cellStyle name="Normal 17 3 6 2 2 2" xfId="31761" xr:uid="{FE1CE71F-72C7-4D3B-8796-AEB380F1D6CE}"/>
    <cellStyle name="Normal 17 3 6 2 2 3" xfId="46594" xr:uid="{07C90C99-E863-4825-9431-4D6D456F3ED1}"/>
    <cellStyle name="Normal 17 3 6 2 3" xfId="24341" xr:uid="{7226AB7D-0CC6-432A-8169-E44DECBC1060}"/>
    <cellStyle name="Normal 17 3 6 2 4" xfId="39174" xr:uid="{685F03E8-8822-46AA-B8C2-EE4738678841}"/>
    <cellStyle name="Normal 17 3 6 3" xfId="10816" xr:uid="{6C741776-785E-48BB-AC15-68C63A0EE9B3}"/>
    <cellStyle name="Normal 17 3 6 3 2" xfId="25654" xr:uid="{D24492FD-854C-4E36-B635-DB3C39EBC9B2}"/>
    <cellStyle name="Normal 17 3 6 3 3" xfId="40487" xr:uid="{CDDA3731-1816-4BDB-89E4-BA6D6B8A6DD8}"/>
    <cellStyle name="Normal 17 3 6 4" xfId="18234" xr:uid="{AE6C16E5-0B2D-40F7-97A8-6CC4D6E53C5A}"/>
    <cellStyle name="Normal 17 3 6 5" xfId="33067" xr:uid="{FE2A0D32-2C57-4CAC-BBE7-E02606D73B37}"/>
    <cellStyle name="Normal 17 3 7" xfId="6634" xr:uid="{A9C3E42E-EE22-4172-A8F8-400ED54C3FE9}"/>
    <cellStyle name="Normal 17 3 7 2" xfId="14057" xr:uid="{696D5CA9-07B7-4C00-A860-08BAC80DB7D6}"/>
    <cellStyle name="Normal 17 3 7 2 2" xfId="28895" xr:uid="{76F251D2-3ED4-482C-9A7F-5085BA8C9507}"/>
    <cellStyle name="Normal 17 3 7 2 3" xfId="43728" xr:uid="{A2988486-1903-4CEA-8A64-A6A618B887EF}"/>
    <cellStyle name="Normal 17 3 7 3" xfId="21475" xr:uid="{BB02BF6B-B238-4482-A0A6-4772D48EC148}"/>
    <cellStyle name="Normal 17 3 7 4" xfId="36308" xr:uid="{BC13AB9D-86DA-4535-86F3-A9FC4641245B}"/>
    <cellStyle name="Normal 17 3 8" xfId="9861" xr:uid="{D891F0DE-2366-4A89-BF43-18187E49D820}"/>
    <cellStyle name="Normal 17 3 8 2" xfId="24699" xr:uid="{23553182-7B77-4C0B-B717-E43A696D77F6}"/>
    <cellStyle name="Normal 17 3 8 3" xfId="39532" xr:uid="{CFF59E69-4E06-43F1-878E-CC1FC005D9C8}"/>
    <cellStyle name="Normal 17 3 9" xfId="17279" xr:uid="{536BAE63-043D-455C-AA27-276FBF5B4880}"/>
    <cellStyle name="Normal 17 4" xfId="2321" xr:uid="{15DD6777-7AE5-4B82-9821-AF098298451F}"/>
    <cellStyle name="Normal 17 4 10" xfId="32147" xr:uid="{EB83F7FD-CF12-4624-B409-57066D818E09}"/>
    <cellStyle name="Normal 17 4 2" xfId="3407" xr:uid="{735ECD43-BD43-44CC-BF4D-0AD7C0162A01}"/>
    <cellStyle name="Normal 17 4 2 2" xfId="4773" xr:uid="{E260AA54-E0DB-41C1-9E54-0AE0F97D021C}"/>
    <cellStyle name="Normal 17 4 2 2 2" xfId="8011" xr:uid="{5B8A1B50-56FF-4232-BA46-30F83FD89039}"/>
    <cellStyle name="Normal 17 4 2 2 2 2" xfId="15434" xr:uid="{90C93138-62D3-47BD-B2DC-085DA1194BBB}"/>
    <cellStyle name="Normal 17 4 2 2 2 2 2" xfId="30272" xr:uid="{E61E03D0-9A16-4CDD-84AF-892A94B26852}"/>
    <cellStyle name="Normal 17 4 2 2 2 2 3" xfId="45105" xr:uid="{A32578AF-5D07-49EA-A979-3DA9D545FAD1}"/>
    <cellStyle name="Normal 17 4 2 2 2 3" xfId="22852" xr:uid="{91AEF9FB-FB5E-4164-A9DA-5EA4272F64C7}"/>
    <cellStyle name="Normal 17 4 2 2 2 4" xfId="37685" xr:uid="{15ABA166-94A4-4D51-ABFD-853F0BA2EF12}"/>
    <cellStyle name="Normal 17 4 2 2 3" xfId="12196" xr:uid="{A281B499-E239-40BF-BB47-4204D1593FBA}"/>
    <cellStyle name="Normal 17 4 2 2 3 2" xfId="27034" xr:uid="{F9E541FD-F624-4BBF-B482-21BF18FEC6B9}"/>
    <cellStyle name="Normal 17 4 2 2 3 3" xfId="41867" xr:uid="{2C7A3BC4-6F2C-401C-952A-BD9A66DDE8C7}"/>
    <cellStyle name="Normal 17 4 2 2 4" xfId="19614" xr:uid="{6F5228C6-78B6-4DF3-9350-76A7DCCFE398}"/>
    <cellStyle name="Normal 17 4 2 2 5" xfId="34447" xr:uid="{223A4384-EB3F-4FC5-A7B7-A9613306CCA6}"/>
    <cellStyle name="Normal 17 4 2 3" xfId="6638" xr:uid="{006FA343-1D6E-41D4-8A73-EC38A1245F4B}"/>
    <cellStyle name="Normal 17 4 2 3 2" xfId="14061" xr:uid="{3C7FDF18-4A5F-4CC7-AF40-5E5A7B109B9D}"/>
    <cellStyle name="Normal 17 4 2 3 2 2" xfId="28899" xr:uid="{3B3263BF-D20F-45FF-80FC-FA07955C0A31}"/>
    <cellStyle name="Normal 17 4 2 3 2 3" xfId="43732" xr:uid="{609DF297-343C-42E5-B1AD-39532EADBCD1}"/>
    <cellStyle name="Normal 17 4 2 3 3" xfId="21479" xr:uid="{255A73E6-49E2-4DA1-881A-178205213D07}"/>
    <cellStyle name="Normal 17 4 2 3 4" xfId="36312" xr:uid="{AAA688CF-CF10-4B71-BD8B-BB2D9B2736A1}"/>
    <cellStyle name="Normal 17 4 2 4" xfId="10820" xr:uid="{9BB2D151-E44D-4C51-8EA0-E823C3B4AFDE}"/>
    <cellStyle name="Normal 17 4 2 4 2" xfId="25658" xr:uid="{5519790C-0BB2-4074-ADFA-72D70CE7B4FA}"/>
    <cellStyle name="Normal 17 4 2 4 3" xfId="40491" xr:uid="{6C06E9F7-EA94-47C6-B9F5-8090B454F74E}"/>
    <cellStyle name="Normal 17 4 2 5" xfId="18238" xr:uid="{E1BD7EE7-00A5-4299-98C0-86E6025BD609}"/>
    <cellStyle name="Normal 17 4 2 6" xfId="33071" xr:uid="{BC55C223-EA9B-48E0-8FC9-E29B431C9034}"/>
    <cellStyle name="Normal 17 4 3" xfId="3408" xr:uid="{65640EE0-97E2-4F80-B589-2393C5A90C80}"/>
    <cellStyle name="Normal 17 4 3 2" xfId="4774" xr:uid="{51529657-A15F-44FF-BCA7-970A60E99C1B}"/>
    <cellStyle name="Normal 17 4 3 2 2" xfId="8012" xr:uid="{87BA11A1-9649-4A4C-987F-154054F620F3}"/>
    <cellStyle name="Normal 17 4 3 2 2 2" xfId="15435" xr:uid="{14369F19-59A0-4A47-9881-E4AC19F1AC6E}"/>
    <cellStyle name="Normal 17 4 3 2 2 2 2" xfId="30273" xr:uid="{181F27B1-BDEC-40FE-B4AB-3FE7EB079E43}"/>
    <cellStyle name="Normal 17 4 3 2 2 2 3" xfId="45106" xr:uid="{DF684BED-AC5E-4489-A007-297EC66C989C}"/>
    <cellStyle name="Normal 17 4 3 2 2 3" xfId="22853" xr:uid="{1406B2B7-83AD-4FB0-A853-0C86FAB657DF}"/>
    <cellStyle name="Normal 17 4 3 2 2 4" xfId="37686" xr:uid="{F6628789-3721-4215-B279-DC7E21446F38}"/>
    <cellStyle name="Normal 17 4 3 2 3" xfId="12197" xr:uid="{07D95283-1E82-4F60-BB9B-C6927C6FCB7F}"/>
    <cellStyle name="Normal 17 4 3 2 3 2" xfId="27035" xr:uid="{4C84082F-66E6-4788-B8FF-947126FEA4B2}"/>
    <cellStyle name="Normal 17 4 3 2 3 3" xfId="41868" xr:uid="{3EFD561F-0A26-4F7A-A08F-643CFBE34A3F}"/>
    <cellStyle name="Normal 17 4 3 2 4" xfId="19615" xr:uid="{1EBC5455-8AA6-48C2-9973-73DB779F9BE5}"/>
    <cellStyle name="Normal 17 4 3 2 5" xfId="34448" xr:uid="{53619291-CF6D-4B2D-ADBF-6EF00A79F6A0}"/>
    <cellStyle name="Normal 17 4 3 3" xfId="6639" xr:uid="{614ABEA4-A6A9-4580-880A-1321C35CBA2B}"/>
    <cellStyle name="Normal 17 4 3 3 2" xfId="14062" xr:uid="{E1C959DE-4F5E-40F5-9C30-8F9E0C0FE99B}"/>
    <cellStyle name="Normal 17 4 3 3 2 2" xfId="28900" xr:uid="{72C5EAA0-0CC4-47D9-B753-430626163CDC}"/>
    <cellStyle name="Normal 17 4 3 3 2 3" xfId="43733" xr:uid="{D428EE04-9753-4C2C-81EE-40C3D23B2852}"/>
    <cellStyle name="Normal 17 4 3 3 3" xfId="21480" xr:uid="{1BF8782B-13E6-4C34-8D08-FD9951333ABF}"/>
    <cellStyle name="Normal 17 4 3 3 4" xfId="36313" xr:uid="{768FEA95-A1A8-45DE-ABF4-1CB764EB1E52}"/>
    <cellStyle name="Normal 17 4 3 4" xfId="10821" xr:uid="{4654F134-4626-4CD0-8200-96B65C5FB870}"/>
    <cellStyle name="Normal 17 4 3 4 2" xfId="25659" xr:uid="{C78314C7-14A3-4EAF-8086-BC05273E68A4}"/>
    <cellStyle name="Normal 17 4 3 4 3" xfId="40492" xr:uid="{DF164CAC-1E98-4182-8BE8-039E32600192}"/>
    <cellStyle name="Normal 17 4 3 5" xfId="18239" xr:uid="{429B2435-039B-4136-A3D5-2E7B825E77B2}"/>
    <cellStyle name="Normal 17 4 3 6" xfId="33072" xr:uid="{3051A6C3-999D-41AD-BCB7-3F8A4FDD4CF1}"/>
    <cellStyle name="Normal 17 4 4" xfId="4775" xr:uid="{137F4F52-E88F-4244-8F2C-F501C7D64120}"/>
    <cellStyle name="Normal 17 4 4 2" xfId="8013" xr:uid="{D13FB6F2-FABE-4B3B-A7B6-39C18C687A71}"/>
    <cellStyle name="Normal 17 4 4 2 2" xfId="15436" xr:uid="{55911277-77E8-4FDC-A13A-FF63C51E9DCB}"/>
    <cellStyle name="Normal 17 4 4 2 2 2" xfId="30274" xr:uid="{EB835682-9284-44ED-87ED-B4BBB6744289}"/>
    <cellStyle name="Normal 17 4 4 2 2 3" xfId="45107" xr:uid="{BF8236E2-45FF-459A-A292-DE9FE9C56E74}"/>
    <cellStyle name="Normal 17 4 4 2 3" xfId="22854" xr:uid="{3037EF68-47E4-4C17-B7EA-AE496CED510A}"/>
    <cellStyle name="Normal 17 4 4 2 4" xfId="37687" xr:uid="{4E078667-D70A-47E6-8CEF-246A0678AD96}"/>
    <cellStyle name="Normal 17 4 4 3" xfId="12198" xr:uid="{32D25A6A-333D-4C8C-A8FE-EE19EB46F63D}"/>
    <cellStyle name="Normal 17 4 4 3 2" xfId="27036" xr:uid="{4A71F058-B225-4FF7-8D43-13B98A893270}"/>
    <cellStyle name="Normal 17 4 4 3 3" xfId="41869" xr:uid="{48E1C14D-E607-4322-9889-8670D06EFFE1}"/>
    <cellStyle name="Normal 17 4 4 4" xfId="19616" xr:uid="{077FC452-5BBB-47C6-AE0B-919305E61371}"/>
    <cellStyle name="Normal 17 4 4 5" xfId="34449" xr:uid="{F7DD375B-8424-479C-922E-5DFCEF1CABEC}"/>
    <cellStyle name="Normal 17 4 5" xfId="5789" xr:uid="{C738319D-2044-4267-8F73-3C749FB4AABF}"/>
    <cellStyle name="Normal 17 4 5 2" xfId="9029" xr:uid="{924CBAB6-58A8-4E28-916C-0EB15CA9FBB5}"/>
    <cellStyle name="Normal 17 4 5 2 2" xfId="16452" xr:uid="{B1EC4B14-D7FB-40E5-907C-699029D5852F}"/>
    <cellStyle name="Normal 17 4 5 2 2 2" xfId="31290" xr:uid="{6BE36C66-CD09-4237-8C67-1E16B907A484}"/>
    <cellStyle name="Normal 17 4 5 2 2 3" xfId="46123" xr:uid="{34B86018-0B28-429A-A59F-4AC36EA7D9EF}"/>
    <cellStyle name="Normal 17 4 5 2 3" xfId="23870" xr:uid="{10257634-DCC2-4FB4-89E4-77A6F246CCF5}"/>
    <cellStyle name="Normal 17 4 5 2 4" xfId="38703" xr:uid="{4D3769C4-3F2E-45CF-9BC8-17C9A71976ED}"/>
    <cellStyle name="Normal 17 4 5 3" xfId="13214" xr:uid="{56F36904-4397-4A7C-9605-17EE7B298F17}"/>
    <cellStyle name="Normal 17 4 5 3 2" xfId="28052" xr:uid="{507F9C0B-B5AC-4A88-8890-078335B558B7}"/>
    <cellStyle name="Normal 17 4 5 3 3" xfId="42885" xr:uid="{2A7035D2-3F5E-478C-85DE-2065CEBBEAFF}"/>
    <cellStyle name="Normal 17 4 5 4" xfId="20632" xr:uid="{F9881776-AC8A-4459-8FD4-0C288846FC2A}"/>
    <cellStyle name="Normal 17 4 5 5" xfId="35465" xr:uid="{9E5E673C-9402-4C67-A05C-9B22633A7D43}"/>
    <cellStyle name="Normal 17 4 6" xfId="3406" xr:uid="{AD2548F6-57B1-412C-99C0-72283AFF7334}"/>
    <cellStyle name="Normal 17 4 6 2" xfId="9501" xr:uid="{20D62E66-D5D2-4982-B763-6835EE866131}"/>
    <cellStyle name="Normal 17 4 6 2 2" xfId="16924" xr:uid="{781F0A05-4318-4027-90DE-28397448E4C7}"/>
    <cellStyle name="Normal 17 4 6 2 2 2" xfId="31762" xr:uid="{EFECE2BF-8730-4D17-ABD5-78B7F2BD8C8C}"/>
    <cellStyle name="Normal 17 4 6 2 2 3" xfId="46595" xr:uid="{B56AC3BB-E309-43FB-BDFF-3C973EC1AA64}"/>
    <cellStyle name="Normal 17 4 6 2 3" xfId="24342" xr:uid="{284E7AE1-3614-4319-AFD8-D9AA709E230C}"/>
    <cellStyle name="Normal 17 4 6 2 4" xfId="39175" xr:uid="{4E742F15-EBF5-4277-AE21-8251FD75AE6B}"/>
    <cellStyle name="Normal 17 4 6 3" xfId="10819" xr:uid="{369175EA-D21C-4AAC-AA13-DB592024DD46}"/>
    <cellStyle name="Normal 17 4 6 3 2" xfId="25657" xr:uid="{813B77BA-9AEE-4E02-AF4D-F2613C789824}"/>
    <cellStyle name="Normal 17 4 6 3 3" xfId="40490" xr:uid="{7DD1441C-9ECC-496A-AAF3-8A2146301BA5}"/>
    <cellStyle name="Normal 17 4 6 4" xfId="18237" xr:uid="{7ADAE696-F3EA-4108-8413-9A18E1D6AD3F}"/>
    <cellStyle name="Normal 17 4 6 5" xfId="33070" xr:uid="{CC7443FD-A323-443A-8FC4-3215D688C8DB}"/>
    <cellStyle name="Normal 17 4 7" xfId="6637" xr:uid="{80EFBA90-182E-42AF-AA8F-8BB0E7A5F338}"/>
    <cellStyle name="Normal 17 4 7 2" xfId="14060" xr:uid="{C509DFAC-952D-4A03-A700-748F9DDAB84B}"/>
    <cellStyle name="Normal 17 4 7 2 2" xfId="28898" xr:uid="{C7D0944A-2E8B-4BF4-BD34-4D497D506381}"/>
    <cellStyle name="Normal 17 4 7 2 3" xfId="43731" xr:uid="{4BE3BBC6-81D5-46C7-9E52-2E76FA8C9C57}"/>
    <cellStyle name="Normal 17 4 7 3" xfId="21478" xr:uid="{3BF56677-A9E5-4E86-90F2-7D0F53B80A0D}"/>
    <cellStyle name="Normal 17 4 7 4" xfId="36311" xr:uid="{523E7663-84BF-4D86-8CD9-9CA3150A8A1F}"/>
    <cellStyle name="Normal 17 4 8" xfId="9896" xr:uid="{698B47AF-426A-440A-9007-531F223A816D}"/>
    <cellStyle name="Normal 17 4 8 2" xfId="24734" xr:uid="{AE552CA0-2D1E-4312-A3B3-E385241C0FF8}"/>
    <cellStyle name="Normal 17 4 8 3" xfId="39567" xr:uid="{57459744-9E51-43AC-A7A7-A25F43F11ADF}"/>
    <cellStyle name="Normal 17 4 9" xfId="17314" xr:uid="{4E5689D8-DF37-4D68-9BD4-406322CE3B49}"/>
    <cellStyle name="Normal 17 5" xfId="3409" xr:uid="{2617644C-7A66-420A-9C37-CC89DA0BDFC5}"/>
    <cellStyle name="Normal 17 5 2" xfId="4776" xr:uid="{A43F7F3C-97C5-4742-959E-618F1D8E9F99}"/>
    <cellStyle name="Normal 17 5 2 2" xfId="8014" xr:uid="{557FDBCD-038E-4492-8281-AEA56A75EDA3}"/>
    <cellStyle name="Normal 17 5 2 2 2" xfId="15437" xr:uid="{EAB6A82F-69D9-4152-990F-B8DB6D90F7FA}"/>
    <cellStyle name="Normal 17 5 2 2 2 2" xfId="30275" xr:uid="{0DC76EA0-EEE3-4F07-AAAD-7768495A391E}"/>
    <cellStyle name="Normal 17 5 2 2 2 3" xfId="45108" xr:uid="{C9962239-0409-4644-B72D-3D5B13640E39}"/>
    <cellStyle name="Normal 17 5 2 2 3" xfId="22855" xr:uid="{14714A60-AC48-41E0-B5F5-8DF652ADB218}"/>
    <cellStyle name="Normal 17 5 2 2 4" xfId="37688" xr:uid="{81EB113A-40B1-47BE-9CF2-8BBAFBE21D71}"/>
    <cellStyle name="Normal 17 5 2 3" xfId="12199" xr:uid="{2B1D7580-EA7E-4929-8C19-10CB24EE5109}"/>
    <cellStyle name="Normal 17 5 2 3 2" xfId="27037" xr:uid="{DB598287-AD65-4690-911B-02C67EF2D474}"/>
    <cellStyle name="Normal 17 5 2 3 3" xfId="41870" xr:uid="{B0500DA5-A7E3-42E3-A341-CD735EB402DA}"/>
    <cellStyle name="Normal 17 5 2 4" xfId="19617" xr:uid="{212C3E6A-083B-4F6C-A0A1-AE93379202E4}"/>
    <cellStyle name="Normal 17 5 2 5" xfId="34450" xr:uid="{EB3B1266-082B-4A4E-BA25-A0194706FD73}"/>
    <cellStyle name="Normal 17 5 3" xfId="6640" xr:uid="{5683CD95-07D3-4F44-933C-0E5E60092664}"/>
    <cellStyle name="Normal 17 5 3 2" xfId="14063" xr:uid="{2E4A2679-B213-446D-9EB9-469646773EFF}"/>
    <cellStyle name="Normal 17 5 3 2 2" xfId="28901" xr:uid="{26D260D9-63B2-4541-8F21-049164F9A499}"/>
    <cellStyle name="Normal 17 5 3 2 3" xfId="43734" xr:uid="{931FDA3C-102B-438F-A425-CCDC98438DEE}"/>
    <cellStyle name="Normal 17 5 3 3" xfId="21481" xr:uid="{415C44A9-62D1-4A72-A2D6-372D7E9FCD07}"/>
    <cellStyle name="Normal 17 5 3 4" xfId="36314" xr:uid="{63D2E5D3-FBA0-42D1-852D-0EDB4FC90974}"/>
    <cellStyle name="Normal 17 5 4" xfId="10822" xr:uid="{2A55E4CC-491C-46A4-A72F-8FD5EA81E2BD}"/>
    <cellStyle name="Normal 17 5 4 2" xfId="25660" xr:uid="{518A7762-1DAD-4E72-B5B5-EB214C8E6213}"/>
    <cellStyle name="Normal 17 5 4 3" xfId="40493" xr:uid="{8DB90CFE-EAE1-4918-8CBA-256965531AC8}"/>
    <cellStyle name="Normal 17 5 5" xfId="18240" xr:uid="{441E8B2E-B078-4734-B685-C098ECB639D2}"/>
    <cellStyle name="Normal 17 5 6" xfId="33073" xr:uid="{E41E5C75-2BF1-42C5-84CD-B41CB03D7F56}"/>
    <cellStyle name="Normal 17 6" xfId="3410" xr:uid="{8BC60779-81D3-45FF-93C0-A1B5437A7D5B}"/>
    <cellStyle name="Normal 17 6 2" xfId="4777" xr:uid="{20B416CC-AE7F-4862-8F18-FE72E9726449}"/>
    <cellStyle name="Normal 17 6 2 2" xfId="8015" xr:uid="{2AA73AFE-8D28-46E1-9AA3-CC12271D529A}"/>
    <cellStyle name="Normal 17 6 2 2 2" xfId="15438" xr:uid="{0BCC64E1-35CB-4DEE-A5F3-B3AB901AD3A8}"/>
    <cellStyle name="Normal 17 6 2 2 2 2" xfId="30276" xr:uid="{5ABE31AB-B131-478B-BF24-3D337D9726E4}"/>
    <cellStyle name="Normal 17 6 2 2 2 3" xfId="45109" xr:uid="{DCDF22E3-5BB8-43AC-B87C-22304FC52EC2}"/>
    <cellStyle name="Normal 17 6 2 2 3" xfId="22856" xr:uid="{182C21D6-948A-4AD4-8008-EE9C918A9529}"/>
    <cellStyle name="Normal 17 6 2 2 4" xfId="37689" xr:uid="{07B27053-FF36-487A-BF8F-0D2559186770}"/>
    <cellStyle name="Normal 17 6 2 3" xfId="12200" xr:uid="{923751E7-DC31-426E-BE74-B345E41D7C6C}"/>
    <cellStyle name="Normal 17 6 2 3 2" xfId="27038" xr:uid="{1E504BFF-19C2-4876-95A1-9E495C79DD6C}"/>
    <cellStyle name="Normal 17 6 2 3 3" xfId="41871" xr:uid="{1B456C07-6292-4988-AF0C-12DEF7FB8C68}"/>
    <cellStyle name="Normal 17 6 2 4" xfId="19618" xr:uid="{0A88D832-5A70-48CB-925B-BAAEF3709268}"/>
    <cellStyle name="Normal 17 6 2 5" xfId="34451" xr:uid="{B442EE72-FECF-47A8-9AD0-D4A0BEF53471}"/>
    <cellStyle name="Normal 17 6 3" xfId="6641" xr:uid="{36ED1244-697B-40F7-860D-AF0DC907C28D}"/>
    <cellStyle name="Normal 17 6 3 2" xfId="14064" xr:uid="{AC8D2E32-F838-4C80-9324-C8FFBBACBF79}"/>
    <cellStyle name="Normal 17 6 3 2 2" xfId="28902" xr:uid="{98D40868-0F2B-4DF1-A62E-4FF2C4054242}"/>
    <cellStyle name="Normal 17 6 3 2 3" xfId="43735" xr:uid="{787CFE8B-2677-43C7-B583-9254F4A15117}"/>
    <cellStyle name="Normal 17 6 3 3" xfId="21482" xr:uid="{E8806757-1B9A-43AB-A62D-63926F28E2AA}"/>
    <cellStyle name="Normal 17 6 3 4" xfId="36315" xr:uid="{2A14AC37-4A1E-4F32-8B24-35E7B4D48B47}"/>
    <cellStyle name="Normal 17 6 4" xfId="10823" xr:uid="{00855FA0-A34D-4E9C-92F1-2E18B62A45BB}"/>
    <cellStyle name="Normal 17 6 4 2" xfId="25661" xr:uid="{FDDFFDD4-6CB1-487D-BA69-6F2E00A0622B}"/>
    <cellStyle name="Normal 17 6 4 3" xfId="40494" xr:uid="{33BA821A-E2C6-43E3-99BC-38DE28DCF10B}"/>
    <cellStyle name="Normal 17 6 5" xfId="18241" xr:uid="{32C65DE0-F124-4A92-AC04-F7684B53E51B}"/>
    <cellStyle name="Normal 17 6 6" xfId="33074" xr:uid="{1C58FC67-1B2E-4CE0-889E-F2C82920EA5B}"/>
    <cellStyle name="Normal 17 7" xfId="4778" xr:uid="{477B85DF-961A-4478-8B4C-441ED66DB409}"/>
    <cellStyle name="Normal 17 7 2" xfId="8016" xr:uid="{AC91D7A5-D67B-432F-A4D8-C4D734FAFC1A}"/>
    <cellStyle name="Normal 17 7 2 2" xfId="15439" xr:uid="{62989173-72A8-423E-9630-469C4F072BB7}"/>
    <cellStyle name="Normal 17 7 2 2 2" xfId="30277" xr:uid="{B5F1980F-4C6F-4BF0-A72B-94B766F7D285}"/>
    <cellStyle name="Normal 17 7 2 2 3" xfId="45110" xr:uid="{6DBB3B97-379A-4EFD-A28B-4F4A4F749E79}"/>
    <cellStyle name="Normal 17 7 2 3" xfId="22857" xr:uid="{3391A695-B087-43FF-9C9C-BFD4E7CD6B7E}"/>
    <cellStyle name="Normal 17 7 2 4" xfId="37690" xr:uid="{DAA6892A-C853-4936-B3DD-73CEC924144E}"/>
    <cellStyle name="Normal 17 7 3" xfId="12201" xr:uid="{E538957C-54D3-4917-83F5-50C55F015F01}"/>
    <cellStyle name="Normal 17 7 3 2" xfId="27039" xr:uid="{1F8806B7-AC01-442A-BCE2-8688A597831A}"/>
    <cellStyle name="Normal 17 7 3 3" xfId="41872" xr:uid="{4CD77E21-E5C5-472D-8545-9C0F9B2CBB70}"/>
    <cellStyle name="Normal 17 7 4" xfId="19619" xr:uid="{123FC274-3190-41CE-9FE4-8741B8446C19}"/>
    <cellStyle name="Normal 17 7 5" xfId="34452" xr:uid="{D51D97E9-C5C7-431C-B5D0-455A158D6243}"/>
    <cellStyle name="Normal 17 8" xfId="5643" xr:uid="{293F8E04-268A-41B6-881F-30E7F087328D}"/>
    <cellStyle name="Normal 17 8 2" xfId="8883" xr:uid="{78CA3E8D-49D1-41E6-9936-6F4C844C58BB}"/>
    <cellStyle name="Normal 17 8 2 2" xfId="16306" xr:uid="{31E79947-4125-4683-8440-3661F37C655A}"/>
    <cellStyle name="Normal 17 8 2 2 2" xfId="31144" xr:uid="{24708AB1-F9FC-4002-A218-062BBB72F8A1}"/>
    <cellStyle name="Normal 17 8 2 2 3" xfId="45977" xr:uid="{129193D4-4A9E-415D-9379-C26534A97990}"/>
    <cellStyle name="Normal 17 8 2 3" xfId="23724" xr:uid="{ECB0C37B-605E-45EF-B865-08C6E4106C6E}"/>
    <cellStyle name="Normal 17 8 2 4" xfId="38557" xr:uid="{91C00E99-A46E-4835-96C5-2FB726781174}"/>
    <cellStyle name="Normal 17 8 3" xfId="13068" xr:uid="{D9BBF33D-55F6-4BED-ACA8-860F269A6B4C}"/>
    <cellStyle name="Normal 17 8 3 2" xfId="27906" xr:uid="{EB090A00-100B-4E09-B647-3D276D25A07C}"/>
    <cellStyle name="Normal 17 8 3 3" xfId="42739" xr:uid="{C2AF6F1B-4872-4D0C-8801-6A43D6995636}"/>
    <cellStyle name="Normal 17 8 4" xfId="20486" xr:uid="{A5C1B7F1-EAD5-47A9-864F-3F7435F1DA3D}"/>
    <cellStyle name="Normal 17 8 5" xfId="35319" xr:uid="{1DA00C89-CA49-49E9-AFA1-9080A4A8EFC7}"/>
    <cellStyle name="Normal 17 9" xfId="3396" xr:uid="{D004C8E0-1026-433A-BBB5-D58F42BDE5FE}"/>
    <cellStyle name="Normal 17 9 2" xfId="9497" xr:uid="{8263C045-2891-4EC1-B597-74EF44C5BDE1}"/>
    <cellStyle name="Normal 17 9 2 2" xfId="16920" xr:uid="{A6AA756B-3F32-45B8-BE61-B509FEA01011}"/>
    <cellStyle name="Normal 17 9 2 2 2" xfId="31758" xr:uid="{178A95EE-232A-439E-89CF-863458282710}"/>
    <cellStyle name="Normal 17 9 2 2 3" xfId="46591" xr:uid="{640F37F8-32F4-47AA-86D8-7EE931BEFDE5}"/>
    <cellStyle name="Normal 17 9 2 3" xfId="24338" xr:uid="{0DAE7F01-5D1F-4FAF-AB0D-698D4E33164D}"/>
    <cellStyle name="Normal 17 9 2 4" xfId="39171" xr:uid="{E01504D3-905B-46B3-8EFE-035BFB79C399}"/>
    <cellStyle name="Normal 17 9 3" xfId="10809" xr:uid="{A1690EF3-BC21-4AC4-9DAC-9BE0315F87CE}"/>
    <cellStyle name="Normal 17 9 3 2" xfId="25647" xr:uid="{263175FF-E940-44E5-B9DB-B362BB31FEF0}"/>
    <cellStyle name="Normal 17 9 3 3" xfId="40480" xr:uid="{6F2EB748-6583-4D9B-8A71-FB03D5A04745}"/>
    <cellStyle name="Normal 17 9 4" xfId="18227" xr:uid="{966D1830-017B-4315-84F5-90C8987629BB}"/>
    <cellStyle name="Normal 17 9 5" xfId="33060" xr:uid="{6DBFE10E-3FC3-4C9F-B8B0-1E9D221C2DD3}"/>
    <cellStyle name="Normal 18" xfId="1321" xr:uid="{56FB6AD7-0B9D-4C65-AD40-6E23499E037C}"/>
    <cellStyle name="Normal 18 10" xfId="6642" xr:uid="{966CD923-E2A0-4D55-A7A8-CE4B36F62A21}"/>
    <cellStyle name="Normal 18 10 2" xfId="14065" xr:uid="{0777911F-F263-480F-86D1-BA4794B92184}"/>
    <cellStyle name="Normal 18 10 2 2" xfId="28903" xr:uid="{A8423D8B-24A9-4BBC-BC82-47EAB5270285}"/>
    <cellStyle name="Normal 18 10 2 3" xfId="43736" xr:uid="{CF6D28F0-DB03-416F-AD44-F3126D42254F}"/>
    <cellStyle name="Normal 18 10 3" xfId="21483" xr:uid="{746C8793-833B-49DC-AE90-1C87AC8A2A3C}"/>
    <cellStyle name="Normal 18 10 4" xfId="36316" xr:uid="{9A88166A-2426-4931-8F13-324CDBFBC36D}"/>
    <cellStyle name="Normal 18 11" xfId="10087" xr:uid="{DE63CEEB-3C51-458A-B074-082C2612B62A}"/>
    <cellStyle name="Normal 18 11 2" xfId="24925" xr:uid="{8FFC0E58-D148-4056-B4C9-978ACB17B25B}"/>
    <cellStyle name="Normal 18 11 3" xfId="39758" xr:uid="{DB764796-7794-4CEB-90FF-FEA2040AE7E6}"/>
    <cellStyle name="Normal 18 12" xfId="17505" xr:uid="{EFB73209-4260-4C9D-BA52-6589AB05D750}"/>
    <cellStyle name="Normal 18 13" xfId="32338" xr:uid="{D3158442-ACEE-4BB7-B40E-CD212FFC03DC}"/>
    <cellStyle name="Normal 18 14" xfId="2560" xr:uid="{1EA2343D-F8FA-4C44-852A-DC23A0245BDC}"/>
    <cellStyle name="Normal 18 2" xfId="1322" xr:uid="{E3AFE09B-B022-4B95-9ED3-61CCD181EDBD}"/>
    <cellStyle name="Normal 18 2 2" xfId="1323" xr:uid="{F4DCA53C-3E03-40D8-A40E-C1B4DC286F1F}"/>
    <cellStyle name="Normal 18 2 3" xfId="1324" xr:uid="{94F8F6D0-B3CD-4785-8563-E74819BDCEA5}"/>
    <cellStyle name="Normal 18 2 4" xfId="2704" xr:uid="{ECED1C23-2267-4B57-9C36-8C54A103E8C6}"/>
    <cellStyle name="Normal 18 3" xfId="1325" xr:uid="{C449ECCE-E557-4FF4-B1FC-8CFCFD742989}"/>
    <cellStyle name="Normal 18 3 2" xfId="2721" xr:uid="{D5E8F120-1DB2-4D06-84EB-FB19E0BCCB0C}"/>
    <cellStyle name="Normal 18 4" xfId="1326" xr:uid="{2C87670E-90AB-40D6-8996-D1E1F398ED7B}"/>
    <cellStyle name="Normal 18 4 2" xfId="2763" xr:uid="{94BA84DD-F8C7-49A1-ADC9-CE5373644BA9}"/>
    <cellStyle name="Normal 18 5" xfId="1327" xr:uid="{CAF3D7EE-AB91-411D-A440-11DCACB96441}"/>
    <cellStyle name="Normal 18 5 2" xfId="4779" xr:uid="{2A3FC6DA-C0EE-45FD-B527-9E21F743220C}"/>
    <cellStyle name="Normal 18 5 2 2" xfId="8017" xr:uid="{BBF497C1-8CAB-4600-BE08-DC352B5F5018}"/>
    <cellStyle name="Normal 18 5 2 2 2" xfId="15440" xr:uid="{BCA8D1A7-F4EE-4652-8D6E-768D6A4C3A36}"/>
    <cellStyle name="Normal 18 5 2 2 2 2" xfId="30278" xr:uid="{1AB854E0-5984-4972-A111-9F12C1ABE276}"/>
    <cellStyle name="Normal 18 5 2 2 2 3" xfId="45111" xr:uid="{622E88AF-A074-4643-9F75-8542137BE87F}"/>
    <cellStyle name="Normal 18 5 2 2 3" xfId="22858" xr:uid="{CDC986A1-D6AC-4181-9B0F-7FC8A396E903}"/>
    <cellStyle name="Normal 18 5 2 2 4" xfId="37691" xr:uid="{D06045DF-6206-4C3A-9A59-83A2153B512A}"/>
    <cellStyle name="Normal 18 5 2 3" xfId="12202" xr:uid="{8FA4C2AE-FAA1-4400-AE6A-E984D262DFC8}"/>
    <cellStyle name="Normal 18 5 2 3 2" xfId="27040" xr:uid="{88B968D0-828E-4218-A167-5655962F9739}"/>
    <cellStyle name="Normal 18 5 2 3 3" xfId="41873" xr:uid="{2D79271F-C1C5-44A2-B8A2-C0F2979F6F13}"/>
    <cellStyle name="Normal 18 5 2 4" xfId="19620" xr:uid="{96D3482E-0AA2-45CE-8E36-C8AC3CA7EA3B}"/>
    <cellStyle name="Normal 18 5 2 5" xfId="34453" xr:uid="{4469A711-D82B-4251-B887-22C4DDEA68AF}"/>
    <cellStyle name="Normal 18 5 3" xfId="6643" xr:uid="{7DE8D885-D38E-4773-B2E8-2CCCFF39F43D}"/>
    <cellStyle name="Normal 18 5 3 2" xfId="14066" xr:uid="{8141E99F-26B1-4C66-88B4-C3CF36FA0657}"/>
    <cellStyle name="Normal 18 5 3 2 2" xfId="28904" xr:uid="{E1BA748F-1899-416A-AC96-46F971294F8F}"/>
    <cellStyle name="Normal 18 5 3 2 3" xfId="43737" xr:uid="{DD67EE5B-90F5-45AF-99AE-D2DF54FF81DE}"/>
    <cellStyle name="Normal 18 5 3 3" xfId="21484" xr:uid="{50E71DA9-13E9-401C-97FA-4FD7C97525BC}"/>
    <cellStyle name="Normal 18 5 3 4" xfId="36317" xr:uid="{8BA6EE81-36BD-48C2-A704-69009B06E3F1}"/>
    <cellStyle name="Normal 18 5 4" xfId="10825" xr:uid="{11E0A7A2-EFBB-4A1B-8676-0082244C0464}"/>
    <cellStyle name="Normal 18 5 4 2" xfId="25663" xr:uid="{2EEF8E00-E31B-427A-89A8-686C7F36FC38}"/>
    <cellStyle name="Normal 18 5 4 3" xfId="40496" xr:uid="{7C23EB0B-1F4A-4C1A-8C40-055EC5FFA68E}"/>
    <cellStyle name="Normal 18 5 5" xfId="18243" xr:uid="{AD4C9A04-BC0C-4218-9109-280BFE9078BF}"/>
    <cellStyle name="Normal 18 5 6" xfId="33076" xr:uid="{F908AC23-A553-4A02-93F9-B30B92110D96}"/>
    <cellStyle name="Normal 18 5 7" xfId="3412" xr:uid="{49C9427A-A852-44AB-9402-889756488CC1}"/>
    <cellStyle name="Normal 18 6" xfId="3413" xr:uid="{1ABF2417-6F80-48E6-9750-73C9ADE5984B}"/>
    <cellStyle name="Normal 18 6 2" xfId="4780" xr:uid="{C486A3AD-53D3-4C7C-A159-770D9FAE0213}"/>
    <cellStyle name="Normal 18 6 2 2" xfId="8018" xr:uid="{713DB3A6-5387-4AFA-8B3D-B3FE29255628}"/>
    <cellStyle name="Normal 18 6 2 2 2" xfId="15441" xr:uid="{442BD7AD-18BA-48E8-83CB-D786E10B54B4}"/>
    <cellStyle name="Normal 18 6 2 2 2 2" xfId="30279" xr:uid="{3EE684E2-A7E5-48FB-916B-3CC1C8C8AEA8}"/>
    <cellStyle name="Normal 18 6 2 2 2 3" xfId="45112" xr:uid="{DCDC0B2B-1615-4D23-8C73-547D4B070211}"/>
    <cellStyle name="Normal 18 6 2 2 3" xfId="22859" xr:uid="{110E37BC-7FAD-45CD-9EE8-EDC79D48892B}"/>
    <cellStyle name="Normal 18 6 2 2 4" xfId="37692" xr:uid="{B6CC5250-A38B-4B38-BDC0-FDA333E85EC0}"/>
    <cellStyle name="Normal 18 6 2 3" xfId="12203" xr:uid="{063A056E-3164-4F9D-ABA2-F5432B672E95}"/>
    <cellStyle name="Normal 18 6 2 3 2" xfId="27041" xr:uid="{47751554-F920-432E-A21F-93DC93A6DC76}"/>
    <cellStyle name="Normal 18 6 2 3 3" xfId="41874" xr:uid="{B9A2AB20-C724-463A-8782-B147026A71F0}"/>
    <cellStyle name="Normal 18 6 2 4" xfId="19621" xr:uid="{C8355C22-9246-40A9-B3B6-05B5EA1CD982}"/>
    <cellStyle name="Normal 18 6 2 5" xfId="34454" xr:uid="{EC3B293C-98F3-4D40-A00D-C65FF8690A75}"/>
    <cellStyle name="Normal 18 6 3" xfId="6644" xr:uid="{96703F20-6F82-42B4-B943-76F84C3491CB}"/>
    <cellStyle name="Normal 18 6 3 2" xfId="14067" xr:uid="{9CDB4FEC-FCDF-4690-8959-5C0F44E4B0BE}"/>
    <cellStyle name="Normal 18 6 3 2 2" xfId="28905" xr:uid="{2B9A45B7-E898-44DE-98B0-0CA8A7E53F09}"/>
    <cellStyle name="Normal 18 6 3 2 3" xfId="43738" xr:uid="{FB2A6F6A-8AD3-46BA-96D1-835A3A96CE1C}"/>
    <cellStyle name="Normal 18 6 3 3" xfId="21485" xr:uid="{788D7D92-DE18-4A91-AE65-CD71003255C9}"/>
    <cellStyle name="Normal 18 6 3 4" xfId="36318" xr:uid="{0AEF328B-3812-4C7D-BE90-C9265CFD9927}"/>
    <cellStyle name="Normal 18 6 4" xfId="10826" xr:uid="{5CB5824B-6BBB-4B19-AC63-2FC60D178784}"/>
    <cellStyle name="Normal 18 6 4 2" xfId="25664" xr:uid="{FE3B7E97-2C35-4ABD-9CF9-DD9B68CF7451}"/>
    <cellStyle name="Normal 18 6 4 3" xfId="40497" xr:uid="{9642228A-925B-4FFB-A4D9-16AAAC78C314}"/>
    <cellStyle name="Normal 18 6 5" xfId="18244" xr:uid="{C4A939AC-1715-44CF-BEF2-A18EBBA1A647}"/>
    <cellStyle name="Normal 18 6 6" xfId="33077" xr:uid="{7A74ED19-865F-4D90-822F-0E5D7E977D5B}"/>
    <cellStyle name="Normal 18 7" xfId="4781" xr:uid="{015ED940-8A26-49DB-8BBC-A31E6BAB1CC6}"/>
    <cellStyle name="Normal 18 7 2" xfId="8019" xr:uid="{79EE31E0-9D77-4F86-AB71-E44AE79D3310}"/>
    <cellStyle name="Normal 18 7 2 2" xfId="15442" xr:uid="{FDFE13AE-1921-482F-BC73-53AD339BF068}"/>
    <cellStyle name="Normal 18 7 2 2 2" xfId="30280" xr:uid="{CF88C474-AC19-49E7-8693-A577F5CFD389}"/>
    <cellStyle name="Normal 18 7 2 2 3" xfId="45113" xr:uid="{9B2161E7-EDB4-4A21-8155-1F951C35B857}"/>
    <cellStyle name="Normal 18 7 2 3" xfId="22860" xr:uid="{9ED95234-B190-4A94-B989-6857D6C8BAB0}"/>
    <cellStyle name="Normal 18 7 2 4" xfId="37693" xr:uid="{8E1334F3-233C-4C4D-9F69-8A6B90731280}"/>
    <cellStyle name="Normal 18 7 3" xfId="12204" xr:uid="{0AEC2B8E-E1FB-46EE-A282-D75DB8744C6D}"/>
    <cellStyle name="Normal 18 7 3 2" xfId="27042" xr:uid="{A4E46218-6243-4C6F-B3C6-8132E09A28FA}"/>
    <cellStyle name="Normal 18 7 3 3" xfId="41875" xr:uid="{9139DE9F-769B-4ADA-AA79-3FC65721FB2D}"/>
    <cellStyle name="Normal 18 7 4" xfId="19622" xr:uid="{58FEC4AA-65E0-471F-BB95-FBFA050CD5A4}"/>
    <cellStyle name="Normal 18 7 5" xfId="34455" xr:uid="{D4E51FA4-F228-446C-AA90-1628DFB2912C}"/>
    <cellStyle name="Normal 18 8" xfId="5891" xr:uid="{852A7773-0A96-4C81-818C-375E2821E793}"/>
    <cellStyle name="Normal 18 8 2" xfId="9130" xr:uid="{5DE7C348-FA01-4681-8D21-1880476CD2A6}"/>
    <cellStyle name="Normal 18 8 2 2" xfId="16553" xr:uid="{EECD9D84-3CB3-4F57-ACC0-C0590B7A032F}"/>
    <cellStyle name="Normal 18 8 2 2 2" xfId="31391" xr:uid="{E475B857-3192-48D3-985F-D0CCEC239F22}"/>
    <cellStyle name="Normal 18 8 2 2 3" xfId="46224" xr:uid="{11AA477A-7531-4E26-8E2C-564AA49E3A3D}"/>
    <cellStyle name="Normal 18 8 2 3" xfId="23971" xr:uid="{8F445193-CD6B-4F77-B726-992A6289A5E8}"/>
    <cellStyle name="Normal 18 8 2 4" xfId="38804" xr:uid="{E09054D9-AF28-4FDD-A267-0C23E0DC9DDD}"/>
    <cellStyle name="Normal 18 8 3" xfId="13315" xr:uid="{FE4C998F-45D9-4C85-B5F9-FD925A3EA702}"/>
    <cellStyle name="Normal 18 8 3 2" xfId="28153" xr:uid="{EE1BFBBD-591A-4B5B-9DA9-D16FC75DDEFC}"/>
    <cellStyle name="Normal 18 8 3 3" xfId="42986" xr:uid="{5C520A7B-0EA2-4347-A02D-6C4578B8E62A}"/>
    <cellStyle name="Normal 18 8 4" xfId="20733" xr:uid="{252471CE-8E77-4FD0-950A-CCFC22DDF2A2}"/>
    <cellStyle name="Normal 18 8 5" xfId="35566" xr:uid="{854A6205-23B9-44B1-8D69-25FF230926C3}"/>
    <cellStyle name="Normal 18 9" xfId="3411" xr:uid="{7E4B6B99-5680-46E8-83E9-AF54DA77B58B}"/>
    <cellStyle name="Normal 18 9 2" xfId="9502" xr:uid="{EE184033-4B64-4E97-A008-164384253B97}"/>
    <cellStyle name="Normal 18 9 2 2" xfId="16925" xr:uid="{5940F8DB-BA0A-4F6A-A579-A630772553E0}"/>
    <cellStyle name="Normal 18 9 2 2 2" xfId="31763" xr:uid="{740D0FED-F551-4FF7-A55C-4B28C158F58B}"/>
    <cellStyle name="Normal 18 9 2 2 3" xfId="46596" xr:uid="{EA605AC1-C0A9-486C-BC1B-FB24487E126B}"/>
    <cellStyle name="Normal 18 9 2 3" xfId="24343" xr:uid="{EE44EA32-5B79-45B8-A35D-B31118C5FD33}"/>
    <cellStyle name="Normal 18 9 2 4" xfId="39176" xr:uid="{C8663BC1-4F03-4153-AEC0-71401F16C5C1}"/>
    <cellStyle name="Normal 18 9 3" xfId="10824" xr:uid="{40AE837A-AA53-4CB9-8A7A-4C10E919DC35}"/>
    <cellStyle name="Normal 18 9 3 2" xfId="25662" xr:uid="{6A9E4293-4BB6-49F1-B6EE-B2877187FAE5}"/>
    <cellStyle name="Normal 18 9 3 3" xfId="40495" xr:uid="{CFE7D7FA-49BB-49B2-B3C6-BFDC472A662D}"/>
    <cellStyle name="Normal 18 9 4" xfId="18242" xr:uid="{594D6F53-F86B-48F7-A4DD-93E3365F6F69}"/>
    <cellStyle name="Normal 18 9 5" xfId="33075" xr:uid="{F26A522D-8298-41F7-9DC0-27D0EFC06F4C}"/>
    <cellStyle name="Normal 19" xfId="2179" xr:uid="{A4B4CD18-1945-4100-9858-3E55C8A7DCC7}"/>
    <cellStyle name="Normal 19 10" xfId="6645" xr:uid="{F6633791-B774-4CB5-9DF9-CB3F5E221D6F}"/>
    <cellStyle name="Normal 19 10 2" xfId="14068" xr:uid="{2C04C19D-D575-49F4-805F-0F01930B358E}"/>
    <cellStyle name="Normal 19 10 2 2" xfId="28906" xr:uid="{FCB9FD17-04B9-43B2-A073-BBDF15ACC61D}"/>
    <cellStyle name="Normal 19 10 2 3" xfId="43739" xr:uid="{7CEFCE18-0522-4D71-AEF2-5DAC742D8E53}"/>
    <cellStyle name="Normal 19 10 3" xfId="21486" xr:uid="{1BBEC891-9490-4123-9488-9EE5949903D1}"/>
    <cellStyle name="Normal 19 10 4" xfId="36319" xr:uid="{C7052E2B-0555-43A8-BE23-E6666C3DFB78}"/>
    <cellStyle name="Normal 19 11" xfId="10086" xr:uid="{75B77C43-C013-4C5D-A748-9E150251D196}"/>
    <cellStyle name="Normal 19 11 2" xfId="24924" xr:uid="{E78E41A8-02FF-44A0-B7CB-368F679B3F97}"/>
    <cellStyle name="Normal 19 11 3" xfId="39757" xr:uid="{F69A4629-5CD6-408D-80D1-23408B8125C4}"/>
    <cellStyle name="Normal 19 12" xfId="17504" xr:uid="{6BBB7BE8-863D-4D87-80E0-D5EEAED229FF}"/>
    <cellStyle name="Normal 19 13" xfId="32337" xr:uid="{E1E8B1A8-C94A-406A-9E95-0DD120019563}"/>
    <cellStyle name="Normal 19 14" xfId="2559" xr:uid="{7375EDB3-6D43-441C-AAA9-68E85DE9F487}"/>
    <cellStyle name="Normal 19 2" xfId="2701" xr:uid="{BB9A8A6D-4F3C-4627-8457-F31065ABC530}"/>
    <cellStyle name="Normal 19 3" xfId="2718" xr:uid="{E1495EDA-40AB-4CE0-90C7-2B03B6CDDE52}"/>
    <cellStyle name="Normal 19 4" xfId="2761" xr:uid="{248B631B-785E-4B12-8DFE-43CD1AA6939A}"/>
    <cellStyle name="Normal 19 5" xfId="3415" xr:uid="{0B1052A7-AD8F-4E30-972C-5C262FC4BE76}"/>
    <cellStyle name="Normal 19 5 2" xfId="4782" xr:uid="{C5204464-2530-443F-A300-B7A8408F032E}"/>
    <cellStyle name="Normal 19 5 2 2" xfId="8020" xr:uid="{54413DB4-921D-4284-972B-383414C5096F}"/>
    <cellStyle name="Normal 19 5 2 2 2" xfId="15443" xr:uid="{8FBAAF22-C5BD-412D-9B3D-DB5E1F87C98D}"/>
    <cellStyle name="Normal 19 5 2 2 2 2" xfId="30281" xr:uid="{A30591DC-9D22-4CD7-B031-FAB5E9C9FBB1}"/>
    <cellStyle name="Normal 19 5 2 2 2 3" xfId="45114" xr:uid="{595F2753-49FC-47AF-A918-C900B4363C42}"/>
    <cellStyle name="Normal 19 5 2 2 3" xfId="22861" xr:uid="{56158989-0A0A-4AD3-99C0-5255550CF51E}"/>
    <cellStyle name="Normal 19 5 2 2 4" xfId="37694" xr:uid="{5408615A-2549-49B4-AB56-3105E62D27B1}"/>
    <cellStyle name="Normal 19 5 2 3" xfId="12205" xr:uid="{B8A6AFCF-E8E4-4F67-87DF-E78643D51D89}"/>
    <cellStyle name="Normal 19 5 2 3 2" xfId="27043" xr:uid="{7B2323B5-B269-411A-8774-7348FFDF1F6E}"/>
    <cellStyle name="Normal 19 5 2 3 3" xfId="41876" xr:uid="{D7F46C00-54D9-41FD-ADB2-2F7238E154A7}"/>
    <cellStyle name="Normal 19 5 2 4" xfId="19623" xr:uid="{FCE9B6E5-B417-4E31-A887-55F060D3BB05}"/>
    <cellStyle name="Normal 19 5 2 5" xfId="34456" xr:uid="{BBA1D9E2-3DA5-451A-AA5B-5C47266E3797}"/>
    <cellStyle name="Normal 19 5 3" xfId="6646" xr:uid="{D67E24F3-31DB-405A-8C02-328DA963CFA4}"/>
    <cellStyle name="Normal 19 5 3 2" xfId="14069" xr:uid="{DF1A3C22-B943-4890-89AA-B476105F976D}"/>
    <cellStyle name="Normal 19 5 3 2 2" xfId="28907" xr:uid="{E19F1DAE-7D25-45D4-9576-42E8134F9233}"/>
    <cellStyle name="Normal 19 5 3 2 3" xfId="43740" xr:uid="{C4AEEAB5-51DF-4E26-AC6F-BD256271D234}"/>
    <cellStyle name="Normal 19 5 3 3" xfId="21487" xr:uid="{8D927AD0-2BAC-4FEE-8D49-ADB6BF2ED79F}"/>
    <cellStyle name="Normal 19 5 3 4" xfId="36320" xr:uid="{251ACA4E-76E0-41AA-B193-1F0BFC881B4D}"/>
    <cellStyle name="Normal 19 5 4" xfId="10828" xr:uid="{F8087AE7-4FC3-4C51-B72E-54B9DD5B3708}"/>
    <cellStyle name="Normal 19 5 4 2" xfId="25666" xr:uid="{BC91D06F-FF4A-4921-8236-721DF124D932}"/>
    <cellStyle name="Normal 19 5 4 3" xfId="40499" xr:uid="{94218208-5B35-47A2-8950-0CCAC232614E}"/>
    <cellStyle name="Normal 19 5 5" xfId="18246" xr:uid="{DA9190D5-E5BD-4241-8029-73EB480C53CE}"/>
    <cellStyle name="Normal 19 5 6" xfId="33079" xr:uid="{B4A3D41C-B0DC-438B-AEBC-94D7D0B3EAE8}"/>
    <cellStyle name="Normal 19 6" xfId="3416" xr:uid="{235C1D28-5CCF-4DBA-A3C9-C5008AD8D80D}"/>
    <cellStyle name="Normal 19 6 2" xfId="4783" xr:uid="{6445E70E-B435-4341-9475-7D9304C83B2B}"/>
    <cellStyle name="Normal 19 6 2 2" xfId="8021" xr:uid="{004A8C04-725E-4987-8542-5040A8830805}"/>
    <cellStyle name="Normal 19 6 2 2 2" xfId="15444" xr:uid="{A3C131FF-EE37-40DB-8ABA-3A9B2D656EFC}"/>
    <cellStyle name="Normal 19 6 2 2 2 2" xfId="30282" xr:uid="{1D3CEC86-57AE-4DA8-BF57-482B0A00C9A3}"/>
    <cellStyle name="Normal 19 6 2 2 2 3" xfId="45115" xr:uid="{D00B107F-D3BF-40EB-9EF2-E25F4D725F6A}"/>
    <cellStyle name="Normal 19 6 2 2 3" xfId="22862" xr:uid="{024B7166-F3F4-43D0-82D1-681B4A4925C2}"/>
    <cellStyle name="Normal 19 6 2 2 4" xfId="37695" xr:uid="{94AA75CE-4B33-4398-BDCB-F329D755612A}"/>
    <cellStyle name="Normal 19 6 2 3" xfId="12206" xr:uid="{78E5ECA0-B3D5-464B-BB65-BDBD17DF2653}"/>
    <cellStyle name="Normal 19 6 2 3 2" xfId="27044" xr:uid="{BB06F6A6-9BC0-42A1-B255-1F9B8B23CE14}"/>
    <cellStyle name="Normal 19 6 2 3 3" xfId="41877" xr:uid="{0D9DABAF-FA4E-454C-9769-51A75766B178}"/>
    <cellStyle name="Normal 19 6 2 4" xfId="19624" xr:uid="{A9B4AB34-8F35-437A-94C7-193FA1A546B4}"/>
    <cellStyle name="Normal 19 6 2 5" xfId="34457" xr:uid="{89108445-F176-47AF-89FB-D8D3AA12A40C}"/>
    <cellStyle name="Normal 19 6 3" xfId="6647" xr:uid="{D0BE1880-7B56-4A87-B7B6-3C6860B5AF0F}"/>
    <cellStyle name="Normal 19 6 3 2" xfId="14070" xr:uid="{79430763-5617-40F1-AA16-B9EF44FE4EA9}"/>
    <cellStyle name="Normal 19 6 3 2 2" xfId="28908" xr:uid="{2A7FAA67-911F-4762-B58D-65F7C723E5FB}"/>
    <cellStyle name="Normal 19 6 3 2 3" xfId="43741" xr:uid="{5AB4ADA2-7D53-4726-93B1-22A807A652B3}"/>
    <cellStyle name="Normal 19 6 3 3" xfId="21488" xr:uid="{7C27269D-4D6B-4186-A53F-EEBA005CE628}"/>
    <cellStyle name="Normal 19 6 3 4" xfId="36321" xr:uid="{FFF9EEBC-74AD-40AA-8388-4FC35BD43A00}"/>
    <cellStyle name="Normal 19 6 4" xfId="10829" xr:uid="{4E258714-9E46-4B5F-BFFB-4CBF4D0DD40B}"/>
    <cellStyle name="Normal 19 6 4 2" xfId="25667" xr:uid="{8A1574C9-9B62-4DEB-9480-A67D7EEC09CC}"/>
    <cellStyle name="Normal 19 6 4 3" xfId="40500" xr:uid="{60D57B48-3911-4F83-AC1F-DCF0B6A47C0B}"/>
    <cellStyle name="Normal 19 6 5" xfId="18247" xr:uid="{E1E86FBE-0F7F-4350-8F1D-35CD6FF706E1}"/>
    <cellStyle name="Normal 19 6 6" xfId="33080" xr:uid="{C5ADCDB8-80C8-41F7-BB2E-4553ADEC2807}"/>
    <cellStyle name="Normal 19 7" xfId="4784" xr:uid="{8D0D1D31-621F-4B5E-862F-C5E42CDEDF24}"/>
    <cellStyle name="Normal 19 7 2" xfId="8022" xr:uid="{F60869B3-65C4-4B05-8964-6F255BE4BC7B}"/>
    <cellStyle name="Normal 19 7 2 2" xfId="15445" xr:uid="{55C29402-0EAF-4295-9895-C2141DD58E4E}"/>
    <cellStyle name="Normal 19 7 2 2 2" xfId="30283" xr:uid="{A967538C-A189-46C0-92A1-11A6FB738F69}"/>
    <cellStyle name="Normal 19 7 2 2 3" xfId="45116" xr:uid="{18E94C10-6D6C-4DBF-8F10-E43970C51B2B}"/>
    <cellStyle name="Normal 19 7 2 3" xfId="22863" xr:uid="{9120A686-79D3-438A-99AF-16332A0C7F48}"/>
    <cellStyle name="Normal 19 7 2 4" xfId="37696" xr:uid="{1532621F-23C9-4B3D-96E0-2B15A1BB7988}"/>
    <cellStyle name="Normal 19 7 3" xfId="12207" xr:uid="{4C14D1C6-ACA8-4F31-B589-B5FE1E08EB61}"/>
    <cellStyle name="Normal 19 7 3 2" xfId="27045" xr:uid="{ED51422B-6049-499C-862C-CF4F8B0C8FEF}"/>
    <cellStyle name="Normal 19 7 3 3" xfId="41878" xr:uid="{B4A5CC75-DD15-4E0D-8778-F0B24584A313}"/>
    <cellStyle name="Normal 19 7 4" xfId="19625" xr:uid="{70714DEF-7A5B-406B-91D0-6E1412FBD7DE}"/>
    <cellStyle name="Normal 19 7 5" xfId="34458" xr:uid="{969E9D93-F0C7-4CAB-B5DC-227F729F8D72}"/>
    <cellStyle name="Normal 19 8" xfId="5746" xr:uid="{A00C6B45-6461-4CCE-BA77-443F7F345F1B}"/>
    <cellStyle name="Normal 19 8 2" xfId="8986" xr:uid="{19759CC6-CC1F-4AD2-806C-233A55C5D6EF}"/>
    <cellStyle name="Normal 19 8 2 2" xfId="16409" xr:uid="{AF2476C3-6E83-4464-A092-9B5F86538D8B}"/>
    <cellStyle name="Normal 19 8 2 2 2" xfId="31247" xr:uid="{BD8C461C-11EE-4197-90ED-1D198227141C}"/>
    <cellStyle name="Normal 19 8 2 2 3" xfId="46080" xr:uid="{898E88CC-5089-49E2-AC7D-28224469A726}"/>
    <cellStyle name="Normal 19 8 2 3" xfId="23827" xr:uid="{A0248EF8-3BCB-4FEE-9A38-5AB888BBFE53}"/>
    <cellStyle name="Normal 19 8 2 4" xfId="38660" xr:uid="{89235543-DE06-4339-9D75-6E595259EC25}"/>
    <cellStyle name="Normal 19 8 3" xfId="13171" xr:uid="{FDF23958-43E4-4D46-B95A-8F01DC3C9C92}"/>
    <cellStyle name="Normal 19 8 3 2" xfId="28009" xr:uid="{D1E497FF-1B95-4568-A92B-1CC5C49632A5}"/>
    <cellStyle name="Normal 19 8 3 3" xfId="42842" xr:uid="{1046B0C1-9633-4F8A-95E2-926C7E6AFF60}"/>
    <cellStyle name="Normal 19 8 4" xfId="20589" xr:uid="{DB9B355A-585F-4AB5-A69C-C90053037985}"/>
    <cellStyle name="Normal 19 8 5" xfId="35422" xr:uid="{90C61AEE-0E1C-4328-AF78-E6AA81E7DBC5}"/>
    <cellStyle name="Normal 19 9" xfId="3414" xr:uid="{145BB7F3-ADE5-4A7A-83B9-6B8521025E62}"/>
    <cellStyle name="Normal 19 9 2" xfId="9503" xr:uid="{A7B4AF8D-3D9F-4842-8E42-14DB46AF3F3D}"/>
    <cellStyle name="Normal 19 9 2 2" xfId="16926" xr:uid="{E439ABE7-961C-4079-BA33-2693D1DA9F09}"/>
    <cellStyle name="Normal 19 9 2 2 2" xfId="31764" xr:uid="{D56628DC-44DD-4917-8CF5-2EAAF9CB827F}"/>
    <cellStyle name="Normal 19 9 2 2 3" xfId="46597" xr:uid="{6AFDBE8C-A15E-4118-B04B-ABA23473C46E}"/>
    <cellStyle name="Normal 19 9 2 3" xfId="24344" xr:uid="{85B32E4E-CDB4-41C7-AEAF-4E6764B26156}"/>
    <cellStyle name="Normal 19 9 2 4" xfId="39177" xr:uid="{EE23FCCA-7966-463E-95D9-802EA236E16C}"/>
    <cellStyle name="Normal 19 9 3" xfId="10827" xr:uid="{99B13058-D5DD-4FB0-93F9-6FDC27441E33}"/>
    <cellStyle name="Normal 19 9 3 2" xfId="25665" xr:uid="{3C288165-FC1C-4FAD-BB92-07680DE7E457}"/>
    <cellStyle name="Normal 19 9 3 3" xfId="40498" xr:uid="{46622125-2F05-4E0F-9F1B-D02E81FF6818}"/>
    <cellStyle name="Normal 19 9 4" xfId="18245" xr:uid="{37FE7F24-7E19-40A5-B738-CFB9B789C0A2}"/>
    <cellStyle name="Normal 19 9 5" xfId="33078" xr:uid="{E93754CF-C805-491C-A2D2-A2AD05DED932}"/>
    <cellStyle name="Normal 2" xfId="1" xr:uid="{00000000-0005-0000-0000-000001000000}"/>
    <cellStyle name="Normal 2 17" xfId="1328" xr:uid="{0C05A185-BDB2-491F-B2D2-E3CF751BDA91}"/>
    <cellStyle name="Normal 2 2" xfId="9" xr:uid="{A065A06D-EE05-427C-B4B0-F62A2CF5C7C7}"/>
    <cellStyle name="Normal 2 2 10" xfId="1329" xr:uid="{FCDB20BE-6480-4FCE-B2E3-2E5F0D1569FB}"/>
    <cellStyle name="Normal 2 2 11" xfId="56" xr:uid="{F143C89E-9F2A-4037-BC2D-5649E943731F}"/>
    <cellStyle name="Normal 2 2 2" xfId="241" xr:uid="{FD955A74-262C-4797-83DF-723C2F724530}"/>
    <cellStyle name="Normal 2 2 2 2" xfId="1330" xr:uid="{5AB8B6EC-E8C5-4A6C-96DB-38DAF06491B7}"/>
    <cellStyle name="Normal 2 2 2 3" xfId="2201" xr:uid="{0D199A8E-E065-416C-987C-337E3AC936C3}"/>
    <cellStyle name="Normal 2 2 3" xfId="242" xr:uid="{168539BE-AE4F-43FA-B3A9-4DBBD187CE92}"/>
    <cellStyle name="Normal 2 2 3 2" xfId="243" xr:uid="{BAFC77C3-BC21-4422-8963-43AFE53F506D}"/>
    <cellStyle name="Normal 2 2 4" xfId="240" xr:uid="{DC138CE7-FF3E-4FEC-8A33-10E5A088A5C8}"/>
    <cellStyle name="Normal 2 2 5" xfId="491" xr:uid="{27FFE89D-9E56-43EC-9298-E5BCD36C6DFB}"/>
    <cellStyle name="Normal 2 2 6" xfId="668" xr:uid="{C6FA6F3D-74CC-4EDC-9AF2-66464FD34D51}"/>
    <cellStyle name="Normal 2 2 7" xfId="852" xr:uid="{9377F5B9-44E0-46F8-8C9D-915D405550F6}"/>
    <cellStyle name="Normal 2 2 8" xfId="1019" xr:uid="{A566AB11-C23F-4610-9371-7313E74BB5AA}"/>
    <cellStyle name="Normal 2 2 9" xfId="324" xr:uid="{2951DB26-051E-41F0-A02C-BF3FFE43C04A}"/>
    <cellStyle name="Normal 2 2_COREP GL04rev3" xfId="244" xr:uid="{E9061B3F-9E5E-41C5-9089-D56701F42D3C}"/>
    <cellStyle name="Normal 2 3" xfId="245" xr:uid="{A88FC5F2-386C-4E53-8CAB-D9F44AA4C967}"/>
    <cellStyle name="Normal 2 3 2" xfId="1331" xr:uid="{989E1C5A-1560-4176-AE01-DC72E3945CBD}"/>
    <cellStyle name="Normal 2 3 2 2" xfId="1332" xr:uid="{6869D226-9AF5-44E6-A9BC-4EC68B44B19E}"/>
    <cellStyle name="Normal 2 3 2 3" xfId="1333" xr:uid="{BF7352B0-B2A0-446B-8F7F-2D17F7EC79A2}"/>
    <cellStyle name="Normal 2 4" xfId="1334" xr:uid="{9D5C79CD-5619-4199-8F82-6972F2F8F82B}"/>
    <cellStyle name="Normal 2 4 2" xfId="1335" xr:uid="{D4EC8DE5-CADD-4C1E-8D8B-CA381C24A9D8}"/>
    <cellStyle name="Normal 2 4 2 2" xfId="1336" xr:uid="{8AA7432A-2614-408C-ACE3-4EC7E98EA8B2}"/>
    <cellStyle name="Normal 2 4 3" xfId="1337" xr:uid="{6C2B929E-D81C-4EA9-9E72-39062C9E99A9}"/>
    <cellStyle name="Normal 2 4 4" xfId="1338" xr:uid="{9C23D834-12BB-40B1-BBF5-565395D25C30}"/>
    <cellStyle name="Normal 2 4 5" xfId="1339" xr:uid="{DBA41EAA-40F2-4899-8553-60719149E9C1}"/>
    <cellStyle name="Normal 2 5" xfId="246" xr:uid="{EE4DFD48-F6CD-4D96-816C-43510872D822}"/>
    <cellStyle name="Normal 2 5 2" xfId="640" xr:uid="{F18D3EDB-2C64-4870-990E-48FF1A0A52A5}"/>
    <cellStyle name="Normal 2 5 2 2" xfId="663" xr:uid="{B0D63546-DBCB-4AAC-B1D6-5913242429FC}"/>
    <cellStyle name="Normal 2 5 2 2 2" xfId="1341" xr:uid="{1C5D94EA-E180-49DC-8CB0-8B249561C59A}"/>
    <cellStyle name="Normal 2 5 2 3" xfId="842" xr:uid="{4B721320-D243-4105-A541-7F53B43D33B9}"/>
    <cellStyle name="Normal 2 5 2 4" xfId="1201" xr:uid="{0FECCFB5-26E7-4C0B-9D69-CBF6F3F69E91}"/>
    <cellStyle name="Normal 2 5 2 4 2" xfId="1342" xr:uid="{C5819AC3-ECD0-480F-BD64-A7564C55D66F}"/>
    <cellStyle name="Normal 2 5 2 5" xfId="1343" xr:uid="{A0B19182-75EB-4DAA-BB34-BDB2CAC0F91D}"/>
    <cellStyle name="Normal 2 5 3" xfId="817" xr:uid="{BEEA41B2-686C-4E0E-8E16-A35EB50295D0}"/>
    <cellStyle name="Normal 2 5 3 2" xfId="847" xr:uid="{5FE5608B-C5F1-49A7-A336-1C3278A94626}"/>
    <cellStyle name="Normal 2 5 3 3" xfId="1206" xr:uid="{5598EEED-A6DF-4A28-99CF-279F90382293}"/>
    <cellStyle name="Normal 2 5 3 4" xfId="1344" xr:uid="{107FF17C-8C17-463E-97BB-6AA9A73F767E}"/>
    <cellStyle name="Normal 2 5 4" xfId="658" xr:uid="{D4C645BC-E419-4380-B374-877521B75C3B}"/>
    <cellStyle name="Normal 2 5 5" xfId="837" xr:uid="{7318A0B5-3E19-482B-91E8-9AF2D6153FFA}"/>
    <cellStyle name="Normal 2 5 6" xfId="1001" xr:uid="{99FBB353-B9D7-4A7C-99B8-C979A50E6F64}"/>
    <cellStyle name="Normal 2 5 7" xfId="1168" xr:uid="{AA60DE2D-4D07-4A8A-B4F6-571D1A331736}"/>
    <cellStyle name="Normal 2 5 8" xfId="1196" xr:uid="{34CE3913-0FE6-4122-891B-729F25B556F9}"/>
    <cellStyle name="Normal 2 5 9" xfId="1340" xr:uid="{DEAA61D8-C780-4E42-9B16-B3379F6B5BA2}"/>
    <cellStyle name="Normal 2 6" xfId="1345" xr:uid="{05F10377-D763-4616-8880-820DC7C975AB}"/>
    <cellStyle name="Normal 2 6 2" xfId="1346" xr:uid="{DAA0EE79-270A-4D18-AB19-622EB16AF7C9}"/>
    <cellStyle name="Normal 2 6 2 2" xfId="1347" xr:uid="{69E0353E-F6DD-4A62-9660-A80CAC8FD697}"/>
    <cellStyle name="Normal 2 6 2 3" xfId="1348" xr:uid="{118EF7E5-1B5C-49FB-8B8F-D6BA582ECB30}"/>
    <cellStyle name="Normal 2 7" xfId="1349" xr:uid="{D85D7D61-CF98-4B5F-8BF6-9941FA6E9043}"/>
    <cellStyle name="Normal 2 8" xfId="57" xr:uid="{D18748C2-CE14-4F74-81DB-C2CA9748A38D}"/>
    <cellStyle name="Normal 2_~0149226" xfId="247" xr:uid="{AE46DEF7-78E4-41BF-8656-6E0762060B8B}"/>
    <cellStyle name="Normal 20" xfId="2209" xr:uid="{7FA6E0F9-03A9-4C79-81BF-0E5164C7F395}"/>
    <cellStyle name="Normal 20 10" xfId="6648" xr:uid="{5345C038-6234-42A5-8D5A-341E56890767}"/>
    <cellStyle name="Normal 20 10 2" xfId="14071" xr:uid="{35CCB10C-53E4-4C25-AC71-BC46D5DE76FD}"/>
    <cellStyle name="Normal 20 10 2 2" xfId="28909" xr:uid="{AA615E99-FB21-4C99-96D4-7FAB36AFB05B}"/>
    <cellStyle name="Normal 20 10 2 3" xfId="43742" xr:uid="{B76E1CFE-7EB6-414B-A3A6-8866A69A8757}"/>
    <cellStyle name="Normal 20 10 3" xfId="21489" xr:uid="{99CFFC94-29B4-46F7-AF5F-FEAB57E4F4C5}"/>
    <cellStyle name="Normal 20 10 4" xfId="36322" xr:uid="{DA119FFC-9821-47F8-A8FF-D1ECBD45195D}"/>
    <cellStyle name="Normal 20 11" xfId="9824" xr:uid="{66F8ED2E-D8FF-4ECE-AF6A-C2B42D31684D}"/>
    <cellStyle name="Normal 20 11 2" xfId="24662" xr:uid="{6A6FD8D5-E9B5-4ECB-8520-FB0CD814BC3E}"/>
    <cellStyle name="Normal 20 11 3" xfId="39495" xr:uid="{5B269161-A683-45DB-8657-2A834EF9FB45}"/>
    <cellStyle name="Normal 20 12" xfId="17242" xr:uid="{5ACBDFA1-7548-4ACA-BBF6-8BBFD362E178}"/>
    <cellStyle name="Normal 20 13" xfId="32075" xr:uid="{A32FDD20-9F74-48C8-84AD-9CD77594F3DB}"/>
    <cellStyle name="Normal 20 2" xfId="2216" xr:uid="{8757C075-72DA-4FF1-B7B4-DECFC4081DD6}"/>
    <cellStyle name="Normal 20 2 10" xfId="17259" xr:uid="{A31A1A53-C843-4268-A05E-472D2DBA2BD1}"/>
    <cellStyle name="Normal 20 2 11" xfId="32092" xr:uid="{CD1379B1-862A-4FC3-9F62-5EAE08860BCA}"/>
    <cellStyle name="Normal 20 2 2" xfId="2308" xr:uid="{EC5182A8-53C1-4880-AEA2-997893B8C0D4}"/>
    <cellStyle name="Normal 20 2 2 10" xfId="32131" xr:uid="{438183F4-3831-4589-B9E3-C0D944B3BCAA}"/>
    <cellStyle name="Normal 20 2 2 2" xfId="3420" xr:uid="{9F1D983B-C310-475D-BB13-616A754C2D7E}"/>
    <cellStyle name="Normal 20 2 2 2 2" xfId="4785" xr:uid="{751A1DB3-1AAE-4215-9E5B-CA81B9796AA3}"/>
    <cellStyle name="Normal 20 2 2 2 2 2" xfId="8023" xr:uid="{F6698AE4-4163-4597-889D-95D48F7DED83}"/>
    <cellStyle name="Normal 20 2 2 2 2 2 2" xfId="15446" xr:uid="{CC95E5DD-BCCC-4217-B1FD-E856D919F06C}"/>
    <cellStyle name="Normal 20 2 2 2 2 2 2 2" xfId="30284" xr:uid="{0A6D582B-52D2-41D4-8664-5B75C5B239C4}"/>
    <cellStyle name="Normal 20 2 2 2 2 2 2 3" xfId="45117" xr:uid="{F1A61713-F791-441B-9F4C-3A4FDB62BCAD}"/>
    <cellStyle name="Normal 20 2 2 2 2 2 3" xfId="22864" xr:uid="{951E29EB-F7AC-46A1-BA35-ED5EB3A337A0}"/>
    <cellStyle name="Normal 20 2 2 2 2 2 4" xfId="37697" xr:uid="{670D8DA5-DD59-4825-B84F-088F45DA2456}"/>
    <cellStyle name="Normal 20 2 2 2 2 3" xfId="12208" xr:uid="{98EFB72A-0DBB-4C2B-8C47-30832E360782}"/>
    <cellStyle name="Normal 20 2 2 2 2 3 2" xfId="27046" xr:uid="{4B72607C-2E5E-4C46-A0ED-DF50B7152B40}"/>
    <cellStyle name="Normal 20 2 2 2 2 3 3" xfId="41879" xr:uid="{7AE8E61C-A0F6-4FC4-8F79-E6CA4268FD24}"/>
    <cellStyle name="Normal 20 2 2 2 2 4" xfId="19626" xr:uid="{207A4BE7-2F3E-4BB6-9497-DB6C1C011C01}"/>
    <cellStyle name="Normal 20 2 2 2 2 5" xfId="34459" xr:uid="{D3C241AF-8AAE-46DD-80AC-026F3B65BACC}"/>
    <cellStyle name="Normal 20 2 2 2 3" xfId="6651" xr:uid="{007728AE-0BB6-487F-99A0-8DA8B4DEE24B}"/>
    <cellStyle name="Normal 20 2 2 2 3 2" xfId="14074" xr:uid="{8CD594C4-B24E-4830-B1C8-100588192593}"/>
    <cellStyle name="Normal 20 2 2 2 3 2 2" xfId="28912" xr:uid="{99793434-FD3B-4DD0-B73A-F15C970D22C2}"/>
    <cellStyle name="Normal 20 2 2 2 3 2 3" xfId="43745" xr:uid="{2AABE9E5-CF91-4992-9988-091A0364E3E9}"/>
    <cellStyle name="Normal 20 2 2 2 3 3" xfId="21492" xr:uid="{A13608F7-6386-4AEB-B568-6A1BC2377ABC}"/>
    <cellStyle name="Normal 20 2 2 2 3 4" xfId="36325" xr:uid="{0DDAC47F-91EC-49C9-94DE-D734059C9E68}"/>
    <cellStyle name="Normal 20 2 2 2 4" xfId="10833" xr:uid="{36310106-D56E-4F50-B035-98B548753D71}"/>
    <cellStyle name="Normal 20 2 2 2 4 2" xfId="25671" xr:uid="{F7303D39-7683-4BD7-8C34-01A352C4743A}"/>
    <cellStyle name="Normal 20 2 2 2 4 3" xfId="40504" xr:uid="{74011B5E-30D6-404B-B74D-D0FDA04360C4}"/>
    <cellStyle name="Normal 20 2 2 2 5" xfId="18251" xr:uid="{0800E964-A843-4F86-89DB-2CFD7C0E42D3}"/>
    <cellStyle name="Normal 20 2 2 2 6" xfId="33084" xr:uid="{56E0F073-BA69-4E73-94BD-955DB4BEEA4A}"/>
    <cellStyle name="Normal 20 2 2 3" xfId="3421" xr:uid="{1325502E-4ADF-4789-802F-834F67E3E690}"/>
    <cellStyle name="Normal 20 2 2 3 2" xfId="4786" xr:uid="{95FFB21F-45DD-4863-8F76-DC96E1B97A00}"/>
    <cellStyle name="Normal 20 2 2 3 2 2" xfId="8024" xr:uid="{61997BF2-73C1-44C1-81C5-670A96EA8438}"/>
    <cellStyle name="Normal 20 2 2 3 2 2 2" xfId="15447" xr:uid="{195259C0-3B54-4EB5-84C6-B9F404170C3B}"/>
    <cellStyle name="Normal 20 2 2 3 2 2 2 2" xfId="30285" xr:uid="{F24840DC-B0AF-4E5F-BFD7-54991D8C09DC}"/>
    <cellStyle name="Normal 20 2 2 3 2 2 2 3" xfId="45118" xr:uid="{277E6688-BD98-4C48-8D7F-8F058F247D6A}"/>
    <cellStyle name="Normal 20 2 2 3 2 2 3" xfId="22865" xr:uid="{F00B5658-F072-4E3E-83FF-476359CEA5D7}"/>
    <cellStyle name="Normal 20 2 2 3 2 2 4" xfId="37698" xr:uid="{1C103822-8635-47FB-9D9A-0CF5733D9705}"/>
    <cellStyle name="Normal 20 2 2 3 2 3" xfId="12209" xr:uid="{5C16EE7F-891B-4B5F-8F58-284BDDEC5341}"/>
    <cellStyle name="Normal 20 2 2 3 2 3 2" xfId="27047" xr:uid="{22AF7769-6A87-4BB2-9DD3-EB5E4C76C66E}"/>
    <cellStyle name="Normal 20 2 2 3 2 3 3" xfId="41880" xr:uid="{03545A83-996A-45B5-BE11-905FFA777743}"/>
    <cellStyle name="Normal 20 2 2 3 2 4" xfId="19627" xr:uid="{E88892D6-2A5C-4C25-A7DD-D0DC78D9E97C}"/>
    <cellStyle name="Normal 20 2 2 3 2 5" xfId="34460" xr:uid="{6CA54D04-2E30-404F-B049-1CEC1C81FEF5}"/>
    <cellStyle name="Normal 20 2 2 3 3" xfId="6652" xr:uid="{978EBB4E-92D5-453B-955E-8A2DB80A7522}"/>
    <cellStyle name="Normal 20 2 2 3 3 2" xfId="14075" xr:uid="{08AFA40A-7911-4C24-ABC3-67A7B42DE54F}"/>
    <cellStyle name="Normal 20 2 2 3 3 2 2" xfId="28913" xr:uid="{044EAEC4-8E4E-4BF1-8A9F-3EDDD149530D}"/>
    <cellStyle name="Normal 20 2 2 3 3 2 3" xfId="43746" xr:uid="{61F1A95F-6293-41F6-89A0-22018323792D}"/>
    <cellStyle name="Normal 20 2 2 3 3 3" xfId="21493" xr:uid="{5522BBD6-8B2D-42B0-9F78-9771082120B0}"/>
    <cellStyle name="Normal 20 2 2 3 3 4" xfId="36326" xr:uid="{5E895099-854A-4CB9-A6CD-40B85347714C}"/>
    <cellStyle name="Normal 20 2 2 3 4" xfId="10834" xr:uid="{C5E851F2-7870-4CE4-8501-BB7A4B5D5130}"/>
    <cellStyle name="Normal 20 2 2 3 4 2" xfId="25672" xr:uid="{205EA79E-8A50-4BFF-B10B-65F42D2162DF}"/>
    <cellStyle name="Normal 20 2 2 3 4 3" xfId="40505" xr:uid="{91F5F160-4F0F-497B-BF08-176CCE5AA2B6}"/>
    <cellStyle name="Normal 20 2 2 3 5" xfId="18252" xr:uid="{43F2DC3D-539F-456A-8F72-F855357E2601}"/>
    <cellStyle name="Normal 20 2 2 3 6" xfId="33085" xr:uid="{076AE2CF-AC72-4BA1-B1A7-4281A64C702A}"/>
    <cellStyle name="Normal 20 2 2 4" xfId="4787" xr:uid="{B8332ABD-ACBB-4728-A855-84A93B72C9F8}"/>
    <cellStyle name="Normal 20 2 2 4 2" xfId="8025" xr:uid="{24E28DF7-754C-4298-BF01-13B32FDD2323}"/>
    <cellStyle name="Normal 20 2 2 4 2 2" xfId="15448" xr:uid="{AE440A84-80D5-4FD1-83C4-A8B4442CE258}"/>
    <cellStyle name="Normal 20 2 2 4 2 2 2" xfId="30286" xr:uid="{B452C85F-E565-46B9-87D0-E3809E6CA46F}"/>
    <cellStyle name="Normal 20 2 2 4 2 2 3" xfId="45119" xr:uid="{8A2CB76C-8449-47A3-91EA-010EF1B70A7A}"/>
    <cellStyle name="Normal 20 2 2 4 2 3" xfId="22866" xr:uid="{A1BA8F61-8386-4776-A7AB-A4F6AC4198F5}"/>
    <cellStyle name="Normal 20 2 2 4 2 4" xfId="37699" xr:uid="{D8676583-AE7F-4E78-9F40-3C7401886D18}"/>
    <cellStyle name="Normal 20 2 2 4 3" xfId="12210" xr:uid="{8F6634EE-47DA-4E9B-9674-2D5F52E324CD}"/>
    <cellStyle name="Normal 20 2 2 4 3 2" xfId="27048" xr:uid="{8684934A-D99D-42E0-A723-49E67CBFC3B9}"/>
    <cellStyle name="Normal 20 2 2 4 3 3" xfId="41881" xr:uid="{574810FD-E88D-4189-99A3-1BCF43AE2196}"/>
    <cellStyle name="Normal 20 2 2 4 4" xfId="19628" xr:uid="{D81CE63B-A645-4123-915D-E7DFACFCD505}"/>
    <cellStyle name="Normal 20 2 2 4 5" xfId="34461" xr:uid="{C07D0E19-0EC9-43BE-A66D-895958F21339}"/>
    <cellStyle name="Normal 20 2 2 5" xfId="5808" xr:uid="{113AE17F-E5BC-49B7-AC15-9A0A47CDB823}"/>
    <cellStyle name="Normal 20 2 2 5 2" xfId="9047" xr:uid="{22DE76F2-0EE2-482A-BEF2-FA8A5EE71980}"/>
    <cellStyle name="Normal 20 2 2 5 2 2" xfId="16470" xr:uid="{BE5946E7-F2E5-42C2-8AA7-8F910B12479B}"/>
    <cellStyle name="Normal 20 2 2 5 2 2 2" xfId="31308" xr:uid="{D6BA3ACC-FE85-4D8D-83FB-B44AA36021F6}"/>
    <cellStyle name="Normal 20 2 2 5 2 2 3" xfId="46141" xr:uid="{F42D68DB-52A1-42A4-BBA5-8D29A167295B}"/>
    <cellStyle name="Normal 20 2 2 5 2 3" xfId="23888" xr:uid="{6FC81BEA-E3F4-4A68-9E2E-A48C63D65631}"/>
    <cellStyle name="Normal 20 2 2 5 2 4" xfId="38721" xr:uid="{4FD888CB-B96C-4638-AE80-ED1CE1CBE534}"/>
    <cellStyle name="Normal 20 2 2 5 3" xfId="13232" xr:uid="{073ECAB7-9DDA-438A-B46C-7E8B93450334}"/>
    <cellStyle name="Normal 20 2 2 5 3 2" xfId="28070" xr:uid="{7C4EB932-60A8-4FE2-82C3-D541599764EA}"/>
    <cellStyle name="Normal 20 2 2 5 3 3" xfId="42903" xr:uid="{705FB951-4C5E-41B1-B6FC-EA9F7C73709A}"/>
    <cellStyle name="Normal 20 2 2 5 4" xfId="20650" xr:uid="{01609EAB-E35E-4F4C-BF84-ED72637DDFBF}"/>
    <cellStyle name="Normal 20 2 2 5 5" xfId="35483" xr:uid="{EAB71543-D6EE-4B09-97B7-4A7693A5C679}"/>
    <cellStyle name="Normal 20 2 2 6" xfId="3419" xr:uid="{C4CF9051-3D5F-408B-B9C9-6DCB090F093A}"/>
    <cellStyle name="Normal 20 2 2 6 2" xfId="9506" xr:uid="{77466D84-4013-4E76-B625-B60031BE8C65}"/>
    <cellStyle name="Normal 20 2 2 6 2 2" xfId="16929" xr:uid="{CD295138-1DC9-4822-91D3-032B68D8D98A}"/>
    <cellStyle name="Normal 20 2 2 6 2 2 2" xfId="31767" xr:uid="{641FEE69-206B-4C2D-89FE-2309AC75B683}"/>
    <cellStyle name="Normal 20 2 2 6 2 2 3" xfId="46600" xr:uid="{193258AD-4E23-4BFA-9F39-F1E199B1D591}"/>
    <cellStyle name="Normal 20 2 2 6 2 3" xfId="24347" xr:uid="{ADFBE0DB-5D84-4D22-A566-FFDBB748652D}"/>
    <cellStyle name="Normal 20 2 2 6 2 4" xfId="39180" xr:uid="{6AD0E8D7-973C-47AE-A476-5A9CC2188EFD}"/>
    <cellStyle name="Normal 20 2 2 6 3" xfId="10832" xr:uid="{245CA87A-7C9C-4AF6-B7EC-6A646AA5D226}"/>
    <cellStyle name="Normal 20 2 2 6 3 2" xfId="25670" xr:uid="{0D813288-816B-4335-8A91-9F79FE239C86}"/>
    <cellStyle name="Normal 20 2 2 6 3 3" xfId="40503" xr:uid="{B92DCFF6-B0ED-4851-B180-AC72E25E1A0C}"/>
    <cellStyle name="Normal 20 2 2 6 4" xfId="18250" xr:uid="{EE502A69-EE00-4445-9943-81F5BA1E2463}"/>
    <cellStyle name="Normal 20 2 2 6 5" xfId="33083" xr:uid="{2CCCB4EE-C558-47AD-BA0A-EE85270CEDF5}"/>
    <cellStyle name="Normal 20 2 2 7" xfId="6650" xr:uid="{4C785D62-0F34-4D39-A7CF-7BE0EF9E66AE}"/>
    <cellStyle name="Normal 20 2 2 7 2" xfId="14073" xr:uid="{89F5B13D-2066-4A26-A6B6-20BF87726DF8}"/>
    <cellStyle name="Normal 20 2 2 7 2 2" xfId="28911" xr:uid="{F939DFB7-A2F7-42D4-999C-6CCEC621407D}"/>
    <cellStyle name="Normal 20 2 2 7 2 3" xfId="43744" xr:uid="{B51B0D28-D097-4EFA-A6DF-44B915C6C77C}"/>
    <cellStyle name="Normal 20 2 2 7 3" xfId="21491" xr:uid="{A20A17BC-DA0A-4304-AE8F-7CE0FACB6C46}"/>
    <cellStyle name="Normal 20 2 2 7 4" xfId="36324" xr:uid="{36F9E9D1-ED06-4261-81F4-A019ADC742BA}"/>
    <cellStyle name="Normal 20 2 2 8" xfId="9880" xr:uid="{276DBF1F-2035-46C4-B43F-6E886A1876C8}"/>
    <cellStyle name="Normal 20 2 2 8 2" xfId="24718" xr:uid="{35DD710C-5653-463E-A740-AEBAFF38E0C1}"/>
    <cellStyle name="Normal 20 2 2 8 3" xfId="39551" xr:uid="{2C9A2F8E-1C92-466B-80B2-317F107D534A}"/>
    <cellStyle name="Normal 20 2 2 9" xfId="17298" xr:uid="{30873D12-77C6-41BC-AD31-9B6AFF289A48}"/>
    <cellStyle name="Normal 20 2 3" xfId="3422" xr:uid="{9EBE9D00-8E68-45D6-9DF1-5F1E4E98D5C3}"/>
    <cellStyle name="Normal 20 2 3 2" xfId="4788" xr:uid="{3868E91F-F3EC-48D5-9549-7074E8B59285}"/>
    <cellStyle name="Normal 20 2 3 2 2" xfId="8026" xr:uid="{D60B495A-F46D-485D-892C-52426EBB981F}"/>
    <cellStyle name="Normal 20 2 3 2 2 2" xfId="15449" xr:uid="{2EDD4F0D-3B4B-4AF0-9ABE-6081AE98C4B3}"/>
    <cellStyle name="Normal 20 2 3 2 2 2 2" xfId="30287" xr:uid="{5B34A9F7-4C57-4140-BF38-3C8EA06C9FC6}"/>
    <cellStyle name="Normal 20 2 3 2 2 2 3" xfId="45120" xr:uid="{383E0774-565C-478B-90D5-FFF191B58BDC}"/>
    <cellStyle name="Normal 20 2 3 2 2 3" xfId="22867" xr:uid="{52BD458E-AFA7-469A-A2BB-F4E803B09C56}"/>
    <cellStyle name="Normal 20 2 3 2 2 4" xfId="37700" xr:uid="{902643C2-3A18-479D-852C-402F29BC5538}"/>
    <cellStyle name="Normal 20 2 3 2 3" xfId="12211" xr:uid="{73CAE4C1-FADF-47A7-92C1-1C61FBA78D71}"/>
    <cellStyle name="Normal 20 2 3 2 3 2" xfId="27049" xr:uid="{D70F3C33-38BA-47AD-A4A4-55A94104C4BF}"/>
    <cellStyle name="Normal 20 2 3 2 3 3" xfId="41882" xr:uid="{3B05AF6A-E720-4C5B-9322-B0ABCA0998F9}"/>
    <cellStyle name="Normal 20 2 3 2 4" xfId="19629" xr:uid="{4FDD69FE-AEE7-4C84-A5EC-74458AC2E8FA}"/>
    <cellStyle name="Normal 20 2 3 2 5" xfId="34462" xr:uid="{C549DE70-2364-4007-91B7-39E3FED345CB}"/>
    <cellStyle name="Normal 20 2 3 3" xfId="6653" xr:uid="{532C849F-E7B0-452D-8BA4-68B02A3EF2B9}"/>
    <cellStyle name="Normal 20 2 3 3 2" xfId="14076" xr:uid="{069D44AD-48F3-452F-BA0D-40360A813B44}"/>
    <cellStyle name="Normal 20 2 3 3 2 2" xfId="28914" xr:uid="{E5325486-6925-4D00-93EA-B5C37E134469}"/>
    <cellStyle name="Normal 20 2 3 3 2 3" xfId="43747" xr:uid="{C4D5F5C3-7265-4970-A3DC-3063C2844748}"/>
    <cellStyle name="Normal 20 2 3 3 3" xfId="21494" xr:uid="{11CBC268-3E35-4F27-B2F3-B1B7B0359C23}"/>
    <cellStyle name="Normal 20 2 3 3 4" xfId="36327" xr:uid="{57A10E5F-14FD-41BF-B849-83494A497614}"/>
    <cellStyle name="Normal 20 2 3 4" xfId="10835" xr:uid="{89BCE835-F2B3-4EF1-97BA-812D16122D89}"/>
    <cellStyle name="Normal 20 2 3 4 2" xfId="25673" xr:uid="{40D02E3B-C35F-4B7B-9BE7-2C803A67FD81}"/>
    <cellStyle name="Normal 20 2 3 4 3" xfId="40506" xr:uid="{ABDFBE46-8999-473D-A3A9-582FAF4974FD}"/>
    <cellStyle name="Normal 20 2 3 5" xfId="18253" xr:uid="{DE6E066C-7AD5-4324-9426-E28B29E7CBDD}"/>
    <cellStyle name="Normal 20 2 3 6" xfId="33086" xr:uid="{53C087CC-303F-4CCC-9EDE-2379D6B525E9}"/>
    <cellStyle name="Normal 20 2 4" xfId="3423" xr:uid="{1C655A25-6693-47C5-870F-FF7EF1B311B3}"/>
    <cellStyle name="Normal 20 2 4 2" xfId="4789" xr:uid="{66EF6BFE-30C3-4A67-9D05-B3AE59BA16E2}"/>
    <cellStyle name="Normal 20 2 4 2 2" xfId="8027" xr:uid="{2B646B6C-87EE-493F-A314-343017A6BA9E}"/>
    <cellStyle name="Normal 20 2 4 2 2 2" xfId="15450" xr:uid="{96D2C50F-0EF9-4158-96EB-03554D84D49A}"/>
    <cellStyle name="Normal 20 2 4 2 2 2 2" xfId="30288" xr:uid="{DBAC07C6-4AEB-490F-BC81-0BF484491153}"/>
    <cellStyle name="Normal 20 2 4 2 2 2 3" xfId="45121" xr:uid="{B6E92DC4-02D7-420C-9215-4030B7D3DF9A}"/>
    <cellStyle name="Normal 20 2 4 2 2 3" xfId="22868" xr:uid="{7E056D87-5137-4066-87B6-4662CC93EF91}"/>
    <cellStyle name="Normal 20 2 4 2 2 4" xfId="37701" xr:uid="{7487E9F6-05D8-4DBF-BD22-0CC1F75A182F}"/>
    <cellStyle name="Normal 20 2 4 2 3" xfId="12212" xr:uid="{0D7DAE78-0A18-4D9C-8EA0-2C446502F76C}"/>
    <cellStyle name="Normal 20 2 4 2 3 2" xfId="27050" xr:uid="{8C9D343A-7EB8-47B4-A12F-007368066A22}"/>
    <cellStyle name="Normal 20 2 4 2 3 3" xfId="41883" xr:uid="{64F371FE-5D03-494E-A621-4BE135DCE9E9}"/>
    <cellStyle name="Normal 20 2 4 2 4" xfId="19630" xr:uid="{55343087-3E75-4647-BFE1-F7D1688FCF13}"/>
    <cellStyle name="Normal 20 2 4 2 5" xfId="34463" xr:uid="{03596B28-B639-4EBB-924C-64FE808A6D8A}"/>
    <cellStyle name="Normal 20 2 4 3" xfId="6654" xr:uid="{75E38BBE-4C33-4662-8052-9299A7E1AE88}"/>
    <cellStyle name="Normal 20 2 4 3 2" xfId="14077" xr:uid="{A4AA030B-FCB6-4F52-84F6-54091D50473C}"/>
    <cellStyle name="Normal 20 2 4 3 2 2" xfId="28915" xr:uid="{2C7649E4-BCBA-47F3-BCE5-677994D32971}"/>
    <cellStyle name="Normal 20 2 4 3 2 3" xfId="43748" xr:uid="{15B3B361-2C51-4519-8573-0D2E858B6445}"/>
    <cellStyle name="Normal 20 2 4 3 3" xfId="21495" xr:uid="{43ACD2E9-3C39-46A9-976C-DD796ED19FCD}"/>
    <cellStyle name="Normal 20 2 4 3 4" xfId="36328" xr:uid="{EF47F748-0D0C-45A1-AB21-C1EC2AE4217D}"/>
    <cellStyle name="Normal 20 2 4 4" xfId="10836" xr:uid="{D35652E1-2139-4B86-AF39-05F5D6E4B833}"/>
    <cellStyle name="Normal 20 2 4 4 2" xfId="25674" xr:uid="{7CBED632-DA2C-4FB1-AEF5-EA54C484B336}"/>
    <cellStyle name="Normal 20 2 4 4 3" xfId="40507" xr:uid="{69EC88A6-D664-45C1-99B7-27291046C2E3}"/>
    <cellStyle name="Normal 20 2 4 5" xfId="18254" xr:uid="{30D410F6-7AE3-4F36-82A0-427FAF2D0F39}"/>
    <cellStyle name="Normal 20 2 4 6" xfId="33087" xr:uid="{A05ECC63-E6CC-47AB-99F5-FF4AA713F149}"/>
    <cellStyle name="Normal 20 2 5" xfId="4790" xr:uid="{54A31252-CF64-4561-BEFD-BB4ED9C22DFA}"/>
    <cellStyle name="Normal 20 2 5 2" xfId="8028" xr:uid="{183C5F70-B4E9-4F4E-9857-BA8273578912}"/>
    <cellStyle name="Normal 20 2 5 2 2" xfId="15451" xr:uid="{4D751DCC-38E6-4DAA-A98C-495A303B9060}"/>
    <cellStyle name="Normal 20 2 5 2 2 2" xfId="30289" xr:uid="{763314FB-B62D-4A4D-9AD4-634B3AC9B8F5}"/>
    <cellStyle name="Normal 20 2 5 2 2 3" xfId="45122" xr:uid="{8AB99AB7-85E0-4177-91E5-49D5D6CE56FC}"/>
    <cellStyle name="Normal 20 2 5 2 3" xfId="22869" xr:uid="{023BE8AC-F96A-49C3-9CD7-934310751865}"/>
    <cellStyle name="Normal 20 2 5 2 4" xfId="37702" xr:uid="{F1765880-D348-48B8-8CCD-E77F6C5DC0B7}"/>
    <cellStyle name="Normal 20 2 5 3" xfId="12213" xr:uid="{B9C11537-796F-45EA-BCF6-3ECB8827D8AB}"/>
    <cellStyle name="Normal 20 2 5 3 2" xfId="27051" xr:uid="{ACD2AE52-82D9-46CF-A225-45821D69C5EE}"/>
    <cellStyle name="Normal 20 2 5 3 3" xfId="41884" xr:uid="{700AB900-A502-4046-BED3-3E2B66A956CC}"/>
    <cellStyle name="Normal 20 2 5 4" xfId="19631" xr:uid="{4F5DF239-9312-480A-96C3-457145D2E53F}"/>
    <cellStyle name="Normal 20 2 5 5" xfId="34464" xr:uid="{C46CA467-790C-418F-B615-B22147AE7BC6}"/>
    <cellStyle name="Normal 20 2 6" xfId="5733" xr:uid="{F4A3572F-7FA3-4A7A-9C00-236BA908DCD1}"/>
    <cellStyle name="Normal 20 2 6 2" xfId="8973" xr:uid="{9FE4611F-C360-4AD4-AD65-DA820457E9A1}"/>
    <cellStyle name="Normal 20 2 6 2 2" xfId="16396" xr:uid="{B6408DE6-AC8F-40AA-8D98-80ACA41B2006}"/>
    <cellStyle name="Normal 20 2 6 2 2 2" xfId="31234" xr:uid="{10A8262A-EFDD-4D6A-9916-B893F6C972C5}"/>
    <cellStyle name="Normal 20 2 6 2 2 3" xfId="46067" xr:uid="{F6289CBF-792D-4A8D-8921-37E131F921F9}"/>
    <cellStyle name="Normal 20 2 6 2 3" xfId="23814" xr:uid="{AA3835BF-BDC6-44B1-9375-C6BEF2E5FA78}"/>
    <cellStyle name="Normal 20 2 6 2 4" xfId="38647" xr:uid="{B675CFDE-ECC0-4640-A8E8-BC0CD1B7937C}"/>
    <cellStyle name="Normal 20 2 6 3" xfId="13158" xr:uid="{015A497C-3388-4A9D-AE3F-7D0157FD7CE8}"/>
    <cellStyle name="Normal 20 2 6 3 2" xfId="27996" xr:uid="{B2EB4BF1-1CBA-4A4D-AF20-FA7EBA05712F}"/>
    <cellStyle name="Normal 20 2 6 3 3" xfId="42829" xr:uid="{ACB47F2E-EA28-4874-84A1-85902CF4A708}"/>
    <cellStyle name="Normal 20 2 6 4" xfId="20576" xr:uid="{2CBB519A-3859-4149-A82D-CBFFBFE68FDB}"/>
    <cellStyle name="Normal 20 2 6 5" xfId="35409" xr:uid="{C7D2DC55-92FA-4F42-BC95-8FE713D00F02}"/>
    <cellStyle name="Normal 20 2 7" xfId="3418" xr:uid="{15B18CF1-A538-4D72-B97E-C76DFD2979F7}"/>
    <cellStyle name="Normal 20 2 7 2" xfId="9505" xr:uid="{C219547A-C285-49F1-8E9D-4966956C2A3D}"/>
    <cellStyle name="Normal 20 2 7 2 2" xfId="16928" xr:uid="{1562EE79-0E05-463C-854F-2B78A6EB85AC}"/>
    <cellStyle name="Normal 20 2 7 2 2 2" xfId="31766" xr:uid="{B29D17E7-A506-45B4-9418-B53A96F07E36}"/>
    <cellStyle name="Normal 20 2 7 2 2 3" xfId="46599" xr:uid="{F6DFA2FF-C84F-4A75-8E79-92641C0114B9}"/>
    <cellStyle name="Normal 20 2 7 2 3" xfId="24346" xr:uid="{8E2AB8F8-6053-4016-8B7E-7AD1FBC97FBB}"/>
    <cellStyle name="Normal 20 2 7 2 4" xfId="39179" xr:uid="{EC874F64-1B40-4C82-B9BB-6BEF7FF9202D}"/>
    <cellStyle name="Normal 20 2 7 3" xfId="10831" xr:uid="{B3F2C241-3449-4D65-9BD9-D8453200CB3D}"/>
    <cellStyle name="Normal 20 2 7 3 2" xfId="25669" xr:uid="{EEF0338D-5338-4174-82AD-0E9505BAC73C}"/>
    <cellStyle name="Normal 20 2 7 3 3" xfId="40502" xr:uid="{2E77BD68-3898-4D1E-8577-F504E51C1ABA}"/>
    <cellStyle name="Normal 20 2 7 4" xfId="18249" xr:uid="{89D44931-5A0F-4D4D-857C-94DC9B4F5542}"/>
    <cellStyle name="Normal 20 2 7 5" xfId="33082" xr:uid="{0E0341CF-68E2-4584-898C-8A3E782F6596}"/>
    <cellStyle name="Normal 20 2 8" xfId="6649" xr:uid="{263FDD07-6A4A-41CE-9BDE-FBDD123127D9}"/>
    <cellStyle name="Normal 20 2 8 2" xfId="14072" xr:uid="{330CE052-4C70-41C6-89B2-E72A73F58077}"/>
    <cellStyle name="Normal 20 2 8 2 2" xfId="28910" xr:uid="{19C8507C-83F1-4B11-9B72-AD7265667449}"/>
    <cellStyle name="Normal 20 2 8 2 3" xfId="43743" xr:uid="{1675D8E9-2D2D-42DC-9F5C-4114FDC655D3}"/>
    <cellStyle name="Normal 20 2 8 3" xfId="21490" xr:uid="{3DF77500-179D-4924-B23B-16643ECB2D26}"/>
    <cellStyle name="Normal 20 2 8 4" xfId="36323" xr:uid="{2EAC50E3-6A99-4E95-95D7-56DED5D6F39B}"/>
    <cellStyle name="Normal 20 2 9" xfId="9841" xr:uid="{C328980F-D11A-4D24-9BA4-54F0DDF21F78}"/>
    <cellStyle name="Normal 20 2 9 2" xfId="24679" xr:uid="{21420225-F52A-4038-99F1-624385E43FDD}"/>
    <cellStyle name="Normal 20 2 9 3" xfId="39512" xr:uid="{3D93DC88-4EE4-437D-AF1A-A7E7331B7BDB}"/>
    <cellStyle name="Normal 20 3" xfId="2293" xr:uid="{361508FA-6866-4A6D-B277-FD8DF9E9ED4D}"/>
    <cellStyle name="Normal 20 3 10" xfId="32114" xr:uid="{74659209-FD27-4525-AB94-DE192057C6CE}"/>
    <cellStyle name="Normal 20 3 2" xfId="3425" xr:uid="{78EAF5DB-BFC7-4EE9-9708-2C518BCD8E85}"/>
    <cellStyle name="Normal 20 3 2 2" xfId="4791" xr:uid="{AD605E85-2942-4FD1-ABF9-FCB74BCBD089}"/>
    <cellStyle name="Normal 20 3 2 2 2" xfId="8029" xr:uid="{D9964A00-9410-4FF2-90EB-2E8BA79B9D32}"/>
    <cellStyle name="Normal 20 3 2 2 2 2" xfId="15452" xr:uid="{C2C258E4-D2E4-45D9-9B47-E2D4A303C55D}"/>
    <cellStyle name="Normal 20 3 2 2 2 2 2" xfId="30290" xr:uid="{EE6844A4-F571-4E04-BCCD-1A43D5A3B7A3}"/>
    <cellStyle name="Normal 20 3 2 2 2 2 3" xfId="45123" xr:uid="{2D86CECB-15BF-4E38-88D8-85C62030FD5C}"/>
    <cellStyle name="Normal 20 3 2 2 2 3" xfId="22870" xr:uid="{CC4D13FF-EAEC-4B61-8C79-3792F6F81811}"/>
    <cellStyle name="Normal 20 3 2 2 2 4" xfId="37703" xr:uid="{D9F405DD-8E6D-4E09-B0F1-BF4634A8CF55}"/>
    <cellStyle name="Normal 20 3 2 2 3" xfId="12214" xr:uid="{C91C1F75-518D-42BB-91D0-B51ED733A16D}"/>
    <cellStyle name="Normal 20 3 2 2 3 2" xfId="27052" xr:uid="{5DCE1133-403C-49AE-A4D1-D54147F006B7}"/>
    <cellStyle name="Normal 20 3 2 2 3 3" xfId="41885" xr:uid="{1B348029-5F23-4CE2-9619-EFFB47A97093}"/>
    <cellStyle name="Normal 20 3 2 2 4" xfId="19632" xr:uid="{47145498-F88E-4474-8C35-B3B88308D138}"/>
    <cellStyle name="Normal 20 3 2 2 5" xfId="34465" xr:uid="{320D5482-FA1B-4055-B14A-852CE5A152AC}"/>
    <cellStyle name="Normal 20 3 2 3" xfId="6656" xr:uid="{72085821-B90C-489A-8C36-CCF05223EEDB}"/>
    <cellStyle name="Normal 20 3 2 3 2" xfId="14079" xr:uid="{C9C4D57C-BDC1-42E4-A74D-DCCB9DEB98BB}"/>
    <cellStyle name="Normal 20 3 2 3 2 2" xfId="28917" xr:uid="{68AAB560-FF7E-4268-9235-A220B57C8DE2}"/>
    <cellStyle name="Normal 20 3 2 3 2 3" xfId="43750" xr:uid="{D68B2CFD-9630-46E6-AE80-6DC5B6DECE59}"/>
    <cellStyle name="Normal 20 3 2 3 3" xfId="21497" xr:uid="{C0C33D6F-4903-42F9-95C0-300DE545EA65}"/>
    <cellStyle name="Normal 20 3 2 3 4" xfId="36330" xr:uid="{0E1CDC9C-0E34-4BBB-A4D2-0A1BC56AFF9A}"/>
    <cellStyle name="Normal 20 3 2 4" xfId="10838" xr:uid="{2242B2AA-99E8-41A1-BC2C-0F7203E9175B}"/>
    <cellStyle name="Normal 20 3 2 4 2" xfId="25676" xr:uid="{44FD259C-91C5-45A2-B161-BBF9F30E783E}"/>
    <cellStyle name="Normal 20 3 2 4 3" xfId="40509" xr:uid="{54B963D6-1D85-48A6-9352-75CFA983AF4D}"/>
    <cellStyle name="Normal 20 3 2 5" xfId="18256" xr:uid="{B1EB7666-A5B7-43B9-A7F1-3CB6CABF6960}"/>
    <cellStyle name="Normal 20 3 2 6" xfId="33089" xr:uid="{3A8F34B1-CCE4-4DE5-8F08-9379205FF63F}"/>
    <cellStyle name="Normal 20 3 3" xfId="3426" xr:uid="{3ED9D635-8BD6-4D37-96E6-2495177FAD41}"/>
    <cellStyle name="Normal 20 3 3 2" xfId="4792" xr:uid="{7CE44BDD-7D8D-478C-B6F2-74668CEAFC07}"/>
    <cellStyle name="Normal 20 3 3 2 2" xfId="8030" xr:uid="{6B8FA6AE-B59D-446D-8181-C7E8F4D908DB}"/>
    <cellStyle name="Normal 20 3 3 2 2 2" xfId="15453" xr:uid="{AEF93757-E9E8-47BF-A1C5-9F069FE7CE82}"/>
    <cellStyle name="Normal 20 3 3 2 2 2 2" xfId="30291" xr:uid="{D0F68302-6A39-4766-AFA5-90B73C97AED1}"/>
    <cellStyle name="Normal 20 3 3 2 2 2 3" xfId="45124" xr:uid="{F7A2747B-7634-445A-9579-D0C8F2E837B3}"/>
    <cellStyle name="Normal 20 3 3 2 2 3" xfId="22871" xr:uid="{4DDEC59E-E35E-46B0-BAFB-A7128683EF1D}"/>
    <cellStyle name="Normal 20 3 3 2 2 4" xfId="37704" xr:uid="{D365D05A-F2D0-4D31-BC72-61FDBBB3083C}"/>
    <cellStyle name="Normal 20 3 3 2 3" xfId="12215" xr:uid="{6923AE3E-DAC0-495A-B313-CADEFEEF0AB5}"/>
    <cellStyle name="Normal 20 3 3 2 3 2" xfId="27053" xr:uid="{0E608E0A-3D23-4D69-A5A2-0E6B25A1BFDE}"/>
    <cellStyle name="Normal 20 3 3 2 3 3" xfId="41886" xr:uid="{C4189E8E-DEB5-4CBF-91E2-8666C548D8C5}"/>
    <cellStyle name="Normal 20 3 3 2 4" xfId="19633" xr:uid="{BE639B5F-3C42-4805-82E6-2E14D91B54DB}"/>
    <cellStyle name="Normal 20 3 3 2 5" xfId="34466" xr:uid="{ABDAA72D-265D-4372-BD3B-738377C115AA}"/>
    <cellStyle name="Normal 20 3 3 3" xfId="6657" xr:uid="{3CFD06E8-06EB-466C-BF60-3794401D6B99}"/>
    <cellStyle name="Normal 20 3 3 3 2" xfId="14080" xr:uid="{46053E7B-C143-4C7C-AED7-083189AFB1D2}"/>
    <cellStyle name="Normal 20 3 3 3 2 2" xfId="28918" xr:uid="{C27AC1D8-1F6C-45C0-9E26-1B2F882EBA75}"/>
    <cellStyle name="Normal 20 3 3 3 2 3" xfId="43751" xr:uid="{CD44BCA1-8E08-4570-9BBA-CE34132EF36E}"/>
    <cellStyle name="Normal 20 3 3 3 3" xfId="21498" xr:uid="{65798315-2EF0-4648-B046-DA30A66A1028}"/>
    <cellStyle name="Normal 20 3 3 3 4" xfId="36331" xr:uid="{A2D4E0CF-B22C-463F-8AE5-2155DFFABDFC}"/>
    <cellStyle name="Normal 20 3 3 4" xfId="10839" xr:uid="{25C3CD22-8F13-4A9A-A895-BF52ACA46818}"/>
    <cellStyle name="Normal 20 3 3 4 2" xfId="25677" xr:uid="{E150F0C7-010C-4803-86CB-1CEC965E7014}"/>
    <cellStyle name="Normal 20 3 3 4 3" xfId="40510" xr:uid="{1DB9EB8D-45CD-46C4-AD19-32CEB020A096}"/>
    <cellStyle name="Normal 20 3 3 5" xfId="18257" xr:uid="{3DF528E2-BE16-4916-9EEA-67B07CEA1BE3}"/>
    <cellStyle name="Normal 20 3 3 6" xfId="33090" xr:uid="{F1B5859D-DD6A-4377-9EA0-09E88E0FF8BB}"/>
    <cellStyle name="Normal 20 3 4" xfId="4793" xr:uid="{D9C8101D-272C-4857-94EC-55EBEBB72ED1}"/>
    <cellStyle name="Normal 20 3 4 2" xfId="8031" xr:uid="{41E9D0AE-B59A-481F-B1D2-3EB33826F395}"/>
    <cellStyle name="Normal 20 3 4 2 2" xfId="15454" xr:uid="{322CAB66-A8F4-4F6B-937C-66EE582335BD}"/>
    <cellStyle name="Normal 20 3 4 2 2 2" xfId="30292" xr:uid="{C1F78184-147F-432D-AC5E-FF9045779CA1}"/>
    <cellStyle name="Normal 20 3 4 2 2 3" xfId="45125" xr:uid="{CB855330-065D-4312-8BF2-F054D8172554}"/>
    <cellStyle name="Normal 20 3 4 2 3" xfId="22872" xr:uid="{F34835E2-76BB-4E88-9FC4-740006585E5E}"/>
    <cellStyle name="Normal 20 3 4 2 4" xfId="37705" xr:uid="{C1792553-DE22-46FF-9F2C-0F03A43F15B9}"/>
    <cellStyle name="Normal 20 3 4 3" xfId="12216" xr:uid="{4AD8AC5E-F896-4153-902C-D1F36F5BA4E2}"/>
    <cellStyle name="Normal 20 3 4 3 2" xfId="27054" xr:uid="{4A1DD2BC-CFDB-4FC7-9911-AF58D913677D}"/>
    <cellStyle name="Normal 20 3 4 3 3" xfId="41887" xr:uid="{A7CFBDF0-D8F2-4E4C-92A5-DB5399D04272}"/>
    <cellStyle name="Normal 20 3 4 4" xfId="19634" xr:uid="{E2F24D1B-2D71-4F6F-A6CC-277B587A47B0}"/>
    <cellStyle name="Normal 20 3 4 5" xfId="34467" xr:uid="{B93B103F-38A0-48CE-9BBF-B1EED980E159}"/>
    <cellStyle name="Normal 20 3 5" xfId="5938" xr:uid="{6DB7D3F2-11BF-44BB-8220-F845544500A1}"/>
    <cellStyle name="Normal 20 3 5 2" xfId="9176" xr:uid="{03D9B7FF-FF57-4A07-807B-B78E794E3874}"/>
    <cellStyle name="Normal 20 3 5 2 2" xfId="16599" xr:uid="{81B196D2-26B8-4D00-B047-784701FCDF45}"/>
    <cellStyle name="Normal 20 3 5 2 2 2" xfId="31437" xr:uid="{D1CF9091-7244-4432-B4E2-F26C05B84A73}"/>
    <cellStyle name="Normal 20 3 5 2 2 3" xfId="46270" xr:uid="{BC8C58EA-1372-4B19-8093-480D49B2E1D5}"/>
    <cellStyle name="Normal 20 3 5 2 3" xfId="24017" xr:uid="{F1876CDC-891C-4FA0-BCB3-405E64D16684}"/>
    <cellStyle name="Normal 20 3 5 2 4" xfId="38850" xr:uid="{1336246D-55C2-45D8-A5C5-FB03F7A6732A}"/>
    <cellStyle name="Normal 20 3 5 3" xfId="13361" xr:uid="{6FCA451E-560F-4EF8-8CFC-CEA8718C37DF}"/>
    <cellStyle name="Normal 20 3 5 3 2" xfId="28199" xr:uid="{85626FA1-8431-4808-AC88-6517ECAE0340}"/>
    <cellStyle name="Normal 20 3 5 3 3" xfId="43032" xr:uid="{0B7150C9-1AC4-4BEF-8572-B89545A5BC22}"/>
    <cellStyle name="Normal 20 3 5 4" xfId="20779" xr:uid="{070A39E2-8A76-4A9B-B733-7E0EE8479B1B}"/>
    <cellStyle name="Normal 20 3 5 5" xfId="35612" xr:uid="{5EF12468-3BF5-46B8-847C-7C36A7F4293E}"/>
    <cellStyle name="Normal 20 3 6" xfId="3424" xr:uid="{C4594627-CFB2-4FDF-A4FE-676350EEEEEF}"/>
    <cellStyle name="Normal 20 3 6 2" xfId="9507" xr:uid="{167312CB-A2D2-4BD1-B784-EC67FF0616F6}"/>
    <cellStyle name="Normal 20 3 6 2 2" xfId="16930" xr:uid="{1D226F79-C037-4B51-8404-6BCC4C50474E}"/>
    <cellStyle name="Normal 20 3 6 2 2 2" xfId="31768" xr:uid="{44BEF349-2C41-48FF-A2D6-74966E7D64C9}"/>
    <cellStyle name="Normal 20 3 6 2 2 3" xfId="46601" xr:uid="{6A25E700-9E97-4E5C-8B95-21323A08089A}"/>
    <cellStyle name="Normal 20 3 6 2 3" xfId="24348" xr:uid="{3B4BF76F-36AE-472E-AEA3-1CB1B39181A4}"/>
    <cellStyle name="Normal 20 3 6 2 4" xfId="39181" xr:uid="{5359A3A9-EDA9-4411-9213-8F7307EE6C81}"/>
    <cellStyle name="Normal 20 3 6 3" xfId="10837" xr:uid="{C4DE4457-3D7E-44D6-96B0-035F3809072D}"/>
    <cellStyle name="Normal 20 3 6 3 2" xfId="25675" xr:uid="{45125A58-4258-4422-8615-8803BE73670D}"/>
    <cellStyle name="Normal 20 3 6 3 3" xfId="40508" xr:uid="{AE023AAB-C369-4E97-91DF-8B0EE730392A}"/>
    <cellStyle name="Normal 20 3 6 4" xfId="18255" xr:uid="{4EC5841E-130A-41C6-92EA-7FE89C6E046A}"/>
    <cellStyle name="Normal 20 3 6 5" xfId="33088" xr:uid="{056B7397-433B-438B-AC56-0F648D08A670}"/>
    <cellStyle name="Normal 20 3 7" xfId="6655" xr:uid="{E17D61B3-1E85-4180-A65E-EB7A67B24BE2}"/>
    <cellStyle name="Normal 20 3 7 2" xfId="14078" xr:uid="{C030EA0D-47DA-4D4B-B7E3-5909000E711F}"/>
    <cellStyle name="Normal 20 3 7 2 2" xfId="28916" xr:uid="{AA6DA14C-EB17-48C7-BFE6-CEA625ABDAA9}"/>
    <cellStyle name="Normal 20 3 7 2 3" xfId="43749" xr:uid="{59C49F60-A321-41FB-B83E-61D93CFEB86F}"/>
    <cellStyle name="Normal 20 3 7 3" xfId="21496" xr:uid="{4EF04B14-5BEE-4786-B10F-0C23BC05292E}"/>
    <cellStyle name="Normal 20 3 7 4" xfId="36329" xr:uid="{45B2891F-728F-4288-8737-C293DA267269}"/>
    <cellStyle name="Normal 20 3 8" xfId="9863" xr:uid="{CABA3278-3391-43A2-BEAD-63B959DD8A23}"/>
    <cellStyle name="Normal 20 3 8 2" xfId="24701" xr:uid="{49A0FD38-4BA1-40DA-A045-68603D33E283}"/>
    <cellStyle name="Normal 20 3 8 3" xfId="39534" xr:uid="{39D5DD43-BC58-459C-83D7-82F938A07394}"/>
    <cellStyle name="Normal 20 3 9" xfId="17281" xr:uid="{C216774F-0B5D-4B8D-AFEC-E21BF2ACBF9E}"/>
    <cellStyle name="Normal 20 4" xfId="2323" xr:uid="{A85CA9A7-A0D0-4847-8A27-700F357D204B}"/>
    <cellStyle name="Normal 20 4 10" xfId="32149" xr:uid="{55605B2A-CAEC-4EC6-BB07-96EED4AF18B9}"/>
    <cellStyle name="Normal 20 4 2" xfId="3428" xr:uid="{B3C83B94-8DCA-4F34-AB3F-B140250AF934}"/>
    <cellStyle name="Normal 20 4 2 2" xfId="4794" xr:uid="{F89166E3-49B1-496D-AD59-E82ED6889954}"/>
    <cellStyle name="Normal 20 4 2 2 2" xfId="8032" xr:uid="{19583F73-6B6D-4458-8510-F1D6CD33B673}"/>
    <cellStyle name="Normal 20 4 2 2 2 2" xfId="15455" xr:uid="{0F88E304-E9F0-44C1-B13F-D8A9621A6F03}"/>
    <cellStyle name="Normal 20 4 2 2 2 2 2" xfId="30293" xr:uid="{AEE266F2-EA7B-402F-9233-F81F5C60E7EA}"/>
    <cellStyle name="Normal 20 4 2 2 2 2 3" xfId="45126" xr:uid="{FC665168-A0D4-44C3-95A7-9F926DEACA00}"/>
    <cellStyle name="Normal 20 4 2 2 2 3" xfId="22873" xr:uid="{BAA84B57-5F9F-4770-AA1E-FB51E00B9EF6}"/>
    <cellStyle name="Normal 20 4 2 2 2 4" xfId="37706" xr:uid="{017D9C19-F50A-418D-90AC-DFE3B3FEEF25}"/>
    <cellStyle name="Normal 20 4 2 2 3" xfId="12217" xr:uid="{2F330073-0ACD-4AAF-BE1C-E94878C37377}"/>
    <cellStyle name="Normal 20 4 2 2 3 2" xfId="27055" xr:uid="{DD12E334-6806-4EDD-854F-02AAB07B897E}"/>
    <cellStyle name="Normal 20 4 2 2 3 3" xfId="41888" xr:uid="{88DC5CE0-4BB7-4DE0-8954-64A30565A3F9}"/>
    <cellStyle name="Normal 20 4 2 2 4" xfId="19635" xr:uid="{2F1D81FF-8D89-477A-B857-0F0D51DD17B7}"/>
    <cellStyle name="Normal 20 4 2 2 5" xfId="34468" xr:uid="{439DEC6C-D762-43DA-B6C2-675C9A01F3BF}"/>
    <cellStyle name="Normal 20 4 2 3" xfId="6659" xr:uid="{44F81B89-C05D-4758-9ECF-8DBDB89E10DB}"/>
    <cellStyle name="Normal 20 4 2 3 2" xfId="14082" xr:uid="{B5AA6007-323F-4685-A77A-972B0EF80E06}"/>
    <cellStyle name="Normal 20 4 2 3 2 2" xfId="28920" xr:uid="{AA9188E4-6002-450A-8743-2B2AF733F14E}"/>
    <cellStyle name="Normal 20 4 2 3 2 3" xfId="43753" xr:uid="{F91C95A8-383D-478C-9A6B-77752AFC1993}"/>
    <cellStyle name="Normal 20 4 2 3 3" xfId="21500" xr:uid="{95717950-F8DB-4346-9C6F-BCB53D3F02CB}"/>
    <cellStyle name="Normal 20 4 2 3 4" xfId="36333" xr:uid="{BE76596C-CB8F-40E9-AC43-3620B4D7FFC2}"/>
    <cellStyle name="Normal 20 4 2 4" xfId="10841" xr:uid="{FB310BC8-D983-4368-BC89-55FCB19DAC98}"/>
    <cellStyle name="Normal 20 4 2 4 2" xfId="25679" xr:uid="{15C3E038-62BD-4140-8463-BAB8E5690FAA}"/>
    <cellStyle name="Normal 20 4 2 4 3" xfId="40512" xr:uid="{0BB2B818-6773-4C3A-88BC-F2FDF2A23046}"/>
    <cellStyle name="Normal 20 4 2 5" xfId="18259" xr:uid="{9D40CEF2-CCCB-4F45-87C3-31801D5CDE2B}"/>
    <cellStyle name="Normal 20 4 2 6" xfId="33092" xr:uid="{00FEAF0A-A8FA-47D4-B554-3D26B5BBFABA}"/>
    <cellStyle name="Normal 20 4 3" xfId="3429" xr:uid="{B73C7C87-017C-4384-8143-1C2222044663}"/>
    <cellStyle name="Normal 20 4 3 2" xfId="4795" xr:uid="{D145D7B0-B3AC-4170-9814-1655BDE51271}"/>
    <cellStyle name="Normal 20 4 3 2 2" xfId="8033" xr:uid="{6511C9D3-51C6-46FE-A8AC-0C3F3A725DDE}"/>
    <cellStyle name="Normal 20 4 3 2 2 2" xfId="15456" xr:uid="{BA436759-DA42-4413-B813-0FD959DA83BA}"/>
    <cellStyle name="Normal 20 4 3 2 2 2 2" xfId="30294" xr:uid="{EA083866-450A-4AB3-9EE2-62029FF1C5AD}"/>
    <cellStyle name="Normal 20 4 3 2 2 2 3" xfId="45127" xr:uid="{E355CCFF-6755-429C-AD3C-22C7AC9D8836}"/>
    <cellStyle name="Normal 20 4 3 2 2 3" xfId="22874" xr:uid="{46C3B472-6A7F-49F9-B80E-A0C50C61890A}"/>
    <cellStyle name="Normal 20 4 3 2 2 4" xfId="37707" xr:uid="{6B8CA612-5F1F-4CA9-A34B-034F0A38D9E0}"/>
    <cellStyle name="Normal 20 4 3 2 3" xfId="12218" xr:uid="{1DFD3C82-4D68-4879-A8B1-704DF3F24067}"/>
    <cellStyle name="Normal 20 4 3 2 3 2" xfId="27056" xr:uid="{C4742CBC-03B7-440E-9046-8114E621EF26}"/>
    <cellStyle name="Normal 20 4 3 2 3 3" xfId="41889" xr:uid="{996946BE-493A-4C05-8D25-80558E20BDB6}"/>
    <cellStyle name="Normal 20 4 3 2 4" xfId="19636" xr:uid="{FBA9C86E-6CFD-49FF-9DE6-12E91C880341}"/>
    <cellStyle name="Normal 20 4 3 2 5" xfId="34469" xr:uid="{DF0BBE12-8F8A-49EB-AABB-E6BC6DC32825}"/>
    <cellStyle name="Normal 20 4 3 3" xfId="6660" xr:uid="{C31AF1B2-993F-4468-B093-43516290A4A7}"/>
    <cellStyle name="Normal 20 4 3 3 2" xfId="14083" xr:uid="{0969279B-AFF8-4B97-9679-4F4088F5E0E5}"/>
    <cellStyle name="Normal 20 4 3 3 2 2" xfId="28921" xr:uid="{9E6E44C5-A1A1-4F55-94E4-C72FB79078CB}"/>
    <cellStyle name="Normal 20 4 3 3 2 3" xfId="43754" xr:uid="{2060F9FC-FBAC-4B11-86FB-672FB46AD3E2}"/>
    <cellStyle name="Normal 20 4 3 3 3" xfId="21501" xr:uid="{55C667EE-D817-4B5A-B405-C134832287FE}"/>
    <cellStyle name="Normal 20 4 3 3 4" xfId="36334" xr:uid="{BA9F8FE6-589F-493C-8140-0BDB89A23E22}"/>
    <cellStyle name="Normal 20 4 3 4" xfId="10842" xr:uid="{FCF423D7-FB61-4474-8563-5BE93BFE7634}"/>
    <cellStyle name="Normal 20 4 3 4 2" xfId="25680" xr:uid="{58B6A40A-1D5D-4968-AF92-5EE0B0DBE1CE}"/>
    <cellStyle name="Normal 20 4 3 4 3" xfId="40513" xr:uid="{FAF24837-DE81-4D3C-A0EC-A886592F7801}"/>
    <cellStyle name="Normal 20 4 3 5" xfId="18260" xr:uid="{83AA4B88-0B38-48A4-A1E9-80F86EFDF230}"/>
    <cellStyle name="Normal 20 4 3 6" xfId="33093" xr:uid="{FE4BE3B4-DD9F-476D-A2BD-6865C4F3AD68}"/>
    <cellStyle name="Normal 20 4 4" xfId="4796" xr:uid="{4D1DBDDD-5103-4B8F-B82B-773B9B1DE40E}"/>
    <cellStyle name="Normal 20 4 4 2" xfId="8034" xr:uid="{8950D580-28EC-44D2-B94B-D67B224FFC3D}"/>
    <cellStyle name="Normal 20 4 4 2 2" xfId="15457" xr:uid="{D593A332-9A75-44F1-B812-3A53470F89A7}"/>
    <cellStyle name="Normal 20 4 4 2 2 2" xfId="30295" xr:uid="{104DF3DB-3589-4B36-A72D-EE6C35647787}"/>
    <cellStyle name="Normal 20 4 4 2 2 3" xfId="45128" xr:uid="{3543DAB8-1DFC-4E0B-B4A6-8C4DD6166604}"/>
    <cellStyle name="Normal 20 4 4 2 3" xfId="22875" xr:uid="{EAFE033B-3A4C-4A39-9C8F-CCEFB7D83867}"/>
    <cellStyle name="Normal 20 4 4 2 4" xfId="37708" xr:uid="{E2783E28-BDCD-44B7-82A6-A625EEADFA89}"/>
    <cellStyle name="Normal 20 4 4 3" xfId="12219" xr:uid="{D0A18083-F219-4E37-9DF6-4740CD57ADF7}"/>
    <cellStyle name="Normal 20 4 4 3 2" xfId="27057" xr:uid="{324EF0D8-82EE-4ED7-BF43-256BF3831087}"/>
    <cellStyle name="Normal 20 4 4 3 3" xfId="41890" xr:uid="{2B853D37-016B-46F7-A6F1-B06CDC7AD528}"/>
    <cellStyle name="Normal 20 4 4 4" xfId="19637" xr:uid="{22858027-23EA-4716-A528-06CBAB3AA142}"/>
    <cellStyle name="Normal 20 4 4 5" xfId="34470" xr:uid="{038847E7-9533-4EAB-A8E3-5699CF7A8615}"/>
    <cellStyle name="Normal 20 4 5" xfId="6009" xr:uid="{B49CAEA8-CCD8-4A9E-BAED-79C94391B390}"/>
    <cellStyle name="Normal 20 4 5 2" xfId="9247" xr:uid="{03C21B22-7C0B-4F08-B297-07489AEA1745}"/>
    <cellStyle name="Normal 20 4 5 2 2" xfId="16670" xr:uid="{65A934F1-A0D3-4B6A-B202-16DD6E99B091}"/>
    <cellStyle name="Normal 20 4 5 2 2 2" xfId="31508" xr:uid="{75CE10FA-5DAD-4F47-963D-CC5EB2CD7564}"/>
    <cellStyle name="Normal 20 4 5 2 2 3" xfId="46341" xr:uid="{50479198-3130-44ED-92D5-64096C002F3B}"/>
    <cellStyle name="Normal 20 4 5 2 3" xfId="24088" xr:uid="{B303499A-884A-4201-BECE-372CF2274102}"/>
    <cellStyle name="Normal 20 4 5 2 4" xfId="38921" xr:uid="{422C23C9-4D76-4F6E-A3D9-7506AC3ED20D}"/>
    <cellStyle name="Normal 20 4 5 3" xfId="13432" xr:uid="{DC7CE764-EBEB-4A83-8EA4-780831909C7B}"/>
    <cellStyle name="Normal 20 4 5 3 2" xfId="28270" xr:uid="{BF470965-BE07-4AFF-9E95-CD19C6BBD024}"/>
    <cellStyle name="Normal 20 4 5 3 3" xfId="43103" xr:uid="{EA72B163-57EA-4BCA-B6B6-C8CEC1DF9FE2}"/>
    <cellStyle name="Normal 20 4 5 4" xfId="20850" xr:uid="{9D439725-96EA-446E-A9A3-90BC76241A34}"/>
    <cellStyle name="Normal 20 4 5 5" xfId="35683" xr:uid="{3DA79A9A-9AD3-459C-983F-55DE1BB7E389}"/>
    <cellStyle name="Normal 20 4 6" xfId="3427" xr:uid="{102ECF0C-3CE8-44AA-9D39-F1E29EE6D284}"/>
    <cellStyle name="Normal 20 4 6 2" xfId="9508" xr:uid="{25612B5D-61D2-42C5-9D88-44B8D7A05C32}"/>
    <cellStyle name="Normal 20 4 6 2 2" xfId="16931" xr:uid="{D7B441B2-8BB8-4EA2-9FF7-CC2C1AB3260A}"/>
    <cellStyle name="Normal 20 4 6 2 2 2" xfId="31769" xr:uid="{97B11F46-EE20-41F0-826A-05B0BB41AE1D}"/>
    <cellStyle name="Normal 20 4 6 2 2 3" xfId="46602" xr:uid="{98EF281C-BC9E-47FF-B58E-431531505BE0}"/>
    <cellStyle name="Normal 20 4 6 2 3" xfId="24349" xr:uid="{71D36D72-D4FF-4436-BA47-C81F407B1756}"/>
    <cellStyle name="Normal 20 4 6 2 4" xfId="39182" xr:uid="{B853F43B-5A0C-4627-A27B-1EDB5FE024AF}"/>
    <cellStyle name="Normal 20 4 6 3" xfId="10840" xr:uid="{5A858A6A-0BBD-4A52-84A6-39CA72A3ECCB}"/>
    <cellStyle name="Normal 20 4 6 3 2" xfId="25678" xr:uid="{CAD1D385-846C-467E-A2D7-1DB39036798B}"/>
    <cellStyle name="Normal 20 4 6 3 3" xfId="40511" xr:uid="{039678E1-B9DF-4891-8220-55B158C75F0B}"/>
    <cellStyle name="Normal 20 4 6 4" xfId="18258" xr:uid="{1F974C5C-2AAE-4CE5-807F-E3D432B56946}"/>
    <cellStyle name="Normal 20 4 6 5" xfId="33091" xr:uid="{C8CE3A3E-DA66-4B8F-9102-7F722BDEE6F0}"/>
    <cellStyle name="Normal 20 4 7" xfId="6658" xr:uid="{16237E40-497D-4ED9-AF26-D2F89FD554B9}"/>
    <cellStyle name="Normal 20 4 7 2" xfId="14081" xr:uid="{CEE119EB-67C8-451F-945F-83E3D3F0FD60}"/>
    <cellStyle name="Normal 20 4 7 2 2" xfId="28919" xr:uid="{3456ACE2-2CEF-4668-9224-FF411D350A03}"/>
    <cellStyle name="Normal 20 4 7 2 3" xfId="43752" xr:uid="{C7F1B04D-9DF9-4CEE-9686-C931B9611E62}"/>
    <cellStyle name="Normal 20 4 7 3" xfId="21499" xr:uid="{7311F5A8-04A9-4622-88E2-AAB8A35CEDFF}"/>
    <cellStyle name="Normal 20 4 7 4" xfId="36332" xr:uid="{03144C65-A84C-43E3-8CD8-4827E3CEF20A}"/>
    <cellStyle name="Normal 20 4 8" xfId="9898" xr:uid="{0380AA18-C4F5-4A37-BC91-13388038D85A}"/>
    <cellStyle name="Normal 20 4 8 2" xfId="24736" xr:uid="{02F6930B-9F04-4FCD-AECF-6B5A207D45A4}"/>
    <cellStyle name="Normal 20 4 8 3" xfId="39569" xr:uid="{477D6230-C8FC-4C88-9DB6-7D7BE29CDA4D}"/>
    <cellStyle name="Normal 20 4 9" xfId="17316" xr:uid="{A7577328-3A21-4DF5-ABDF-0DCE04B341D1}"/>
    <cellStyle name="Normal 20 5" xfId="3430" xr:uid="{A4BB9572-98DC-44F7-930A-AE900810E6A6}"/>
    <cellStyle name="Normal 20 5 2" xfId="4797" xr:uid="{50FFD9EA-5DBA-450E-A7BF-8C44D16D98D5}"/>
    <cellStyle name="Normal 20 5 2 2" xfId="8035" xr:uid="{3FA5D513-1FA6-4296-9EEB-30B0A543DAB1}"/>
    <cellStyle name="Normal 20 5 2 2 2" xfId="15458" xr:uid="{636446DD-89D4-4827-AF77-323F6E8BC3C6}"/>
    <cellStyle name="Normal 20 5 2 2 2 2" xfId="30296" xr:uid="{B5028E84-066C-499B-A785-6C6A08A265F9}"/>
    <cellStyle name="Normal 20 5 2 2 2 3" xfId="45129" xr:uid="{0F17BDC7-0A8A-4602-8074-C24D44E0BBDC}"/>
    <cellStyle name="Normal 20 5 2 2 3" xfId="22876" xr:uid="{1F2DBE3C-71BB-4A24-9AE8-4CBA54F6E8F4}"/>
    <cellStyle name="Normal 20 5 2 2 4" xfId="37709" xr:uid="{E3E92ECB-C75C-410A-A665-58016770FB17}"/>
    <cellStyle name="Normal 20 5 2 3" xfId="12220" xr:uid="{33933B56-332C-42B4-A2BB-01A71911C98D}"/>
    <cellStyle name="Normal 20 5 2 3 2" xfId="27058" xr:uid="{32D455FD-E25E-4C35-B040-1D7EB52AE4C7}"/>
    <cellStyle name="Normal 20 5 2 3 3" xfId="41891" xr:uid="{B2E71903-EFBB-4C24-982C-77E8A755EB30}"/>
    <cellStyle name="Normal 20 5 2 4" xfId="19638" xr:uid="{B6A763C2-147E-4EBE-8711-09A3E883D684}"/>
    <cellStyle name="Normal 20 5 2 5" xfId="34471" xr:uid="{69CE949D-BEB2-4F87-AC60-0915DEDAB305}"/>
    <cellStyle name="Normal 20 5 3" xfId="6661" xr:uid="{734B06F6-92CA-47D2-8F76-70FFF3566FAD}"/>
    <cellStyle name="Normal 20 5 3 2" xfId="14084" xr:uid="{16ACDF23-DF98-4552-9778-D26382AE9F16}"/>
    <cellStyle name="Normal 20 5 3 2 2" xfId="28922" xr:uid="{400C1F27-58CC-41B9-9C37-6E23A15B52ED}"/>
    <cellStyle name="Normal 20 5 3 2 3" xfId="43755" xr:uid="{5C19A2E3-1A5F-4EAC-BDFD-2926862F257B}"/>
    <cellStyle name="Normal 20 5 3 3" xfId="21502" xr:uid="{C078E1AF-08B8-408A-97E1-12C578DBA464}"/>
    <cellStyle name="Normal 20 5 3 4" xfId="36335" xr:uid="{1A4669F9-4F28-45A6-BE43-91D71498683C}"/>
    <cellStyle name="Normal 20 5 4" xfId="10843" xr:uid="{8E9379E6-D106-4AA4-981C-5D2497B601D4}"/>
    <cellStyle name="Normal 20 5 4 2" xfId="25681" xr:uid="{73ABA252-8B7B-4228-BFA8-3A0420415AA9}"/>
    <cellStyle name="Normal 20 5 4 3" xfId="40514" xr:uid="{1EF6165C-9127-41B5-9DC5-15AD9644865F}"/>
    <cellStyle name="Normal 20 5 5" xfId="18261" xr:uid="{B8FFE5ED-5A8C-47E7-84DC-BA2756B78122}"/>
    <cellStyle name="Normal 20 5 6" xfId="33094" xr:uid="{293172E6-39BA-4D82-A9DC-7C0B98B406C5}"/>
    <cellStyle name="Normal 20 6" xfId="3431" xr:uid="{07E9B69F-208B-46AC-9D05-4FA3BED01805}"/>
    <cellStyle name="Normal 20 6 2" xfId="4798" xr:uid="{6D08BCD5-75AC-435F-AEAD-16C2C85693C1}"/>
    <cellStyle name="Normal 20 6 2 2" xfId="8036" xr:uid="{97D04397-0D16-435B-BE72-64C3444B43DF}"/>
    <cellStyle name="Normal 20 6 2 2 2" xfId="15459" xr:uid="{1055E1ED-0CDB-426D-AF04-52BD409DE7AE}"/>
    <cellStyle name="Normal 20 6 2 2 2 2" xfId="30297" xr:uid="{2C42A7EE-4C15-4B3C-9FCE-1E78A6D9DA19}"/>
    <cellStyle name="Normal 20 6 2 2 2 3" xfId="45130" xr:uid="{DBD6706B-41EB-4E33-996A-3B7AEF83F9EF}"/>
    <cellStyle name="Normal 20 6 2 2 3" xfId="22877" xr:uid="{1AA07F85-DFC7-4A57-9354-33B5EDB6D68F}"/>
    <cellStyle name="Normal 20 6 2 2 4" xfId="37710" xr:uid="{2A658741-6FB0-4406-8207-667706548C41}"/>
    <cellStyle name="Normal 20 6 2 3" xfId="12221" xr:uid="{86D170AF-2297-4705-ACD2-3150C896E69D}"/>
    <cellStyle name="Normal 20 6 2 3 2" xfId="27059" xr:uid="{343004C8-5A8E-452E-BDF3-C0129096C12D}"/>
    <cellStyle name="Normal 20 6 2 3 3" xfId="41892" xr:uid="{8787C9E3-C64A-470F-B472-2A81314B88F9}"/>
    <cellStyle name="Normal 20 6 2 4" xfId="19639" xr:uid="{A40E72D4-46CD-4E25-8E25-191A7748A7D9}"/>
    <cellStyle name="Normal 20 6 2 5" xfId="34472" xr:uid="{313D6D37-5C6A-4D33-9A46-9E64F166C1F0}"/>
    <cellStyle name="Normal 20 6 3" xfId="6662" xr:uid="{AC410B43-F03A-416C-96A6-B77925B2A450}"/>
    <cellStyle name="Normal 20 6 3 2" xfId="14085" xr:uid="{D9E65761-DC87-4F93-B882-52C0D2C603E6}"/>
    <cellStyle name="Normal 20 6 3 2 2" xfId="28923" xr:uid="{6101CB79-5951-418B-A3A3-E373AF98A680}"/>
    <cellStyle name="Normal 20 6 3 2 3" xfId="43756" xr:uid="{2BA8CA7C-1C37-4FE5-96DA-71735C96BAE5}"/>
    <cellStyle name="Normal 20 6 3 3" xfId="21503" xr:uid="{4EE94078-E91F-4A62-9448-2315C913E2B3}"/>
    <cellStyle name="Normal 20 6 3 4" xfId="36336" xr:uid="{F60F5349-4D5F-4FE6-925B-B620D8F23B23}"/>
    <cellStyle name="Normal 20 6 4" xfId="10844" xr:uid="{214FB7A0-CF54-41A7-9B40-E738EFCEBFCC}"/>
    <cellStyle name="Normal 20 6 4 2" xfId="25682" xr:uid="{FD6CEF45-0A56-4430-8183-03AE84826C50}"/>
    <cellStyle name="Normal 20 6 4 3" xfId="40515" xr:uid="{88ED29DD-3328-4E32-BF65-0310B1940B49}"/>
    <cellStyle name="Normal 20 6 5" xfId="18262" xr:uid="{FE6F8A0F-D416-407D-AB0C-561B82C246F2}"/>
    <cellStyle name="Normal 20 6 6" xfId="33095" xr:uid="{2F155ED6-0F12-4832-917B-B443E93D7B33}"/>
    <cellStyle name="Normal 20 7" xfId="4799" xr:uid="{6C361E38-437B-4B1E-8261-3CF02AF53D0B}"/>
    <cellStyle name="Normal 20 7 2" xfId="8037" xr:uid="{2D140F4C-1F50-4CCA-A939-F14F3E42E233}"/>
    <cellStyle name="Normal 20 7 2 2" xfId="15460" xr:uid="{8E2D0E9E-92F2-4F92-9628-32D4EBB3627B}"/>
    <cellStyle name="Normal 20 7 2 2 2" xfId="30298" xr:uid="{3CF0CA36-2C9C-48E5-A989-8915B9456D7D}"/>
    <cellStyle name="Normal 20 7 2 2 3" xfId="45131" xr:uid="{E2AC70B0-6D27-457D-9CC3-6F1015A7BF3A}"/>
    <cellStyle name="Normal 20 7 2 3" xfId="22878" xr:uid="{20C24A1E-EE63-4BF5-A327-6ABC0477944D}"/>
    <cellStyle name="Normal 20 7 2 4" xfId="37711" xr:uid="{762D08DF-C164-415E-B44C-E0EDA41E7245}"/>
    <cellStyle name="Normal 20 7 3" xfId="12222" xr:uid="{868D673D-1A62-489E-9E8A-33676E40651A}"/>
    <cellStyle name="Normal 20 7 3 2" xfId="27060" xr:uid="{A37520C3-253C-4884-9274-E6DE1E8B9CE6}"/>
    <cellStyle name="Normal 20 7 3 3" xfId="41893" xr:uid="{DD5B57DB-AE1B-487B-8FD7-EE5E32416DCC}"/>
    <cellStyle name="Normal 20 7 4" xfId="19640" xr:uid="{AE7FECDA-5FDC-46F5-A782-B8600DCD159C}"/>
    <cellStyle name="Normal 20 7 5" xfId="34473" xr:uid="{A8E107E4-5516-46F1-AFF8-FADC45D86E56}"/>
    <cellStyle name="Normal 20 8" xfId="5987" xr:uid="{DD5F4D9A-2331-4EB9-B3A7-0E2A7AD4AC56}"/>
    <cellStyle name="Normal 20 8 2" xfId="9225" xr:uid="{49DE4FD5-5B02-4686-B3D7-43E91AE2A2F6}"/>
    <cellStyle name="Normal 20 8 2 2" xfId="16648" xr:uid="{63D59851-6A81-4A1E-95F6-8619E7CBFFEA}"/>
    <cellStyle name="Normal 20 8 2 2 2" xfId="31486" xr:uid="{DAD55F84-96A7-4758-905B-FEF8494D09C8}"/>
    <cellStyle name="Normal 20 8 2 2 3" xfId="46319" xr:uid="{3DE5F4D5-5B74-41A4-8E58-D25D65593A62}"/>
    <cellStyle name="Normal 20 8 2 3" xfId="24066" xr:uid="{6C4E873D-7F43-438B-92CD-1DE51E56FF7B}"/>
    <cellStyle name="Normal 20 8 2 4" xfId="38899" xr:uid="{B4084354-70EC-4867-8770-CD4FEB2958E2}"/>
    <cellStyle name="Normal 20 8 3" xfId="13410" xr:uid="{343BB56B-E344-45A2-9E79-C9753B2515FF}"/>
    <cellStyle name="Normal 20 8 3 2" xfId="28248" xr:uid="{BD9A986B-CE22-4748-B418-8431F4A512B1}"/>
    <cellStyle name="Normal 20 8 3 3" xfId="43081" xr:uid="{8A0BD66B-349D-4A94-97F8-5AA6B0A3B4E7}"/>
    <cellStyle name="Normal 20 8 4" xfId="20828" xr:uid="{6498C796-8A2D-4A1A-895E-687001195C4A}"/>
    <cellStyle name="Normal 20 8 5" xfId="35661" xr:uid="{6E467E7D-14DF-4D2B-810C-C837E633D8A9}"/>
    <cellStyle name="Normal 20 9" xfId="3417" xr:uid="{54250F97-A96A-4766-B34E-A0C02B4B94BE}"/>
    <cellStyle name="Normal 20 9 2" xfId="9504" xr:uid="{B3F61353-2D5D-46D1-8694-3CC6DE945912}"/>
    <cellStyle name="Normal 20 9 2 2" xfId="16927" xr:uid="{B11F95F7-E1CA-4687-8D1B-C28D5CE450F0}"/>
    <cellStyle name="Normal 20 9 2 2 2" xfId="31765" xr:uid="{3C674633-B6CB-442F-B464-1CAC2A52E626}"/>
    <cellStyle name="Normal 20 9 2 2 3" xfId="46598" xr:uid="{15612C66-8206-41DD-9410-0122CCA8F9FC}"/>
    <cellStyle name="Normal 20 9 2 3" xfId="24345" xr:uid="{4A042429-1B9D-4434-9D8E-5E3BC6BDD1A0}"/>
    <cellStyle name="Normal 20 9 2 4" xfId="39178" xr:uid="{C3BE08FB-1EBB-45FE-8B6A-FC685E5D08DB}"/>
    <cellStyle name="Normal 20 9 3" xfId="10830" xr:uid="{08226693-4E7B-47B8-BD44-2B377771DD32}"/>
    <cellStyle name="Normal 20 9 3 2" xfId="25668" xr:uid="{0737D974-D391-4750-8631-2ED49729C715}"/>
    <cellStyle name="Normal 20 9 3 3" xfId="40501" xr:uid="{66A65290-FBE0-409C-87C4-36544106DC77}"/>
    <cellStyle name="Normal 20 9 4" xfId="18248" xr:uid="{49D4A8DF-E289-43CE-8186-C27F434AC974}"/>
    <cellStyle name="Normal 20 9 5" xfId="33081" xr:uid="{7687911A-575C-428C-A958-4F38C1C5CFAB}"/>
    <cellStyle name="Normal 21" xfId="2590" xr:uid="{B1749D0E-08C6-4750-B216-249DE4D7EBC0}"/>
    <cellStyle name="Normal 21 10" xfId="32353" xr:uid="{DAA02610-422C-4686-9A28-7883F26B5653}"/>
    <cellStyle name="Normal 21 2" xfId="3433" xr:uid="{FA994AE9-9940-422A-B617-2477EF149DA1}"/>
    <cellStyle name="Normal 21 2 2" xfId="4800" xr:uid="{F6087A58-D57A-4BAB-865E-27DD8055FDA5}"/>
    <cellStyle name="Normal 21 2 2 2" xfId="8038" xr:uid="{5D3F58C6-010C-4F2F-A0B6-F222EFC79FB9}"/>
    <cellStyle name="Normal 21 2 2 2 2" xfId="15461" xr:uid="{36A0FE83-C83B-44D6-8163-7C35D1072AC0}"/>
    <cellStyle name="Normal 21 2 2 2 2 2" xfId="30299" xr:uid="{162E47A0-91C3-43AB-A81D-A1824AD4CB34}"/>
    <cellStyle name="Normal 21 2 2 2 2 3" xfId="45132" xr:uid="{7CD973E7-E664-48C1-A8CB-1DCA95CEA166}"/>
    <cellStyle name="Normal 21 2 2 2 3" xfId="22879" xr:uid="{4118B3AC-4EDE-48DC-94D6-E0C75BAB7FD3}"/>
    <cellStyle name="Normal 21 2 2 2 4" xfId="37712" xr:uid="{815A11A9-B06A-4D57-99AF-7BA0CD4FD395}"/>
    <cellStyle name="Normal 21 2 2 3" xfId="12223" xr:uid="{AAEA29C3-F85B-42C5-9853-4C9C23FC6442}"/>
    <cellStyle name="Normal 21 2 2 3 2" xfId="27061" xr:uid="{AF964191-D33E-4F09-ACBD-38E52C886764}"/>
    <cellStyle name="Normal 21 2 2 3 3" xfId="41894" xr:uid="{8C88AB25-B4B8-4ABA-AA87-6CEAE66F90C2}"/>
    <cellStyle name="Normal 21 2 2 4" xfId="19641" xr:uid="{B1CF6A33-DF7C-4E8D-82F6-CCFD502B90CD}"/>
    <cellStyle name="Normal 21 2 2 5" xfId="34474" xr:uid="{264E7DC0-81DA-40EF-AD60-4091F8B1C56D}"/>
    <cellStyle name="Normal 21 2 3" xfId="6664" xr:uid="{34C0C130-98A1-4DE3-BABB-9EC077A0C38C}"/>
    <cellStyle name="Normal 21 2 3 2" xfId="14087" xr:uid="{0F3F1E46-3C40-4CAB-BEB5-F664CF4DC6DC}"/>
    <cellStyle name="Normal 21 2 3 2 2" xfId="28925" xr:uid="{D6DB84FA-9B41-453A-8A94-6720297EE9C8}"/>
    <cellStyle name="Normal 21 2 3 2 3" xfId="43758" xr:uid="{14BF3485-955C-45EC-BCAB-85E74EFE8113}"/>
    <cellStyle name="Normal 21 2 3 3" xfId="21505" xr:uid="{3461251C-4F99-439C-8500-19A19DFF3D93}"/>
    <cellStyle name="Normal 21 2 3 4" xfId="36338" xr:uid="{14D868DF-8758-40D5-BAF5-24C057230FAD}"/>
    <cellStyle name="Normal 21 2 4" xfId="10846" xr:uid="{A2E86308-ADDB-47DA-AF96-17F8AE558755}"/>
    <cellStyle name="Normal 21 2 4 2" xfId="25684" xr:uid="{F13005D5-604D-4EFF-8B19-33BDDD8016C6}"/>
    <cellStyle name="Normal 21 2 4 3" xfId="40517" xr:uid="{6BD3C56A-1517-4B5F-9852-76D1D7CA2606}"/>
    <cellStyle name="Normal 21 2 5" xfId="18264" xr:uid="{EBFC2679-4FE8-4AD7-9751-13A43626905C}"/>
    <cellStyle name="Normal 21 2 6" xfId="33097" xr:uid="{F362841E-B6EA-469E-871C-94A5169671A5}"/>
    <cellStyle name="Normal 21 3" xfId="3434" xr:uid="{E26D75B4-AC75-4502-B03B-4C8DE0155F78}"/>
    <cellStyle name="Normal 21 3 2" xfId="4801" xr:uid="{56B4A5A3-EC54-4248-807D-8C3AC7E92CAD}"/>
    <cellStyle name="Normal 21 3 2 2" xfId="8039" xr:uid="{52D5141A-46C1-475F-B4E2-11E53B583EF4}"/>
    <cellStyle name="Normal 21 3 2 2 2" xfId="15462" xr:uid="{56F3486D-523B-4D2F-806F-8F78D7F5004E}"/>
    <cellStyle name="Normal 21 3 2 2 2 2" xfId="30300" xr:uid="{BF6833D3-3679-429C-A326-1AB54165C570}"/>
    <cellStyle name="Normal 21 3 2 2 2 3" xfId="45133" xr:uid="{18CCB22B-F455-4C1A-9635-8BFCD6F2E099}"/>
    <cellStyle name="Normal 21 3 2 2 3" xfId="22880" xr:uid="{1750EF09-F65B-410A-A7BA-4F659E66C8F6}"/>
    <cellStyle name="Normal 21 3 2 2 4" xfId="37713" xr:uid="{71DE7BDC-999E-4A4F-8434-DED8E79A2AF0}"/>
    <cellStyle name="Normal 21 3 2 3" xfId="12224" xr:uid="{438262EF-C818-4911-91CF-61C641452ABF}"/>
    <cellStyle name="Normal 21 3 2 3 2" xfId="27062" xr:uid="{B99762EA-1656-430D-963F-9E043F92A143}"/>
    <cellStyle name="Normal 21 3 2 3 3" xfId="41895" xr:uid="{2E868284-E67D-4194-9745-9C10E60E92E3}"/>
    <cellStyle name="Normal 21 3 2 4" xfId="19642" xr:uid="{19D65DE8-DB15-49D3-95A9-7D6E49A46712}"/>
    <cellStyle name="Normal 21 3 2 5" xfId="34475" xr:uid="{2566770F-796E-404A-B9B1-7F3518CB42D4}"/>
    <cellStyle name="Normal 21 3 3" xfId="6665" xr:uid="{964B60A6-ED63-48C9-AC5D-B7172B4825F2}"/>
    <cellStyle name="Normal 21 3 3 2" xfId="14088" xr:uid="{88D658DF-20CF-41B4-A3A4-252BD931F2E4}"/>
    <cellStyle name="Normal 21 3 3 2 2" xfId="28926" xr:uid="{3F3F088A-B6EA-4ECC-B4F4-5C113BC76111}"/>
    <cellStyle name="Normal 21 3 3 2 3" xfId="43759" xr:uid="{8145CD31-8EA3-4BDB-B94B-CF52D34F5132}"/>
    <cellStyle name="Normal 21 3 3 3" xfId="21506" xr:uid="{FB687E89-56A0-426E-B449-24CBBF1EDBAA}"/>
    <cellStyle name="Normal 21 3 3 4" xfId="36339" xr:uid="{D8BAA401-4664-476C-958C-166745C98CB9}"/>
    <cellStyle name="Normal 21 3 4" xfId="10847" xr:uid="{86FBF01C-8E1B-48C0-9700-2346D6C2387A}"/>
    <cellStyle name="Normal 21 3 4 2" xfId="25685" xr:uid="{CC2842CF-D295-4543-87D0-8CCF68217D77}"/>
    <cellStyle name="Normal 21 3 4 3" xfId="40518" xr:uid="{B5F62CDA-44B5-470D-9A1A-128170C035AD}"/>
    <cellStyle name="Normal 21 3 5" xfId="18265" xr:uid="{E3BA62C2-EED4-4830-AF37-7E2E6CAE236A}"/>
    <cellStyle name="Normal 21 3 6" xfId="33098" xr:uid="{3760AD3C-9826-4659-9B9C-F6F141491572}"/>
    <cellStyle name="Normal 21 4" xfId="4802" xr:uid="{B3DFB64C-0B19-4DC9-B34E-1C3BB2FFD0E0}"/>
    <cellStyle name="Normal 21 4 2" xfId="8040" xr:uid="{A55F1959-4133-407A-BA10-35D72F40E98C}"/>
    <cellStyle name="Normal 21 4 2 2" xfId="15463" xr:uid="{9425247B-D06A-48C4-83C1-303BA146C9A7}"/>
    <cellStyle name="Normal 21 4 2 2 2" xfId="30301" xr:uid="{D0FC74DE-B4D9-4244-BFA4-46A40CF427C1}"/>
    <cellStyle name="Normal 21 4 2 2 3" xfId="45134" xr:uid="{748B5183-21EF-47B6-B33E-14CEDBE098D6}"/>
    <cellStyle name="Normal 21 4 2 3" xfId="22881" xr:uid="{4BBE0834-96E6-469F-901B-D01D7D11C9E0}"/>
    <cellStyle name="Normal 21 4 2 4" xfId="37714" xr:uid="{2EC38E0D-EE75-47D5-B133-AB1B612DFDFB}"/>
    <cellStyle name="Normal 21 4 3" xfId="12225" xr:uid="{DC570FF7-D6A2-46F7-B5B8-EDA698BF439E}"/>
    <cellStyle name="Normal 21 4 3 2" xfId="27063" xr:uid="{D5A51BB9-A643-440C-B905-96C28E2D0707}"/>
    <cellStyle name="Normal 21 4 3 3" xfId="41896" xr:uid="{DA77EA6D-2973-4D07-BC8B-76F3F676D51E}"/>
    <cellStyle name="Normal 21 4 4" xfId="19643" xr:uid="{738225ED-9FD4-49B7-9EF2-51AE04E6D354}"/>
    <cellStyle name="Normal 21 4 5" xfId="34476" xr:uid="{8F8F850C-76FE-4B3C-8F02-DDBF8BDE8B60}"/>
    <cellStyle name="Normal 21 5" xfId="5811" xr:uid="{781AED76-31AF-4EAB-B8B9-E1FBA94BDAA7}"/>
    <cellStyle name="Normal 21 5 2" xfId="9050" xr:uid="{A15F0A0F-50E4-4D13-AFA8-17A8C7A9FD51}"/>
    <cellStyle name="Normal 21 5 2 2" xfId="16473" xr:uid="{8F9E0722-9937-4F98-8E08-F7C4CB4C2576}"/>
    <cellStyle name="Normal 21 5 2 2 2" xfId="31311" xr:uid="{4080838E-F70B-4CAF-A2FF-8BB58D3345FA}"/>
    <cellStyle name="Normal 21 5 2 2 3" xfId="46144" xr:uid="{250ED974-97F6-4354-85C1-CA0DB49C912D}"/>
    <cellStyle name="Normal 21 5 2 3" xfId="23891" xr:uid="{94870855-2515-40BB-855A-5C756E72DFE5}"/>
    <cellStyle name="Normal 21 5 2 4" xfId="38724" xr:uid="{7EE2E34F-2781-4EEF-8990-D7B8B2E0D7CE}"/>
    <cellStyle name="Normal 21 5 3" xfId="13235" xr:uid="{7F84DE7A-1F62-4449-89D5-5EBBF4B0B5F9}"/>
    <cellStyle name="Normal 21 5 3 2" xfId="28073" xr:uid="{49C0B308-1698-4580-9CEA-AC739095AB12}"/>
    <cellStyle name="Normal 21 5 3 3" xfId="42906" xr:uid="{8A342DC7-EC26-4552-9A9D-8575935551D0}"/>
    <cellStyle name="Normal 21 5 4" xfId="20653" xr:uid="{E91385CF-68C0-4575-A1FF-3175F10A6998}"/>
    <cellStyle name="Normal 21 5 5" xfId="35486" xr:uid="{3A4F9C5D-E6BB-4EB7-A1F5-B507E444F45E}"/>
    <cellStyle name="Normal 21 6" xfId="3432" xr:uid="{AB489CC0-963D-4CA4-A117-6B2FD05C2575}"/>
    <cellStyle name="Normal 21 6 2" xfId="9509" xr:uid="{AF118B86-8B78-456B-A166-DE742191DCBA}"/>
    <cellStyle name="Normal 21 6 2 2" xfId="16932" xr:uid="{EC2CEE15-1C3E-463A-A23C-B0B5EEAC7805}"/>
    <cellStyle name="Normal 21 6 2 2 2" xfId="31770" xr:uid="{D8B9454B-6F7D-4B64-A48F-F41987FF8D3D}"/>
    <cellStyle name="Normal 21 6 2 2 3" xfId="46603" xr:uid="{9DF59BF3-3566-4815-BFE8-7F0D677F4FA4}"/>
    <cellStyle name="Normal 21 6 2 3" xfId="24350" xr:uid="{D9AAA547-9296-4B6D-88BB-C66DD9251C96}"/>
    <cellStyle name="Normal 21 6 2 4" xfId="39183" xr:uid="{994365E3-107D-4D25-8ED3-4A6FE1CD6EFD}"/>
    <cellStyle name="Normal 21 6 3" xfId="10845" xr:uid="{3222D70C-7BE7-43F5-B629-098613523000}"/>
    <cellStyle name="Normal 21 6 3 2" xfId="25683" xr:uid="{62608841-4B47-4082-B5C4-DDF817EE1D83}"/>
    <cellStyle name="Normal 21 6 3 3" xfId="40516" xr:uid="{41030EA5-033D-40D1-8A5F-11BE4F0692E5}"/>
    <cellStyle name="Normal 21 6 4" xfId="18263" xr:uid="{F74E49AA-1389-4E2C-9CF0-26E64B0DC5C2}"/>
    <cellStyle name="Normal 21 6 5" xfId="33096" xr:uid="{2B90ADF5-D4C4-4D1C-908C-DEF4D1D080E7}"/>
    <cellStyle name="Normal 21 7" xfId="6663" xr:uid="{BD634735-592C-45C2-B4D9-89666F4F3E2E}"/>
    <cellStyle name="Normal 21 7 2" xfId="14086" xr:uid="{094E93D2-6BE9-4C55-982E-07DAFFBF99F0}"/>
    <cellStyle name="Normal 21 7 2 2" xfId="28924" xr:uid="{73FB54A4-7D8E-4718-9D93-5C74FCA1474A}"/>
    <cellStyle name="Normal 21 7 2 3" xfId="43757" xr:uid="{C59C05FB-8A0A-450E-A571-13D3CA5C6D03}"/>
    <cellStyle name="Normal 21 7 3" xfId="21504" xr:uid="{336352D2-AFD3-4059-B46D-492355C3EDBE}"/>
    <cellStyle name="Normal 21 7 4" xfId="36337" xr:uid="{3A7702E0-B583-48D8-9EA2-420276164336}"/>
    <cellStyle name="Normal 21 8" xfId="10102" xr:uid="{556BC627-703B-4005-9563-31A87F3E9E55}"/>
    <cellStyle name="Normal 21 8 2" xfId="24940" xr:uid="{D1AAA79D-E8DB-413C-8829-AFCF423099A6}"/>
    <cellStyle name="Normal 21 8 3" xfId="39773" xr:uid="{9F8CBD8E-FBDE-4828-9137-FEB45B0BB257}"/>
    <cellStyle name="Normal 21 9" xfId="17520" xr:uid="{209BFA97-F75B-497D-86F7-638E3283A33B}"/>
    <cellStyle name="Normal 22" xfId="2554" xr:uid="{942764DC-9723-42F5-8873-2F2217DBFAB7}"/>
    <cellStyle name="Normal 22 10" xfId="32332" xr:uid="{8F1F2D96-1A6E-4E6F-B07E-C098DD70EF84}"/>
    <cellStyle name="Normal 22 2" xfId="3436" xr:uid="{FDC0B55F-720A-4C65-96FF-87CA5F81EA8E}"/>
    <cellStyle name="Normal 22 2 2" xfId="4803" xr:uid="{934E4CE4-6D3D-4E60-A0CE-971818EB831B}"/>
    <cellStyle name="Normal 22 2 2 2" xfId="8041" xr:uid="{8F9D0661-854E-4337-9C35-FA67BF2BA45B}"/>
    <cellStyle name="Normal 22 2 2 2 2" xfId="15464" xr:uid="{7EA0F832-1EC3-46A3-A5B8-EC841A4C1AE7}"/>
    <cellStyle name="Normal 22 2 2 2 2 2" xfId="30302" xr:uid="{ADD8D273-1ACC-46AD-9FE8-5C0B784FEBCC}"/>
    <cellStyle name="Normal 22 2 2 2 2 3" xfId="45135" xr:uid="{F08F9379-FF27-4CE9-AB91-E9161A9628C6}"/>
    <cellStyle name="Normal 22 2 2 2 3" xfId="22882" xr:uid="{68831543-186E-4CDB-BDD2-B403F39081DA}"/>
    <cellStyle name="Normal 22 2 2 2 4" xfId="37715" xr:uid="{38FB6FAD-083B-4BB6-A35F-69AAB4E380D9}"/>
    <cellStyle name="Normal 22 2 2 3" xfId="12226" xr:uid="{2B53FFFE-9D9A-4327-BA30-1EA5B655A760}"/>
    <cellStyle name="Normal 22 2 2 3 2" xfId="27064" xr:uid="{7694AD26-0281-41D2-859A-C830F358F212}"/>
    <cellStyle name="Normal 22 2 2 3 3" xfId="41897" xr:uid="{956E727A-FE93-40A7-AF1A-D0FF8A9AD199}"/>
    <cellStyle name="Normal 22 2 2 4" xfId="19644" xr:uid="{1CE001CD-AE91-4514-A63F-4FC80E9D83EC}"/>
    <cellStyle name="Normal 22 2 2 5" xfId="34477" xr:uid="{1E7E386D-84C7-4E07-9632-D1C2BA252140}"/>
    <cellStyle name="Normal 22 2 3" xfId="6667" xr:uid="{2450DD04-F239-445D-AA99-ECBC07ED32B4}"/>
    <cellStyle name="Normal 22 2 3 2" xfId="14090" xr:uid="{5DBF75BA-2103-4132-837B-C15BFE0C4B11}"/>
    <cellStyle name="Normal 22 2 3 2 2" xfId="28928" xr:uid="{A6BA405D-97F9-48F3-BA8C-F8EACCF0B1B5}"/>
    <cellStyle name="Normal 22 2 3 2 3" xfId="43761" xr:uid="{C534796F-8717-444F-B4C8-06D62D05D4BE}"/>
    <cellStyle name="Normal 22 2 3 3" xfId="21508" xr:uid="{944655B3-74D9-489B-9667-CECBDC847B21}"/>
    <cellStyle name="Normal 22 2 3 4" xfId="36341" xr:uid="{09C20F2B-EAA2-4ADF-9406-35B5FCAC4714}"/>
    <cellStyle name="Normal 22 2 4" xfId="10849" xr:uid="{BFBDF8A4-2F39-43C1-88E5-A23579109CB0}"/>
    <cellStyle name="Normal 22 2 4 2" xfId="25687" xr:uid="{EC7CFCD0-BFA5-408D-BC97-C1A30D4F653E}"/>
    <cellStyle name="Normal 22 2 4 3" xfId="40520" xr:uid="{1C2D0A0C-CC29-4895-A262-CDCBD5987C6B}"/>
    <cellStyle name="Normal 22 2 5" xfId="18267" xr:uid="{06FE5ECA-8FC0-4D80-B8D1-C10DC37254F7}"/>
    <cellStyle name="Normal 22 2 6" xfId="33100" xr:uid="{9CF97FA5-7E99-42B5-8006-A1698DB7690E}"/>
    <cellStyle name="Normal 22 3" xfId="3437" xr:uid="{2516E699-7185-41B1-B2AC-D7218B5DD70E}"/>
    <cellStyle name="Normal 22 3 2" xfId="4804" xr:uid="{D5CF10BC-5B09-4176-928B-E4BF06586674}"/>
    <cellStyle name="Normal 22 3 2 2" xfId="8042" xr:uid="{1656A76C-F0D2-4D88-B1B2-CEF63FEF5E2C}"/>
    <cellStyle name="Normal 22 3 2 2 2" xfId="15465" xr:uid="{5BC07DD6-D165-487B-8025-4503666313B7}"/>
    <cellStyle name="Normal 22 3 2 2 2 2" xfId="30303" xr:uid="{BCAD744F-D914-4832-8B97-0EE64D73579B}"/>
    <cellStyle name="Normal 22 3 2 2 2 3" xfId="45136" xr:uid="{2203AA37-101E-4115-A5A3-6E8583D593BD}"/>
    <cellStyle name="Normal 22 3 2 2 3" xfId="22883" xr:uid="{185AD609-28F9-4DFF-8C42-09D9496C8B03}"/>
    <cellStyle name="Normal 22 3 2 2 4" xfId="37716" xr:uid="{7ECD6908-1DAB-4164-8C9E-93CD7640760A}"/>
    <cellStyle name="Normal 22 3 2 3" xfId="12227" xr:uid="{21D16204-B71E-4CEA-A320-6D81B073FA0C}"/>
    <cellStyle name="Normal 22 3 2 3 2" xfId="27065" xr:uid="{CAA6E3B5-CAD0-4F50-8560-86CF1A606837}"/>
    <cellStyle name="Normal 22 3 2 3 3" xfId="41898" xr:uid="{D83536F4-7FF5-4AF1-B35B-ADDAD6FEE3DA}"/>
    <cellStyle name="Normal 22 3 2 4" xfId="19645" xr:uid="{F9BDDD63-52E4-4385-9620-3750D6741BFF}"/>
    <cellStyle name="Normal 22 3 2 5" xfId="34478" xr:uid="{A8A6BA9E-0A3D-45EB-BCDD-55DF43182FC5}"/>
    <cellStyle name="Normal 22 3 3" xfId="6668" xr:uid="{26B92879-BA69-48E9-99D6-F3ECEF973B71}"/>
    <cellStyle name="Normal 22 3 3 2" xfId="14091" xr:uid="{2A443910-F5E8-4B59-AFAF-C7D3826A983C}"/>
    <cellStyle name="Normal 22 3 3 2 2" xfId="28929" xr:uid="{5E1A308A-47EF-4903-998F-D57A51E027BB}"/>
    <cellStyle name="Normal 22 3 3 2 3" xfId="43762" xr:uid="{994DB75E-C87E-47A7-935B-C9FA5D75B705}"/>
    <cellStyle name="Normal 22 3 3 3" xfId="21509" xr:uid="{E8AB9AE3-F59D-458C-B0E9-7780CBBC2168}"/>
    <cellStyle name="Normal 22 3 3 4" xfId="36342" xr:uid="{0EFB41F7-B307-4F81-AED1-43FE5CD86F0F}"/>
    <cellStyle name="Normal 22 3 4" xfId="10850" xr:uid="{4A0C6026-CEFF-4F05-862F-3157942F159C}"/>
    <cellStyle name="Normal 22 3 4 2" xfId="25688" xr:uid="{10ACF290-37E2-4E8A-A5A5-7B25067F1EF4}"/>
    <cellStyle name="Normal 22 3 4 3" xfId="40521" xr:uid="{7046085E-D70D-4C20-8976-DB3FB31F2D33}"/>
    <cellStyle name="Normal 22 3 5" xfId="18268" xr:uid="{BA054AAC-449F-4CD0-AE5D-DE484083F27B}"/>
    <cellStyle name="Normal 22 3 6" xfId="33101" xr:uid="{6B1CF7A3-7768-4B06-812A-9AC1B0B73626}"/>
    <cellStyle name="Normal 22 4" xfId="4805" xr:uid="{FB930523-3820-4C1D-B2A6-38FCB18666C4}"/>
    <cellStyle name="Normal 22 4 2" xfId="8043" xr:uid="{5A2950E1-845E-4E45-A5BF-EE8192DF575C}"/>
    <cellStyle name="Normal 22 4 2 2" xfId="15466" xr:uid="{B951110F-05EA-4371-87B1-AFA47835B55E}"/>
    <cellStyle name="Normal 22 4 2 2 2" xfId="30304" xr:uid="{0C48EB30-800F-4439-9DA8-394F5F5B24C6}"/>
    <cellStyle name="Normal 22 4 2 2 3" xfId="45137" xr:uid="{6E249A6C-B21A-4AD0-81C7-AD60A242C576}"/>
    <cellStyle name="Normal 22 4 2 3" xfId="22884" xr:uid="{938DFB3B-D34B-4F6C-A4A4-F0761BFC75B7}"/>
    <cellStyle name="Normal 22 4 2 4" xfId="37717" xr:uid="{9A2CA4B5-BD6C-43A7-AAA8-E3ACA4D7DC90}"/>
    <cellStyle name="Normal 22 4 3" xfId="12228" xr:uid="{1AE593B8-75BF-44E5-933B-CA6EF764C4E4}"/>
    <cellStyle name="Normal 22 4 3 2" xfId="27066" xr:uid="{8E5FDDF5-F404-45F6-921A-2B1EFB11DAFD}"/>
    <cellStyle name="Normal 22 4 3 3" xfId="41899" xr:uid="{B916AB2B-33CA-4884-AFA9-8899D366C0E6}"/>
    <cellStyle name="Normal 22 4 4" xfId="19646" xr:uid="{64D1F2EA-CB42-4D17-83B1-3762C50E8FB9}"/>
    <cellStyle name="Normal 22 4 5" xfId="34479" xr:uid="{14233D85-391C-4807-9462-EA5045597A45}"/>
    <cellStyle name="Normal 22 5" xfId="5928" xr:uid="{104C6AEE-46B8-4FB8-864F-7E73B416FA12}"/>
    <cellStyle name="Normal 22 5 2" xfId="9166" xr:uid="{628DE3D2-88FE-49A8-966E-025CD6DCC410}"/>
    <cellStyle name="Normal 22 5 2 2" xfId="16589" xr:uid="{D6179B05-AD86-4A69-8C09-35E786DB316D}"/>
    <cellStyle name="Normal 22 5 2 2 2" xfId="31427" xr:uid="{DB03A114-C809-44B5-B6DD-B9B4895158DA}"/>
    <cellStyle name="Normal 22 5 2 2 3" xfId="46260" xr:uid="{560346C8-F4B9-4C2F-818E-734392BC2958}"/>
    <cellStyle name="Normal 22 5 2 3" xfId="24007" xr:uid="{99CB467E-E651-40B5-9214-42A7996F20D9}"/>
    <cellStyle name="Normal 22 5 2 4" xfId="38840" xr:uid="{4EDEEE28-6E26-48D7-BF8D-3D456E50A1EE}"/>
    <cellStyle name="Normal 22 5 3" xfId="13351" xr:uid="{3A49D147-3910-4228-A70F-7CD6D56BF8B0}"/>
    <cellStyle name="Normal 22 5 3 2" xfId="28189" xr:uid="{9DF2140A-6A28-4360-AA7F-38564F92A25E}"/>
    <cellStyle name="Normal 22 5 3 3" xfId="43022" xr:uid="{67DB57FF-3E6D-45DD-922D-E9D0F6D44252}"/>
    <cellStyle name="Normal 22 5 4" xfId="20769" xr:uid="{88760180-E9DB-46B0-8124-B92CFA45C9DC}"/>
    <cellStyle name="Normal 22 5 5" xfId="35602" xr:uid="{76026F46-C146-44CD-A1D0-C4DD26B0564F}"/>
    <cellStyle name="Normal 22 6" xfId="3435" xr:uid="{628C476A-D949-431D-B97B-153F83E6EC81}"/>
    <cellStyle name="Normal 22 6 2" xfId="9510" xr:uid="{739B9D5E-2AA1-4175-89F9-A9B136C63951}"/>
    <cellStyle name="Normal 22 6 2 2" xfId="16933" xr:uid="{2412895C-63AF-4535-96A8-E4F33F0525E8}"/>
    <cellStyle name="Normal 22 6 2 2 2" xfId="31771" xr:uid="{0207A72B-50CE-4810-944B-4EA1E97C5D10}"/>
    <cellStyle name="Normal 22 6 2 2 3" xfId="46604" xr:uid="{DA6150EB-1FA2-4610-9C98-FE9490ADDC7E}"/>
    <cellStyle name="Normal 22 6 2 3" xfId="24351" xr:uid="{1B30A4A7-DA2F-405C-A396-31B9ADE7E553}"/>
    <cellStyle name="Normal 22 6 2 4" xfId="39184" xr:uid="{DACB0187-F385-41F9-92D6-43E231E80603}"/>
    <cellStyle name="Normal 22 6 3" xfId="10848" xr:uid="{7BA02C9F-7865-4C65-B66D-D516FA1B952C}"/>
    <cellStyle name="Normal 22 6 3 2" xfId="25686" xr:uid="{70974A69-4698-41E9-B805-F98C32372DEC}"/>
    <cellStyle name="Normal 22 6 3 3" xfId="40519" xr:uid="{468F0120-DE3D-417B-9895-CE9520B973D9}"/>
    <cellStyle name="Normal 22 6 4" xfId="18266" xr:uid="{0A487F3B-C19A-46AF-9A6F-87239F16C1A2}"/>
    <cellStyle name="Normal 22 6 5" xfId="33099" xr:uid="{1A3F6C05-F8E4-43F9-A2B7-C12CFF65B1C7}"/>
    <cellStyle name="Normal 22 7" xfId="6666" xr:uid="{D70BBD59-527E-452A-B947-C8B4040C537D}"/>
    <cellStyle name="Normal 22 7 2" xfId="14089" xr:uid="{C4BD0B3D-2539-482E-BFD6-DB0B3F4A0538}"/>
    <cellStyle name="Normal 22 7 2 2" xfId="28927" xr:uid="{1BA1DE1D-067E-4D57-8726-54DBF87796E8}"/>
    <cellStyle name="Normal 22 7 2 3" xfId="43760" xr:uid="{F76AB708-0E4E-41AB-B039-C412D6E48C03}"/>
    <cellStyle name="Normal 22 7 3" xfId="21507" xr:uid="{70B83F1C-4CB7-423C-9F5B-3329AA90C7CB}"/>
    <cellStyle name="Normal 22 7 4" xfId="36340" xr:uid="{A49C5720-B2C4-4B95-AFC2-BA5B2220CC24}"/>
    <cellStyle name="Normal 22 8" xfId="10081" xr:uid="{27B32838-6A69-41B4-9DF9-A796F09B4C6F}"/>
    <cellStyle name="Normal 22 8 2" xfId="24919" xr:uid="{65F914B1-DC99-45E2-A7A0-CAC96A31B349}"/>
    <cellStyle name="Normal 22 8 3" xfId="39752" xr:uid="{027034B6-242E-4444-82C2-44D1565DD0E5}"/>
    <cellStyle name="Normal 22 9" xfId="17499" xr:uid="{0B71E4CF-E11F-4D69-8D79-3E5534533144}"/>
    <cellStyle name="Normal 23" xfId="2556" xr:uid="{CB1A0EAB-8B04-4E4E-BBA2-84638BC19848}"/>
    <cellStyle name="Normal 23 10" xfId="32334" xr:uid="{AE97008F-4DB0-4600-8CAC-1146110B911A}"/>
    <cellStyle name="Normal 23 2" xfId="3439" xr:uid="{45E06231-E5C3-4278-9DE6-5A67CEBD24FB}"/>
    <cellStyle name="Normal 23 2 2" xfId="4806" xr:uid="{014A159D-B484-4C8C-85EC-137DACAE0FF8}"/>
    <cellStyle name="Normal 23 2 2 2" xfId="8044" xr:uid="{DA1B49ED-FF89-4643-9EAE-2A5C8DEF263E}"/>
    <cellStyle name="Normal 23 2 2 2 2" xfId="15467" xr:uid="{07DD650A-5875-4370-8DDD-73F7B0247464}"/>
    <cellStyle name="Normal 23 2 2 2 2 2" xfId="30305" xr:uid="{3AF875FD-5E5C-4233-836F-4DE44C93A8E0}"/>
    <cellStyle name="Normal 23 2 2 2 2 3" xfId="45138" xr:uid="{20B6C9B9-5C8B-4979-A256-51B6A653BAE0}"/>
    <cellStyle name="Normal 23 2 2 2 3" xfId="22885" xr:uid="{9F8C6EBA-DA85-43C2-BC27-D69C49385DB3}"/>
    <cellStyle name="Normal 23 2 2 2 4" xfId="37718" xr:uid="{F27630F8-0CFD-4EE9-BFA5-E9846BCFC192}"/>
    <cellStyle name="Normal 23 2 2 3" xfId="12229" xr:uid="{9C4B79FA-F970-4F7C-B396-AE4F5A0BFC42}"/>
    <cellStyle name="Normal 23 2 2 3 2" xfId="27067" xr:uid="{6772FBCE-1824-4271-BA71-AA4DC76B3AE7}"/>
    <cellStyle name="Normal 23 2 2 3 3" xfId="41900" xr:uid="{F9231016-7BE5-4C87-947A-2FC7F9D5BF94}"/>
    <cellStyle name="Normal 23 2 2 4" xfId="19647" xr:uid="{D5C4991F-47A7-45AE-AB02-647DF219D137}"/>
    <cellStyle name="Normal 23 2 2 5" xfId="34480" xr:uid="{FD0D54A3-063F-4C7C-8A5E-40F41A2AFC8C}"/>
    <cellStyle name="Normal 23 2 3" xfId="6670" xr:uid="{F74D14FF-19AF-43A0-92A1-32EFF131064E}"/>
    <cellStyle name="Normal 23 2 3 2" xfId="14093" xr:uid="{45EEEB22-D333-411C-9D14-40FF08468493}"/>
    <cellStyle name="Normal 23 2 3 2 2" xfId="28931" xr:uid="{CC5C2A96-3601-44F7-AD84-8D874257BC9F}"/>
    <cellStyle name="Normal 23 2 3 2 3" xfId="43764" xr:uid="{B6B6F21A-D5D8-438F-BF9C-93CE33DE254A}"/>
    <cellStyle name="Normal 23 2 3 3" xfId="21511" xr:uid="{FE0F2F79-4F8D-4C3F-8AAD-A8975FDD71ED}"/>
    <cellStyle name="Normal 23 2 3 4" xfId="36344" xr:uid="{1780A62E-D751-4F85-A0D9-1B9444B944D7}"/>
    <cellStyle name="Normal 23 2 4" xfId="10852" xr:uid="{643809B1-08A9-427C-8036-825B07B3A328}"/>
    <cellStyle name="Normal 23 2 4 2" xfId="25690" xr:uid="{ED50A89B-0BAE-4DC3-98D3-998181F3DF1A}"/>
    <cellStyle name="Normal 23 2 4 3" xfId="40523" xr:uid="{6B8F8CD7-F23E-4CC7-B688-0FC4526CC22C}"/>
    <cellStyle name="Normal 23 2 5" xfId="18270" xr:uid="{91749350-6338-4959-B806-187BBAF78E79}"/>
    <cellStyle name="Normal 23 2 6" xfId="33103" xr:uid="{20DB9B66-48C1-4098-BA9C-B959AF31B47D}"/>
    <cellStyle name="Normal 23 3" xfId="3440" xr:uid="{C490C9B6-D8E6-4DC0-A69F-C09162513037}"/>
    <cellStyle name="Normal 23 3 2" xfId="4807" xr:uid="{8896FDC2-1BDA-44D9-A15D-25D1C77DF21B}"/>
    <cellStyle name="Normal 23 3 2 2" xfId="8045" xr:uid="{F9B3C755-8283-4112-A84D-79A5D9654A23}"/>
    <cellStyle name="Normal 23 3 2 2 2" xfId="15468" xr:uid="{70D6B168-F9E7-493C-93AE-E3D835A5A67A}"/>
    <cellStyle name="Normal 23 3 2 2 2 2" xfId="30306" xr:uid="{124B8F72-0939-4F46-A945-43D0C3B9408D}"/>
    <cellStyle name="Normal 23 3 2 2 2 3" xfId="45139" xr:uid="{92BDBF1C-E608-48E1-98DC-B1DA0FD2D7E6}"/>
    <cellStyle name="Normal 23 3 2 2 3" xfId="22886" xr:uid="{67121564-5819-4ECD-A8A8-44F8C1179894}"/>
    <cellStyle name="Normal 23 3 2 2 4" xfId="37719" xr:uid="{6D630D68-1AEB-432C-A478-6F6E645E8FA5}"/>
    <cellStyle name="Normal 23 3 2 3" xfId="12230" xr:uid="{F1DE8656-DCFA-4BFB-BFCC-0AC746BAEFC8}"/>
    <cellStyle name="Normal 23 3 2 3 2" xfId="27068" xr:uid="{4F59386D-EF75-4305-A851-71D9D92E4B9E}"/>
    <cellStyle name="Normal 23 3 2 3 3" xfId="41901" xr:uid="{99579251-62D0-4AD4-9C19-40483F1FD81F}"/>
    <cellStyle name="Normal 23 3 2 4" xfId="19648" xr:uid="{6800F987-7854-4D72-9790-620EECCECF6F}"/>
    <cellStyle name="Normal 23 3 2 5" xfId="34481" xr:uid="{E9694DE8-10F7-463F-B530-BD4E0957BCDD}"/>
    <cellStyle name="Normal 23 3 3" xfId="6671" xr:uid="{B1182B57-21B4-4BAE-9731-BE860C2F4243}"/>
    <cellStyle name="Normal 23 3 3 2" xfId="14094" xr:uid="{B7CD9525-EBDC-4A6B-95AA-97E6940D9E85}"/>
    <cellStyle name="Normal 23 3 3 2 2" xfId="28932" xr:uid="{74196454-F1C8-4698-976E-693905CB626C}"/>
    <cellStyle name="Normal 23 3 3 2 3" xfId="43765" xr:uid="{9770BEF9-F747-4091-9A28-84163C4DD5A9}"/>
    <cellStyle name="Normal 23 3 3 3" xfId="21512" xr:uid="{550F3B48-9D54-4FAF-92E3-F50DA8EC91F4}"/>
    <cellStyle name="Normal 23 3 3 4" xfId="36345" xr:uid="{8813586F-C57E-467C-BC16-30F0FD51CAC3}"/>
    <cellStyle name="Normal 23 3 4" xfId="10853" xr:uid="{F908EE76-D4A1-47F0-A085-AD10523C7176}"/>
    <cellStyle name="Normal 23 3 4 2" xfId="25691" xr:uid="{D6DA6D5B-E377-469F-B1E1-DE9A499CE7CE}"/>
    <cellStyle name="Normal 23 3 4 3" xfId="40524" xr:uid="{67311DA0-1754-4596-AEDD-AB618C95CE8D}"/>
    <cellStyle name="Normal 23 3 5" xfId="18271" xr:uid="{7C66710F-411C-4A9B-A6AE-2B6B89E28B89}"/>
    <cellStyle name="Normal 23 3 6" xfId="33104" xr:uid="{FDFC9C03-A53F-4ABC-ACB3-1FF06F69F9C5}"/>
    <cellStyle name="Normal 23 4" xfId="4808" xr:uid="{86BC2952-F8B7-48CF-907E-1E895F054A33}"/>
    <cellStyle name="Normal 23 4 2" xfId="8046" xr:uid="{001461B7-059C-4945-8D7E-6193476B7FD8}"/>
    <cellStyle name="Normal 23 4 2 2" xfId="15469" xr:uid="{E98C3951-41B5-47BD-932F-8F1016471AE9}"/>
    <cellStyle name="Normal 23 4 2 2 2" xfId="30307" xr:uid="{98F570F0-7AAF-430B-99CF-0FF50BDCF69C}"/>
    <cellStyle name="Normal 23 4 2 2 3" xfId="45140" xr:uid="{560A629A-B63A-44FB-816B-A2823FB8E6AF}"/>
    <cellStyle name="Normal 23 4 2 3" xfId="22887" xr:uid="{E1339CE6-E56C-46F1-8328-CD7E2DDE0A73}"/>
    <cellStyle name="Normal 23 4 2 4" xfId="37720" xr:uid="{8123BA9A-888E-4403-922F-06CFB07A9C4C}"/>
    <cellStyle name="Normal 23 4 3" xfId="12231" xr:uid="{F5BFAAA3-0BD0-4EA6-9AE6-3F30D3870C5F}"/>
    <cellStyle name="Normal 23 4 3 2" xfId="27069" xr:uid="{9EA9CA83-2E2E-4753-9AAF-14235B54AAA0}"/>
    <cellStyle name="Normal 23 4 3 3" xfId="41902" xr:uid="{EA63F99A-19DD-4FEA-8FC7-917A6A0582DE}"/>
    <cellStyle name="Normal 23 4 4" xfId="19649" xr:uid="{6A545DF7-24B1-4EFA-A44E-AD19F8E5B61A}"/>
    <cellStyle name="Normal 23 4 5" xfId="34482" xr:uid="{2FA27AE5-F6BB-4C5C-BF9A-0BF78CF5EADC}"/>
    <cellStyle name="Normal 23 5" xfId="5813" xr:uid="{075CA10C-07FB-41F0-8B56-7645A8D962A4}"/>
    <cellStyle name="Normal 23 5 2" xfId="9052" xr:uid="{1B42F6EC-3F5C-4E0B-98DB-D4FACED02D53}"/>
    <cellStyle name="Normal 23 5 2 2" xfId="16475" xr:uid="{EB43C425-E794-4F87-B208-C91B41355F3F}"/>
    <cellStyle name="Normal 23 5 2 2 2" xfId="31313" xr:uid="{2459EB03-2810-4E0D-8F6A-E7D16153E69C}"/>
    <cellStyle name="Normal 23 5 2 2 3" xfId="46146" xr:uid="{76276DBE-14D5-40D8-8851-F8686C6D46BC}"/>
    <cellStyle name="Normal 23 5 2 3" xfId="23893" xr:uid="{651C6087-152C-456E-A3C6-D386E0568D73}"/>
    <cellStyle name="Normal 23 5 2 4" xfId="38726" xr:uid="{DCB86E0F-62CC-439D-8A0A-1F06B013962E}"/>
    <cellStyle name="Normal 23 5 3" xfId="13237" xr:uid="{B057708B-84AA-47F3-9115-47CF278822AE}"/>
    <cellStyle name="Normal 23 5 3 2" xfId="28075" xr:uid="{6255C35E-3F61-4F55-A5B3-0D34BE313904}"/>
    <cellStyle name="Normal 23 5 3 3" xfId="42908" xr:uid="{5A1D4CE8-434C-4A46-916C-F6C6C8625BCC}"/>
    <cellStyle name="Normal 23 5 4" xfId="20655" xr:uid="{863B1BFC-7A2D-4320-8BD8-B3455781345B}"/>
    <cellStyle name="Normal 23 5 5" xfId="35488" xr:uid="{C81370E1-F65B-445D-A38B-8F22FCACE2AD}"/>
    <cellStyle name="Normal 23 6" xfId="3438" xr:uid="{4714173A-28A3-4843-A7D3-258EA2073E3D}"/>
    <cellStyle name="Normal 23 6 2" xfId="9511" xr:uid="{6DEE2DDA-F8A5-4435-85B4-CB0F509E655A}"/>
    <cellStyle name="Normal 23 6 2 2" xfId="16934" xr:uid="{14F69FA1-E8AC-4A75-93B8-83708A0B93B9}"/>
    <cellStyle name="Normal 23 6 2 2 2" xfId="31772" xr:uid="{17C68556-2424-4F3A-B299-F153DE21F359}"/>
    <cellStyle name="Normal 23 6 2 2 3" xfId="46605" xr:uid="{3B661E06-BBD2-43AD-BC5E-5E39AE4EBE17}"/>
    <cellStyle name="Normal 23 6 2 3" xfId="24352" xr:uid="{419973BB-B51F-4A27-A62E-F32531E949DC}"/>
    <cellStyle name="Normal 23 6 2 4" xfId="39185" xr:uid="{7DD06656-5273-405A-8146-E3BE6FFC0C59}"/>
    <cellStyle name="Normal 23 6 3" xfId="10851" xr:uid="{1CC18073-D461-487C-B2B0-2DD8304E18B5}"/>
    <cellStyle name="Normal 23 6 3 2" xfId="25689" xr:uid="{F186C546-3063-462B-B4EC-183E388334BB}"/>
    <cellStyle name="Normal 23 6 3 3" xfId="40522" xr:uid="{B6A16ABA-25DC-4D4F-B069-E2337CDBA93C}"/>
    <cellStyle name="Normal 23 6 4" xfId="18269" xr:uid="{3D33A7C9-27C0-4608-A821-168E5A5BDF77}"/>
    <cellStyle name="Normal 23 6 5" xfId="33102" xr:uid="{6632C23F-FE9A-497B-881C-DE616FBED3C6}"/>
    <cellStyle name="Normal 23 7" xfId="6669" xr:uid="{D8D55F04-4729-4662-BA60-16CE0E415568}"/>
    <cellStyle name="Normal 23 7 2" xfId="14092" xr:uid="{DC34DC91-93B5-4BD0-BBE7-B92633FFBDAE}"/>
    <cellStyle name="Normal 23 7 2 2" xfId="28930" xr:uid="{B744DCAE-3376-4B09-8434-865FD3E900DD}"/>
    <cellStyle name="Normal 23 7 2 3" xfId="43763" xr:uid="{7BD87B39-1F78-450B-B9EF-D1C52A1C5447}"/>
    <cellStyle name="Normal 23 7 3" xfId="21510" xr:uid="{B7D15297-F91E-4E35-ADDF-4CD6E3D9FC8B}"/>
    <cellStyle name="Normal 23 7 4" xfId="36343" xr:uid="{57709DA5-F1BF-4846-B017-1A2232436D57}"/>
    <cellStyle name="Normal 23 8" xfId="10083" xr:uid="{8CD68A77-8D0C-4974-840A-04CE1E793B26}"/>
    <cellStyle name="Normal 23 8 2" xfId="24921" xr:uid="{76DE14BE-4495-469F-9E04-967D9BB57EBE}"/>
    <cellStyle name="Normal 23 8 3" xfId="39754" xr:uid="{79F794F9-CBE0-48C5-A51B-6A72AC454DF1}"/>
    <cellStyle name="Normal 23 9" xfId="17501" xr:uid="{0204E1FE-3970-4D39-ABD1-BF16C26B6EC4}"/>
    <cellStyle name="Normal 24" xfId="2210" xr:uid="{6755FF27-84CA-426D-A3B8-20534D051176}"/>
    <cellStyle name="Normal 24 10" xfId="6672" xr:uid="{70D14D0A-FBAA-4D99-B02F-DD771DE8FBD1}"/>
    <cellStyle name="Normal 24 10 2" xfId="14095" xr:uid="{2CDD255A-7576-4C54-8E1A-F141C64017DA}"/>
    <cellStyle name="Normal 24 10 2 2" xfId="28933" xr:uid="{F90C80DD-DDBB-4E94-B735-92DC8280EFF6}"/>
    <cellStyle name="Normal 24 10 2 3" xfId="43766" xr:uid="{BB1DEA85-2AE5-4443-917C-6EB82B989839}"/>
    <cellStyle name="Normal 24 10 3" xfId="21513" xr:uid="{0B87992D-6830-4EF5-A5FC-F47C11ED8A9C}"/>
    <cellStyle name="Normal 24 10 4" xfId="36346" xr:uid="{5C0AFC92-DC38-44FE-A0A1-6AE55357C815}"/>
    <cellStyle name="Normal 24 11" xfId="9825" xr:uid="{D091BDFA-83AA-4055-8A0D-531021C1299A}"/>
    <cellStyle name="Normal 24 11 2" xfId="24663" xr:uid="{DB605522-2893-4B91-83C2-92EE39AAC411}"/>
    <cellStyle name="Normal 24 11 3" xfId="39496" xr:uid="{A345D7E9-7E30-442A-BE61-0C6478F5B577}"/>
    <cellStyle name="Normal 24 12" xfId="17243" xr:uid="{B2F57FED-8197-4086-AD22-74163CD151D5}"/>
    <cellStyle name="Normal 24 13" xfId="32076" xr:uid="{1E9683DD-D583-48AA-BD6D-7DFC3B57799A}"/>
    <cellStyle name="Normal 24 2" xfId="2217" xr:uid="{40B11F18-1F7F-415D-89EA-C4FF6FAA1515}"/>
    <cellStyle name="Normal 24 2 10" xfId="17260" xr:uid="{DFEAA12B-0BE5-49A6-8EF5-723BCEEB026C}"/>
    <cellStyle name="Normal 24 2 11" xfId="32093" xr:uid="{18A03239-9626-49E5-9FA5-DA5F75ED3A4F}"/>
    <cellStyle name="Normal 24 2 2" xfId="2309" xr:uid="{F272A167-08C8-4C4D-99EF-AEB5CE50A767}"/>
    <cellStyle name="Normal 24 2 2 10" xfId="32132" xr:uid="{D95A3821-9A84-4237-BC74-36AFC8D7D417}"/>
    <cellStyle name="Normal 24 2 2 2" xfId="3444" xr:uid="{D8474F01-A9AA-46E1-845B-F0EE6C5BC87E}"/>
    <cellStyle name="Normal 24 2 2 2 2" xfId="4809" xr:uid="{C013591D-57FB-4A7C-8927-6B0BFFF86E9B}"/>
    <cellStyle name="Normal 24 2 2 2 2 2" xfId="8047" xr:uid="{FB830A03-3E4A-4FA4-A782-E560C439B1BE}"/>
    <cellStyle name="Normal 24 2 2 2 2 2 2" xfId="15470" xr:uid="{B4FAA171-DDF6-4913-B472-F145187D2966}"/>
    <cellStyle name="Normal 24 2 2 2 2 2 2 2" xfId="30308" xr:uid="{D71CC360-540E-4864-812C-61D52ABD76BC}"/>
    <cellStyle name="Normal 24 2 2 2 2 2 2 3" xfId="45141" xr:uid="{BBAD1602-754D-4318-AA7F-68D52B2DBB1E}"/>
    <cellStyle name="Normal 24 2 2 2 2 2 3" xfId="22888" xr:uid="{A4865F7D-0D97-406F-9259-381FE4131397}"/>
    <cellStyle name="Normal 24 2 2 2 2 2 4" xfId="37721" xr:uid="{C9ABF06E-F574-4ED2-B2D9-D4D57C21D108}"/>
    <cellStyle name="Normal 24 2 2 2 2 3" xfId="12232" xr:uid="{96D8335F-28FA-4AB4-BE7E-0A27B06B1AB9}"/>
    <cellStyle name="Normal 24 2 2 2 2 3 2" xfId="27070" xr:uid="{F92F3D35-4E3E-424A-BDBD-34DF0B9B9EE1}"/>
    <cellStyle name="Normal 24 2 2 2 2 3 3" xfId="41903" xr:uid="{286D24D6-E806-4CD0-A433-AD2417B864A2}"/>
    <cellStyle name="Normal 24 2 2 2 2 4" xfId="19650" xr:uid="{F82E4602-86D0-4912-A81B-54AC3B368A06}"/>
    <cellStyle name="Normal 24 2 2 2 2 5" xfId="34483" xr:uid="{7AD1D3D8-70F3-4A9A-A835-CF51A5F86F77}"/>
    <cellStyle name="Normal 24 2 2 2 3" xfId="6675" xr:uid="{53CE0EC3-F096-43AE-AF9A-D34E0F1C9E56}"/>
    <cellStyle name="Normal 24 2 2 2 3 2" xfId="14098" xr:uid="{F574F3A2-B648-4B77-9628-AE0DCC0659BE}"/>
    <cellStyle name="Normal 24 2 2 2 3 2 2" xfId="28936" xr:uid="{E187F88C-8BFE-4172-AB00-4B4F8F71B929}"/>
    <cellStyle name="Normal 24 2 2 2 3 2 3" xfId="43769" xr:uid="{85AC1E96-8960-403A-966F-ABBC3E779F07}"/>
    <cellStyle name="Normal 24 2 2 2 3 3" xfId="21516" xr:uid="{2E95FF03-8BE8-49DC-874E-DA05F4127941}"/>
    <cellStyle name="Normal 24 2 2 2 3 4" xfId="36349" xr:uid="{6A5BCF8C-CB18-4084-8DE4-A7691B796A5A}"/>
    <cellStyle name="Normal 24 2 2 2 4" xfId="10857" xr:uid="{ED49F8F1-A038-4567-BFDF-8F666192AB61}"/>
    <cellStyle name="Normal 24 2 2 2 4 2" xfId="25695" xr:uid="{2197300C-32F2-4978-B0CF-BCEC60D6A929}"/>
    <cellStyle name="Normal 24 2 2 2 4 3" xfId="40528" xr:uid="{C319F1A5-70EF-404F-93B1-27A9212A3F0C}"/>
    <cellStyle name="Normal 24 2 2 2 5" xfId="18275" xr:uid="{3FCBFF37-0FF7-4318-8AF0-499529EBBA9D}"/>
    <cellStyle name="Normal 24 2 2 2 6" xfId="33108" xr:uid="{2196735B-2D8B-4627-A027-A9A6D129BB17}"/>
    <cellStyle name="Normal 24 2 2 3" xfId="3445" xr:uid="{3943C67F-FC88-493C-ABFA-D165A76643AC}"/>
    <cellStyle name="Normal 24 2 2 3 2" xfId="4810" xr:uid="{F613233F-806B-46B1-B082-5508746BDE06}"/>
    <cellStyle name="Normal 24 2 2 3 2 2" xfId="8048" xr:uid="{E849C77A-BCB1-4C30-8390-296EDBAC15E7}"/>
    <cellStyle name="Normal 24 2 2 3 2 2 2" xfId="15471" xr:uid="{42C56967-B243-4D26-874E-A21D0B0BBBA9}"/>
    <cellStyle name="Normal 24 2 2 3 2 2 2 2" xfId="30309" xr:uid="{01839990-DE17-4904-B274-D848F1D9F16B}"/>
    <cellStyle name="Normal 24 2 2 3 2 2 2 3" xfId="45142" xr:uid="{34CFE6E1-B8C7-4FD5-9E17-F117CFC9EF24}"/>
    <cellStyle name="Normal 24 2 2 3 2 2 3" xfId="22889" xr:uid="{99FFBE39-4263-48B3-8D95-EA6517CCFAAD}"/>
    <cellStyle name="Normal 24 2 2 3 2 2 4" xfId="37722" xr:uid="{AC559D6D-2E82-4E6C-AA50-0B2611248419}"/>
    <cellStyle name="Normal 24 2 2 3 2 3" xfId="12233" xr:uid="{5E8DD1A2-B60E-43C4-85DC-22683779E415}"/>
    <cellStyle name="Normal 24 2 2 3 2 3 2" xfId="27071" xr:uid="{A983E673-EDDE-42DF-81F3-900CB846656E}"/>
    <cellStyle name="Normal 24 2 2 3 2 3 3" xfId="41904" xr:uid="{7356C54C-F729-4CF7-AB47-77D6D2B6493D}"/>
    <cellStyle name="Normal 24 2 2 3 2 4" xfId="19651" xr:uid="{636FDF95-AE6E-4C85-8CC5-CE9B16A2314D}"/>
    <cellStyle name="Normal 24 2 2 3 2 5" xfId="34484" xr:uid="{2DC5DEB0-F333-4329-B1A3-A506D40F90A5}"/>
    <cellStyle name="Normal 24 2 2 3 3" xfId="6676" xr:uid="{0A4F835B-F127-424F-AC59-4236C5E6CF92}"/>
    <cellStyle name="Normal 24 2 2 3 3 2" xfId="14099" xr:uid="{FB230F30-3FCA-4D64-872A-E228E897DFB5}"/>
    <cellStyle name="Normal 24 2 2 3 3 2 2" xfId="28937" xr:uid="{81294344-D0AC-4EAA-B260-20176FC19F7E}"/>
    <cellStyle name="Normal 24 2 2 3 3 2 3" xfId="43770" xr:uid="{CF8156E7-EAB8-4B03-8F2C-EC5D54531724}"/>
    <cellStyle name="Normal 24 2 2 3 3 3" xfId="21517" xr:uid="{25905D36-523A-4116-A95E-6DA33B46A629}"/>
    <cellStyle name="Normal 24 2 2 3 3 4" xfId="36350" xr:uid="{B6DB9ECB-FD25-4D75-BBBD-654CC49D5A69}"/>
    <cellStyle name="Normal 24 2 2 3 4" xfId="10858" xr:uid="{596916F8-63D3-4283-B5D3-AF38D6981E6B}"/>
    <cellStyle name="Normal 24 2 2 3 4 2" xfId="25696" xr:uid="{8452189F-5EE8-46C6-A1C2-AAB272755A5E}"/>
    <cellStyle name="Normal 24 2 2 3 4 3" xfId="40529" xr:uid="{4FA40E3C-B4E8-4DBD-BE7B-774E372EE115}"/>
    <cellStyle name="Normal 24 2 2 3 5" xfId="18276" xr:uid="{26AF0FD0-341F-4FF2-83BB-5F4586B56088}"/>
    <cellStyle name="Normal 24 2 2 3 6" xfId="33109" xr:uid="{D55F1833-D987-4EB5-AEA9-AB7084D8A2B3}"/>
    <cellStyle name="Normal 24 2 2 4" xfId="4811" xr:uid="{39128396-DBA8-4845-9823-7503A1B9B297}"/>
    <cellStyle name="Normal 24 2 2 4 2" xfId="8049" xr:uid="{DE7EB6CE-D156-4D4E-8E93-FD4D8D6BBE68}"/>
    <cellStyle name="Normal 24 2 2 4 2 2" xfId="15472" xr:uid="{E0E934F9-F7C1-4FA7-BA7D-7E92D5226DB1}"/>
    <cellStyle name="Normal 24 2 2 4 2 2 2" xfId="30310" xr:uid="{6A728DB1-791B-49C9-B954-E84E805310B3}"/>
    <cellStyle name="Normal 24 2 2 4 2 2 3" xfId="45143" xr:uid="{4962AF18-37EB-465B-9C8F-5C1B744BB886}"/>
    <cellStyle name="Normal 24 2 2 4 2 3" xfId="22890" xr:uid="{856C5ACD-1967-4E35-86EC-6AEC25C32A03}"/>
    <cellStyle name="Normal 24 2 2 4 2 4" xfId="37723" xr:uid="{58FA6E7E-E7B4-4754-BF97-6504557F1B0F}"/>
    <cellStyle name="Normal 24 2 2 4 3" xfId="12234" xr:uid="{3F366DC4-EF5F-464A-BCC8-3DF363CA7409}"/>
    <cellStyle name="Normal 24 2 2 4 3 2" xfId="27072" xr:uid="{CB6C3CDE-351B-4FD5-BCE0-732F08C918CC}"/>
    <cellStyle name="Normal 24 2 2 4 3 3" xfId="41905" xr:uid="{690F2F51-027E-4A15-A113-D575A0BAC36C}"/>
    <cellStyle name="Normal 24 2 2 4 4" xfId="19652" xr:uid="{3CD220E4-24DE-4296-A673-015F58431007}"/>
    <cellStyle name="Normal 24 2 2 4 5" xfId="34485" xr:uid="{56D934AA-30FD-4CCA-9A89-24D039AC2382}"/>
    <cellStyle name="Normal 24 2 2 5" xfId="5850" xr:uid="{6BFB92B6-D8B9-44F1-BDDE-305A521BA73B}"/>
    <cellStyle name="Normal 24 2 2 5 2" xfId="9089" xr:uid="{2942DE96-CD89-47BA-B32C-4B1C6DB3D9A6}"/>
    <cellStyle name="Normal 24 2 2 5 2 2" xfId="16512" xr:uid="{E0099128-7180-4082-8A1A-2E9BAD0C28F5}"/>
    <cellStyle name="Normal 24 2 2 5 2 2 2" xfId="31350" xr:uid="{AE9477AF-D3E9-4F40-AAA4-525D08F0009B}"/>
    <cellStyle name="Normal 24 2 2 5 2 2 3" xfId="46183" xr:uid="{E8893D22-28AB-4018-AA44-ACBBCAD2E016}"/>
    <cellStyle name="Normal 24 2 2 5 2 3" xfId="23930" xr:uid="{2686DE8F-C6B0-4460-8179-8BA1C85A7501}"/>
    <cellStyle name="Normal 24 2 2 5 2 4" xfId="38763" xr:uid="{CCBCA86A-1C3A-4F02-9E88-93D578690B7C}"/>
    <cellStyle name="Normal 24 2 2 5 3" xfId="13274" xr:uid="{902139D9-2BDC-4C4E-B3AC-E3164D0AC6FD}"/>
    <cellStyle name="Normal 24 2 2 5 3 2" xfId="28112" xr:uid="{B521E5B8-7EFF-4C20-8699-F9322DFB123F}"/>
    <cellStyle name="Normal 24 2 2 5 3 3" xfId="42945" xr:uid="{BB7BA6C5-9196-4653-A8F1-B224193E1E61}"/>
    <cellStyle name="Normal 24 2 2 5 4" xfId="20692" xr:uid="{A3CD9E1E-8E4C-4FE9-B864-797E17F9B2DA}"/>
    <cellStyle name="Normal 24 2 2 5 5" xfId="35525" xr:uid="{EC296A9A-7FED-41B4-85B5-A2981CBCA8A9}"/>
    <cellStyle name="Normal 24 2 2 6" xfId="3443" xr:uid="{B746FE01-0905-4EE2-8146-29F97EEA073C}"/>
    <cellStyle name="Normal 24 2 2 6 2" xfId="9514" xr:uid="{3CB47ACD-6F69-4F29-B638-36EE3C548ACC}"/>
    <cellStyle name="Normal 24 2 2 6 2 2" xfId="16937" xr:uid="{5BC75097-C007-4539-AAB5-AAA637B48A5E}"/>
    <cellStyle name="Normal 24 2 2 6 2 2 2" xfId="31775" xr:uid="{8589735E-B1D2-4A19-97A2-3C4D6B37E6FD}"/>
    <cellStyle name="Normal 24 2 2 6 2 2 3" xfId="46608" xr:uid="{5166D29A-9B03-484A-9643-B80CD351B260}"/>
    <cellStyle name="Normal 24 2 2 6 2 3" xfId="24355" xr:uid="{92FC78F8-2D3D-406B-88BA-69BE82D077EB}"/>
    <cellStyle name="Normal 24 2 2 6 2 4" xfId="39188" xr:uid="{C5CE659A-053C-4A94-816C-ABE1C7ED249B}"/>
    <cellStyle name="Normal 24 2 2 6 3" xfId="10856" xr:uid="{2F86A102-BA27-49DA-AB84-2CABBEA7A889}"/>
    <cellStyle name="Normal 24 2 2 6 3 2" xfId="25694" xr:uid="{07D39B2F-EFD3-407F-81D1-1381DFF888B3}"/>
    <cellStyle name="Normal 24 2 2 6 3 3" xfId="40527" xr:uid="{77B2ECB3-1676-4389-AAA6-596A1C2A9436}"/>
    <cellStyle name="Normal 24 2 2 6 4" xfId="18274" xr:uid="{79628634-C029-4738-86C8-458EAFB9D25F}"/>
    <cellStyle name="Normal 24 2 2 6 5" xfId="33107" xr:uid="{05C4C71D-AD39-4CD0-B4DC-1210970A5246}"/>
    <cellStyle name="Normal 24 2 2 7" xfId="6674" xr:uid="{87CDEC58-DD5B-45BF-B085-A9B8396E3219}"/>
    <cellStyle name="Normal 24 2 2 7 2" xfId="14097" xr:uid="{58096F38-3A47-48C4-9F0A-B70E9C731F4A}"/>
    <cellStyle name="Normal 24 2 2 7 2 2" xfId="28935" xr:uid="{A785C661-8CE8-476D-B9EA-6BAA63F1A0E3}"/>
    <cellStyle name="Normal 24 2 2 7 2 3" xfId="43768" xr:uid="{D19CA854-F5BD-4E07-BC2B-B13EBEF5B393}"/>
    <cellStyle name="Normal 24 2 2 7 3" xfId="21515" xr:uid="{3092A608-8A5F-4D7F-899E-A45016F721D9}"/>
    <cellStyle name="Normal 24 2 2 7 4" xfId="36348" xr:uid="{F78C4F15-86C9-40CA-97B4-AD601A89C70B}"/>
    <cellStyle name="Normal 24 2 2 8" xfId="9881" xr:uid="{7202D924-A523-47B8-B908-64B3FA44AA83}"/>
    <cellStyle name="Normal 24 2 2 8 2" xfId="24719" xr:uid="{D5BBA8BE-4ABF-4321-A815-F3FCE1EEF1D2}"/>
    <cellStyle name="Normal 24 2 2 8 3" xfId="39552" xr:uid="{3843BF4F-38A2-49E9-A56E-F6C8F8A708D6}"/>
    <cellStyle name="Normal 24 2 2 9" xfId="17299" xr:uid="{3794528C-E92D-4A3F-BF70-370EE84C4D9D}"/>
    <cellStyle name="Normal 24 2 3" xfId="3446" xr:uid="{E3059834-97FC-40CC-86FD-BC67E01F2519}"/>
    <cellStyle name="Normal 24 2 3 2" xfId="4812" xr:uid="{D047B203-5AF8-44D2-8F4F-6C0C00082D88}"/>
    <cellStyle name="Normal 24 2 3 2 2" xfId="8050" xr:uid="{2C491A17-0F4B-4D9C-AF1A-950B142E2997}"/>
    <cellStyle name="Normal 24 2 3 2 2 2" xfId="15473" xr:uid="{257A674E-525E-460C-B226-248C8674B357}"/>
    <cellStyle name="Normal 24 2 3 2 2 2 2" xfId="30311" xr:uid="{50299D54-E7AC-4971-ADC8-80A2FC9ECD88}"/>
    <cellStyle name="Normal 24 2 3 2 2 2 3" xfId="45144" xr:uid="{84D75A8C-2FA8-44D7-9444-7EEAF9445F90}"/>
    <cellStyle name="Normal 24 2 3 2 2 3" xfId="22891" xr:uid="{5EBC7257-1E21-418B-9C1D-94D0E6BB573A}"/>
    <cellStyle name="Normal 24 2 3 2 2 4" xfId="37724" xr:uid="{B616EF82-EE33-4B05-914E-B74451A221EC}"/>
    <cellStyle name="Normal 24 2 3 2 3" xfId="12235" xr:uid="{92406332-4553-43FC-9A78-16677EA5DEF9}"/>
    <cellStyle name="Normal 24 2 3 2 3 2" xfId="27073" xr:uid="{C5312C24-F79C-4684-89A9-B8E221EBDF08}"/>
    <cellStyle name="Normal 24 2 3 2 3 3" xfId="41906" xr:uid="{21EF55A7-C406-49DC-B6A1-825C9AB24B7E}"/>
    <cellStyle name="Normal 24 2 3 2 4" xfId="19653" xr:uid="{C7EABEE4-BEDB-48C7-A25D-5FA4C1831089}"/>
    <cellStyle name="Normal 24 2 3 2 5" xfId="34486" xr:uid="{667087B4-8225-441A-987A-697CC6EA5ABA}"/>
    <cellStyle name="Normal 24 2 3 3" xfId="6677" xr:uid="{0D88D1DE-6D0B-4A2B-93D9-631E028994F8}"/>
    <cellStyle name="Normal 24 2 3 3 2" xfId="14100" xr:uid="{FC694119-01F5-4EF7-AABA-50E87BA45546}"/>
    <cellStyle name="Normal 24 2 3 3 2 2" xfId="28938" xr:uid="{11395B31-9856-4E29-A69A-FB176B14C470}"/>
    <cellStyle name="Normal 24 2 3 3 2 3" xfId="43771" xr:uid="{CC541E42-E3F1-4162-AAF1-42DA04D2DC6D}"/>
    <cellStyle name="Normal 24 2 3 3 3" xfId="21518" xr:uid="{73FE7FEE-431A-4DF0-89B9-357564D3948D}"/>
    <cellStyle name="Normal 24 2 3 3 4" xfId="36351" xr:uid="{1B453383-295F-4227-A383-C9F134E1DA50}"/>
    <cellStyle name="Normal 24 2 3 4" xfId="10859" xr:uid="{EA83C49C-CA7F-47BF-B633-48BC0891134A}"/>
    <cellStyle name="Normal 24 2 3 4 2" xfId="25697" xr:uid="{C32B57C9-F71C-47B0-82A0-3863DB7FF08F}"/>
    <cellStyle name="Normal 24 2 3 4 3" xfId="40530" xr:uid="{40B64935-D0A6-4B08-93C0-3694CE5F2400}"/>
    <cellStyle name="Normal 24 2 3 5" xfId="18277" xr:uid="{E4CC2778-C8F1-4820-9160-C52C7CDD963A}"/>
    <cellStyle name="Normal 24 2 3 6" xfId="33110" xr:uid="{A789576A-D90D-42D1-A85E-819EEF686102}"/>
    <cellStyle name="Normal 24 2 4" xfId="3447" xr:uid="{071051A0-8903-4452-95E2-AB77745BC85C}"/>
    <cellStyle name="Normal 24 2 4 2" xfId="4813" xr:uid="{2873FE7C-43B4-4A5C-B555-B7BC8C029BE9}"/>
    <cellStyle name="Normal 24 2 4 2 2" xfId="8051" xr:uid="{D398A996-0A67-4820-AA05-3EA82D5E70CF}"/>
    <cellStyle name="Normal 24 2 4 2 2 2" xfId="15474" xr:uid="{8864E52C-A1F4-41D1-A349-2D308B3FEC9E}"/>
    <cellStyle name="Normal 24 2 4 2 2 2 2" xfId="30312" xr:uid="{B4B12ACD-D2CF-4199-9F1C-EBE9800EEC79}"/>
    <cellStyle name="Normal 24 2 4 2 2 2 3" xfId="45145" xr:uid="{87E5A968-833F-46E5-85F6-326E017A6F7B}"/>
    <cellStyle name="Normal 24 2 4 2 2 3" xfId="22892" xr:uid="{58AE3344-A604-4D53-B213-542566CDCD6E}"/>
    <cellStyle name="Normal 24 2 4 2 2 4" xfId="37725" xr:uid="{B6D19C7B-2FE9-4F0F-B50F-5ED27A761E16}"/>
    <cellStyle name="Normal 24 2 4 2 3" xfId="12236" xr:uid="{01A6AF81-C8BB-4498-83E2-9B6927AA70B3}"/>
    <cellStyle name="Normal 24 2 4 2 3 2" xfId="27074" xr:uid="{D419673D-8697-4480-B93C-A59A43B5C814}"/>
    <cellStyle name="Normal 24 2 4 2 3 3" xfId="41907" xr:uid="{D85ACB79-63AE-402B-9239-A55412843037}"/>
    <cellStyle name="Normal 24 2 4 2 4" xfId="19654" xr:uid="{44CE6AE7-D093-4159-9627-566FDD884F56}"/>
    <cellStyle name="Normal 24 2 4 2 5" xfId="34487" xr:uid="{0E9E2864-C3EF-467D-B241-8AE4B6459001}"/>
    <cellStyle name="Normal 24 2 4 3" xfId="6678" xr:uid="{492EAC97-BCF4-4FC8-8823-D80191711C8C}"/>
    <cellStyle name="Normal 24 2 4 3 2" xfId="14101" xr:uid="{1C94453E-3BE0-48E5-A9F1-5172422F6851}"/>
    <cellStyle name="Normal 24 2 4 3 2 2" xfId="28939" xr:uid="{253B0F34-0FEE-4941-B834-0434F3138B8C}"/>
    <cellStyle name="Normal 24 2 4 3 2 3" xfId="43772" xr:uid="{D08D9B41-31DD-4126-9322-DB6DB3D76A00}"/>
    <cellStyle name="Normal 24 2 4 3 3" xfId="21519" xr:uid="{E4C9C703-043B-42E6-890C-7361D1884D73}"/>
    <cellStyle name="Normal 24 2 4 3 4" xfId="36352" xr:uid="{3A09C1DD-1F80-4AA5-B891-D682BCAA68F6}"/>
    <cellStyle name="Normal 24 2 4 4" xfId="10860" xr:uid="{7C04B579-A817-4351-9B84-87F8C13AFE48}"/>
    <cellStyle name="Normal 24 2 4 4 2" xfId="25698" xr:uid="{5C858512-2A62-49C8-9B10-D16F1D00EB8D}"/>
    <cellStyle name="Normal 24 2 4 4 3" xfId="40531" xr:uid="{1FBDB633-4F66-48F9-84FE-40C8835D4380}"/>
    <cellStyle name="Normal 24 2 4 5" xfId="18278" xr:uid="{610F56D1-1759-4091-84B7-57CEBCAEC368}"/>
    <cellStyle name="Normal 24 2 4 6" xfId="33111" xr:uid="{5892A6DA-BF88-4BDD-9B9A-DC776F183784}"/>
    <cellStyle name="Normal 24 2 5" xfId="4814" xr:uid="{B6FF8EE0-79AF-4AA1-A405-69C2F3B42D72}"/>
    <cellStyle name="Normal 24 2 5 2" xfId="8052" xr:uid="{04D99A9E-C9E8-437D-9E70-FE0E16D0FE84}"/>
    <cellStyle name="Normal 24 2 5 2 2" xfId="15475" xr:uid="{7E482D69-6B8E-48E3-9666-6DB786A92AAC}"/>
    <cellStyle name="Normal 24 2 5 2 2 2" xfId="30313" xr:uid="{858222C4-D16F-4DAF-965C-E716026C0E66}"/>
    <cellStyle name="Normal 24 2 5 2 2 3" xfId="45146" xr:uid="{798CA7BD-84BB-4BEC-BC38-4866F2A3C607}"/>
    <cellStyle name="Normal 24 2 5 2 3" xfId="22893" xr:uid="{EF192472-24E8-4C3D-8C52-82D17983B2EA}"/>
    <cellStyle name="Normal 24 2 5 2 4" xfId="37726" xr:uid="{990E8179-4BB5-4C5B-83B3-0B5245C884E6}"/>
    <cellStyle name="Normal 24 2 5 3" xfId="12237" xr:uid="{0610A5F8-E223-4746-8807-F98793E577AD}"/>
    <cellStyle name="Normal 24 2 5 3 2" xfId="27075" xr:uid="{4F2FDB2C-0158-4554-A69B-21D4C9684A3C}"/>
    <cellStyle name="Normal 24 2 5 3 3" xfId="41908" xr:uid="{D6F48545-4D05-4AB2-92F5-F0E6DC3F6177}"/>
    <cellStyle name="Normal 24 2 5 4" xfId="19655" xr:uid="{2AD11E91-F202-4A78-9B76-61AAFC22C38A}"/>
    <cellStyle name="Normal 24 2 5 5" xfId="34488" xr:uid="{175DC037-A7F6-4069-A65F-D05C840B1D26}"/>
    <cellStyle name="Normal 24 2 6" xfId="5840" xr:uid="{A60B7C4B-ADDC-4654-8B58-708ED0473E4B}"/>
    <cellStyle name="Normal 24 2 6 2" xfId="9079" xr:uid="{207855D3-99A8-4371-A2F8-1508455E0B53}"/>
    <cellStyle name="Normal 24 2 6 2 2" xfId="16502" xr:uid="{DC818A53-DC66-4D1C-9967-46AF5070864C}"/>
    <cellStyle name="Normal 24 2 6 2 2 2" xfId="31340" xr:uid="{E7565159-2AB5-4465-8DF7-F409FB420F54}"/>
    <cellStyle name="Normal 24 2 6 2 2 3" xfId="46173" xr:uid="{D4FAB487-96B9-4DD1-A5E7-41F25A582C69}"/>
    <cellStyle name="Normal 24 2 6 2 3" xfId="23920" xr:uid="{99EE9D5F-F4F6-4257-BDA1-1D84982540F0}"/>
    <cellStyle name="Normal 24 2 6 2 4" xfId="38753" xr:uid="{C514346E-A6C6-4BBF-9C85-C86BDF3D4E30}"/>
    <cellStyle name="Normal 24 2 6 3" xfId="13264" xr:uid="{072B1096-D202-4A76-A5B7-8BA1BDE881DE}"/>
    <cellStyle name="Normal 24 2 6 3 2" xfId="28102" xr:uid="{D41C885A-6A08-4C37-8F2D-CA225488D3FE}"/>
    <cellStyle name="Normal 24 2 6 3 3" xfId="42935" xr:uid="{01A93AF8-367D-404E-86BF-155BDEF199E3}"/>
    <cellStyle name="Normal 24 2 6 4" xfId="20682" xr:uid="{DFFB7E22-21A7-422D-B780-39BD8D3705DD}"/>
    <cellStyle name="Normal 24 2 6 5" xfId="35515" xr:uid="{4B6C9EF0-D371-42C6-B6F7-543895ED47D0}"/>
    <cellStyle name="Normal 24 2 7" xfId="3442" xr:uid="{7284E1F1-53E0-47E7-9FE7-4E463848DEEE}"/>
    <cellStyle name="Normal 24 2 7 2" xfId="9513" xr:uid="{3711D275-5D87-48B4-9DF4-F6010656EAA9}"/>
    <cellStyle name="Normal 24 2 7 2 2" xfId="16936" xr:uid="{92DD6F23-6622-44D6-BA82-6A066A826164}"/>
    <cellStyle name="Normal 24 2 7 2 2 2" xfId="31774" xr:uid="{F34E78D0-1E23-4CE2-B3A5-EBE295D8570C}"/>
    <cellStyle name="Normal 24 2 7 2 2 3" xfId="46607" xr:uid="{824F1836-0950-4701-8846-F130633B5D01}"/>
    <cellStyle name="Normal 24 2 7 2 3" xfId="24354" xr:uid="{A60CAD8B-1700-4655-915F-C41825FDD748}"/>
    <cellStyle name="Normal 24 2 7 2 4" xfId="39187" xr:uid="{5B0A0514-82C2-4CFB-9FFF-4934B601830F}"/>
    <cellStyle name="Normal 24 2 7 3" xfId="10855" xr:uid="{22921978-04E1-4D10-9E1F-D433455E924D}"/>
    <cellStyle name="Normal 24 2 7 3 2" xfId="25693" xr:uid="{ACAC483E-1F6C-49F6-BA7F-D3C89289EE01}"/>
    <cellStyle name="Normal 24 2 7 3 3" xfId="40526" xr:uid="{5BFE4B1C-2ED8-4AE8-8712-B06E7576E6B7}"/>
    <cellStyle name="Normal 24 2 7 4" xfId="18273" xr:uid="{0E22B8DE-35FF-4A7E-B92F-2BF466BD8E3F}"/>
    <cellStyle name="Normal 24 2 7 5" xfId="33106" xr:uid="{FAE77CFD-078E-4DCC-B8EC-544266D9240E}"/>
    <cellStyle name="Normal 24 2 8" xfId="6673" xr:uid="{0F65051B-8697-4833-B4CE-3EA2F73D8029}"/>
    <cellStyle name="Normal 24 2 8 2" xfId="14096" xr:uid="{C02E46D7-E93B-4C62-BC44-DEDDC70DE3A6}"/>
    <cellStyle name="Normal 24 2 8 2 2" xfId="28934" xr:uid="{57B48B0E-DCF3-416A-B51E-BD32EB52A013}"/>
    <cellStyle name="Normal 24 2 8 2 3" xfId="43767" xr:uid="{E1627645-AB5E-4D57-B3C3-7F596E535F00}"/>
    <cellStyle name="Normal 24 2 8 3" xfId="21514" xr:uid="{8C542B15-C4B1-49B4-B3C8-AAF7E92FA008}"/>
    <cellStyle name="Normal 24 2 8 4" xfId="36347" xr:uid="{E4FC6FBF-0254-4628-9C7B-325466F13759}"/>
    <cellStyle name="Normal 24 2 9" xfId="9842" xr:uid="{31975C43-935C-4316-8004-69A2581197EF}"/>
    <cellStyle name="Normal 24 2 9 2" xfId="24680" xr:uid="{0BC3FE97-10E0-477F-817A-C96F28C3C7E9}"/>
    <cellStyle name="Normal 24 2 9 3" xfId="39513" xr:uid="{256C78FA-FA38-4A50-A654-0656CE35EBF2}"/>
    <cellStyle name="Normal 24 3" xfId="2294" xr:uid="{32EA5650-66AE-4C83-80EF-4C3D3335E8BB}"/>
    <cellStyle name="Normal 24 3 10" xfId="32115" xr:uid="{A8BBFCC8-4679-442C-A290-31745B99433F}"/>
    <cellStyle name="Normal 24 3 2" xfId="3449" xr:uid="{A374EB66-A03D-40EC-BDCF-88A70B9F7D1B}"/>
    <cellStyle name="Normal 24 3 2 2" xfId="4815" xr:uid="{4634751A-2164-48A1-8484-4385F290B653}"/>
    <cellStyle name="Normal 24 3 2 2 2" xfId="8053" xr:uid="{2E7BD922-C9FE-48F6-898A-4C2D94AFFF80}"/>
    <cellStyle name="Normal 24 3 2 2 2 2" xfId="15476" xr:uid="{32E9CDD1-F460-4E40-BD16-4CC88BF698E1}"/>
    <cellStyle name="Normal 24 3 2 2 2 2 2" xfId="30314" xr:uid="{51802458-C45B-4E6E-B4B4-CB14690D3297}"/>
    <cellStyle name="Normal 24 3 2 2 2 2 3" xfId="45147" xr:uid="{9A599F05-5974-4FBA-BC43-E97459B5E4DC}"/>
    <cellStyle name="Normal 24 3 2 2 2 3" xfId="22894" xr:uid="{D60C0BD8-7064-4E79-A721-DBF5B6811050}"/>
    <cellStyle name="Normal 24 3 2 2 2 4" xfId="37727" xr:uid="{8E33AEB6-89A3-4244-9F7E-8D566787585A}"/>
    <cellStyle name="Normal 24 3 2 2 3" xfId="12238" xr:uid="{DF4162B3-1860-4378-BC3E-AEB3BB0C9FCC}"/>
    <cellStyle name="Normal 24 3 2 2 3 2" xfId="27076" xr:uid="{E288AF41-5979-47B4-A0A3-422674B6670D}"/>
    <cellStyle name="Normal 24 3 2 2 3 3" xfId="41909" xr:uid="{02177091-07B8-4191-A7C8-1A619431EBB7}"/>
    <cellStyle name="Normal 24 3 2 2 4" xfId="19656" xr:uid="{A82CCAC7-EE08-46FD-9D7E-9E70625F1ACE}"/>
    <cellStyle name="Normal 24 3 2 2 5" xfId="34489" xr:uid="{B50DA1A1-BF63-463F-9ED0-433F68A3E525}"/>
    <cellStyle name="Normal 24 3 2 3" xfId="6680" xr:uid="{BD0A442C-61F2-4D59-B7A7-7B6BE97B7901}"/>
    <cellStyle name="Normal 24 3 2 3 2" xfId="14103" xr:uid="{0E28CE1B-11A0-4346-809E-DBCB9B8DDF09}"/>
    <cellStyle name="Normal 24 3 2 3 2 2" xfId="28941" xr:uid="{A6C81888-A491-4A90-9ADC-8332C8F1E86C}"/>
    <cellStyle name="Normal 24 3 2 3 2 3" xfId="43774" xr:uid="{76A2127E-DB4A-469F-A86B-F1DA17FDD02B}"/>
    <cellStyle name="Normal 24 3 2 3 3" xfId="21521" xr:uid="{CB6AEAFB-6E08-4667-BECF-0755236D4781}"/>
    <cellStyle name="Normal 24 3 2 3 4" xfId="36354" xr:uid="{3E6CE3B6-EB3E-48A2-9E56-20D494CB46ED}"/>
    <cellStyle name="Normal 24 3 2 4" xfId="10862" xr:uid="{C02AFD7C-D5A7-4920-A4AC-796925AB217A}"/>
    <cellStyle name="Normal 24 3 2 4 2" xfId="25700" xr:uid="{49022BF2-5AE0-4278-9BC1-0EF818E9B94E}"/>
    <cellStyle name="Normal 24 3 2 4 3" xfId="40533" xr:uid="{303E5210-D7D4-45F5-BDF9-DE99DEE0961E}"/>
    <cellStyle name="Normal 24 3 2 5" xfId="18280" xr:uid="{FED24064-3309-4F74-A546-78B94D3D21B0}"/>
    <cellStyle name="Normal 24 3 2 6" xfId="33113" xr:uid="{7178E225-8A04-4FEA-8DDF-B78AAAF6420D}"/>
    <cellStyle name="Normal 24 3 3" xfId="3450" xr:uid="{A0EC29A0-B857-4DDD-8F83-F9BB83784E8B}"/>
    <cellStyle name="Normal 24 3 3 2" xfId="4816" xr:uid="{EB5D08CA-97A7-48B3-ABF7-854D4558D0B0}"/>
    <cellStyle name="Normal 24 3 3 2 2" xfId="8054" xr:uid="{EC534432-47E3-49B1-A1B5-F12B3FB2F192}"/>
    <cellStyle name="Normal 24 3 3 2 2 2" xfId="15477" xr:uid="{7244E9CB-F48B-488D-9E20-7A28BBFEEB2F}"/>
    <cellStyle name="Normal 24 3 3 2 2 2 2" xfId="30315" xr:uid="{CCE35F52-0B1C-4958-8E36-E0B787E4CA4C}"/>
    <cellStyle name="Normal 24 3 3 2 2 2 3" xfId="45148" xr:uid="{1999158C-EAE7-4524-BF03-5D157B76AE8B}"/>
    <cellStyle name="Normal 24 3 3 2 2 3" xfId="22895" xr:uid="{1F3C3B95-CA22-464B-9252-C04D4DD6136A}"/>
    <cellStyle name="Normal 24 3 3 2 2 4" xfId="37728" xr:uid="{1C984B98-1AD9-41EB-A901-488D2FE0FE8B}"/>
    <cellStyle name="Normal 24 3 3 2 3" xfId="12239" xr:uid="{D6CF55DA-E113-4A37-B024-E03230BBAC1C}"/>
    <cellStyle name="Normal 24 3 3 2 3 2" xfId="27077" xr:uid="{7B3B26E0-DF6E-4B48-BA97-93839C4F502E}"/>
    <cellStyle name="Normal 24 3 3 2 3 3" xfId="41910" xr:uid="{6944AD17-D70D-429C-8B14-2D76BF44B51F}"/>
    <cellStyle name="Normal 24 3 3 2 4" xfId="19657" xr:uid="{9EDC7DA2-421D-43F4-B682-7C536BAA9006}"/>
    <cellStyle name="Normal 24 3 3 2 5" xfId="34490" xr:uid="{A2F0032A-FE08-41DE-9A4B-B8EB92FE2CDD}"/>
    <cellStyle name="Normal 24 3 3 3" xfId="6681" xr:uid="{D173457B-8F2D-4027-9A23-EC94DB91C323}"/>
    <cellStyle name="Normal 24 3 3 3 2" xfId="14104" xr:uid="{DC280199-DAF7-4393-B607-C7B9AF959B38}"/>
    <cellStyle name="Normal 24 3 3 3 2 2" xfId="28942" xr:uid="{6C4B8059-7C4E-4C13-B3D0-8A590A763D14}"/>
    <cellStyle name="Normal 24 3 3 3 2 3" xfId="43775" xr:uid="{53003832-E216-431B-9DF4-5C9CCE00A462}"/>
    <cellStyle name="Normal 24 3 3 3 3" xfId="21522" xr:uid="{0E0D11A1-CA02-42FD-B3D2-FCFD7372C873}"/>
    <cellStyle name="Normal 24 3 3 3 4" xfId="36355" xr:uid="{A2374BB5-F964-4B7C-936E-4FFB9DDFE764}"/>
    <cellStyle name="Normal 24 3 3 4" xfId="10863" xr:uid="{E071FDE5-741B-459F-B8BD-0BE26D15D823}"/>
    <cellStyle name="Normal 24 3 3 4 2" xfId="25701" xr:uid="{7E6227D1-B3E0-419E-B1AE-BDE9DAA60D1B}"/>
    <cellStyle name="Normal 24 3 3 4 3" xfId="40534" xr:uid="{115B606C-9887-43F3-B86D-533A75FC419A}"/>
    <cellStyle name="Normal 24 3 3 5" xfId="18281" xr:uid="{932CF3A8-AEB8-4617-8136-843A3A12240C}"/>
    <cellStyle name="Normal 24 3 3 6" xfId="33114" xr:uid="{F3A61D88-6B8A-4FB3-871C-183BE2DC166B}"/>
    <cellStyle name="Normal 24 3 4" xfId="4817" xr:uid="{EEE5F11F-CCDB-4816-8B5B-F07F1CF61D37}"/>
    <cellStyle name="Normal 24 3 4 2" xfId="8055" xr:uid="{804A6EDE-452D-4D41-A490-CDC3AD0C0152}"/>
    <cellStyle name="Normal 24 3 4 2 2" xfId="15478" xr:uid="{7676AB0D-301E-4F20-97E6-EC8FA9AFB97C}"/>
    <cellStyle name="Normal 24 3 4 2 2 2" xfId="30316" xr:uid="{226D7053-9EC0-452F-85FC-5A6F3913525F}"/>
    <cellStyle name="Normal 24 3 4 2 2 3" xfId="45149" xr:uid="{82222A71-1FEA-4DDD-AE7D-4D8A963B205D}"/>
    <cellStyle name="Normal 24 3 4 2 3" xfId="22896" xr:uid="{F3309F1B-D485-4C13-8504-0E2EF3BCDFB5}"/>
    <cellStyle name="Normal 24 3 4 2 4" xfId="37729" xr:uid="{8C0F9475-F086-4C9E-BC39-B446B94935E5}"/>
    <cellStyle name="Normal 24 3 4 3" xfId="12240" xr:uid="{455DD3D7-E6FA-4AB0-A83A-61F315F7A7BD}"/>
    <cellStyle name="Normal 24 3 4 3 2" xfId="27078" xr:uid="{8E65B34A-1912-448C-B038-A3B802E3EFF5}"/>
    <cellStyle name="Normal 24 3 4 3 3" xfId="41911" xr:uid="{C0CF8C29-BDB7-4920-B714-980CA75F9A0D}"/>
    <cellStyle name="Normal 24 3 4 4" xfId="19658" xr:uid="{B5C4F4D5-F597-4576-BE8E-28F627AAB4E6}"/>
    <cellStyle name="Normal 24 3 4 5" xfId="34491" xr:uid="{12DB6DA9-C351-40FA-8557-E0F20DB66101}"/>
    <cellStyle name="Normal 24 3 5" xfId="5723" xr:uid="{FF4AA333-B5AA-464F-ADAE-E7AE59740B02}"/>
    <cellStyle name="Normal 24 3 5 2" xfId="8963" xr:uid="{FF7ED541-570C-4859-A167-7E4E436F50C2}"/>
    <cellStyle name="Normal 24 3 5 2 2" xfId="16386" xr:uid="{C2797BA1-C964-4F57-80BA-B836F42545BB}"/>
    <cellStyle name="Normal 24 3 5 2 2 2" xfId="31224" xr:uid="{0F2B10C3-B34E-4C33-9EFB-C11BC5B45B71}"/>
    <cellStyle name="Normal 24 3 5 2 2 3" xfId="46057" xr:uid="{A37458A6-F010-44BB-BE13-5EB560FD369F}"/>
    <cellStyle name="Normal 24 3 5 2 3" xfId="23804" xr:uid="{39473009-5508-46F9-BCED-CD380084547A}"/>
    <cellStyle name="Normal 24 3 5 2 4" xfId="38637" xr:uid="{B090C3B8-C161-4CA1-B9F9-3157FB6C73BB}"/>
    <cellStyle name="Normal 24 3 5 3" xfId="13148" xr:uid="{A32E8D4A-2D28-4418-AC57-5533CB401430}"/>
    <cellStyle name="Normal 24 3 5 3 2" xfId="27986" xr:uid="{51B8D848-F6C7-4288-8455-AC36DAE82B1F}"/>
    <cellStyle name="Normal 24 3 5 3 3" xfId="42819" xr:uid="{2F20226C-7263-4092-B485-6109083D9B65}"/>
    <cellStyle name="Normal 24 3 5 4" xfId="20566" xr:uid="{5DB6853D-2618-4AB2-BC3B-FA3D28036B15}"/>
    <cellStyle name="Normal 24 3 5 5" xfId="35399" xr:uid="{4A1599CE-C45C-451D-8670-6BB47B098787}"/>
    <cellStyle name="Normal 24 3 6" xfId="3448" xr:uid="{CB8A7804-8D97-4F83-AC97-4677489CFFEA}"/>
    <cellStyle name="Normal 24 3 6 2" xfId="9515" xr:uid="{7C0770D4-8C58-4C82-A244-FD503501A304}"/>
    <cellStyle name="Normal 24 3 6 2 2" xfId="16938" xr:uid="{4E1AC0C0-2889-4BBC-B5CE-E45F62A940D1}"/>
    <cellStyle name="Normal 24 3 6 2 2 2" xfId="31776" xr:uid="{633F3348-9356-45A6-BC58-474200135A1C}"/>
    <cellStyle name="Normal 24 3 6 2 2 3" xfId="46609" xr:uid="{0D095094-EBD4-414A-890B-06808F62B147}"/>
    <cellStyle name="Normal 24 3 6 2 3" xfId="24356" xr:uid="{DCB03B0C-0B9A-42DD-90A5-CC072FFE653C}"/>
    <cellStyle name="Normal 24 3 6 2 4" xfId="39189" xr:uid="{59028E26-20FE-46FE-A2D1-99AB7F98D839}"/>
    <cellStyle name="Normal 24 3 6 3" xfId="10861" xr:uid="{3FABBB01-EAD5-49F0-89A8-EA4499E687E8}"/>
    <cellStyle name="Normal 24 3 6 3 2" xfId="25699" xr:uid="{E2581668-7037-4354-9F79-4774DA90F85B}"/>
    <cellStyle name="Normal 24 3 6 3 3" xfId="40532" xr:uid="{AE26F4CD-CF2F-43CD-B41A-ECBC417ACA0B}"/>
    <cellStyle name="Normal 24 3 6 4" xfId="18279" xr:uid="{BCD070C6-1012-4456-B746-C73722D32187}"/>
    <cellStyle name="Normal 24 3 6 5" xfId="33112" xr:uid="{339B9B8E-B234-4CCD-9D32-0FEAD8C25EB1}"/>
    <cellStyle name="Normal 24 3 7" xfId="6679" xr:uid="{6429EB91-2886-4EE6-8E85-FDD52CAE43FB}"/>
    <cellStyle name="Normal 24 3 7 2" xfId="14102" xr:uid="{04B7CF5A-7CA4-4EB3-9408-2E19DE4FE40E}"/>
    <cellStyle name="Normal 24 3 7 2 2" xfId="28940" xr:uid="{14726D06-AD0F-4A75-89DD-C7D6739A9735}"/>
    <cellStyle name="Normal 24 3 7 2 3" xfId="43773" xr:uid="{3DB0D384-CFE4-4B58-AB86-999035936D55}"/>
    <cellStyle name="Normal 24 3 7 3" xfId="21520" xr:uid="{A37D1765-09FA-467A-8DD2-D187F228B81C}"/>
    <cellStyle name="Normal 24 3 7 4" xfId="36353" xr:uid="{5C80E43D-48BC-4AA9-8968-342536FC4E8A}"/>
    <cellStyle name="Normal 24 3 8" xfId="9864" xr:uid="{66F6BDB9-8BA6-4F5C-B9D5-88AC01509076}"/>
    <cellStyle name="Normal 24 3 8 2" xfId="24702" xr:uid="{7D24C36D-B4E8-47DF-AE8F-0B7A3182AAAD}"/>
    <cellStyle name="Normal 24 3 8 3" xfId="39535" xr:uid="{E1652B7C-144E-422A-9541-A09421A9C4F3}"/>
    <cellStyle name="Normal 24 3 9" xfId="17282" xr:uid="{DE74B8E4-CFF7-4038-B2F7-AA066B10424E}"/>
    <cellStyle name="Normal 24 4" xfId="2324" xr:uid="{FABFBEAF-7A2A-49A1-B42A-E9745DE84EA3}"/>
    <cellStyle name="Normal 24 4 10" xfId="32150" xr:uid="{9B6837DE-9103-49E7-B430-B9F5E4522741}"/>
    <cellStyle name="Normal 24 4 2" xfId="3452" xr:uid="{DAC060C5-A352-442B-9A1F-B1F4F9589100}"/>
    <cellStyle name="Normal 24 4 2 2" xfId="4818" xr:uid="{83670AB4-7E9D-4D43-9020-6B870DFE0D46}"/>
    <cellStyle name="Normal 24 4 2 2 2" xfId="8056" xr:uid="{4BE78655-FBC8-4FC4-A618-9736DF711113}"/>
    <cellStyle name="Normal 24 4 2 2 2 2" xfId="15479" xr:uid="{58861B84-4F62-48A5-ACCA-C3A4563C81E8}"/>
    <cellStyle name="Normal 24 4 2 2 2 2 2" xfId="30317" xr:uid="{F6EB298E-61BE-49A3-BC45-8BBC2DFB6C9F}"/>
    <cellStyle name="Normal 24 4 2 2 2 2 3" xfId="45150" xr:uid="{89945781-F423-440B-A2C9-F0470973FEB7}"/>
    <cellStyle name="Normal 24 4 2 2 2 3" xfId="22897" xr:uid="{608F887B-7F9C-473C-812A-7F77AAC0344F}"/>
    <cellStyle name="Normal 24 4 2 2 2 4" xfId="37730" xr:uid="{028773DD-AE9F-489E-A34D-46A5A70ACEEF}"/>
    <cellStyle name="Normal 24 4 2 2 3" xfId="12241" xr:uid="{89C48D0B-364C-4204-816E-1E1DF2C44CB4}"/>
    <cellStyle name="Normal 24 4 2 2 3 2" xfId="27079" xr:uid="{76F3C441-8DC8-4726-ADA2-72AB22D217A2}"/>
    <cellStyle name="Normal 24 4 2 2 3 3" xfId="41912" xr:uid="{16CA2A39-1065-4409-B1AC-1CE93EA7E1CD}"/>
    <cellStyle name="Normal 24 4 2 2 4" xfId="19659" xr:uid="{251A7B57-7551-4372-AE16-2093518DEEF7}"/>
    <cellStyle name="Normal 24 4 2 2 5" xfId="34492" xr:uid="{6F36FA92-1507-40CE-90C6-29FD8E6BA822}"/>
    <cellStyle name="Normal 24 4 2 3" xfId="6683" xr:uid="{46467587-EEB6-4BDC-8974-D2F0B6085137}"/>
    <cellStyle name="Normal 24 4 2 3 2" xfId="14106" xr:uid="{5A1EAC9F-C052-4B77-8957-6A9EDB827784}"/>
    <cellStyle name="Normal 24 4 2 3 2 2" xfId="28944" xr:uid="{C86876F0-D79C-4CAE-B454-0563BDDA9B91}"/>
    <cellStyle name="Normal 24 4 2 3 2 3" xfId="43777" xr:uid="{3D481E28-E600-4FF6-8C54-BC15FC7BAA96}"/>
    <cellStyle name="Normal 24 4 2 3 3" xfId="21524" xr:uid="{D460F962-35F1-4D70-B75D-98D319447353}"/>
    <cellStyle name="Normal 24 4 2 3 4" xfId="36357" xr:uid="{7A71C64B-2130-4EFF-8066-9DF36D1808C0}"/>
    <cellStyle name="Normal 24 4 2 4" xfId="10865" xr:uid="{B4A576E6-36B3-4CAD-B8B5-E604FE2A0713}"/>
    <cellStyle name="Normal 24 4 2 4 2" xfId="25703" xr:uid="{3E77DC9C-ED07-4A16-9E18-E802EC457587}"/>
    <cellStyle name="Normal 24 4 2 4 3" xfId="40536" xr:uid="{40B15666-DFC0-47CB-AF16-CCA001E10687}"/>
    <cellStyle name="Normal 24 4 2 5" xfId="18283" xr:uid="{FCD9AE27-553F-4D39-B96F-1ADC254B5826}"/>
    <cellStyle name="Normal 24 4 2 6" xfId="33116" xr:uid="{8D099CCC-1A6D-4D4D-AF63-88B24B05CF5B}"/>
    <cellStyle name="Normal 24 4 3" xfId="3453" xr:uid="{27EEC24D-A0C5-4080-BE03-823DD744C0FE}"/>
    <cellStyle name="Normal 24 4 3 2" xfId="4819" xr:uid="{1FC98651-DB4A-4029-9E2B-ECA9AD9D8003}"/>
    <cellStyle name="Normal 24 4 3 2 2" xfId="8057" xr:uid="{8CC3C92D-ECED-490C-8C91-6A874173F842}"/>
    <cellStyle name="Normal 24 4 3 2 2 2" xfId="15480" xr:uid="{51AF0A06-A079-440D-B758-118C663F32EB}"/>
    <cellStyle name="Normal 24 4 3 2 2 2 2" xfId="30318" xr:uid="{A78B88A5-3874-42EC-9466-6299CEA1B20F}"/>
    <cellStyle name="Normal 24 4 3 2 2 2 3" xfId="45151" xr:uid="{223D9F58-42C4-478C-943E-335F70BBF80D}"/>
    <cellStyle name="Normal 24 4 3 2 2 3" xfId="22898" xr:uid="{F549CE26-5287-451F-A875-50B2044B8323}"/>
    <cellStyle name="Normal 24 4 3 2 2 4" xfId="37731" xr:uid="{0532D081-5938-4B60-B944-74EFA9652DB5}"/>
    <cellStyle name="Normal 24 4 3 2 3" xfId="12242" xr:uid="{198DE546-FDCD-4151-90A3-C26EC728511A}"/>
    <cellStyle name="Normal 24 4 3 2 3 2" xfId="27080" xr:uid="{4C6229AE-8FF4-46C4-A2DA-B3EBC7199357}"/>
    <cellStyle name="Normal 24 4 3 2 3 3" xfId="41913" xr:uid="{17CB72AD-3514-4495-8FBA-B82917C13CFE}"/>
    <cellStyle name="Normal 24 4 3 2 4" xfId="19660" xr:uid="{D431F81C-C4FE-4586-BA87-1FB154069166}"/>
    <cellStyle name="Normal 24 4 3 2 5" xfId="34493" xr:uid="{D6818C51-0DE9-42BC-ADE8-E051BB0AD0A6}"/>
    <cellStyle name="Normal 24 4 3 3" xfId="6684" xr:uid="{D052AB6A-BBFB-46F6-BF1A-851B6E02E1D7}"/>
    <cellStyle name="Normal 24 4 3 3 2" xfId="14107" xr:uid="{CCAC6BE6-2D8C-4F75-AA2A-A85DE0BF657C}"/>
    <cellStyle name="Normal 24 4 3 3 2 2" xfId="28945" xr:uid="{0A6B5B0F-7109-4066-AF07-06C3A9199F82}"/>
    <cellStyle name="Normal 24 4 3 3 2 3" xfId="43778" xr:uid="{596C0902-FBBC-4015-985B-9705B3ECFFAA}"/>
    <cellStyle name="Normal 24 4 3 3 3" xfId="21525" xr:uid="{40ED0098-41C5-488C-AACD-7707599CCE4F}"/>
    <cellStyle name="Normal 24 4 3 3 4" xfId="36358" xr:uid="{06C1754A-31CD-4B51-A02D-C4490FC2DFF0}"/>
    <cellStyle name="Normal 24 4 3 4" xfId="10866" xr:uid="{F3781323-991D-4433-A2CB-AD742F2F3B90}"/>
    <cellStyle name="Normal 24 4 3 4 2" xfId="25704" xr:uid="{377B35CE-E711-4E6E-A1CF-C465F61E613C}"/>
    <cellStyle name="Normal 24 4 3 4 3" xfId="40537" xr:uid="{AB22D43E-D8B2-4F4C-9954-6D9FBEE3B3CB}"/>
    <cellStyle name="Normal 24 4 3 5" xfId="18284" xr:uid="{11989362-B551-4BDD-8BBB-D0201F42FECE}"/>
    <cellStyle name="Normal 24 4 3 6" xfId="33117" xr:uid="{8BD0D17B-3A60-40C3-8B32-BDAAE95BCAFD}"/>
    <cellStyle name="Normal 24 4 4" xfId="4820" xr:uid="{024EF39E-D739-4FC7-8888-BE5C98485D51}"/>
    <cellStyle name="Normal 24 4 4 2" xfId="8058" xr:uid="{5424D0E7-1E60-4F76-ACF9-C599F5B83849}"/>
    <cellStyle name="Normal 24 4 4 2 2" xfId="15481" xr:uid="{C5FA2D13-749B-4BDF-8308-B2677E1DD496}"/>
    <cellStyle name="Normal 24 4 4 2 2 2" xfId="30319" xr:uid="{217D52D2-06EB-45E1-AC8D-42814AD1D6F9}"/>
    <cellStyle name="Normal 24 4 4 2 2 3" xfId="45152" xr:uid="{0DBDF282-61D7-4A7C-A93A-229B67040032}"/>
    <cellStyle name="Normal 24 4 4 2 3" xfId="22899" xr:uid="{FCD246C9-1C9C-48C3-A991-8F1F2E7C497F}"/>
    <cellStyle name="Normal 24 4 4 2 4" xfId="37732" xr:uid="{F54009B1-89DE-4A4E-8A9A-6FBC7CA71768}"/>
    <cellStyle name="Normal 24 4 4 3" xfId="12243" xr:uid="{014B438A-158D-4765-80B5-5BE328E3C599}"/>
    <cellStyle name="Normal 24 4 4 3 2" xfId="27081" xr:uid="{D7B14DC2-1A16-495E-B8AD-B49244000595}"/>
    <cellStyle name="Normal 24 4 4 3 3" xfId="41914" xr:uid="{1B8B651C-E5A1-4F46-832C-8D748BCFBAD2}"/>
    <cellStyle name="Normal 24 4 4 4" xfId="19661" xr:uid="{456FBD3D-B14A-44B0-914B-9716163F812E}"/>
    <cellStyle name="Normal 24 4 4 5" xfId="34494" xr:uid="{1865149D-7043-49D5-BBE4-089BDA43594F}"/>
    <cellStyle name="Normal 24 4 5" xfId="5775" xr:uid="{EC4E72D2-5207-401E-9648-E817E247822E}"/>
    <cellStyle name="Normal 24 4 5 2" xfId="9015" xr:uid="{A9A938BD-E75A-44E2-8560-9C24D2834AA5}"/>
    <cellStyle name="Normal 24 4 5 2 2" xfId="16438" xr:uid="{25DB304C-327C-42C5-B3A1-1E3549627C32}"/>
    <cellStyle name="Normal 24 4 5 2 2 2" xfId="31276" xr:uid="{F651EA48-D5CB-44F3-9C99-FA38274445A3}"/>
    <cellStyle name="Normal 24 4 5 2 2 3" xfId="46109" xr:uid="{1E07A32F-8437-47A2-B508-97CCEF549B32}"/>
    <cellStyle name="Normal 24 4 5 2 3" xfId="23856" xr:uid="{0BE655EF-1609-4AAD-85DB-EA16D38BE0D4}"/>
    <cellStyle name="Normal 24 4 5 2 4" xfId="38689" xr:uid="{D987E212-7C63-4DF4-99DF-95B93F14EE96}"/>
    <cellStyle name="Normal 24 4 5 3" xfId="13200" xr:uid="{B298F957-CD45-4F9E-AAFA-42B242846AD1}"/>
    <cellStyle name="Normal 24 4 5 3 2" xfId="28038" xr:uid="{0A9D63C3-5510-4BD4-BF43-6D6D3364C4AB}"/>
    <cellStyle name="Normal 24 4 5 3 3" xfId="42871" xr:uid="{96BB4858-8292-4E62-A381-3439D35CEAF7}"/>
    <cellStyle name="Normal 24 4 5 4" xfId="20618" xr:uid="{EC2FD7A8-FC6B-4CE4-A15C-544BA75C9568}"/>
    <cellStyle name="Normal 24 4 5 5" xfId="35451" xr:uid="{94EF72DD-12C4-4355-AFB8-B00648C7B7D6}"/>
    <cellStyle name="Normal 24 4 6" xfId="3451" xr:uid="{FF457E3F-D131-43D6-B90E-6DCA0A90DC25}"/>
    <cellStyle name="Normal 24 4 6 2" xfId="9516" xr:uid="{999363BF-96BB-4A39-9B0D-6CFF00089591}"/>
    <cellStyle name="Normal 24 4 6 2 2" xfId="16939" xr:uid="{6721B4EE-56D3-40A6-B400-88B06DB664AB}"/>
    <cellStyle name="Normal 24 4 6 2 2 2" xfId="31777" xr:uid="{C2723A6E-AA61-4B1D-BEFC-AEC6DE6AA0BE}"/>
    <cellStyle name="Normal 24 4 6 2 2 3" xfId="46610" xr:uid="{8B5B2E62-074F-428C-BA1E-1A330B83E301}"/>
    <cellStyle name="Normal 24 4 6 2 3" xfId="24357" xr:uid="{B373F29C-27CF-4811-8FC5-179A980D7932}"/>
    <cellStyle name="Normal 24 4 6 2 4" xfId="39190" xr:uid="{A00A4968-8529-410A-A4BC-1ACCF6FAF795}"/>
    <cellStyle name="Normal 24 4 6 3" xfId="10864" xr:uid="{098D8339-8962-4603-9D56-9D12F198D6E3}"/>
    <cellStyle name="Normal 24 4 6 3 2" xfId="25702" xr:uid="{BA4FA8AD-6B7B-4D52-9861-412A437E98F7}"/>
    <cellStyle name="Normal 24 4 6 3 3" xfId="40535" xr:uid="{84BFD624-1449-4289-B249-D2025923F9CF}"/>
    <cellStyle name="Normal 24 4 6 4" xfId="18282" xr:uid="{340E160D-0226-4748-B88E-3ED7EA7AE4F2}"/>
    <cellStyle name="Normal 24 4 6 5" xfId="33115" xr:uid="{48D8C6D2-B087-46B0-9CBF-D8BA5958FF6D}"/>
    <cellStyle name="Normal 24 4 7" xfId="6682" xr:uid="{FA08EAC7-26B6-4FDB-A77D-ED4902B80496}"/>
    <cellStyle name="Normal 24 4 7 2" xfId="14105" xr:uid="{50766E17-1AA6-4112-B0D6-3E011C5F80D2}"/>
    <cellStyle name="Normal 24 4 7 2 2" xfId="28943" xr:uid="{C8227B0B-AA9C-4416-9A1C-576CBE208177}"/>
    <cellStyle name="Normal 24 4 7 2 3" xfId="43776" xr:uid="{41293FE5-20FF-4BD9-83EB-0D2A885CC8BA}"/>
    <cellStyle name="Normal 24 4 7 3" xfId="21523" xr:uid="{CFEFB574-39F9-459C-8AE0-E460C3CBFA38}"/>
    <cellStyle name="Normal 24 4 7 4" xfId="36356" xr:uid="{D237556D-A2AC-4859-B8BD-C708C5248F3E}"/>
    <cellStyle name="Normal 24 4 8" xfId="9899" xr:uid="{DC8AA2FF-9FAF-4502-A605-442843DC7E26}"/>
    <cellStyle name="Normal 24 4 8 2" xfId="24737" xr:uid="{535D8578-AD04-43EA-9E0A-D8E6FA26EF05}"/>
    <cellStyle name="Normal 24 4 8 3" xfId="39570" xr:uid="{6CA659BB-EFC7-4EDA-8BED-6B5F9EC29B5D}"/>
    <cellStyle name="Normal 24 4 9" xfId="17317" xr:uid="{DCEB424B-9C43-496F-820F-BFB7C95C4B65}"/>
    <cellStyle name="Normal 24 5" xfId="3454" xr:uid="{6C3AFEF8-EEEF-4572-A1D0-D919E095EDE5}"/>
    <cellStyle name="Normal 24 5 2" xfId="4821" xr:uid="{6C154673-916A-414B-A955-3B68617DD625}"/>
    <cellStyle name="Normal 24 5 2 2" xfId="8059" xr:uid="{6BF91D2E-85D0-405A-9FF9-6CB20701A7E4}"/>
    <cellStyle name="Normal 24 5 2 2 2" xfId="15482" xr:uid="{8FC0DD35-64BD-4AD7-A242-4A9C7DB11745}"/>
    <cellStyle name="Normal 24 5 2 2 2 2" xfId="30320" xr:uid="{454530E3-EF0D-4AB5-A332-F9CB1916B7BB}"/>
    <cellStyle name="Normal 24 5 2 2 2 3" xfId="45153" xr:uid="{856C5EF6-30E9-4585-9009-377AEEA235F9}"/>
    <cellStyle name="Normal 24 5 2 2 3" xfId="22900" xr:uid="{2F3A5CC9-031D-40A9-9AF6-5C8079E3C251}"/>
    <cellStyle name="Normal 24 5 2 2 4" xfId="37733" xr:uid="{4BAA4C41-A6E6-4B95-AF79-824C394260E5}"/>
    <cellStyle name="Normal 24 5 2 3" xfId="12244" xr:uid="{07321AB6-D9D0-4E1A-AD71-4C5CE673A48B}"/>
    <cellStyle name="Normal 24 5 2 3 2" xfId="27082" xr:uid="{34B29DA1-C02C-43B7-9826-D37916A0D818}"/>
    <cellStyle name="Normal 24 5 2 3 3" xfId="41915" xr:uid="{D42CADBD-B121-483B-BDD5-E2D1713908CB}"/>
    <cellStyle name="Normal 24 5 2 4" xfId="19662" xr:uid="{05EECCAB-435D-4B16-93AD-62362E9BDC97}"/>
    <cellStyle name="Normal 24 5 2 5" xfId="34495" xr:uid="{2337E3DF-0ADE-4050-B9B4-5760000B37D0}"/>
    <cellStyle name="Normal 24 5 3" xfId="6685" xr:uid="{5A41B98B-EAC1-4681-9691-F961B6F1DB7B}"/>
    <cellStyle name="Normal 24 5 3 2" xfId="14108" xr:uid="{C66D69CB-9AB5-4024-A1C2-79A3EAF62188}"/>
    <cellStyle name="Normal 24 5 3 2 2" xfId="28946" xr:uid="{2AADD6E8-D5EF-4EC7-A007-04EE0E3D18BA}"/>
    <cellStyle name="Normal 24 5 3 2 3" xfId="43779" xr:uid="{70E5940E-642B-4712-92A5-0EAED9E7FBB7}"/>
    <cellStyle name="Normal 24 5 3 3" xfId="21526" xr:uid="{FCC9A994-1992-40A2-B102-017DE69E9792}"/>
    <cellStyle name="Normal 24 5 3 4" xfId="36359" xr:uid="{B94BD414-8D2D-403D-8D19-765A324E45B1}"/>
    <cellStyle name="Normal 24 5 4" xfId="10867" xr:uid="{DE4DADB3-8A62-478E-A486-35A99C028D94}"/>
    <cellStyle name="Normal 24 5 4 2" xfId="25705" xr:uid="{EECDBF43-35E7-4FEA-B686-65F0CDCBD2C4}"/>
    <cellStyle name="Normal 24 5 4 3" xfId="40538" xr:uid="{A1E81703-CA13-4216-81E7-FCE6C9E433F4}"/>
    <cellStyle name="Normal 24 5 5" xfId="18285" xr:uid="{7A686ED2-4804-4AFD-AD4A-5DEFC8FE7485}"/>
    <cellStyle name="Normal 24 5 6" xfId="33118" xr:uid="{649EF00B-F38A-43C7-BEE7-3A5466773D5F}"/>
    <cellStyle name="Normal 24 6" xfId="3455" xr:uid="{7548FA3A-9D66-4715-96B6-4CB96B93BA54}"/>
    <cellStyle name="Normal 24 6 2" xfId="4822" xr:uid="{A83CDD13-FBB4-4F6F-889D-63800F0CD78D}"/>
    <cellStyle name="Normal 24 6 2 2" xfId="8060" xr:uid="{A40ACE31-7933-4680-811B-99237FF016AD}"/>
    <cellStyle name="Normal 24 6 2 2 2" xfId="15483" xr:uid="{BF8A0DA4-78F5-4908-B31E-343A983F7051}"/>
    <cellStyle name="Normal 24 6 2 2 2 2" xfId="30321" xr:uid="{FF3E017E-6395-448E-938F-C633437CD95D}"/>
    <cellStyle name="Normal 24 6 2 2 2 3" xfId="45154" xr:uid="{2F561B00-CD0A-4988-9951-A4187B1F9D6B}"/>
    <cellStyle name="Normal 24 6 2 2 3" xfId="22901" xr:uid="{7A57809D-B60A-4DB9-AEB5-D8CB15394ABB}"/>
    <cellStyle name="Normal 24 6 2 2 4" xfId="37734" xr:uid="{350547B7-4282-4B4C-8E08-8DCC00B0BFCE}"/>
    <cellStyle name="Normal 24 6 2 3" xfId="12245" xr:uid="{911EE27C-495B-41D5-B1DB-7F5AF58C2FD6}"/>
    <cellStyle name="Normal 24 6 2 3 2" xfId="27083" xr:uid="{E9D89EF6-A0DC-4D82-A90A-10F3A4BFA010}"/>
    <cellStyle name="Normal 24 6 2 3 3" xfId="41916" xr:uid="{538E8747-B0D8-4A84-978B-51AFB1BA5507}"/>
    <cellStyle name="Normal 24 6 2 4" xfId="19663" xr:uid="{97B465DB-DC14-49BE-9BBA-86AD48462013}"/>
    <cellStyle name="Normal 24 6 2 5" xfId="34496" xr:uid="{8328AE20-CD04-4F6C-8794-A3A5D9898D79}"/>
    <cellStyle name="Normal 24 6 3" xfId="6686" xr:uid="{A152DEFE-1BA9-4A9C-A152-E38DB06D8F4D}"/>
    <cellStyle name="Normal 24 6 3 2" xfId="14109" xr:uid="{C0EA8517-73A7-46FA-9746-4BA293EC5431}"/>
    <cellStyle name="Normal 24 6 3 2 2" xfId="28947" xr:uid="{595AABB5-0E0F-4A1F-A2AA-E12A7849716E}"/>
    <cellStyle name="Normal 24 6 3 2 3" xfId="43780" xr:uid="{1D30DE03-1DEC-4F2D-8DD4-C90FE84992D6}"/>
    <cellStyle name="Normal 24 6 3 3" xfId="21527" xr:uid="{0DA42171-64B9-42DE-8B7D-9622FF3B92F8}"/>
    <cellStyle name="Normal 24 6 3 4" xfId="36360" xr:uid="{6578CD17-3E33-4B23-BB1C-A93F235CAD5F}"/>
    <cellStyle name="Normal 24 6 4" xfId="10868" xr:uid="{CD6F8077-F4A1-4259-8B97-FABEA3960530}"/>
    <cellStyle name="Normal 24 6 4 2" xfId="25706" xr:uid="{432BBC27-C0F5-42A9-9470-F217968D3BC2}"/>
    <cellStyle name="Normal 24 6 4 3" xfId="40539" xr:uid="{0603D64D-A2A2-4C96-8653-6846BEB63134}"/>
    <cellStyle name="Normal 24 6 5" xfId="18286" xr:uid="{79028D5A-DE65-4CE8-BAC3-7BAFF2F8B658}"/>
    <cellStyle name="Normal 24 6 6" xfId="33119" xr:uid="{040A891D-2BAC-48E4-81A5-360DCA50190B}"/>
    <cellStyle name="Normal 24 7" xfId="4823" xr:uid="{4B638A05-974A-4505-ABD9-27D287E7B04A}"/>
    <cellStyle name="Normal 24 7 2" xfId="8061" xr:uid="{6C6C5D36-D90F-4EB2-AD3E-AA8E36CFD562}"/>
    <cellStyle name="Normal 24 7 2 2" xfId="15484" xr:uid="{116440C2-FEAE-448C-BED6-C4AF1E7FDB9B}"/>
    <cellStyle name="Normal 24 7 2 2 2" xfId="30322" xr:uid="{189EF038-1AEC-4402-8CB0-BDDD8CA0067C}"/>
    <cellStyle name="Normal 24 7 2 2 3" xfId="45155" xr:uid="{F8988ABF-BED5-47ED-B685-88462039DA1D}"/>
    <cellStyle name="Normal 24 7 2 3" xfId="22902" xr:uid="{C334B20E-23AB-49CE-8471-A0916612D457}"/>
    <cellStyle name="Normal 24 7 2 4" xfId="37735" xr:uid="{C01272C8-2506-41ED-8094-E670F1971712}"/>
    <cellStyle name="Normal 24 7 3" xfId="12246" xr:uid="{936723D4-047F-463D-900C-41F9DD0AC218}"/>
    <cellStyle name="Normal 24 7 3 2" xfId="27084" xr:uid="{55808CDC-DDA2-4204-9B3E-6CC527C09B2B}"/>
    <cellStyle name="Normal 24 7 3 3" xfId="41917" xr:uid="{CE034EBE-B32F-4747-A954-2ACB0458292A}"/>
    <cellStyle name="Normal 24 7 4" xfId="19664" xr:uid="{1771398C-8AF0-48C1-810F-50FECE6E422C}"/>
    <cellStyle name="Normal 24 7 5" xfId="34497" xr:uid="{0EEE450B-10C7-432E-8D16-45A4FFF1BF1A}"/>
    <cellStyle name="Normal 24 8" xfId="5670" xr:uid="{5E212321-E067-4CF0-8B0E-25D2915A098F}"/>
    <cellStyle name="Normal 24 8 2" xfId="8910" xr:uid="{9EF292AC-95E3-450C-9B99-1AF818B5B111}"/>
    <cellStyle name="Normal 24 8 2 2" xfId="16333" xr:uid="{D0147B9E-06F9-4E2F-8C17-4798B4EB6135}"/>
    <cellStyle name="Normal 24 8 2 2 2" xfId="31171" xr:uid="{24725DA5-4C8D-4411-B475-4A8B7E5DBCE4}"/>
    <cellStyle name="Normal 24 8 2 2 3" xfId="46004" xr:uid="{F8582C5B-3A2E-4CD8-A1CB-222F2AC1CFFE}"/>
    <cellStyle name="Normal 24 8 2 3" xfId="23751" xr:uid="{8110333A-07DC-4076-B43D-CF750EAA2652}"/>
    <cellStyle name="Normal 24 8 2 4" xfId="38584" xr:uid="{4D268015-07F6-4571-8548-11A765566D0E}"/>
    <cellStyle name="Normal 24 8 3" xfId="13095" xr:uid="{B1DE0955-06DC-45AF-9E1B-FF3E84B45B9F}"/>
    <cellStyle name="Normal 24 8 3 2" xfId="27933" xr:uid="{8B4C3417-BB00-4153-BEC8-BD4A578DCF37}"/>
    <cellStyle name="Normal 24 8 3 3" xfId="42766" xr:uid="{A2B67559-FA78-4305-A09F-48C97111B37D}"/>
    <cellStyle name="Normal 24 8 4" xfId="20513" xr:uid="{CA3EDBFE-6E6D-4D1E-8DFE-BAE50C385D5B}"/>
    <cellStyle name="Normal 24 8 5" xfId="35346" xr:uid="{693DC846-097E-4883-A57D-AFCE2D32F95C}"/>
    <cellStyle name="Normal 24 9" xfId="3441" xr:uid="{E837647A-7910-4B5F-89A1-9F0CCAE865E9}"/>
    <cellStyle name="Normal 24 9 2" xfId="9512" xr:uid="{07016700-1413-404E-B45F-1F91142CAE1F}"/>
    <cellStyle name="Normal 24 9 2 2" xfId="16935" xr:uid="{B38FA4C1-B974-4511-9799-D2A8F3D63F77}"/>
    <cellStyle name="Normal 24 9 2 2 2" xfId="31773" xr:uid="{8FCFE752-5BDC-429D-A176-A93A1FF04555}"/>
    <cellStyle name="Normal 24 9 2 2 3" xfId="46606" xr:uid="{BC70617D-E9E0-4068-9060-9C665D18E6E8}"/>
    <cellStyle name="Normal 24 9 2 3" xfId="24353" xr:uid="{B60FED2D-5D29-4995-B297-46E7CA3DA690}"/>
    <cellStyle name="Normal 24 9 2 4" xfId="39186" xr:uid="{8C95C9C8-6F1E-41D2-95CF-68B2D9EDB025}"/>
    <cellStyle name="Normal 24 9 3" xfId="10854" xr:uid="{DE78CB8B-179E-4980-B90A-BA1F8F1DC281}"/>
    <cellStyle name="Normal 24 9 3 2" xfId="25692" xr:uid="{F99B4DEB-1622-4C84-A6A6-FDAAF103807C}"/>
    <cellStyle name="Normal 24 9 3 3" xfId="40525" xr:uid="{BACC651D-3030-4A91-ACDC-539116947694}"/>
    <cellStyle name="Normal 24 9 4" xfId="18272" xr:uid="{43C651F7-E674-4DEE-AE26-D1FDA3648AF9}"/>
    <cellStyle name="Normal 24 9 5" xfId="33105" xr:uid="{ADB66274-A55F-4318-A40A-06155320270A}"/>
    <cellStyle name="Normal 25" xfId="2557" xr:uid="{79F51C10-FAE5-43A1-8EDD-C260B93F0FB7}"/>
    <cellStyle name="Normal 25 10" xfId="32335" xr:uid="{761A7A9C-4D5D-400F-9241-EE8D7B15CF1D}"/>
    <cellStyle name="Normal 25 2" xfId="3457" xr:uid="{43870CB2-51DE-4A3C-A9C7-0BD94D2C8C46}"/>
    <cellStyle name="Normal 25 2 2" xfId="4824" xr:uid="{7658AC51-8FBF-4270-B263-5F6560F43BB4}"/>
    <cellStyle name="Normal 25 2 2 2" xfId="8062" xr:uid="{85B3CDBA-498A-4383-A2D0-994F0CC5E66A}"/>
    <cellStyle name="Normal 25 2 2 2 2" xfId="15485" xr:uid="{80BA5A50-8FB6-48E2-B927-E8F2BC904024}"/>
    <cellStyle name="Normal 25 2 2 2 2 2" xfId="30323" xr:uid="{BB2324E7-F6F8-4EAF-9194-B65D1D0F5009}"/>
    <cellStyle name="Normal 25 2 2 2 2 3" xfId="45156" xr:uid="{941C1FE8-794B-4D99-997D-74E96AB105D3}"/>
    <cellStyle name="Normal 25 2 2 2 3" xfId="22903" xr:uid="{9691EC39-8252-46D5-9E9C-23CD3BAB343D}"/>
    <cellStyle name="Normal 25 2 2 2 4" xfId="37736" xr:uid="{9C371FAD-121C-4695-B213-03F8343A5473}"/>
    <cellStyle name="Normal 25 2 2 3" xfId="12247" xr:uid="{6CA5D651-8EDA-4D54-B60D-4AD95AFABD71}"/>
    <cellStyle name="Normal 25 2 2 3 2" xfId="27085" xr:uid="{80CCFC66-5C7A-47A7-B41C-29383D691EEE}"/>
    <cellStyle name="Normal 25 2 2 3 3" xfId="41918" xr:uid="{557E4EE1-87CF-4871-A367-69027AEB8B21}"/>
    <cellStyle name="Normal 25 2 2 4" xfId="19665" xr:uid="{B6709087-4DD2-478D-9006-9DBE549E93CC}"/>
    <cellStyle name="Normal 25 2 2 5" xfId="34498" xr:uid="{C4C23220-9582-40C7-9574-6B9A47C561E8}"/>
    <cellStyle name="Normal 25 2 3" xfId="6688" xr:uid="{40A1D7A4-EF95-489C-BCA0-6BB326C72712}"/>
    <cellStyle name="Normal 25 2 3 2" xfId="14111" xr:uid="{ECD4E278-E67B-4130-B09F-96FFBF7BEFFA}"/>
    <cellStyle name="Normal 25 2 3 2 2" xfId="28949" xr:uid="{A78382BE-4833-4DA5-BC7D-91AC5B56A936}"/>
    <cellStyle name="Normal 25 2 3 2 3" xfId="43782" xr:uid="{0E3D3553-F387-4787-B9B7-737F6476A561}"/>
    <cellStyle name="Normal 25 2 3 3" xfId="21529" xr:uid="{F087849B-DB24-4F82-A1AB-08F7810017D3}"/>
    <cellStyle name="Normal 25 2 3 4" xfId="36362" xr:uid="{182289C0-06AF-431E-8663-BC0E3C66923F}"/>
    <cellStyle name="Normal 25 2 4" xfId="10870" xr:uid="{A70F969D-00BE-4ABC-9A53-CE3A4F0762AA}"/>
    <cellStyle name="Normal 25 2 4 2" xfId="25708" xr:uid="{64985149-E5C1-40E4-AB48-AE3616FE1EC8}"/>
    <cellStyle name="Normal 25 2 4 3" xfId="40541" xr:uid="{F1FF05B7-483F-4596-BF7A-B330C63F14F8}"/>
    <cellStyle name="Normal 25 2 5" xfId="18288" xr:uid="{53E8EE65-D0A8-4D0C-AD94-EE889958F926}"/>
    <cellStyle name="Normal 25 2 6" xfId="33121" xr:uid="{1CB6D7FD-5CA6-4D7A-8592-9D03DBF819B8}"/>
    <cellStyle name="Normal 25 3" xfId="3458" xr:uid="{C338ED54-3DF9-4738-9BEF-5CD78E0433D7}"/>
    <cellStyle name="Normal 25 3 2" xfId="4825" xr:uid="{93430EF6-8D59-44E2-9ECA-C6E1E8B031D3}"/>
    <cellStyle name="Normal 25 3 2 2" xfId="8063" xr:uid="{A62F0620-110C-4D43-85A4-A49BFFE6ABFD}"/>
    <cellStyle name="Normal 25 3 2 2 2" xfId="15486" xr:uid="{18E24288-6242-406C-9354-A429C9522C43}"/>
    <cellStyle name="Normal 25 3 2 2 2 2" xfId="30324" xr:uid="{264E9D94-56ED-43B1-B1F4-0376E60784B1}"/>
    <cellStyle name="Normal 25 3 2 2 2 3" xfId="45157" xr:uid="{218A5BF6-561D-4554-B286-6A1F27F63177}"/>
    <cellStyle name="Normal 25 3 2 2 3" xfId="22904" xr:uid="{677D93C3-2A1F-4451-BFEB-72ADDDD182B7}"/>
    <cellStyle name="Normal 25 3 2 2 4" xfId="37737" xr:uid="{9B127F54-2115-4BD8-BD70-5FBC24E760F0}"/>
    <cellStyle name="Normal 25 3 2 3" xfId="12248" xr:uid="{2839E759-D824-4820-8A4E-4EF2AE3A502E}"/>
    <cellStyle name="Normal 25 3 2 3 2" xfId="27086" xr:uid="{615B1055-2060-42F6-9E42-68FB0A5A15F3}"/>
    <cellStyle name="Normal 25 3 2 3 3" xfId="41919" xr:uid="{3A76A245-6129-4343-A502-5F72916C16D1}"/>
    <cellStyle name="Normal 25 3 2 4" xfId="19666" xr:uid="{3471805C-6C6D-4EB5-B24D-62E2F727EE54}"/>
    <cellStyle name="Normal 25 3 2 5" xfId="34499" xr:uid="{B29681C9-042E-40B8-9979-898ADDBC312C}"/>
    <cellStyle name="Normal 25 3 3" xfId="6689" xr:uid="{F6A78AED-0E70-4CF6-AB55-F26EDC4473DF}"/>
    <cellStyle name="Normal 25 3 3 2" xfId="14112" xr:uid="{EA5BA1F7-2004-4CA6-85B7-A478B36982F4}"/>
    <cellStyle name="Normal 25 3 3 2 2" xfId="28950" xr:uid="{93EF41BC-CD27-4E27-9ACB-A65C0151A122}"/>
    <cellStyle name="Normal 25 3 3 2 3" xfId="43783" xr:uid="{EF825A32-E46E-4B75-BF50-0B81400C6285}"/>
    <cellStyle name="Normal 25 3 3 3" xfId="21530" xr:uid="{79DD329B-0B05-45CE-B52A-1F9E5C8B5BF0}"/>
    <cellStyle name="Normal 25 3 3 4" xfId="36363" xr:uid="{84ECD2A0-E042-4668-9FBF-883CD44795E8}"/>
    <cellStyle name="Normal 25 3 4" xfId="10871" xr:uid="{B3AA8C44-C44A-4900-9687-19AB83916695}"/>
    <cellStyle name="Normal 25 3 4 2" xfId="25709" xr:uid="{D5E1C713-917D-434B-9997-48786365D061}"/>
    <cellStyle name="Normal 25 3 4 3" xfId="40542" xr:uid="{5380F74D-5D35-43E8-8926-4B1090A7EE81}"/>
    <cellStyle name="Normal 25 3 5" xfId="18289" xr:uid="{D784CFEF-B512-4DBD-B2CF-EEC795E9EF81}"/>
    <cellStyle name="Normal 25 3 6" xfId="33122" xr:uid="{8451CA15-3B7E-4141-9AC2-C9FA26F40D66}"/>
    <cellStyle name="Normal 25 4" xfId="4826" xr:uid="{BD899D65-A77C-461D-BCFF-FA919BBFBEFD}"/>
    <cellStyle name="Normal 25 4 2" xfId="8064" xr:uid="{E955C30E-6AF0-44F7-8C25-D1A8457D7C15}"/>
    <cellStyle name="Normal 25 4 2 2" xfId="15487" xr:uid="{5C59936E-1459-4F41-94E9-CA71FB3050C7}"/>
    <cellStyle name="Normal 25 4 2 2 2" xfId="30325" xr:uid="{5492CEB1-916B-4D1B-93F8-54D39467E754}"/>
    <cellStyle name="Normal 25 4 2 2 3" xfId="45158" xr:uid="{D5A457D0-86B6-4BF5-AEF6-161BC2FD547F}"/>
    <cellStyle name="Normal 25 4 2 3" xfId="22905" xr:uid="{1212910C-7BA1-4D30-B96A-4C46CE1EFB58}"/>
    <cellStyle name="Normal 25 4 2 4" xfId="37738" xr:uid="{FAC3901A-542F-4913-B8FD-2CF82B4A1856}"/>
    <cellStyle name="Normal 25 4 3" xfId="12249" xr:uid="{EA08992A-F81E-4938-9E3D-C5DC987861FC}"/>
    <cellStyle name="Normal 25 4 3 2" xfId="27087" xr:uid="{5AC43CF8-2116-4BE4-A43D-A3F0E7C73C33}"/>
    <cellStyle name="Normal 25 4 3 3" xfId="41920" xr:uid="{D8C86A2E-BBD6-43EC-AF39-3A824536A1B4}"/>
    <cellStyle name="Normal 25 4 4" xfId="19667" xr:uid="{810967B6-7CEB-4A23-B38F-D6A47D899B11}"/>
    <cellStyle name="Normal 25 4 5" xfId="34500" xr:uid="{EEBB7AEB-3542-45D2-AB44-4FBDBACF8904}"/>
    <cellStyle name="Normal 25 5" xfId="5824" xr:uid="{52CFAE70-0519-41A9-8B21-B965D78F936F}"/>
    <cellStyle name="Normal 25 5 2" xfId="9063" xr:uid="{0DF59B72-388A-42E1-8881-9EB98F79C4B8}"/>
    <cellStyle name="Normal 25 5 2 2" xfId="16486" xr:uid="{7E4B408F-D973-45DB-94A6-2F4591ABFEA9}"/>
    <cellStyle name="Normal 25 5 2 2 2" xfId="31324" xr:uid="{01138665-E33F-4C0C-B548-2910F0AFA9C0}"/>
    <cellStyle name="Normal 25 5 2 2 3" xfId="46157" xr:uid="{3A97A0B3-D8D7-446E-A51A-6776BBF09F30}"/>
    <cellStyle name="Normal 25 5 2 3" xfId="23904" xr:uid="{9AC153AC-1D1D-4C0E-BA9F-A05273A13F33}"/>
    <cellStyle name="Normal 25 5 2 4" xfId="38737" xr:uid="{7BFB43F5-EBCA-4CA9-B1C9-B4E6A8E3EF86}"/>
    <cellStyle name="Normal 25 5 3" xfId="13248" xr:uid="{665F4EC4-4EE0-42CB-B053-2AE23D9CF0F8}"/>
    <cellStyle name="Normal 25 5 3 2" xfId="28086" xr:uid="{1B5F6D0C-25D0-4273-A722-A614AE8E022C}"/>
    <cellStyle name="Normal 25 5 3 3" xfId="42919" xr:uid="{4AEEA7E9-4AAC-43C6-8E3E-C861D5402E06}"/>
    <cellStyle name="Normal 25 5 4" xfId="20666" xr:uid="{E0736AE8-9477-4674-B172-B0372233A5BF}"/>
    <cellStyle name="Normal 25 5 5" xfId="35499" xr:uid="{56B54623-2ABB-45FB-B911-48307E633BC8}"/>
    <cellStyle name="Normal 25 6" xfId="3456" xr:uid="{92EFC25D-C5AB-4F92-8077-3C126D12B78A}"/>
    <cellStyle name="Normal 25 6 2" xfId="9517" xr:uid="{A102A207-2503-4CC1-B99D-3D8A282336C0}"/>
    <cellStyle name="Normal 25 6 2 2" xfId="16940" xr:uid="{C31C2100-CA13-4B4F-A3BC-7C0B639B3745}"/>
    <cellStyle name="Normal 25 6 2 2 2" xfId="31778" xr:uid="{FEE89FEE-F34F-4B4B-9FB2-18BEB3B39F80}"/>
    <cellStyle name="Normal 25 6 2 2 3" xfId="46611" xr:uid="{4BD2092A-CC05-4D7B-AB31-1E3B597D7E35}"/>
    <cellStyle name="Normal 25 6 2 3" xfId="24358" xr:uid="{CDDFBA26-A908-4169-AEFC-92877D5C180D}"/>
    <cellStyle name="Normal 25 6 2 4" xfId="39191" xr:uid="{DF96507F-1B85-45C7-A37D-10DF1D7D64C2}"/>
    <cellStyle name="Normal 25 6 3" xfId="10869" xr:uid="{522C4B19-E06A-4B69-8C2D-93CBC12B5C9B}"/>
    <cellStyle name="Normal 25 6 3 2" xfId="25707" xr:uid="{A1542C37-0964-4A64-8870-3F3899DB14F8}"/>
    <cellStyle name="Normal 25 6 3 3" xfId="40540" xr:uid="{D8FAA789-A908-4243-859F-73F3306BAAEF}"/>
    <cellStyle name="Normal 25 6 4" xfId="18287" xr:uid="{77C3CCDD-870B-4130-9CF2-D9BB189EB14E}"/>
    <cellStyle name="Normal 25 6 5" xfId="33120" xr:uid="{B0EE3ED1-4893-40AB-999B-19D6AE0817A8}"/>
    <cellStyle name="Normal 25 7" xfId="6687" xr:uid="{80E8A23B-1F46-43BD-83EE-4B6DA7318165}"/>
    <cellStyle name="Normal 25 7 2" xfId="14110" xr:uid="{19CE3894-E850-4736-B67B-3B0A4DEE3C2E}"/>
    <cellStyle name="Normal 25 7 2 2" xfId="28948" xr:uid="{9FC3F074-4E85-45A7-A4F0-20F89498A9FC}"/>
    <cellStyle name="Normal 25 7 2 3" xfId="43781" xr:uid="{D8485CDB-7FE5-456A-BEAB-AE27DF245900}"/>
    <cellStyle name="Normal 25 7 3" xfId="21528" xr:uid="{D57FDB5D-43EE-4550-BE37-71E98383FCF0}"/>
    <cellStyle name="Normal 25 7 4" xfId="36361" xr:uid="{F7F84700-41C9-476E-824E-411E37235674}"/>
    <cellStyle name="Normal 25 8" xfId="10084" xr:uid="{A9727425-D567-4F3C-A8A7-DFC6C6E80FA6}"/>
    <cellStyle name="Normal 25 8 2" xfId="24922" xr:uid="{AE651A53-1EDA-4662-B971-03B95E159D2D}"/>
    <cellStyle name="Normal 25 8 3" xfId="39755" xr:uid="{83E21A02-25DC-4CB9-B1CC-0431074CBCBC}"/>
    <cellStyle name="Normal 25 9" xfId="17502" xr:uid="{37B7038E-AF07-49A7-9941-4674BBD72661}"/>
    <cellStyle name="Normal 26" xfId="2549" xr:uid="{C3353444-D04E-4375-8A1B-69986F4B7D3E}"/>
    <cellStyle name="Normal 27" xfId="2555" xr:uid="{F65FAF3D-D31E-49D4-8F62-CAC4F87BDEF5}"/>
    <cellStyle name="Normal 27 10" xfId="32333" xr:uid="{50422C0B-D174-4AD0-A510-28E0C813FA04}"/>
    <cellStyle name="Normal 27 2" xfId="3460" xr:uid="{31463E79-824C-4218-ABBD-D1C7CD88C684}"/>
    <cellStyle name="Normal 27 2 2" xfId="4827" xr:uid="{9F347C33-062F-464A-A0C4-98F464D706CA}"/>
    <cellStyle name="Normal 27 2 2 2" xfId="8065" xr:uid="{84165F7E-7910-4BE9-84BE-9CB59B36910D}"/>
    <cellStyle name="Normal 27 2 2 2 2" xfId="15488" xr:uid="{7B9FD985-CCC3-4E6D-9A35-E05322E791FF}"/>
    <cellStyle name="Normal 27 2 2 2 2 2" xfId="30326" xr:uid="{175C5136-06B0-4B94-9E75-410B23FFF57F}"/>
    <cellStyle name="Normal 27 2 2 2 2 3" xfId="45159" xr:uid="{F093F307-D019-4F09-9DEA-986DFBA927BF}"/>
    <cellStyle name="Normal 27 2 2 2 3" xfId="22906" xr:uid="{E93A5F7B-942C-4183-907E-AB73D828A55F}"/>
    <cellStyle name="Normal 27 2 2 2 4" xfId="37739" xr:uid="{FC244C72-0524-417B-8EA5-D3D0072ABD3A}"/>
    <cellStyle name="Normal 27 2 2 3" xfId="12250" xr:uid="{5627ADEF-AC51-4DFC-87C9-75C97C99A64A}"/>
    <cellStyle name="Normal 27 2 2 3 2" xfId="27088" xr:uid="{321348C7-D6D0-4EE5-9F4F-FC910A385301}"/>
    <cellStyle name="Normal 27 2 2 3 3" xfId="41921" xr:uid="{26733AD9-6617-4B2C-ABB6-4ECA6DC2C89E}"/>
    <cellStyle name="Normal 27 2 2 4" xfId="19668" xr:uid="{5AD9FE32-864D-4A28-948B-79592574D9B6}"/>
    <cellStyle name="Normal 27 2 2 5" xfId="34501" xr:uid="{C7CFA9B4-6FC7-4B42-A9D6-7FEF483C5172}"/>
    <cellStyle name="Normal 27 2 3" xfId="6691" xr:uid="{3677C22A-FDBA-4D1E-91F0-BA70F30617F0}"/>
    <cellStyle name="Normal 27 2 3 2" xfId="14114" xr:uid="{DC3B1FCF-65C1-41BC-B8FC-35AA6423C114}"/>
    <cellStyle name="Normal 27 2 3 2 2" xfId="28952" xr:uid="{FD5E282C-37BC-439E-BFE3-AFFC3A73926E}"/>
    <cellStyle name="Normal 27 2 3 2 3" xfId="43785" xr:uid="{FE30324C-44E5-4B2C-AF9A-83178F34BBC8}"/>
    <cellStyle name="Normal 27 2 3 3" xfId="21532" xr:uid="{68A3E1AB-1B04-46F8-AA46-E09F690D1BBE}"/>
    <cellStyle name="Normal 27 2 3 4" xfId="36365" xr:uid="{3EE6D407-848F-4DB6-B8E7-5C9DE37463ED}"/>
    <cellStyle name="Normal 27 2 4" xfId="10873" xr:uid="{8BAD60B9-4298-4392-AD7C-78165574E3FA}"/>
    <cellStyle name="Normal 27 2 4 2" xfId="25711" xr:uid="{2D1EE4B6-67DA-4A70-9CBB-E19037425A9F}"/>
    <cellStyle name="Normal 27 2 4 3" xfId="40544" xr:uid="{E768A90A-B6C2-4C71-A919-CC1049DACE77}"/>
    <cellStyle name="Normal 27 2 5" xfId="18291" xr:uid="{A822392E-43FC-4609-802F-6B504EFFF65D}"/>
    <cellStyle name="Normal 27 2 6" xfId="33124" xr:uid="{C127D587-9E10-4664-8B8D-0E854588FC01}"/>
    <cellStyle name="Normal 27 3" xfId="3461" xr:uid="{F69EE1BC-A633-4A83-89ED-84A2F1A51D2C}"/>
    <cellStyle name="Normal 27 3 2" xfId="4828" xr:uid="{354C474F-D4F9-4A7D-BA2D-CD9007589E58}"/>
    <cellStyle name="Normal 27 3 2 2" xfId="8066" xr:uid="{F838C600-60AC-437B-AEA0-9C14DE9230F0}"/>
    <cellStyle name="Normal 27 3 2 2 2" xfId="15489" xr:uid="{1AD0A24A-462A-4BB5-B4BD-D8F657CD7490}"/>
    <cellStyle name="Normal 27 3 2 2 2 2" xfId="30327" xr:uid="{3AE14156-196E-4B74-B5A9-CD87F4D8CFE6}"/>
    <cellStyle name="Normal 27 3 2 2 2 3" xfId="45160" xr:uid="{0B8DACB2-E4A4-406E-84D8-3D2BC9A2C83A}"/>
    <cellStyle name="Normal 27 3 2 2 3" xfId="22907" xr:uid="{C8C410DA-838B-40F8-8D73-28CDAC97249A}"/>
    <cellStyle name="Normal 27 3 2 2 4" xfId="37740" xr:uid="{F3FA6CEB-2C98-4BA0-9145-F525280B3C65}"/>
    <cellStyle name="Normal 27 3 2 3" xfId="12251" xr:uid="{C99559F2-AD6B-45E5-B675-C156F5931C9C}"/>
    <cellStyle name="Normal 27 3 2 3 2" xfId="27089" xr:uid="{B73DA7B2-29C4-405B-9827-5CD6A2929D74}"/>
    <cellStyle name="Normal 27 3 2 3 3" xfId="41922" xr:uid="{DCDD4C9B-0B42-426E-8999-2174F3A2C8A7}"/>
    <cellStyle name="Normal 27 3 2 4" xfId="19669" xr:uid="{BA2EA404-F852-4275-A5AF-033792E080AE}"/>
    <cellStyle name="Normal 27 3 2 5" xfId="34502" xr:uid="{02DE43ED-6C62-4283-8B50-097597C52930}"/>
    <cellStyle name="Normal 27 3 3" xfId="6692" xr:uid="{E50093FB-663B-45AB-8A4D-1A76AFC805E7}"/>
    <cellStyle name="Normal 27 3 3 2" xfId="14115" xr:uid="{AB5D41AE-536A-4DA1-9C65-89919F0A20E1}"/>
    <cellStyle name="Normal 27 3 3 2 2" xfId="28953" xr:uid="{CC348625-32BE-439F-A7AE-C3F1C2880350}"/>
    <cellStyle name="Normal 27 3 3 2 3" xfId="43786" xr:uid="{F8A10933-1674-4B2A-9A00-0621FA19F6F0}"/>
    <cellStyle name="Normal 27 3 3 3" xfId="21533" xr:uid="{71374628-3AB7-4A11-832B-907489B653A2}"/>
    <cellStyle name="Normal 27 3 3 4" xfId="36366" xr:uid="{42182BD8-9835-453D-A850-2A93B6650AC1}"/>
    <cellStyle name="Normal 27 3 4" xfId="10874" xr:uid="{6FBBB12D-7B32-4974-93A6-B88FF295A516}"/>
    <cellStyle name="Normal 27 3 4 2" xfId="25712" xr:uid="{74E92392-147C-46F8-B88C-526A36CEA755}"/>
    <cellStyle name="Normal 27 3 4 3" xfId="40545" xr:uid="{B2BAAD54-ADEF-4C6F-ADA5-EBE83E98D0B1}"/>
    <cellStyle name="Normal 27 3 5" xfId="18292" xr:uid="{7638B1D6-E23B-4E86-9539-3D0B61483EE1}"/>
    <cellStyle name="Normal 27 3 6" xfId="33125" xr:uid="{8579CEE3-27A7-4F37-9AC9-A42636F83018}"/>
    <cellStyle name="Normal 27 4" xfId="4829" xr:uid="{6BD82526-7D33-4496-9D66-9A6DAF8D43E1}"/>
    <cellStyle name="Normal 27 4 2" xfId="8067" xr:uid="{8FF1822D-BEA2-49EC-9796-E55FBA12EB24}"/>
    <cellStyle name="Normal 27 4 2 2" xfId="15490" xr:uid="{AA86ABA5-9DFC-406F-980F-AB20A1A9C897}"/>
    <cellStyle name="Normal 27 4 2 2 2" xfId="30328" xr:uid="{9136E382-6AE9-4133-A302-2C16CBC6411A}"/>
    <cellStyle name="Normal 27 4 2 2 3" xfId="45161" xr:uid="{BFDE9944-A002-44FE-9D8F-F382C0C1F5EB}"/>
    <cellStyle name="Normal 27 4 2 3" xfId="22908" xr:uid="{7137EAA0-653B-4D2F-8105-2CDC94274447}"/>
    <cellStyle name="Normal 27 4 2 4" xfId="37741" xr:uid="{C77BAF93-3513-477C-BE92-3DBA6B5E6E08}"/>
    <cellStyle name="Normal 27 4 3" xfId="12252" xr:uid="{16933BB3-B1EC-4BE6-BC2A-B1C980A95407}"/>
    <cellStyle name="Normal 27 4 3 2" xfId="27090" xr:uid="{683CD1D8-6594-4DBD-943E-3E9B20415481}"/>
    <cellStyle name="Normal 27 4 3 3" xfId="41923" xr:uid="{1012D77F-D4CE-4226-92BA-04E6564A1208}"/>
    <cellStyle name="Normal 27 4 4" xfId="19670" xr:uid="{A7D1A5B7-B89D-4ECB-BD6B-6868CAF3362B}"/>
    <cellStyle name="Normal 27 4 5" xfId="34503" xr:uid="{7788E676-29AA-4C14-AFFE-E59286785DEF}"/>
    <cellStyle name="Normal 27 5" xfId="5984" xr:uid="{344C59B0-D7A0-4BA4-8E30-2E017D681F4E}"/>
    <cellStyle name="Normal 27 5 2" xfId="9222" xr:uid="{60C45A0D-6572-40C4-8510-1D038F5560CB}"/>
    <cellStyle name="Normal 27 5 2 2" xfId="16645" xr:uid="{EA2FD95D-E35B-426B-A778-F836ED808F22}"/>
    <cellStyle name="Normal 27 5 2 2 2" xfId="31483" xr:uid="{CBCD218A-5229-4AC8-887C-3CDC8F39099A}"/>
    <cellStyle name="Normal 27 5 2 2 3" xfId="46316" xr:uid="{3C6DA3B9-11E3-477F-9446-A05AC6409729}"/>
    <cellStyle name="Normal 27 5 2 3" xfId="24063" xr:uid="{0BF45D3B-5D67-478E-B4A9-82BED7FD48B6}"/>
    <cellStyle name="Normal 27 5 2 4" xfId="38896" xr:uid="{BA8E2D10-9D30-4266-B7A8-9D1781BE1806}"/>
    <cellStyle name="Normal 27 5 3" xfId="13407" xr:uid="{D6BB319E-F942-4582-A983-71C2FB0D1A26}"/>
    <cellStyle name="Normal 27 5 3 2" xfId="28245" xr:uid="{BA4C8A62-D80A-49CF-8E00-44EE6716C3CD}"/>
    <cellStyle name="Normal 27 5 3 3" xfId="43078" xr:uid="{B9EC4A6F-6980-4554-B7C9-E7518C03B97B}"/>
    <cellStyle name="Normal 27 5 4" xfId="20825" xr:uid="{BDD4F3AC-05AE-4C99-8E1F-DFAA15960814}"/>
    <cellStyle name="Normal 27 5 5" xfId="35658" xr:uid="{BD4BBD14-72BE-4276-AEB9-1F6A8CA82C06}"/>
    <cellStyle name="Normal 27 6" xfId="3459" xr:uid="{38D87F8F-3BAF-45BB-8F27-61E5EE6E1758}"/>
    <cellStyle name="Normal 27 6 2" xfId="9518" xr:uid="{46528E50-E9D9-434B-92AD-15FCE777DD88}"/>
    <cellStyle name="Normal 27 6 2 2" xfId="16941" xr:uid="{11050E81-5919-4B2C-9B5B-3F741F4D9C98}"/>
    <cellStyle name="Normal 27 6 2 2 2" xfId="31779" xr:uid="{75227423-B126-4ACD-BB90-C864D7462D42}"/>
    <cellStyle name="Normal 27 6 2 2 3" xfId="46612" xr:uid="{C47F5B0E-E7EC-4178-81BA-915DF240E03F}"/>
    <cellStyle name="Normal 27 6 2 3" xfId="24359" xr:uid="{618053D6-30A0-4E92-B538-750E1B0E162B}"/>
    <cellStyle name="Normal 27 6 2 4" xfId="39192" xr:uid="{F2F485C6-5CC1-4917-8842-B66BA7516BD7}"/>
    <cellStyle name="Normal 27 6 3" xfId="10872" xr:uid="{3E7C06BD-EA94-459E-B125-8E90ACACD04D}"/>
    <cellStyle name="Normal 27 6 3 2" xfId="25710" xr:uid="{6A5B88AC-F7C5-45BB-995D-15CA85D8945B}"/>
    <cellStyle name="Normal 27 6 3 3" xfId="40543" xr:uid="{9B2BE4B8-3F29-4213-A4FA-BD26084FFCDB}"/>
    <cellStyle name="Normal 27 6 4" xfId="18290" xr:uid="{F17B0CAE-44C9-4ABE-A736-D7BEA2E1C570}"/>
    <cellStyle name="Normal 27 6 5" xfId="33123" xr:uid="{E516FD87-E997-4908-A126-B714B2133F7E}"/>
    <cellStyle name="Normal 27 7" xfId="6690" xr:uid="{6706A2C2-A115-41CA-9B5D-703A5DA6D44D}"/>
    <cellStyle name="Normal 27 7 2" xfId="14113" xr:uid="{D5FF312F-787F-4BB4-9C80-BBD889829BF1}"/>
    <cellStyle name="Normal 27 7 2 2" xfId="28951" xr:uid="{2B4E941B-18FA-44AF-B3EE-9BC71E8DE869}"/>
    <cellStyle name="Normal 27 7 2 3" xfId="43784" xr:uid="{5A14651E-7724-478A-9109-21E4A5CF411C}"/>
    <cellStyle name="Normal 27 7 3" xfId="21531" xr:uid="{B231E0EC-4A60-4042-B1BE-EB50D4EBD5E8}"/>
    <cellStyle name="Normal 27 7 4" xfId="36364" xr:uid="{E6EB02B0-0E78-408C-81B7-52A2C0624B69}"/>
    <cellStyle name="Normal 27 8" xfId="10082" xr:uid="{1CFB4D63-7981-4BA6-BDA9-5F725644E2AF}"/>
    <cellStyle name="Normal 27 8 2" xfId="24920" xr:uid="{5BEC82E3-F04B-4CB7-A50F-AD59683A6EED}"/>
    <cellStyle name="Normal 27 8 3" xfId="39753" xr:uid="{F3FF3D85-9086-436A-A9CC-7C760739CD1E}"/>
    <cellStyle name="Normal 27 9" xfId="17500" xr:uid="{EE0D0C91-156C-43EB-A876-40C353355AD0}"/>
    <cellStyle name="Normal 28" xfId="2592" xr:uid="{D1970B86-35A7-466E-9D49-9A15039325FB}"/>
    <cellStyle name="Normal 28 10" xfId="32355" xr:uid="{B9F9EE33-442A-4A6D-A5F0-CE15BC8B21AD}"/>
    <cellStyle name="Normal 28 2" xfId="3463" xr:uid="{DE54311F-971E-455A-9269-137C9228F17E}"/>
    <cellStyle name="Normal 28 2 2" xfId="4830" xr:uid="{651CD2A5-D1AF-4DEA-80DC-CCF74C7092E3}"/>
    <cellStyle name="Normal 28 2 2 2" xfId="8068" xr:uid="{73997BB8-EC5D-44FD-BEE3-583A56488D10}"/>
    <cellStyle name="Normal 28 2 2 2 2" xfId="15491" xr:uid="{CA3B17C1-B986-4A46-915A-9E2CE14696C4}"/>
    <cellStyle name="Normal 28 2 2 2 2 2" xfId="30329" xr:uid="{92C7235E-DE2A-4FF9-99E8-EB105AF5AA85}"/>
    <cellStyle name="Normal 28 2 2 2 2 3" xfId="45162" xr:uid="{B802494D-23A6-404A-A6A2-BB291902CD33}"/>
    <cellStyle name="Normal 28 2 2 2 3" xfId="22909" xr:uid="{65DBCACC-DA19-4D9C-816C-19475A3FB384}"/>
    <cellStyle name="Normal 28 2 2 2 4" xfId="37742" xr:uid="{BB69E1F9-01F6-4AA3-8F04-3A4466AB3120}"/>
    <cellStyle name="Normal 28 2 2 3" xfId="12253" xr:uid="{C819A300-B97D-4199-B350-6067A6F0295B}"/>
    <cellStyle name="Normal 28 2 2 3 2" xfId="27091" xr:uid="{0BA365EF-F909-42F4-92D9-D2C6FF0A3FA6}"/>
    <cellStyle name="Normal 28 2 2 3 3" xfId="41924" xr:uid="{A383C2EC-7667-4D9D-87B7-7A9D2C9CB989}"/>
    <cellStyle name="Normal 28 2 2 4" xfId="19671" xr:uid="{5014EBEA-BFEB-4395-A655-9C3213C8AE5D}"/>
    <cellStyle name="Normal 28 2 2 5" xfId="34504" xr:uid="{1007BD92-FBA2-4F08-B63A-589B49A45801}"/>
    <cellStyle name="Normal 28 2 3" xfId="6694" xr:uid="{32C88797-6DE6-4690-9313-0C780FDD8028}"/>
    <cellStyle name="Normal 28 2 3 2" xfId="14117" xr:uid="{BD75458B-5B78-4B08-9E9B-272ACC399172}"/>
    <cellStyle name="Normal 28 2 3 2 2" xfId="28955" xr:uid="{89CE0331-2743-41AA-B5FC-BD9AC98C4F3D}"/>
    <cellStyle name="Normal 28 2 3 2 3" xfId="43788" xr:uid="{BE430713-3B49-4BFD-87E6-77E0E30A6355}"/>
    <cellStyle name="Normal 28 2 3 3" xfId="21535" xr:uid="{ACE7A8BA-BC88-4B86-B82D-0314C6348020}"/>
    <cellStyle name="Normal 28 2 3 4" xfId="36368" xr:uid="{4BBDB1FF-0B63-41DE-9AEB-4C2BCEDD886F}"/>
    <cellStyle name="Normal 28 2 4" xfId="10876" xr:uid="{DD12D001-88E0-4B36-B2B5-ADC7FECE6137}"/>
    <cellStyle name="Normal 28 2 4 2" xfId="25714" xr:uid="{B25D0F05-F5D9-4E35-BB1B-E27A14CAF8A2}"/>
    <cellStyle name="Normal 28 2 4 3" xfId="40547" xr:uid="{C75B6529-F769-4575-B5EA-D9D793C3AD5C}"/>
    <cellStyle name="Normal 28 2 5" xfId="18294" xr:uid="{536AF043-D41E-43FD-BE89-F1070A7EB966}"/>
    <cellStyle name="Normal 28 2 6" xfId="33127" xr:uid="{1E5DAB38-92AB-4791-B48C-447A6F3FBD90}"/>
    <cellStyle name="Normal 28 3" xfId="3464" xr:uid="{D4724C8F-1DD6-4BD2-B4B6-6D8527271420}"/>
    <cellStyle name="Normal 28 3 2" xfId="4831" xr:uid="{8CF9C09A-7D1F-4721-967A-E128F22D406B}"/>
    <cellStyle name="Normal 28 3 2 2" xfId="8069" xr:uid="{1FEEB7C4-0C0F-4585-86C6-6585100E2B76}"/>
    <cellStyle name="Normal 28 3 2 2 2" xfId="15492" xr:uid="{D92A88E7-1D2D-4D3A-B8DB-F29E5A8812BD}"/>
    <cellStyle name="Normal 28 3 2 2 2 2" xfId="30330" xr:uid="{632F1064-DADF-46CD-B026-6CE04FA18B13}"/>
    <cellStyle name="Normal 28 3 2 2 2 3" xfId="45163" xr:uid="{E42E83AC-10C4-4580-9911-443C3FE7E1C2}"/>
    <cellStyle name="Normal 28 3 2 2 3" xfId="22910" xr:uid="{380AC607-CC35-4CE8-A97B-A43F76703D10}"/>
    <cellStyle name="Normal 28 3 2 2 4" xfId="37743" xr:uid="{B79F6291-3997-49D4-A696-C2ACA7645E62}"/>
    <cellStyle name="Normal 28 3 2 3" xfId="12254" xr:uid="{EFACFA5F-A6B2-4281-884F-5E1FE3264B12}"/>
    <cellStyle name="Normal 28 3 2 3 2" xfId="27092" xr:uid="{33693A8A-E4AF-4ACA-A066-37CDF332882D}"/>
    <cellStyle name="Normal 28 3 2 3 3" xfId="41925" xr:uid="{5B7099D7-460B-453F-B09C-9A8E2CDD3B97}"/>
    <cellStyle name="Normal 28 3 2 4" xfId="19672" xr:uid="{75D0DA32-8048-4392-B56B-3BBDAAFFCB1F}"/>
    <cellStyle name="Normal 28 3 2 5" xfId="34505" xr:uid="{72309AAA-BDBE-41A9-ADEF-BDAB6D16FA6D}"/>
    <cellStyle name="Normal 28 3 3" xfId="6695" xr:uid="{31771A50-A73B-41B6-BBCC-A6A0FF5F48A9}"/>
    <cellStyle name="Normal 28 3 3 2" xfId="14118" xr:uid="{CB11AD51-B62D-4F8C-BC3E-6E4F31E862F3}"/>
    <cellStyle name="Normal 28 3 3 2 2" xfId="28956" xr:uid="{8258E4C3-889B-495D-BD97-A3788AF277FE}"/>
    <cellStyle name="Normal 28 3 3 2 3" xfId="43789" xr:uid="{3C3DAB45-E77E-4545-B9E1-776B54267B1D}"/>
    <cellStyle name="Normal 28 3 3 3" xfId="21536" xr:uid="{84F7CEB3-37FB-4D40-936E-EA283A59CCCD}"/>
    <cellStyle name="Normal 28 3 3 4" xfId="36369" xr:uid="{FDF9EDEB-5732-43F2-8FAC-7D05747B691F}"/>
    <cellStyle name="Normal 28 3 4" xfId="10877" xr:uid="{097558FF-C094-4A16-A2FB-C7C552999BA7}"/>
    <cellStyle name="Normal 28 3 4 2" xfId="25715" xr:uid="{AEFCE968-8360-469D-B525-29FF87384128}"/>
    <cellStyle name="Normal 28 3 4 3" xfId="40548" xr:uid="{B933072D-8064-4E4E-B736-A5B5EE1B43F0}"/>
    <cellStyle name="Normal 28 3 5" xfId="18295" xr:uid="{827BB4C9-9850-476C-8BB8-CDC14D155151}"/>
    <cellStyle name="Normal 28 3 6" xfId="33128" xr:uid="{C5A83FDC-EF8B-429D-8F99-5B28D4C205E0}"/>
    <cellStyle name="Normal 28 4" xfId="4832" xr:uid="{2ADE1101-B10B-46B4-8888-1647EF5400D9}"/>
    <cellStyle name="Normal 28 4 2" xfId="8070" xr:uid="{90B33F5F-A354-4780-BE77-48C12E0B3164}"/>
    <cellStyle name="Normal 28 4 2 2" xfId="15493" xr:uid="{CC11010D-9627-4366-8A5A-188B5D61C7CF}"/>
    <cellStyle name="Normal 28 4 2 2 2" xfId="30331" xr:uid="{F9C8CD93-0134-41A0-A1FC-607350E96A31}"/>
    <cellStyle name="Normal 28 4 2 2 3" xfId="45164" xr:uid="{4E8897BE-2241-460C-9302-035D76F5CE96}"/>
    <cellStyle name="Normal 28 4 2 3" xfId="22911" xr:uid="{1823035C-283C-4912-A892-A3D53456E5A8}"/>
    <cellStyle name="Normal 28 4 2 4" xfId="37744" xr:uid="{18B731BD-3549-45CF-94CC-015918E55901}"/>
    <cellStyle name="Normal 28 4 3" xfId="12255" xr:uid="{9927F77B-D683-4D33-846F-6CFBD40B99DC}"/>
    <cellStyle name="Normal 28 4 3 2" xfId="27093" xr:uid="{8ADF3334-FED8-4E4E-9B4C-CB9398FE6655}"/>
    <cellStyle name="Normal 28 4 3 3" xfId="41926" xr:uid="{82F9D808-9F41-477D-A1B1-595AFE45A285}"/>
    <cellStyle name="Normal 28 4 4" xfId="19673" xr:uid="{4FD3D6A7-038E-4BAB-8FAF-E4F74AE0410F}"/>
    <cellStyle name="Normal 28 4 5" xfId="34506" xr:uid="{0A1E93E2-4C31-4245-ABB3-CF06E4FD92FE}"/>
    <cellStyle name="Normal 28 5" xfId="5628" xr:uid="{025AEFC5-144C-497F-8AC5-FF8E6CA30FAE}"/>
    <cellStyle name="Normal 28 5 2" xfId="8868" xr:uid="{EE91B819-2EE6-476F-892D-50D52166D1DF}"/>
    <cellStyle name="Normal 28 5 2 2" xfId="16291" xr:uid="{76096A1F-F4D2-4A29-A951-5C956E2EFB62}"/>
    <cellStyle name="Normal 28 5 2 2 2" xfId="31129" xr:uid="{FC8FFAA9-AA83-4981-A38E-0C2F7FF55C52}"/>
    <cellStyle name="Normal 28 5 2 2 3" xfId="45962" xr:uid="{518587CE-EB6A-4F83-9845-90D3A6F6AC14}"/>
    <cellStyle name="Normal 28 5 2 3" xfId="23709" xr:uid="{256F875F-B654-4074-912C-C4FEBB3C5CD4}"/>
    <cellStyle name="Normal 28 5 2 4" xfId="38542" xr:uid="{29EF6E44-3A95-4C36-B8CF-21F12AAB2B05}"/>
    <cellStyle name="Normal 28 5 3" xfId="13053" xr:uid="{3E08E636-9758-4931-8949-26DDE1E74A3E}"/>
    <cellStyle name="Normal 28 5 3 2" xfId="27891" xr:uid="{B6435D3E-7108-4F33-8D20-B6379B66EC83}"/>
    <cellStyle name="Normal 28 5 3 3" xfId="42724" xr:uid="{4D190071-FA3E-40A1-8AFF-0C57104DBC42}"/>
    <cellStyle name="Normal 28 5 4" xfId="20471" xr:uid="{65DC8970-9D9C-46E5-9C16-27A8BBCFA7C4}"/>
    <cellStyle name="Normal 28 5 5" xfId="35304" xr:uid="{2012C050-2639-472C-B6CB-C04FE0A8CB09}"/>
    <cellStyle name="Normal 28 6" xfId="3462" xr:uid="{43290E81-DC64-4536-AA63-16A5AF4BC32A}"/>
    <cellStyle name="Normal 28 6 2" xfId="9519" xr:uid="{333F012B-B224-4C3D-B664-0DFA7DAC2962}"/>
    <cellStyle name="Normal 28 6 2 2" xfId="16942" xr:uid="{E2A8408A-3931-4B56-9733-881EAD1F27CC}"/>
    <cellStyle name="Normal 28 6 2 2 2" xfId="31780" xr:uid="{1C4A7EB0-8983-46C3-9C87-62E395D272E8}"/>
    <cellStyle name="Normal 28 6 2 2 3" xfId="46613" xr:uid="{5165AEB9-F4A7-4256-BC1B-1C0A6B65DB74}"/>
    <cellStyle name="Normal 28 6 2 3" xfId="24360" xr:uid="{E673E1AF-4826-4915-B3DA-263DC3D78946}"/>
    <cellStyle name="Normal 28 6 2 4" xfId="39193" xr:uid="{C66B7314-A5E8-442F-ABC0-437166AB3ECC}"/>
    <cellStyle name="Normal 28 6 3" xfId="10875" xr:uid="{D72E0E85-750F-40E5-AFF8-B8DCD1486A39}"/>
    <cellStyle name="Normal 28 6 3 2" xfId="25713" xr:uid="{D01FBA8E-1596-4A4C-A033-F497609C16E0}"/>
    <cellStyle name="Normal 28 6 3 3" xfId="40546" xr:uid="{C07B29D8-B0EC-4906-90AF-EB0575EE449F}"/>
    <cellStyle name="Normal 28 6 4" xfId="18293" xr:uid="{DAB1AE10-2D29-48EC-B8BE-1F9FE7BD7310}"/>
    <cellStyle name="Normal 28 6 5" xfId="33126" xr:uid="{A69FA279-68B0-4271-B1D8-874952A1E792}"/>
    <cellStyle name="Normal 28 7" xfId="6693" xr:uid="{233BD83E-C9F6-4C2A-A027-2009B4300186}"/>
    <cellStyle name="Normal 28 7 2" xfId="14116" xr:uid="{5E68C93C-0734-4E38-AC03-B2E23A4E7FE4}"/>
    <cellStyle name="Normal 28 7 2 2" xfId="28954" xr:uid="{2F71B6F9-8B6F-498F-9E05-CEB6570EDF43}"/>
    <cellStyle name="Normal 28 7 2 3" xfId="43787" xr:uid="{2C584928-A8B6-46FB-97B1-4B87FE087CF2}"/>
    <cellStyle name="Normal 28 7 3" xfId="21534" xr:uid="{BACEB8E5-02B4-4B6B-8268-EDDA78C0FDB0}"/>
    <cellStyle name="Normal 28 7 4" xfId="36367" xr:uid="{7B81A3BB-3F53-4D78-AFB2-DD2BDF23F03A}"/>
    <cellStyle name="Normal 28 8" xfId="10104" xr:uid="{065E33E6-3898-4069-B323-1C009959DF81}"/>
    <cellStyle name="Normal 28 8 2" xfId="24942" xr:uid="{7788A8B5-5140-4A1F-AF66-C7E3216E1C83}"/>
    <cellStyle name="Normal 28 8 3" xfId="39775" xr:uid="{370F83E5-9086-438D-876D-07687966EC80}"/>
    <cellStyle name="Normal 28 9" xfId="17522" xr:uid="{9BB122D2-320E-4E71-80AC-6B7F5DC80836}"/>
    <cellStyle name="Normal 29" xfId="2639" xr:uid="{9D196269-113E-4410-866E-4E052C8BE901}"/>
    <cellStyle name="Normal 29 10" xfId="32384" xr:uid="{96073865-1CDA-495A-84E8-342F15A0C941}"/>
    <cellStyle name="Normal 29 2" xfId="3466" xr:uid="{004F9844-FD1D-4D86-B43E-C3DDBAD7A57C}"/>
    <cellStyle name="Normal 29 2 2" xfId="4833" xr:uid="{3DC9C18E-BE5C-4400-BAA0-6745446089BD}"/>
    <cellStyle name="Normal 29 2 2 2" xfId="8071" xr:uid="{75B5AA1C-64F4-46B9-A80F-FD7C9C25DCBD}"/>
    <cellStyle name="Normal 29 2 2 2 2" xfId="15494" xr:uid="{D5CE1935-DF7E-4EFE-95F1-C3DCC0143B75}"/>
    <cellStyle name="Normal 29 2 2 2 2 2" xfId="30332" xr:uid="{6BBD514F-3138-44A9-B3AA-254AACCEBF83}"/>
    <cellStyle name="Normal 29 2 2 2 2 3" xfId="45165" xr:uid="{DCB8DA44-C77A-411E-8209-1C0EF3E064A1}"/>
    <cellStyle name="Normal 29 2 2 2 3" xfId="22912" xr:uid="{88E00B59-FC91-4543-BFCE-2B3F3D8CAEEA}"/>
    <cellStyle name="Normal 29 2 2 2 4" xfId="37745" xr:uid="{A92B8F68-75A8-4728-8506-620176A8E27C}"/>
    <cellStyle name="Normal 29 2 2 3" xfId="12256" xr:uid="{AB18B1B1-19E2-4B9A-86A5-55309CEAE1EA}"/>
    <cellStyle name="Normal 29 2 2 3 2" xfId="27094" xr:uid="{5BC3C026-C7B7-47C6-9E95-39BD8227C9FA}"/>
    <cellStyle name="Normal 29 2 2 3 3" xfId="41927" xr:uid="{507EF7C9-DD94-4A99-8465-A4BEB3C3A8D1}"/>
    <cellStyle name="Normal 29 2 2 4" xfId="19674" xr:uid="{71E5ABC2-7B4A-4FB3-B66D-863F4C00D5C8}"/>
    <cellStyle name="Normal 29 2 2 5" xfId="34507" xr:uid="{DC11610B-2AE8-4B3F-A170-FCF31CE6202F}"/>
    <cellStyle name="Normal 29 2 3" xfId="6697" xr:uid="{28C12A81-200F-4566-A774-E0DF1F158E03}"/>
    <cellStyle name="Normal 29 2 3 2" xfId="14120" xr:uid="{5C1BC7D7-09BA-43D8-8F67-6BE4E1E8A3FC}"/>
    <cellStyle name="Normal 29 2 3 2 2" xfId="28958" xr:uid="{D49ACBC3-E9CD-47BD-86D3-FB0776AC2499}"/>
    <cellStyle name="Normal 29 2 3 2 3" xfId="43791" xr:uid="{2CB67BE9-8A5C-4BAD-B372-8FC14E8F9F3A}"/>
    <cellStyle name="Normal 29 2 3 3" xfId="21538" xr:uid="{04327F3A-AC31-4D77-87DC-8E19730A26CD}"/>
    <cellStyle name="Normal 29 2 3 4" xfId="36371" xr:uid="{997937D6-CA9A-421E-BCDF-92D54B3B70AD}"/>
    <cellStyle name="Normal 29 2 4" xfId="10879" xr:uid="{AAE3DB05-F756-45A4-A1EA-CC4CEFD02BB0}"/>
    <cellStyle name="Normal 29 2 4 2" xfId="25717" xr:uid="{410B1C27-6B15-4AED-BEC0-7DE2A81C0DC8}"/>
    <cellStyle name="Normal 29 2 4 3" xfId="40550" xr:uid="{61FFAD2D-FC76-4CD4-8EF9-7B7B4766348E}"/>
    <cellStyle name="Normal 29 2 5" xfId="18297" xr:uid="{DAFEBB16-56FD-4102-808A-9DF357160BD9}"/>
    <cellStyle name="Normal 29 2 6" xfId="33130" xr:uid="{5D9EDF2B-366B-45E8-BF5F-1B5444EFAB90}"/>
    <cellStyle name="Normal 29 3" xfId="3467" xr:uid="{ACE834CD-E878-42D8-B65F-66F8122A6A52}"/>
    <cellStyle name="Normal 29 3 2" xfId="4834" xr:uid="{4D0313DB-644C-476F-92AC-E365FF60ADB6}"/>
    <cellStyle name="Normal 29 3 2 2" xfId="8072" xr:uid="{BB86A669-B71E-4351-ACDE-3446F6E582B7}"/>
    <cellStyle name="Normal 29 3 2 2 2" xfId="15495" xr:uid="{6545FB2D-5BB4-4FC9-AEEB-D7E31918C0A0}"/>
    <cellStyle name="Normal 29 3 2 2 2 2" xfId="30333" xr:uid="{FC3A1608-C226-479F-85B0-B2DF208E77F7}"/>
    <cellStyle name="Normal 29 3 2 2 2 3" xfId="45166" xr:uid="{FDAFA49B-C22C-46F8-B85C-36593DE0C423}"/>
    <cellStyle name="Normal 29 3 2 2 3" xfId="22913" xr:uid="{ACFB0EC8-D569-4663-8D84-A1AFE8E7BAEB}"/>
    <cellStyle name="Normal 29 3 2 2 4" xfId="37746" xr:uid="{98F73B27-6C47-4469-983B-5444B53F8C98}"/>
    <cellStyle name="Normal 29 3 2 3" xfId="12257" xr:uid="{CA8DA3C0-77CC-424A-8261-910EBD0ECCF3}"/>
    <cellStyle name="Normal 29 3 2 3 2" xfId="27095" xr:uid="{1D0F2CFD-206E-4E87-88A6-9D765C907C33}"/>
    <cellStyle name="Normal 29 3 2 3 3" xfId="41928" xr:uid="{A9C1D412-C944-4479-9D4C-8FD1ECB6E12F}"/>
    <cellStyle name="Normal 29 3 2 4" xfId="19675" xr:uid="{6052EA61-F23E-4B87-BC65-A4CDFAF64829}"/>
    <cellStyle name="Normal 29 3 2 5" xfId="34508" xr:uid="{81EC79FE-C860-4341-84B2-D46C687E46AF}"/>
    <cellStyle name="Normal 29 3 3" xfId="6698" xr:uid="{8C90C19C-05E8-4E65-A3A9-3D25C9BCA4CF}"/>
    <cellStyle name="Normal 29 3 3 2" xfId="14121" xr:uid="{5BC9B7AB-411A-4528-9B50-ACE187D0D047}"/>
    <cellStyle name="Normal 29 3 3 2 2" xfId="28959" xr:uid="{83251F2D-ED6C-4CBC-9BF9-7E72FD59538D}"/>
    <cellStyle name="Normal 29 3 3 2 3" xfId="43792" xr:uid="{C20D6033-72FD-4D4C-9902-66EABAF3CB24}"/>
    <cellStyle name="Normal 29 3 3 3" xfId="21539" xr:uid="{ECD41523-3D32-4D22-AD8D-5B2FC2E57B9C}"/>
    <cellStyle name="Normal 29 3 3 4" xfId="36372" xr:uid="{CB2EB021-1CF3-48C7-B53C-B6FCFF01B1AE}"/>
    <cellStyle name="Normal 29 3 4" xfId="10880" xr:uid="{C9CC8043-DB02-4E21-BB14-83DE48C6DA3C}"/>
    <cellStyle name="Normal 29 3 4 2" xfId="25718" xr:uid="{2134093F-7414-4CF4-92E3-A427E728EEE0}"/>
    <cellStyle name="Normal 29 3 4 3" xfId="40551" xr:uid="{555A5247-4893-4BB1-BCAA-B46C8260385E}"/>
    <cellStyle name="Normal 29 3 5" xfId="18298" xr:uid="{BDE00865-BB54-4E54-B794-88A1EC0959B8}"/>
    <cellStyle name="Normal 29 3 6" xfId="33131" xr:uid="{0BB80509-E31F-4F1B-9522-5377AA045437}"/>
    <cellStyle name="Normal 29 4" xfId="4835" xr:uid="{E748C146-786F-4213-A0B5-BE9EB8D1CAE0}"/>
    <cellStyle name="Normal 29 4 2" xfId="8073" xr:uid="{59978C5C-64B4-449D-81F5-C460FB489022}"/>
    <cellStyle name="Normal 29 4 2 2" xfId="15496" xr:uid="{E172760D-2F54-4C2D-870F-91120624747D}"/>
    <cellStyle name="Normal 29 4 2 2 2" xfId="30334" xr:uid="{0E1DB51F-E7FE-48E7-8365-592E437B519E}"/>
    <cellStyle name="Normal 29 4 2 2 3" xfId="45167" xr:uid="{149AE80D-A11E-4056-968A-1AEA6E48C799}"/>
    <cellStyle name="Normal 29 4 2 3" xfId="22914" xr:uid="{EEC801DD-D564-47AD-B468-B236D517A1AE}"/>
    <cellStyle name="Normal 29 4 2 4" xfId="37747" xr:uid="{C7428C0D-BE55-429D-87C1-6DF430143F91}"/>
    <cellStyle name="Normal 29 4 3" xfId="12258" xr:uid="{F1461BA5-ED5C-466B-8124-ECB9C43F7E64}"/>
    <cellStyle name="Normal 29 4 3 2" xfId="27096" xr:uid="{0F1F98FC-C4AA-4BB8-B13D-F17E6156D010}"/>
    <cellStyle name="Normal 29 4 3 3" xfId="41929" xr:uid="{2B75FF85-67D0-4369-8820-873B510BCCDF}"/>
    <cellStyle name="Normal 29 4 4" xfId="19676" xr:uid="{19B35212-6707-47EF-A46F-9642C9F35532}"/>
    <cellStyle name="Normal 29 4 5" xfId="34509" xr:uid="{A87505CB-5914-46D9-9F75-E1FF2A4277EB}"/>
    <cellStyle name="Normal 29 5" xfId="5966" xr:uid="{D7F8B4E9-F21E-4019-9942-C2638D6C3895}"/>
    <cellStyle name="Normal 29 5 2" xfId="9204" xr:uid="{D99A3DB9-349C-4896-95BD-29ED520F4D33}"/>
    <cellStyle name="Normal 29 5 2 2" xfId="16627" xr:uid="{0BDC7662-E263-413F-A822-B23052B9ED8B}"/>
    <cellStyle name="Normal 29 5 2 2 2" xfId="31465" xr:uid="{4A2E9BF9-C11C-4188-8AA7-C3709F2BEB0B}"/>
    <cellStyle name="Normal 29 5 2 2 3" xfId="46298" xr:uid="{80D17499-8F29-49AC-B479-39A302E8BCAA}"/>
    <cellStyle name="Normal 29 5 2 3" xfId="24045" xr:uid="{FFDFFC1D-4CB4-4718-ACF0-6FF56F332EB9}"/>
    <cellStyle name="Normal 29 5 2 4" xfId="38878" xr:uid="{9851C44B-D0AA-4DFC-85FE-AA4AC11F639D}"/>
    <cellStyle name="Normal 29 5 3" xfId="13389" xr:uid="{EA3F1A43-9EF1-4B9F-A162-1BEE2B20E35C}"/>
    <cellStyle name="Normal 29 5 3 2" xfId="28227" xr:uid="{10B5723E-661A-4F91-9C39-E724EFF69842}"/>
    <cellStyle name="Normal 29 5 3 3" xfId="43060" xr:uid="{3F28AFA6-0AD6-4359-8C71-7F0A64B09667}"/>
    <cellStyle name="Normal 29 5 4" xfId="20807" xr:uid="{D5F3EC9E-69BA-4F8C-9EB4-6E05D6BDD6B7}"/>
    <cellStyle name="Normal 29 5 5" xfId="35640" xr:uid="{9D4D1856-9B33-4E7B-B86A-EA08C826829A}"/>
    <cellStyle name="Normal 29 6" xfId="3465" xr:uid="{0C56BB16-C078-442B-B72F-1B4C0AA9D4ED}"/>
    <cellStyle name="Normal 29 6 2" xfId="9520" xr:uid="{E69DC4AE-E7DC-44ED-BC8F-B33406FC5939}"/>
    <cellStyle name="Normal 29 6 2 2" xfId="16943" xr:uid="{95F34C5C-2E20-4B7A-9B57-E0EE5748A1C2}"/>
    <cellStyle name="Normal 29 6 2 2 2" xfId="31781" xr:uid="{45FD0098-8265-4F20-BE46-F7E2C2147936}"/>
    <cellStyle name="Normal 29 6 2 2 3" xfId="46614" xr:uid="{BDD1ACB7-F254-4A88-9E8A-64613ECCB257}"/>
    <cellStyle name="Normal 29 6 2 3" xfId="24361" xr:uid="{EBC00BE7-1A3D-4236-A63C-B13EEA4A067B}"/>
    <cellStyle name="Normal 29 6 2 4" xfId="39194" xr:uid="{A2934241-E5DD-4830-BCB8-4B9C03D245A4}"/>
    <cellStyle name="Normal 29 6 3" xfId="10878" xr:uid="{31474779-4969-4F44-AE3E-AB223F37BB60}"/>
    <cellStyle name="Normal 29 6 3 2" xfId="25716" xr:uid="{C6D03DB3-C020-4F1A-A3AB-80C28FCD8D0F}"/>
    <cellStyle name="Normal 29 6 3 3" xfId="40549" xr:uid="{44658BDC-8932-41FE-8F4A-E2B2799E9747}"/>
    <cellStyle name="Normal 29 6 4" xfId="18296" xr:uid="{09EFEED9-0C5A-4387-8FDB-BDD7E6E74494}"/>
    <cellStyle name="Normal 29 6 5" xfId="33129" xr:uid="{518046E8-A021-448F-8DFC-FDDAE3DC4502}"/>
    <cellStyle name="Normal 29 7" xfId="6696" xr:uid="{EF8CC994-7452-494F-8928-06F7B369ED75}"/>
    <cellStyle name="Normal 29 7 2" xfId="14119" xr:uid="{2B319CDA-92FD-492F-9FCC-623BAF3AF7A3}"/>
    <cellStyle name="Normal 29 7 2 2" xfId="28957" xr:uid="{69FBC247-480C-411E-B672-F666CAB109A4}"/>
    <cellStyle name="Normal 29 7 2 3" xfId="43790" xr:uid="{FA30F357-1875-41E8-BBEC-6A1F66802064}"/>
    <cellStyle name="Normal 29 7 3" xfId="21537" xr:uid="{DF6E2DEE-2E37-4558-A91A-0177C88ACFDD}"/>
    <cellStyle name="Normal 29 7 4" xfId="36370" xr:uid="{D634E888-55AC-4728-9F75-A138E3472D5A}"/>
    <cellStyle name="Normal 29 8" xfId="10133" xr:uid="{BC742C60-99AC-4E43-A931-1ADB0B402C16}"/>
    <cellStyle name="Normal 29 8 2" xfId="24971" xr:uid="{A81FC4BB-F79F-4ACE-B00B-5C3A9D2396DC}"/>
    <cellStyle name="Normal 29 8 3" xfId="39804" xr:uid="{1B8E299E-EF6F-4D89-B48A-9A6C54E1A6B5}"/>
    <cellStyle name="Normal 29 9" xfId="17551" xr:uid="{254F9F17-DD9C-447D-BC41-0AE882D59CD2}"/>
    <cellStyle name="Normal 3" xfId="5" xr:uid="{2D9F46C6-8608-474C-BE03-EF386AA21740}"/>
    <cellStyle name="Normal 3 10" xfId="2250" xr:uid="{24D5BD1E-67D2-4B8E-BB8F-F8708D6951AF}"/>
    <cellStyle name="Normal 3 11" xfId="2223" xr:uid="{007CE56C-80CA-42BE-850B-E2D391C3CCE7}"/>
    <cellStyle name="Normal 3 12" xfId="2254" xr:uid="{11976FB0-B08D-4688-9E91-19CB9E258498}"/>
    <cellStyle name="Normal 3 13" xfId="2264" xr:uid="{583B1A0E-80B9-47A3-A4D2-C956AFA5D384}"/>
    <cellStyle name="Normal 3 14" xfId="2266" xr:uid="{D698320A-87AC-4D4D-A338-9B99AF9D25F3}"/>
    <cellStyle name="Normal 3 15" xfId="2253" xr:uid="{1E53B308-AA39-4738-AF18-19C58334F12E}"/>
    <cellStyle name="Normal 3 16" xfId="2268" xr:uid="{A0DF0A93-BDC1-4EA7-BBCC-C6127B259876}"/>
    <cellStyle name="Normal 3 17" xfId="2271" xr:uid="{EE352B4F-3779-4C67-BAF0-AEA33644FE9B}"/>
    <cellStyle name="Normal 3 18" xfId="2273" xr:uid="{49DB7995-007A-4FE7-B874-9CC37A7BA33D}"/>
    <cellStyle name="Normal 3 19" xfId="2274" xr:uid="{CD1B040B-DD8E-49DC-A8EC-D586D5B03E4A}"/>
    <cellStyle name="Normal 3 2" xfId="11" xr:uid="{696F68BB-B4DA-48FC-8193-DEAF42B24171}"/>
    <cellStyle name="Normal 3 2 10" xfId="2575" xr:uid="{DFFB520F-7370-4F19-A4D0-D5B059032BDF}"/>
    <cellStyle name="Normal 3 2 11" xfId="2599" xr:uid="{5E0FEA42-4133-467D-A44F-06DB73F0E021}"/>
    <cellStyle name="Normal 3 2 12" xfId="2625" xr:uid="{5D22B8C1-F633-49D6-93D2-A0D85CA05AA2}"/>
    <cellStyle name="Normal 3 2 13" xfId="2654" xr:uid="{3C154801-CF47-4F10-BC3F-2C00AA52445A}"/>
    <cellStyle name="Normal 3 2 14" xfId="2664" xr:uid="{9A63E3AA-7D70-472B-9B1A-9DFED019B1E5}"/>
    <cellStyle name="Normal 3 2 15" xfId="2674" xr:uid="{04FC68A7-BB9D-40F9-B9AA-C2D563D9FA96}"/>
    <cellStyle name="Normal 3 2 16" xfId="2684" xr:uid="{1317284D-2717-4A9A-969F-447CF46BF697}"/>
    <cellStyle name="Normal 3 2 17" xfId="2693" xr:uid="{BF3BD313-D8C3-45A5-87C9-D6AC21978880}"/>
    <cellStyle name="Normal 3 2 18" xfId="2709" xr:uid="{A8E20E23-61FD-4B79-986C-B137D79B7BD2}"/>
    <cellStyle name="Normal 3 2 19" xfId="2732" xr:uid="{704213D1-9334-403F-BADC-99E19CE723CE}"/>
    <cellStyle name="Normal 3 2 2" xfId="1352" xr:uid="{122D68DC-5A48-450E-AF0C-297C26F4F898}"/>
    <cellStyle name="Normal 3 2 2 2" xfId="1353" xr:uid="{58E07E50-90CE-487A-A873-C6D0246094BE}"/>
    <cellStyle name="Normal 3 2 2 2 10" xfId="32130" xr:uid="{01864879-1962-48DB-A193-A8E50B1E6D68}"/>
    <cellStyle name="Normal 3 2 2 2 11" xfId="2307" xr:uid="{F2A53186-6124-4520-8ECB-EFA04F9B23CD}"/>
    <cellStyle name="Normal 3 2 2 2 2" xfId="1354" xr:uid="{20E3FDE6-3B76-430E-9607-E40C03FBBA39}"/>
    <cellStyle name="Normal 3 2 2 2 2 2" xfId="1355" xr:uid="{86D1E625-A5BA-46F2-992A-CACEAAEC570E}"/>
    <cellStyle name="Normal 3 2 2 2 2 2 2" xfId="1356" xr:uid="{C297923F-19CC-41FE-B888-D3CAF104BAB6}"/>
    <cellStyle name="Normal 3 2 2 2 2 2 2 2" xfId="1357" xr:uid="{B2D86E8B-F22A-403D-BDE9-2403CED5C25C}"/>
    <cellStyle name="Normal 3 2 2 2 2 2 2 2 2" xfId="1358" xr:uid="{C9F5725B-DD76-4F93-8BB3-30556BBB044E}"/>
    <cellStyle name="Normal 3 2 2 2 2 2 2 2 2 2" xfId="17227" xr:uid="{CC508E42-1757-4C98-B668-B3EB9042ABCB}"/>
    <cellStyle name="Normal 3 2 2 2 2 2 2 2 3" xfId="30335" xr:uid="{9B3FD55E-876B-4DE3-8B71-504F52B44CCB}"/>
    <cellStyle name="Normal 3 2 2 2 2 2 2 2 4" xfId="45168" xr:uid="{CB656095-2B68-456D-B572-9CB379CB7DD2}"/>
    <cellStyle name="Normal 3 2 2 2 2 2 2 2 5" xfId="15497" xr:uid="{29FFB4F6-3577-41A8-98C7-075BADED3EAE}"/>
    <cellStyle name="Normal 3 2 2 2 2 2 2 3" xfId="1359" xr:uid="{326B6E3A-C711-4F95-BC8E-DB001D393E25}"/>
    <cellStyle name="Normal 3 2 2 2 2 2 2 3 2" xfId="22915" xr:uid="{C096DEEF-37F7-4FE1-8218-611676BC7999}"/>
    <cellStyle name="Normal 3 2 2 2 2 2 2 4" xfId="37748" xr:uid="{1E364862-2476-4F9F-A3C4-B4ABD6A33A25}"/>
    <cellStyle name="Normal 3 2 2 2 2 2 2 5" xfId="8074" xr:uid="{DAB09E33-CE71-4E6C-AB3E-7F229007F7DF}"/>
    <cellStyle name="Normal 3 2 2 2 2 2 3" xfId="1360" xr:uid="{4CBCC1EF-28FD-4C14-B9B8-CE426F5A1921}"/>
    <cellStyle name="Normal 3 2 2 2 2 2 3 2" xfId="27097" xr:uid="{1905CC3D-EB10-455C-943C-8F6AA0EE2432}"/>
    <cellStyle name="Normal 3 2 2 2 2 2 3 3" xfId="41930" xr:uid="{CC076DB6-EF91-4455-9B8E-8FB18E320E65}"/>
    <cellStyle name="Normal 3 2 2 2 2 2 3 4" xfId="12259" xr:uid="{19F3CB0A-64D5-4153-A72C-24DEEB135179}"/>
    <cellStyle name="Normal 3 2 2 2 2 2 4" xfId="19677" xr:uid="{ACB85E2B-42C1-4E44-9DE4-6E6E16F84253}"/>
    <cellStyle name="Normal 3 2 2 2 2 2 5" xfId="34510" xr:uid="{08D2426F-8648-4C46-87AD-2EF08DE05B6D}"/>
    <cellStyle name="Normal 3 2 2 2 2 2 6" xfId="4836" xr:uid="{660C25AD-1B38-41CD-A420-B2F4F52C4606}"/>
    <cellStyle name="Normal 3 2 2 2 2 3" xfId="1361" xr:uid="{57A18FB1-7CDA-41C5-822F-8253A2E3FE31}"/>
    <cellStyle name="Normal 3 2 2 2 2 3 2" xfId="9524" xr:uid="{CBC830CD-2025-430E-B2C5-3BC34749C54C}"/>
    <cellStyle name="Normal 3 2 2 2 2 3 2 2" xfId="16947" xr:uid="{EEF0BC53-D4C9-405A-BB0D-9D5122ACACB9}"/>
    <cellStyle name="Normal 3 2 2 2 2 3 2 2 2" xfId="31785" xr:uid="{239A4C0F-8925-4B75-BADD-69A9C5BD0A8E}"/>
    <cellStyle name="Normal 3 2 2 2 2 3 2 2 3" xfId="46618" xr:uid="{2B439E31-7613-49BA-9C33-A21726A455E1}"/>
    <cellStyle name="Normal 3 2 2 2 2 3 2 3" xfId="24365" xr:uid="{B9229276-6323-4FAB-855A-D768EE821C1A}"/>
    <cellStyle name="Normal 3 2 2 2 2 3 2 4" xfId="39198" xr:uid="{463EC95D-FE76-424D-93DF-6F6290F5A3E5}"/>
    <cellStyle name="Normal 3 2 2 2 2 3 3" xfId="10884" xr:uid="{BB915296-CD28-4786-AA90-F9C8B63971FC}"/>
    <cellStyle name="Normal 3 2 2 2 2 3 3 2" xfId="25722" xr:uid="{E8CA78B8-1108-40D1-8B0F-F1FD8646B95B}"/>
    <cellStyle name="Normal 3 2 2 2 2 3 3 3" xfId="40555" xr:uid="{B4152B8F-1B8C-445A-A352-EDD41CC03A13}"/>
    <cellStyle name="Normal 3 2 2 2 2 3 4" xfId="18302" xr:uid="{50F0F847-17A9-4C93-A0F3-9F23CBF9BD00}"/>
    <cellStyle name="Normal 3 2 2 2 2 3 5" xfId="33135" xr:uid="{C00D2FB2-8D7C-4948-B83F-B7E06AE8B67D}"/>
    <cellStyle name="Normal 3 2 2 2 2 3 6" xfId="3471" xr:uid="{82E9A811-D658-483F-B104-21D0099C7FA3}"/>
    <cellStyle name="Normal 3 2 2 2 2 4" xfId="6702" xr:uid="{81A832EC-E402-4B8F-BF37-32CF1720DD1A}"/>
    <cellStyle name="Normal 3 2 2 2 2 4 2" xfId="14125" xr:uid="{6042B9A2-7F7E-4B80-BF23-3B2F380AA739}"/>
    <cellStyle name="Normal 3 2 2 2 2 4 2 2" xfId="28963" xr:uid="{CFBA0087-5389-4E8C-B7EC-C76E6AF7F92A}"/>
    <cellStyle name="Normal 3 2 2 2 2 4 2 3" xfId="43796" xr:uid="{5B585D0B-CB9C-4FAF-92CD-147775822454}"/>
    <cellStyle name="Normal 3 2 2 2 2 4 3" xfId="21543" xr:uid="{7E9F0134-FB70-4F6A-A940-3BC096B3F41A}"/>
    <cellStyle name="Normal 3 2 2 2 2 4 4" xfId="36376" xr:uid="{C7E08213-51DC-4BBF-9676-33C6714B4F0A}"/>
    <cellStyle name="Normal 3 2 2 2 2 5" xfId="10271" xr:uid="{155F8F48-5D7F-4C25-89FB-781ADFA98CDE}"/>
    <cellStyle name="Normal 3 2 2 2 2 5 2" xfId="25109" xr:uid="{47D52561-4580-4F8B-B211-B7B0E5278AD8}"/>
    <cellStyle name="Normal 3 2 2 2 2 5 3" xfId="39942" xr:uid="{5FFF8E37-D6AE-497C-BBC4-850E49F144E7}"/>
    <cellStyle name="Normal 3 2 2 2 2 6" xfId="17689" xr:uid="{50A26B97-14F4-408E-BB7B-160C3483AF81}"/>
    <cellStyle name="Normal 3 2 2 2 2 7" xfId="32522" xr:uid="{2627A3F1-A7C5-4F80-897F-DA29C6A9E287}"/>
    <cellStyle name="Normal 3 2 2 2 2 8" xfId="2861" xr:uid="{88697A00-A034-439F-B624-677DC688F24D}"/>
    <cellStyle name="Normal 3 2 2 2 3" xfId="1362" xr:uid="{E4495C4F-EED2-4656-8970-0E7E102ACF88}"/>
    <cellStyle name="Normal 3 2 2 2 3 2" xfId="4837" xr:uid="{C680F0ED-A32F-4797-BF05-355B14D2B1FA}"/>
    <cellStyle name="Normal 3 2 2 2 3 2 2" xfId="8075" xr:uid="{85C90C50-CFCD-483D-990A-B45BC00E7B75}"/>
    <cellStyle name="Normal 3 2 2 2 3 2 2 2" xfId="15498" xr:uid="{669E27FA-272D-42EB-B3FA-61A1281C1877}"/>
    <cellStyle name="Normal 3 2 2 2 3 2 2 2 2" xfId="30336" xr:uid="{511608AB-BB61-4B69-98C5-A5B9545F9E4D}"/>
    <cellStyle name="Normal 3 2 2 2 3 2 2 2 3" xfId="45169" xr:uid="{000161A3-93AE-4E71-B9F1-B4CD6504D792}"/>
    <cellStyle name="Normal 3 2 2 2 3 2 2 3" xfId="22916" xr:uid="{71964D38-5D2C-4CA4-A97C-6588CF648C5B}"/>
    <cellStyle name="Normal 3 2 2 2 3 2 2 4" xfId="37749" xr:uid="{81EE1432-1379-4596-B541-A423E572A452}"/>
    <cellStyle name="Normal 3 2 2 2 3 2 3" xfId="12260" xr:uid="{156DC95A-0841-455C-B667-0B6CEA2E1BE4}"/>
    <cellStyle name="Normal 3 2 2 2 3 2 3 2" xfId="27098" xr:uid="{AC08C4C7-4D78-44A7-B3C3-FB98A61CE1DA}"/>
    <cellStyle name="Normal 3 2 2 2 3 2 3 3" xfId="41931" xr:uid="{4C231AC8-F764-470B-906E-9B35DB58BD52}"/>
    <cellStyle name="Normal 3 2 2 2 3 2 4" xfId="19678" xr:uid="{F7109A0F-BF03-45CB-ACCD-D90D447298DC}"/>
    <cellStyle name="Normal 3 2 2 2 3 2 5" xfId="34511" xr:uid="{DDFB2639-ADF2-489A-8055-7A951BEB3A0D}"/>
    <cellStyle name="Normal 3 2 2 2 3 3" xfId="6703" xr:uid="{CDF43DBB-5B49-4B28-8912-B3AD1D99F022}"/>
    <cellStyle name="Normal 3 2 2 2 3 3 2" xfId="14126" xr:uid="{56F50E0E-383F-4645-AD9D-A8C21B495ABC}"/>
    <cellStyle name="Normal 3 2 2 2 3 3 2 2" xfId="28964" xr:uid="{5C54CA6E-09E2-4446-BC4B-C17E928E93CF}"/>
    <cellStyle name="Normal 3 2 2 2 3 3 2 3" xfId="43797" xr:uid="{ED7D1DC7-739A-4B37-9CC2-B1F85E7CDD9F}"/>
    <cellStyle name="Normal 3 2 2 2 3 3 3" xfId="21544" xr:uid="{1EAB0BA6-72ED-422F-A5A7-E5C46510A1CB}"/>
    <cellStyle name="Normal 3 2 2 2 3 3 4" xfId="36377" xr:uid="{D915B676-7BED-4FEB-81EA-7C4E97B9338E}"/>
    <cellStyle name="Normal 3 2 2 2 3 4" xfId="10885" xr:uid="{1C1CD376-2A8A-4772-A462-D0C2409DBCC8}"/>
    <cellStyle name="Normal 3 2 2 2 3 4 2" xfId="25723" xr:uid="{86616AC9-D696-4A75-B78E-6C6355B49CFC}"/>
    <cellStyle name="Normal 3 2 2 2 3 4 3" xfId="40556" xr:uid="{189DF6BA-ECD6-47DD-9D6C-A130F63180DA}"/>
    <cellStyle name="Normal 3 2 2 2 3 5" xfId="18303" xr:uid="{4BFE9833-8548-46C9-890E-C4C0F85B5850}"/>
    <cellStyle name="Normal 3 2 2 2 3 6" xfId="33136" xr:uid="{34AB5DD5-7762-4C7F-9BFE-942054DBB258}"/>
    <cellStyle name="Normal 3 2 2 2 3 7" xfId="3472" xr:uid="{EDE46DBE-9EA3-4628-8821-1D46B43E7F8B}"/>
    <cellStyle name="Normal 3 2 2 2 4" xfId="4838" xr:uid="{A762A557-FC44-4F4C-903D-34760C830DFB}"/>
    <cellStyle name="Normal 3 2 2 2 4 2" xfId="8076" xr:uid="{02D44E45-9339-48CE-91F9-0B370AAA5257}"/>
    <cellStyle name="Normal 3 2 2 2 4 2 2" xfId="15499" xr:uid="{B7D73219-2018-4DFB-BA90-AF6C865FA5A4}"/>
    <cellStyle name="Normal 3 2 2 2 4 2 2 2" xfId="30337" xr:uid="{F5FC2C3E-DF60-4F60-9CC2-F6DD5BFEB8A1}"/>
    <cellStyle name="Normal 3 2 2 2 4 2 2 3" xfId="45170" xr:uid="{56C3918C-88E5-45CE-83F5-DBD54510C08E}"/>
    <cellStyle name="Normal 3 2 2 2 4 2 3" xfId="22917" xr:uid="{46E8A2AD-1689-47D2-9261-1D22E590E326}"/>
    <cellStyle name="Normal 3 2 2 2 4 2 4" xfId="37750" xr:uid="{54FFEA98-534F-41D3-9EB6-4AA0907F3518}"/>
    <cellStyle name="Normal 3 2 2 2 4 3" xfId="12261" xr:uid="{B282A840-DF05-4295-A60A-D1E1D1C89107}"/>
    <cellStyle name="Normal 3 2 2 2 4 3 2" xfId="27099" xr:uid="{5348C937-7EFE-475D-9CB9-10E3F718AA16}"/>
    <cellStyle name="Normal 3 2 2 2 4 3 3" xfId="41932" xr:uid="{7D191C50-F648-4F59-ADC9-EE418572A4CC}"/>
    <cellStyle name="Normal 3 2 2 2 4 4" xfId="19679" xr:uid="{2083871B-208C-4171-AFAF-45A4DC85AF00}"/>
    <cellStyle name="Normal 3 2 2 2 4 5" xfId="34512" xr:uid="{B16D2EA1-C698-45B6-9928-46091EB66CB2}"/>
    <cellStyle name="Normal 3 2 2 2 5" xfId="6001" xr:uid="{E64D6742-AEB0-4D2F-BFAA-E4103C1DA724}"/>
    <cellStyle name="Normal 3 2 2 2 5 2" xfId="9239" xr:uid="{73E2494A-F3CC-4814-AA73-E64A5FB95C78}"/>
    <cellStyle name="Normal 3 2 2 2 5 2 2" xfId="16662" xr:uid="{C8CB3A46-A564-4558-BD05-CCCCBBC1D46A}"/>
    <cellStyle name="Normal 3 2 2 2 5 2 2 2" xfId="31500" xr:uid="{A60D7EFB-9B53-4807-9DC6-14B0C2F7B980}"/>
    <cellStyle name="Normal 3 2 2 2 5 2 2 3" xfId="46333" xr:uid="{EC62E19E-2E78-4394-8049-04641C18F81C}"/>
    <cellStyle name="Normal 3 2 2 2 5 2 3" xfId="24080" xr:uid="{E51FB498-E535-4656-B71E-22389BBA0364}"/>
    <cellStyle name="Normal 3 2 2 2 5 2 4" xfId="38913" xr:uid="{02D56F31-49A6-4E19-A105-DC0DFEE33609}"/>
    <cellStyle name="Normal 3 2 2 2 5 3" xfId="13424" xr:uid="{B1253424-51B6-42A2-9626-1B87AD3B0596}"/>
    <cellStyle name="Normal 3 2 2 2 5 3 2" xfId="28262" xr:uid="{697BF19D-B890-4981-9A21-D6C0755EF654}"/>
    <cellStyle name="Normal 3 2 2 2 5 3 3" xfId="43095" xr:uid="{D05A846D-A170-4A4F-900D-1F5EC636A038}"/>
    <cellStyle name="Normal 3 2 2 2 5 4" xfId="20842" xr:uid="{89874919-ECFE-4BE1-BA6C-FC8139C3A586}"/>
    <cellStyle name="Normal 3 2 2 2 5 5" xfId="35675" xr:uid="{5C80EE83-0DDA-415B-A830-4242FCC17A46}"/>
    <cellStyle name="Normal 3 2 2 2 6" xfId="3470" xr:uid="{84B2134D-CB15-45B5-85A4-0AA05CC2EF9B}"/>
    <cellStyle name="Normal 3 2 2 2 6 2" xfId="9523" xr:uid="{5E90FC97-6720-4DBE-BBB6-58B267500A5E}"/>
    <cellStyle name="Normal 3 2 2 2 6 2 2" xfId="16946" xr:uid="{AEA084E2-F5F5-49DD-8D30-65E74ABB23D2}"/>
    <cellStyle name="Normal 3 2 2 2 6 2 2 2" xfId="31784" xr:uid="{D0FF0544-6580-4B34-87AE-5369AA25BF9B}"/>
    <cellStyle name="Normal 3 2 2 2 6 2 2 3" xfId="46617" xr:uid="{7AA39F33-7497-48AC-91A1-48E2FDA05F28}"/>
    <cellStyle name="Normal 3 2 2 2 6 2 3" xfId="24364" xr:uid="{738541B0-6FF4-4BA8-8B97-C44F723DF76B}"/>
    <cellStyle name="Normal 3 2 2 2 6 2 4" xfId="39197" xr:uid="{F9C66E9C-E374-4541-9A13-5957278FC364}"/>
    <cellStyle name="Normal 3 2 2 2 6 3" xfId="10883" xr:uid="{D5DAAA01-52CB-4049-BDAB-D8BF6098180A}"/>
    <cellStyle name="Normal 3 2 2 2 6 3 2" xfId="25721" xr:uid="{C892A7BE-30D4-4C9E-B765-385C7BE1D0AB}"/>
    <cellStyle name="Normal 3 2 2 2 6 3 3" xfId="40554" xr:uid="{6B92D42E-1EC0-4812-9138-9CCCA59F0710}"/>
    <cellStyle name="Normal 3 2 2 2 6 4" xfId="18301" xr:uid="{B00286D6-F8CF-4136-AC38-02C3F834A346}"/>
    <cellStyle name="Normal 3 2 2 2 6 5" xfId="33134" xr:uid="{C4E8F15C-8DC6-4F2D-ABCA-5FA029CA436B}"/>
    <cellStyle name="Normal 3 2 2 2 7" xfId="6701" xr:uid="{E870E0DB-5E68-4C87-8F56-D07BC08CCFF6}"/>
    <cellStyle name="Normal 3 2 2 2 7 2" xfId="14124" xr:uid="{DC753F2F-97BE-49D6-B33E-1F8A2A5DB0B2}"/>
    <cellStyle name="Normal 3 2 2 2 7 2 2" xfId="28962" xr:uid="{CCCB2EEF-65CB-444C-B52A-933D34DD6ECC}"/>
    <cellStyle name="Normal 3 2 2 2 7 2 3" xfId="43795" xr:uid="{2A178651-D06B-4E57-8650-E2C846E7278C}"/>
    <cellStyle name="Normal 3 2 2 2 7 3" xfId="21542" xr:uid="{68460627-EC0A-4613-A87A-FE307325675D}"/>
    <cellStyle name="Normal 3 2 2 2 7 4" xfId="36375" xr:uid="{9CA3363C-20CB-4A15-B7E6-D6F46CAD1397}"/>
    <cellStyle name="Normal 3 2 2 2 8" xfId="9879" xr:uid="{EA805672-C12E-43B7-ADB9-E550945D102B}"/>
    <cellStyle name="Normal 3 2 2 2 8 2" xfId="24717" xr:uid="{CBE619CC-4409-4CEF-AA6C-4E6E9093A961}"/>
    <cellStyle name="Normal 3 2 2 2 8 3" xfId="39550" xr:uid="{6CCBEED9-E67C-43A0-90DA-5637CBC80BA1}"/>
    <cellStyle name="Normal 3 2 2 2 9" xfId="17297" xr:uid="{3E41462B-B767-4DC5-9E1D-A33BE09C572D}"/>
    <cellStyle name="Normal 3 2 2 3" xfId="1363" xr:uid="{D9ED2E69-40C4-4944-960C-69ED36143534}"/>
    <cellStyle name="Normal 3 2 2 3 2" xfId="1364" xr:uid="{53C08EA7-9E52-4D60-9374-301413ED4CB0}"/>
    <cellStyle name="Normal 3 2 2 4" xfId="1365" xr:uid="{14D79BE5-EC53-4862-A2A3-F908C28A8869}"/>
    <cellStyle name="Normal 3 2 2 5" xfId="2225" xr:uid="{B552F62E-FA78-44FD-8366-7E63F79C6CF1}"/>
    <cellStyle name="Normal 3 2 20" xfId="2742" xr:uid="{BB837667-9335-4B67-B764-51CAAB3040B9}"/>
    <cellStyle name="Normal 3 2 21" xfId="2753" xr:uid="{17AE23C2-3ED0-4911-B744-1DBA8446D29E}"/>
    <cellStyle name="Normal 3 2 22" xfId="2745" xr:uid="{A583E144-AAFB-4B95-86F8-B2728B3E0CCC}"/>
    <cellStyle name="Normal 3 2 23" xfId="2754" xr:uid="{31BE99E7-0A52-4054-903F-C75564066E6A}"/>
    <cellStyle name="Normal 3 2 24" xfId="2729" xr:uid="{10AC4B2C-F2EF-4D1E-9E3A-14E9A16C7D83}"/>
    <cellStyle name="Normal 3 2 25" xfId="2689" xr:uid="{C647BC88-2237-4B77-A84F-DEBF496A54B4}"/>
    <cellStyle name="Normal 3 2 26" xfId="2616" xr:uid="{85857670-1D3C-4713-8338-B8F813372722}"/>
    <cellStyle name="Normal 3 2 27" xfId="2632" xr:uid="{45069770-2377-4345-B29C-E3F240664B3F}"/>
    <cellStyle name="Normal 3 2 28" xfId="3473" xr:uid="{A21BF7FC-EB5B-4A24-A822-8B8E7E49CC14}"/>
    <cellStyle name="Normal 3 2 28 2" xfId="4839" xr:uid="{834F1C69-6B62-417B-84E2-7E67732E3E31}"/>
    <cellStyle name="Normal 3 2 28 2 2" xfId="8077" xr:uid="{BE660C63-7FFA-419D-A96D-7669C2C06B0D}"/>
    <cellStyle name="Normal 3 2 28 2 2 2" xfId="15500" xr:uid="{D3CE2BF9-C915-4971-A243-0E69E8B91433}"/>
    <cellStyle name="Normal 3 2 28 2 2 2 2" xfId="30338" xr:uid="{C43F3A3C-C51C-4130-A043-085BFD49F91B}"/>
    <cellStyle name="Normal 3 2 28 2 2 2 3" xfId="45171" xr:uid="{6F044327-9F1C-49C3-9790-A7A975D00716}"/>
    <cellStyle name="Normal 3 2 28 2 2 3" xfId="22918" xr:uid="{615ADC43-B1E1-4F4F-AE01-CE38F0232E5E}"/>
    <cellStyle name="Normal 3 2 28 2 2 4" xfId="37751" xr:uid="{09390796-01AE-46D7-9896-C6917938FF24}"/>
    <cellStyle name="Normal 3 2 28 2 3" xfId="12262" xr:uid="{C8722CE8-14AC-4666-BD3D-59F3B64A1B76}"/>
    <cellStyle name="Normal 3 2 28 2 3 2" xfId="27100" xr:uid="{B19B6CA3-2999-49C2-8738-5A57E7230E5E}"/>
    <cellStyle name="Normal 3 2 28 2 3 3" xfId="41933" xr:uid="{2479939C-76E1-4C8F-B791-01EAACCAFFF0}"/>
    <cellStyle name="Normal 3 2 28 2 4" xfId="19680" xr:uid="{F975831A-5716-4A82-A359-9A73AEF2F29A}"/>
    <cellStyle name="Normal 3 2 28 2 5" xfId="34513" xr:uid="{C9120C8A-53EE-4137-976E-CBDFAEF16D44}"/>
    <cellStyle name="Normal 3 2 28 3" xfId="6704" xr:uid="{24D84CEE-D8C9-4D2A-ADF4-5C5FF9B01182}"/>
    <cellStyle name="Normal 3 2 28 3 2" xfId="14127" xr:uid="{9B078883-3589-4F08-BB94-F3A2D5411FCE}"/>
    <cellStyle name="Normal 3 2 28 3 2 2" xfId="28965" xr:uid="{B3F3E543-D14E-4E63-9578-62686808CA41}"/>
    <cellStyle name="Normal 3 2 28 3 2 3" xfId="43798" xr:uid="{2090BCB3-4771-46AF-8B7F-44961BEC3BEE}"/>
    <cellStyle name="Normal 3 2 28 3 3" xfId="21545" xr:uid="{07A7FFEA-C430-4E6B-9BD3-FD783EB42537}"/>
    <cellStyle name="Normal 3 2 28 3 4" xfId="36378" xr:uid="{A74DFF81-3087-4394-9106-2FAA816F5682}"/>
    <cellStyle name="Normal 3 2 28 4" xfId="10886" xr:uid="{E2EAD412-3E6E-457C-8042-D16EB7E70859}"/>
    <cellStyle name="Normal 3 2 28 4 2" xfId="25724" xr:uid="{579D8E9A-2830-4EB1-8270-1EF2239682E4}"/>
    <cellStyle name="Normal 3 2 28 4 3" xfId="40557" xr:uid="{947CE5CA-0E6B-48CC-A420-6D09093BB9D8}"/>
    <cellStyle name="Normal 3 2 28 5" xfId="18304" xr:uid="{3DCC528F-BC5C-4A7D-9E24-ACBC16396FC1}"/>
    <cellStyle name="Normal 3 2 28 6" xfId="33137" xr:uid="{16014D6E-48BD-4A29-AF2A-D2CD2C313182}"/>
    <cellStyle name="Normal 3 2 29" xfId="3474" xr:uid="{17072412-31AB-4CE3-A50F-F4A64C886982}"/>
    <cellStyle name="Normal 3 2 29 2" xfId="4840" xr:uid="{EE21C9BF-6F69-48E0-A777-5F4BBB3E52C7}"/>
    <cellStyle name="Normal 3 2 29 2 2" xfId="8078" xr:uid="{358504BA-7FC3-430B-A85C-C7A75A838BFC}"/>
    <cellStyle name="Normal 3 2 29 2 2 2" xfId="15501" xr:uid="{63C03DE7-02AC-4703-919C-3B5814D85A99}"/>
    <cellStyle name="Normal 3 2 29 2 2 2 2" xfId="30339" xr:uid="{D4DD9662-7FC0-4EDB-A32E-E148D9F9A134}"/>
    <cellStyle name="Normal 3 2 29 2 2 2 3" xfId="45172" xr:uid="{810171A3-C65A-4AF6-B9A9-E4D4687597BB}"/>
    <cellStyle name="Normal 3 2 29 2 2 3" xfId="22919" xr:uid="{1BCBEF9D-AF02-42A7-AEBD-182530C4B653}"/>
    <cellStyle name="Normal 3 2 29 2 2 4" xfId="37752" xr:uid="{00254962-A71B-4D3A-9DCE-721B5FAFBDFE}"/>
    <cellStyle name="Normal 3 2 29 2 3" xfId="12263" xr:uid="{47396F7B-FF0E-4A3A-A8BA-9846D7E5EA1C}"/>
    <cellStyle name="Normal 3 2 29 2 3 2" xfId="27101" xr:uid="{900AEE42-0E99-4304-B35B-175AF123A684}"/>
    <cellStyle name="Normal 3 2 29 2 3 3" xfId="41934" xr:uid="{08F8DDBA-F8D2-47BD-886A-D58C20D7ADFF}"/>
    <cellStyle name="Normal 3 2 29 2 4" xfId="19681" xr:uid="{A90033D0-082B-441C-804A-65D06FE948BE}"/>
    <cellStyle name="Normal 3 2 29 2 5" xfId="34514" xr:uid="{A06690C1-164A-4EB8-B470-02B5366A114E}"/>
    <cellStyle name="Normal 3 2 29 3" xfId="6705" xr:uid="{75054A34-3AF0-4694-B1D0-BA2597466D3B}"/>
    <cellStyle name="Normal 3 2 29 3 2" xfId="14128" xr:uid="{4C87A075-F194-43BC-94E1-5150A0FCE637}"/>
    <cellStyle name="Normal 3 2 29 3 2 2" xfId="28966" xr:uid="{B5E4CC7A-90AA-44A3-B07E-52CFCC108CBB}"/>
    <cellStyle name="Normal 3 2 29 3 2 3" xfId="43799" xr:uid="{118BCBAD-A6D8-480B-9FD6-83D56C43FA0E}"/>
    <cellStyle name="Normal 3 2 29 3 3" xfId="21546" xr:uid="{DE500295-A4C0-49BA-8A7C-78CAB7BD5870}"/>
    <cellStyle name="Normal 3 2 29 3 4" xfId="36379" xr:uid="{123794B7-CD6D-432F-B8DF-CBD85AC1C098}"/>
    <cellStyle name="Normal 3 2 29 4" xfId="10887" xr:uid="{E3F0F3C6-26C7-4BBD-8966-EC5101965A47}"/>
    <cellStyle name="Normal 3 2 29 4 2" xfId="25725" xr:uid="{7E84E39E-2040-4F22-A72D-101E0D39258C}"/>
    <cellStyle name="Normal 3 2 29 4 3" xfId="40558" xr:uid="{59D87D45-2AF3-4778-9703-AA1CB0B53042}"/>
    <cellStyle name="Normal 3 2 29 5" xfId="18305" xr:uid="{161FFFBB-CEAC-4A12-9028-5A80AD6ACECB}"/>
    <cellStyle name="Normal 3 2 29 6" xfId="33138" xr:uid="{7CE6CD3F-5C7A-4536-ABAA-A52CA6D5B567}"/>
    <cellStyle name="Normal 3 2 3" xfId="304" xr:uid="{43062572-531E-4998-853B-6EB71D2E7AA2}"/>
    <cellStyle name="Normal 3 2 3 2" xfId="1366" xr:uid="{8E2BCBC2-E207-4212-AF5C-752DEEEF4D8A}"/>
    <cellStyle name="Normal 3 2 3 2 2" xfId="1367" xr:uid="{B170EFFB-794E-4BCC-8C57-B3F8BA952933}"/>
    <cellStyle name="Normal 3 2 3 2 3" xfId="1368" xr:uid="{66519BE5-E762-4096-8BFC-3343EEA42D89}"/>
    <cellStyle name="Normal 3 2 3 2 3 2" xfId="1369" xr:uid="{D13E3ADB-0D3C-42A8-B0D1-F75DBA3E0311}"/>
    <cellStyle name="Normal 3 2 3 3" xfId="1370" xr:uid="{ADE5388F-B311-455B-8395-0A5A0451A25D}"/>
    <cellStyle name="Normal 3 2 3 4" xfId="1371" xr:uid="{CA4389DC-045D-4C7D-82B7-A0FF5A6CF7D3}"/>
    <cellStyle name="Normal 3 2 3 5" xfId="1372" xr:uid="{1073EEE4-DCE4-4556-B4E1-4E8C63274E1F}"/>
    <cellStyle name="Normal 3 2 3 6" xfId="2280" xr:uid="{B4B26CFF-CD0E-443B-BAE9-6EEE7557CA10}"/>
    <cellStyle name="Normal 3 2 30" xfId="4841" xr:uid="{9379A938-0931-41CF-830E-F18D8B55BBE5}"/>
    <cellStyle name="Normal 3 2 30 2" xfId="8079" xr:uid="{2BA7394F-6A89-429C-B9EA-0EE418D0AD31}"/>
    <cellStyle name="Normal 3 2 30 2 2" xfId="15502" xr:uid="{D4A1F54C-8787-4E3E-AFCE-CA9F79DA94D4}"/>
    <cellStyle name="Normal 3 2 30 2 2 2" xfId="30340" xr:uid="{6D296B31-6E07-4CFF-82DD-17313BE0A060}"/>
    <cellStyle name="Normal 3 2 30 2 2 3" xfId="45173" xr:uid="{86B8AEC3-B383-4406-B08A-C36731BD80F7}"/>
    <cellStyle name="Normal 3 2 30 2 3" xfId="22920" xr:uid="{D839E4A1-02FF-433A-805C-E158B17E2FAB}"/>
    <cellStyle name="Normal 3 2 30 2 4" xfId="37753" xr:uid="{D6DE9209-2C9F-4A71-991C-3FA4F59DE734}"/>
    <cellStyle name="Normal 3 2 30 3" xfId="12264" xr:uid="{5D675BD8-A5DC-4F77-822C-F5FD735B44B3}"/>
    <cellStyle name="Normal 3 2 30 3 2" xfId="27102" xr:uid="{B3DC290E-1D2B-4FA8-BE0A-6EE7C6665A7D}"/>
    <cellStyle name="Normal 3 2 30 3 3" xfId="41935" xr:uid="{5C0F883C-FE21-48D6-99AE-11A2596EC518}"/>
    <cellStyle name="Normal 3 2 30 4" xfId="19682" xr:uid="{7188C31A-22D3-4676-ADE9-BDFE79AB0F17}"/>
    <cellStyle name="Normal 3 2 30 5" xfId="34515" xr:uid="{AAB4DEBA-FE80-40E3-9757-D12BCACBDDC3}"/>
    <cellStyle name="Normal 3 2 31" xfId="5753" xr:uid="{F7974EDD-1508-4C30-AF47-F95A6E3EC79F}"/>
    <cellStyle name="Normal 3 2 31 2" xfId="8993" xr:uid="{B69FF3F8-BBE3-4BF0-BF5B-06B28C2DCC4C}"/>
    <cellStyle name="Normal 3 2 31 2 2" xfId="16416" xr:uid="{D97D26FD-8C7C-4D0F-B30D-B701467EAA4D}"/>
    <cellStyle name="Normal 3 2 31 2 2 2" xfId="31254" xr:uid="{4FD152DB-4A28-4AAB-9653-24DDE368FB5B}"/>
    <cellStyle name="Normal 3 2 31 2 2 3" xfId="46087" xr:uid="{0BEE69C0-6D92-48E3-8B8A-924C06423DA3}"/>
    <cellStyle name="Normal 3 2 31 2 3" xfId="23834" xr:uid="{49FE9490-421D-4FC7-849F-4BBA0C466166}"/>
    <cellStyle name="Normal 3 2 31 2 4" xfId="38667" xr:uid="{7F705FE8-EA15-4878-8859-ECFC841FA881}"/>
    <cellStyle name="Normal 3 2 31 3" xfId="13178" xr:uid="{A8F0E553-8585-4371-8A94-361C6F666E5E}"/>
    <cellStyle name="Normal 3 2 31 3 2" xfId="28016" xr:uid="{0C5CAF8D-E3AF-43A0-AC6D-4FC8F9B57EAC}"/>
    <cellStyle name="Normal 3 2 31 3 3" xfId="42849" xr:uid="{9DC567EA-9F6A-4AFB-8B8C-B8EAA802D8CA}"/>
    <cellStyle name="Normal 3 2 31 4" xfId="20596" xr:uid="{6D0D99D3-AB5C-4435-B194-F4A2804411EF}"/>
    <cellStyle name="Normal 3 2 31 5" xfId="35429" xr:uid="{12488A86-18CB-4BB6-9827-D6052E11C806}"/>
    <cellStyle name="Normal 3 2 32" xfId="3469" xr:uid="{55EBEFBB-14B3-4D7B-8578-7E8CA4927501}"/>
    <cellStyle name="Normal 3 2 32 2" xfId="9522" xr:uid="{761C3E57-5087-4B9E-A98D-AACE9DC9DF09}"/>
    <cellStyle name="Normal 3 2 32 2 2" xfId="16945" xr:uid="{A0F7DD7F-9C05-4FA0-A607-1C1E7B3BA15A}"/>
    <cellStyle name="Normal 3 2 32 2 2 2" xfId="31783" xr:uid="{2D0C78B9-47D7-4F26-A081-9F3654C088EA}"/>
    <cellStyle name="Normal 3 2 32 2 2 3" xfId="46616" xr:uid="{C6C0A93C-0387-40A2-B4B8-6E8ED97948A3}"/>
    <cellStyle name="Normal 3 2 32 2 3" xfId="24363" xr:uid="{346D1E31-17B3-473D-8D54-E95129C69047}"/>
    <cellStyle name="Normal 3 2 32 2 4" xfId="39196" xr:uid="{A391EC57-08FB-45A4-B9D2-9691685A7B0B}"/>
    <cellStyle name="Normal 3 2 32 3" xfId="10882" xr:uid="{37F1ADF5-8E04-4621-A4E1-A923A6FA16DE}"/>
    <cellStyle name="Normal 3 2 32 3 2" xfId="25720" xr:uid="{C367D73D-51B1-47F3-9202-A2861FE8F68A}"/>
    <cellStyle name="Normal 3 2 32 3 3" xfId="40553" xr:uid="{B7F7044D-4E07-4031-B0E7-E212166EBA93}"/>
    <cellStyle name="Normal 3 2 32 4" xfId="18300" xr:uid="{F7B81419-BD2F-4B93-AEFF-7242DA27CECB}"/>
    <cellStyle name="Normal 3 2 32 5" xfId="33133" xr:uid="{935AC31B-7761-418F-95C2-C93EF6CDACBB}"/>
    <cellStyle name="Normal 3 2 33" xfId="6700" xr:uid="{DE2ACBDF-CE2F-48E7-B750-F7268334B509}"/>
    <cellStyle name="Normal 3 2 33 2" xfId="14123" xr:uid="{F13B367B-A0DE-4F40-AEB5-AB993810CE6E}"/>
    <cellStyle name="Normal 3 2 33 2 2" xfId="28961" xr:uid="{2BAFBAE5-6875-432A-A608-7C67E894BBEF}"/>
    <cellStyle name="Normal 3 2 33 2 3" xfId="43794" xr:uid="{6569EDD5-4496-4D30-A44F-090F314072A5}"/>
    <cellStyle name="Normal 3 2 33 3" xfId="21541" xr:uid="{1F37C0F8-C060-41E1-86D3-5ACDE28EFDBF}"/>
    <cellStyle name="Normal 3 2 33 4" xfId="36374" xr:uid="{6237FEB2-C216-464C-B1D5-31EAA145A001}"/>
    <cellStyle name="Normal 3 2 34" xfId="9840" xr:uid="{ECAAE94D-0FD3-4317-988A-667DE93C5059}"/>
    <cellStyle name="Normal 3 2 34 2" xfId="24678" xr:uid="{CA7187ED-2C32-4630-B5EF-6C23031B8F8F}"/>
    <cellStyle name="Normal 3 2 34 3" xfId="39511" xr:uid="{AC336071-ECA6-47D8-BBCC-515360A47C98}"/>
    <cellStyle name="Normal 3 2 35" xfId="17258" xr:uid="{0F4C2898-DE61-4735-B83D-201511CFF1D9}"/>
    <cellStyle name="Normal 3 2 36" xfId="32091" xr:uid="{051EC597-D697-4536-BBB4-B2DE1F6BFC3B}"/>
    <cellStyle name="Normal 3 2 37" xfId="249" xr:uid="{9E0C1C5A-E21D-4061-9F26-CE6027260937}"/>
    <cellStyle name="Normal 3 2 4" xfId="1373" xr:uid="{98EC927A-28D6-474B-9348-49E3A5D42565}"/>
    <cellStyle name="Normal 3 2 4 2" xfId="2343" xr:uid="{6261F4B5-8A86-481A-91A7-74CFFC0A9264}"/>
    <cellStyle name="Normal 3 2 5" xfId="1351" xr:uid="{BBB70CB2-C6F2-4C93-AE91-CF1EF5F8D024}"/>
    <cellStyle name="Normal 3 2 5 2" xfId="2354" xr:uid="{AEC284EA-CFA3-43E8-AF30-C4B017682763}"/>
    <cellStyle name="Normal 3 2 6" xfId="2407" xr:uid="{A2486634-B9BD-43CF-BEAA-1DFFA97EE965}"/>
    <cellStyle name="Normal 3 2 7" xfId="2345" xr:uid="{F0A4D331-6907-4C89-AE56-63BEBA687C6D}"/>
    <cellStyle name="Normal 3 2 8" xfId="2565" xr:uid="{58EA4667-5838-4A17-9055-514B790D7D68}"/>
    <cellStyle name="Normal 3 2 9" xfId="2563" xr:uid="{733285DD-8905-48EA-A7B6-5BD0EDEADFE4}"/>
    <cellStyle name="Normal 3 20" xfId="2278" xr:uid="{5CF828F0-790E-4EA2-BC68-94C057890423}"/>
    <cellStyle name="Normal 3 21" xfId="2284" xr:uid="{8239970D-4115-452D-89CD-1D5850CC9DD4}"/>
    <cellStyle name="Normal 3 22" xfId="2292" xr:uid="{9B29F7E1-2B35-4A5E-91E0-879F6BA4A4EE}"/>
    <cellStyle name="Normal 3 22 10" xfId="3476" xr:uid="{C10EC260-AA10-4B96-80F2-1836BE9B2198}"/>
    <cellStyle name="Normal 3 22 10 2" xfId="4842" xr:uid="{2F35D227-50AC-42D6-A3DA-8CDB1673307B}"/>
    <cellStyle name="Normal 3 22 10 2 2" xfId="8080" xr:uid="{6C724F00-E28C-43EF-B1D4-260188B3017A}"/>
    <cellStyle name="Normal 3 22 10 2 2 2" xfId="15503" xr:uid="{73655CCE-BA6D-4275-BC0E-CDE31A2756FA}"/>
    <cellStyle name="Normal 3 22 10 2 2 2 2" xfId="30341" xr:uid="{5022F5B2-C016-4514-8DD9-69BCD909E9E9}"/>
    <cellStyle name="Normal 3 22 10 2 2 2 3" xfId="45174" xr:uid="{9E9B6FF7-7031-4A66-B58F-115F5AD03FA4}"/>
    <cellStyle name="Normal 3 22 10 2 2 3" xfId="22921" xr:uid="{DC199B0C-BCE8-4280-BB27-EA78194F64C7}"/>
    <cellStyle name="Normal 3 22 10 2 2 4" xfId="37754" xr:uid="{98CF0263-4E3A-4056-A5A4-93A53C744ED7}"/>
    <cellStyle name="Normal 3 22 10 2 3" xfId="12265" xr:uid="{64C46F8B-9571-4F6D-8259-76B6092A83DA}"/>
    <cellStyle name="Normal 3 22 10 2 3 2" xfId="27103" xr:uid="{B4F00B9D-3413-4DAE-8565-0FFFB3EF3F22}"/>
    <cellStyle name="Normal 3 22 10 2 3 3" xfId="41936" xr:uid="{AACB3DC1-6D76-438A-8DCA-95B272E68F7D}"/>
    <cellStyle name="Normal 3 22 10 2 4" xfId="19683" xr:uid="{9192FBF6-E5C4-416C-A8C6-F4E66571758A}"/>
    <cellStyle name="Normal 3 22 10 2 5" xfId="34516" xr:uid="{E54AB766-75EB-4823-B230-EB37E4412025}"/>
    <cellStyle name="Normal 3 22 10 3" xfId="6707" xr:uid="{E570EBEA-4FA4-427E-9CE3-7374A0EAB564}"/>
    <cellStyle name="Normal 3 22 10 3 2" xfId="14130" xr:uid="{517C6160-1A33-4366-8946-6A6A861096BE}"/>
    <cellStyle name="Normal 3 22 10 3 2 2" xfId="28968" xr:uid="{6B9668FD-885C-49F6-A98A-A0A6F6C9F2A4}"/>
    <cellStyle name="Normal 3 22 10 3 2 3" xfId="43801" xr:uid="{CA531F93-1727-4055-B03D-75E0A5C9D6D9}"/>
    <cellStyle name="Normal 3 22 10 3 3" xfId="21548" xr:uid="{2B230170-9C5B-46B7-8EB3-F7E744EA460F}"/>
    <cellStyle name="Normal 3 22 10 3 4" xfId="36381" xr:uid="{451E2907-488F-49F3-8FB0-B6EB4BABF808}"/>
    <cellStyle name="Normal 3 22 10 4" xfId="10889" xr:uid="{B97C24ED-68A9-4312-BF39-B48A6C8A9F43}"/>
    <cellStyle name="Normal 3 22 10 4 2" xfId="25727" xr:uid="{346F7439-0D48-4427-AC3B-CD04EE5A0A73}"/>
    <cellStyle name="Normal 3 22 10 4 3" xfId="40560" xr:uid="{E775EF70-F568-40ED-BF26-DBA246335ADA}"/>
    <cellStyle name="Normal 3 22 10 5" xfId="18307" xr:uid="{A3125B10-7CE5-4DDF-AAB6-3220D7974A93}"/>
    <cellStyle name="Normal 3 22 10 6" xfId="33140" xr:uid="{BF5BD3A3-7FD1-42C9-B700-FD7A4348890D}"/>
    <cellStyle name="Normal 3 22 11" xfId="4843" xr:uid="{4807B433-08CD-4793-92FB-65214ADC9967}"/>
    <cellStyle name="Normal 3 22 11 2" xfId="8081" xr:uid="{864CF7DF-1458-428B-9A28-A1C573EC2FEB}"/>
    <cellStyle name="Normal 3 22 11 2 2" xfId="15504" xr:uid="{45CCC474-1BA1-47F2-9FAE-E797F83D34AF}"/>
    <cellStyle name="Normal 3 22 11 2 2 2" xfId="30342" xr:uid="{351CAAAC-9CE2-408D-8BCD-B79D216F8D1D}"/>
    <cellStyle name="Normal 3 22 11 2 2 3" xfId="45175" xr:uid="{2453883E-C0D0-4136-BC2B-DD394C327DD6}"/>
    <cellStyle name="Normal 3 22 11 2 3" xfId="22922" xr:uid="{84CA3A5E-4895-475E-BD79-A14A3B1632F1}"/>
    <cellStyle name="Normal 3 22 11 2 4" xfId="37755" xr:uid="{FA25DA81-E92C-4ABF-8078-4255BB516B50}"/>
    <cellStyle name="Normal 3 22 11 3" xfId="12266" xr:uid="{ACDE2471-C580-4474-B3EA-E93E787087E9}"/>
    <cellStyle name="Normal 3 22 11 3 2" xfId="27104" xr:uid="{EDC20928-8198-4751-B65D-F4843AF93275}"/>
    <cellStyle name="Normal 3 22 11 3 3" xfId="41937" xr:uid="{A46B2B09-5128-4805-9490-D6370D920A0F}"/>
    <cellStyle name="Normal 3 22 11 4" xfId="19684" xr:uid="{681B7B76-EBB6-4D2D-879D-A712D577BADD}"/>
    <cellStyle name="Normal 3 22 11 5" xfId="34517" xr:uid="{B4B92268-74DF-4121-892A-595F3BF959EF}"/>
    <cellStyle name="Normal 3 22 12" xfId="5913" xr:uid="{060FF190-CDB9-4058-B66C-3EAAA30C1AD1}"/>
    <cellStyle name="Normal 3 22 12 2" xfId="9151" xr:uid="{14DB358B-E653-431E-8BCE-356A88677772}"/>
    <cellStyle name="Normal 3 22 12 2 2" xfId="16574" xr:uid="{1F60C5DF-D53F-48BE-A544-A65943867816}"/>
    <cellStyle name="Normal 3 22 12 2 2 2" xfId="31412" xr:uid="{67FF4B2F-E233-4618-8133-ABC5ADE4673F}"/>
    <cellStyle name="Normal 3 22 12 2 2 3" xfId="46245" xr:uid="{F5B62D3B-12D1-4F94-8B9F-5E51B2CCD5EC}"/>
    <cellStyle name="Normal 3 22 12 2 3" xfId="23992" xr:uid="{02A5CE3D-4BD5-4818-981C-7394FB18A8E3}"/>
    <cellStyle name="Normal 3 22 12 2 4" xfId="38825" xr:uid="{A84CCA35-FE7C-444C-905A-EC4096178167}"/>
    <cellStyle name="Normal 3 22 12 3" xfId="13336" xr:uid="{79FF3C15-54FA-4CF7-8D9D-678D06094E97}"/>
    <cellStyle name="Normal 3 22 12 3 2" xfId="28174" xr:uid="{9BCB2F57-4DDC-47DC-B7EA-585FFA94C7B3}"/>
    <cellStyle name="Normal 3 22 12 3 3" xfId="43007" xr:uid="{023D1546-8E6A-4199-9CC1-B66E020EE5E8}"/>
    <cellStyle name="Normal 3 22 12 4" xfId="20754" xr:uid="{2F82BB4E-73AC-4D72-BFA8-1F89FD61F43B}"/>
    <cellStyle name="Normal 3 22 12 5" xfId="35587" xr:uid="{AB163A54-8110-4D0E-8777-05114A6DD654}"/>
    <cellStyle name="Normal 3 22 13" xfId="3475" xr:uid="{7697FA42-AAC7-46C6-9D90-F2EB4591ACE9}"/>
    <cellStyle name="Normal 3 22 13 2" xfId="9525" xr:uid="{E58332B1-775F-4280-BB5F-8AB836D79045}"/>
    <cellStyle name="Normal 3 22 13 2 2" xfId="16948" xr:uid="{AE89D6F6-AE6F-4F88-8DC9-1E2D0EB4FE57}"/>
    <cellStyle name="Normal 3 22 13 2 2 2" xfId="31786" xr:uid="{165DA029-562F-49C2-B501-A0B0D7184637}"/>
    <cellStyle name="Normal 3 22 13 2 2 3" xfId="46619" xr:uid="{B405B073-4918-4B32-A669-A1EF7F42756A}"/>
    <cellStyle name="Normal 3 22 13 2 3" xfId="24366" xr:uid="{11E76438-CBA4-4530-974A-AFAC0C26FA9E}"/>
    <cellStyle name="Normal 3 22 13 2 4" xfId="39199" xr:uid="{818EA7BC-CA34-4FD7-991B-35F602DB2FA9}"/>
    <cellStyle name="Normal 3 22 13 3" xfId="10888" xr:uid="{9960EDF3-092B-4192-B4B2-B55C639B147D}"/>
    <cellStyle name="Normal 3 22 13 3 2" xfId="25726" xr:uid="{AE9D90AB-2179-4C16-B30C-F615D712CC49}"/>
    <cellStyle name="Normal 3 22 13 3 3" xfId="40559" xr:uid="{B6A9C15A-58C3-43DB-8937-174D2E489065}"/>
    <cellStyle name="Normal 3 22 13 4" xfId="18306" xr:uid="{DEDEA74E-5DDE-401F-9DAB-414ECF3A1989}"/>
    <cellStyle name="Normal 3 22 13 5" xfId="33139" xr:uid="{7337F1B2-41AA-4431-8142-70F3F12D2001}"/>
    <cellStyle name="Normal 3 22 14" xfId="6706" xr:uid="{F39E46F5-C4EE-4312-8664-297F77AC2438}"/>
    <cellStyle name="Normal 3 22 14 2" xfId="14129" xr:uid="{E8ACBCC9-5E08-4A00-9B27-BCDCF8055465}"/>
    <cellStyle name="Normal 3 22 14 2 2" xfId="28967" xr:uid="{B62358BB-1EA6-4324-B65F-3825BDB257A5}"/>
    <cellStyle name="Normal 3 22 14 2 3" xfId="43800" xr:uid="{4769D6EE-7285-43B7-9D51-11B40DBC8768}"/>
    <cellStyle name="Normal 3 22 14 3" xfId="21547" xr:uid="{291C5197-DFCB-4EB6-8EC5-3BD0C6C7D6A7}"/>
    <cellStyle name="Normal 3 22 14 4" xfId="36380" xr:uid="{F72DF01B-2219-4162-B9A4-465895E488D5}"/>
    <cellStyle name="Normal 3 22 15" xfId="9862" xr:uid="{3BCE3C41-7564-4BB0-A169-175512BEAB27}"/>
    <cellStyle name="Normal 3 22 15 2" xfId="24700" xr:uid="{7B65EE2D-1E20-417E-9A06-9451BB589F0A}"/>
    <cellStyle name="Normal 3 22 15 3" xfId="39533" xr:uid="{3892421F-9200-4582-A64A-DA845B169287}"/>
    <cellStyle name="Normal 3 22 16" xfId="17280" xr:uid="{C011C526-78CD-4FF4-89DD-3FF2965339F4}"/>
    <cellStyle name="Normal 3 22 17" xfId="32113" xr:uid="{B495BCF7-4E88-4F4E-988C-534ADFCAFA9C}"/>
    <cellStyle name="Normal 3 22 2" xfId="2395" xr:uid="{8063B9E1-0602-4F2E-B586-730C04E47D0B}"/>
    <cellStyle name="Normal 3 22 3" xfId="2510" xr:uid="{197972CB-C13C-4E75-97EA-FE03C6667947}"/>
    <cellStyle name="Normal 3 22 4" xfId="2361" xr:uid="{31625EBF-26EC-4765-A3A7-458962D99194}"/>
    <cellStyle name="Normal 3 22 5" xfId="2518" xr:uid="{4F21098F-6169-4A7A-B5E8-8AADA58E91EB}"/>
    <cellStyle name="Normal 3 22 6" xfId="2735" xr:uid="{3CA0DED1-5BDA-42DE-BD0C-F98A1A018F29}"/>
    <cellStyle name="Normal 3 22 7" xfId="2746" xr:uid="{3CEFD5DC-798A-4D4A-B8FC-57A348DF84CA}"/>
    <cellStyle name="Normal 3 22 8" xfId="2756" xr:uid="{B3472873-859C-4A15-A91F-B1947C00D7E1}"/>
    <cellStyle name="Normal 3 22 9" xfId="3477" xr:uid="{9E98DB62-0B71-470F-944D-786167027DF0}"/>
    <cellStyle name="Normal 3 22 9 2" xfId="4844" xr:uid="{CB79585C-0D79-471F-BBA2-93E9952F4F5C}"/>
    <cellStyle name="Normal 3 22 9 2 2" xfId="8082" xr:uid="{52993A29-53BC-4CB9-B691-E9673A3FE35D}"/>
    <cellStyle name="Normal 3 22 9 2 2 2" xfId="15505" xr:uid="{18A423FC-7E5F-433E-BE63-21A0EE74C566}"/>
    <cellStyle name="Normal 3 22 9 2 2 2 2" xfId="30343" xr:uid="{A1C9B8E5-0EC8-4193-9657-32D13859E5D0}"/>
    <cellStyle name="Normal 3 22 9 2 2 2 3" xfId="45176" xr:uid="{3A11DF6D-95B4-440D-9E70-FD3D83CAE62B}"/>
    <cellStyle name="Normal 3 22 9 2 2 3" xfId="22923" xr:uid="{7B157A3C-AAB7-446A-B6FE-15E066342B7E}"/>
    <cellStyle name="Normal 3 22 9 2 2 4" xfId="37756" xr:uid="{0FB9C41D-4FC4-4DD5-9218-E17689255E87}"/>
    <cellStyle name="Normal 3 22 9 2 3" xfId="12267" xr:uid="{F3A95EB8-3DD2-4D6B-9427-8915C4F624AA}"/>
    <cellStyle name="Normal 3 22 9 2 3 2" xfId="27105" xr:uid="{2F99F251-4BDF-4F95-A30A-CE4D7E8B6028}"/>
    <cellStyle name="Normal 3 22 9 2 3 3" xfId="41938" xr:uid="{2A58AECD-5AC0-415E-8237-75DF10FE6A3F}"/>
    <cellStyle name="Normal 3 22 9 2 4" xfId="19685" xr:uid="{3250D22F-D512-4129-991A-0F7248DB67B4}"/>
    <cellStyle name="Normal 3 22 9 2 5" xfId="34518" xr:uid="{02D3CCF7-E193-451B-BF55-76C17CF4C30D}"/>
    <cellStyle name="Normal 3 22 9 3" xfId="6708" xr:uid="{E8048F7E-33FE-42E8-B1A8-8D151BA4E3AD}"/>
    <cellStyle name="Normal 3 22 9 3 2" xfId="14131" xr:uid="{BB41ADCC-D1A2-45DE-B82D-6DFA4D6C6375}"/>
    <cellStyle name="Normal 3 22 9 3 2 2" xfId="28969" xr:uid="{5188AAF0-60BD-422A-95F5-DD7BAB18E605}"/>
    <cellStyle name="Normal 3 22 9 3 2 3" xfId="43802" xr:uid="{B07E8DD3-D781-4018-8144-D7665C06F75E}"/>
    <cellStyle name="Normal 3 22 9 3 3" xfId="21549" xr:uid="{0E058F83-DCC3-449E-AB78-1504D37A4BF9}"/>
    <cellStyle name="Normal 3 22 9 3 4" xfId="36382" xr:uid="{0FAB9957-4177-4098-9D50-23C4D1DC1831}"/>
    <cellStyle name="Normal 3 22 9 4" xfId="10890" xr:uid="{A2D2C603-5399-45F8-95AF-866CC860D22E}"/>
    <cellStyle name="Normal 3 22 9 4 2" xfId="25728" xr:uid="{5460A01A-C7EF-4C90-BC1B-51A183D2DFE8}"/>
    <cellStyle name="Normal 3 22 9 4 3" xfId="40561" xr:uid="{9C0FE06F-253F-416A-8510-6EEE4E4E43D2}"/>
    <cellStyle name="Normal 3 22 9 5" xfId="18308" xr:uid="{BFBA4759-E23F-4224-8E79-335333FF759C}"/>
    <cellStyle name="Normal 3 22 9 6" xfId="33141" xr:uid="{C1579BF3-4E7A-4B98-A9FB-CB57F9133997}"/>
    <cellStyle name="Normal 3 23" xfId="2328" xr:uid="{3EBBE003-9C73-411F-B112-962DCA2CC590}"/>
    <cellStyle name="Normal 3 24" xfId="2333" xr:uid="{8E41756A-A5A7-460B-9F4F-9160B11CCE34}"/>
    <cellStyle name="Normal 3 25" xfId="2341" xr:uid="{ACF608C4-343D-4BA4-AD37-AF9F34E59938}"/>
    <cellStyle name="Normal 3 25 10" xfId="3478" xr:uid="{93E2BEAC-FE40-4A74-9E9D-F9D9BFFC5056}"/>
    <cellStyle name="Normal 3 25 10 2" xfId="9526" xr:uid="{F47EFD78-10A1-4BC2-9003-0867F5C88C73}"/>
    <cellStyle name="Normal 3 25 10 2 2" xfId="16949" xr:uid="{AD46A86F-D316-40D7-9C24-9532E1646F7D}"/>
    <cellStyle name="Normal 3 25 10 2 2 2" xfId="31787" xr:uid="{E67BCE65-87D7-4D26-A1F6-B4D97C8E9A37}"/>
    <cellStyle name="Normal 3 25 10 2 2 3" xfId="46620" xr:uid="{96A1E23B-E73F-4CE7-AB1F-36EF03CC5021}"/>
    <cellStyle name="Normal 3 25 10 2 3" xfId="24367" xr:uid="{DDBFE2DC-0E34-4691-82B4-82A77C320048}"/>
    <cellStyle name="Normal 3 25 10 2 4" xfId="39200" xr:uid="{59E03B37-F5E6-4E65-ABBD-4980E0254EBF}"/>
    <cellStyle name="Normal 3 25 10 3" xfId="10891" xr:uid="{7C7D2B5B-71EC-453B-9680-4B48F2C1013C}"/>
    <cellStyle name="Normal 3 25 10 3 2" xfId="25729" xr:uid="{D9656737-105E-45E7-B95B-A8592BB8521C}"/>
    <cellStyle name="Normal 3 25 10 3 3" xfId="40562" xr:uid="{C0F54FFB-E9A1-41F6-B382-4CBEB8E273D2}"/>
    <cellStyle name="Normal 3 25 10 4" xfId="18309" xr:uid="{DE0F2CD3-DE6F-4340-AE91-F4F486884E19}"/>
    <cellStyle name="Normal 3 25 10 5" xfId="33142" xr:uid="{B8C588DE-B12E-459D-8D16-260D6ACD9837}"/>
    <cellStyle name="Normal 3 25 11" xfId="6709" xr:uid="{5860F878-C95B-4055-A4D2-2A7C273455AD}"/>
    <cellStyle name="Normal 3 25 11 2" xfId="14132" xr:uid="{F9939BBB-619D-451B-894D-48D1E2F9BEA9}"/>
    <cellStyle name="Normal 3 25 11 2 2" xfId="28970" xr:uid="{09B8CE03-2FEC-47DC-9B19-DD19DACBBA8A}"/>
    <cellStyle name="Normal 3 25 11 2 3" xfId="43803" xr:uid="{8759E08E-88AA-4B0D-931A-B659D26494B8}"/>
    <cellStyle name="Normal 3 25 11 3" xfId="21550" xr:uid="{EA7443E3-F61C-44E4-85A8-A828A21B4E0D}"/>
    <cellStyle name="Normal 3 25 11 4" xfId="36383" xr:uid="{5ABB9E2A-1ED8-4E8C-911E-17602C10A807}"/>
    <cellStyle name="Normal 3 25 12" xfId="9915" xr:uid="{102B3015-89C3-45C9-957B-FAACEF17D254}"/>
    <cellStyle name="Normal 3 25 12 2" xfId="24753" xr:uid="{5C752ADB-5C28-4B40-AE6A-FE7B9E7FA5A7}"/>
    <cellStyle name="Normal 3 25 12 3" xfId="39586" xr:uid="{56CF47BD-524D-4701-A74C-15818EF8D418}"/>
    <cellStyle name="Normal 3 25 13" xfId="17333" xr:uid="{893A70F8-2EEB-44A7-817E-B963F7E88D24}"/>
    <cellStyle name="Normal 3 25 14" xfId="32166" xr:uid="{1BAAA346-1D3F-4DEB-93A6-8331ED80DE67}"/>
    <cellStyle name="Normal 3 25 2" xfId="2426" xr:uid="{45190072-8DC4-4097-A90D-5BFBF6763F59}"/>
    <cellStyle name="Normal 3 25 3" xfId="2524" xr:uid="{5498117D-1C0B-4922-9A56-E9EFE288838D}"/>
    <cellStyle name="Normal 3 25 4" xfId="2536" xr:uid="{B96529A5-5A6F-4EAA-A622-88C7CEA6CA7E}"/>
    <cellStyle name="Normal 3 25 5" xfId="2356" xr:uid="{D990ECD1-1F10-411A-A9B5-5752942B71FB}"/>
    <cellStyle name="Normal 3 25 6" xfId="3479" xr:uid="{0EE91B65-4849-42AE-9332-9A9E93C96F23}"/>
    <cellStyle name="Normal 3 25 6 2" xfId="4845" xr:uid="{9F2D6A0E-71D9-4AE0-9121-8A1107BE4101}"/>
    <cellStyle name="Normal 3 25 6 2 2" xfId="8083" xr:uid="{F1303986-EB6F-439F-84AD-29DE4FB4B3CC}"/>
    <cellStyle name="Normal 3 25 6 2 2 2" xfId="15506" xr:uid="{BE702B7D-D96C-4E0C-B01B-354A2EC658D8}"/>
    <cellStyle name="Normal 3 25 6 2 2 2 2" xfId="30344" xr:uid="{DA445735-0DB0-4278-A6B9-A7383277BCD6}"/>
    <cellStyle name="Normal 3 25 6 2 2 2 3" xfId="45177" xr:uid="{ACB17D4E-08CB-4D56-9B5C-8EE1E7998572}"/>
    <cellStyle name="Normal 3 25 6 2 2 3" xfId="22924" xr:uid="{A0D2D2BE-756F-4382-9274-988E4FF528EE}"/>
    <cellStyle name="Normal 3 25 6 2 2 4" xfId="37757" xr:uid="{094D0A86-D8F3-498A-B7F5-0C1AD468CC58}"/>
    <cellStyle name="Normal 3 25 6 2 3" xfId="12268" xr:uid="{0785602C-0A53-4B32-8727-5239AF3213E8}"/>
    <cellStyle name="Normal 3 25 6 2 3 2" xfId="27106" xr:uid="{BEC82409-A003-43FF-89B5-EC6E5633D62E}"/>
    <cellStyle name="Normal 3 25 6 2 3 3" xfId="41939" xr:uid="{E67D19EF-6C82-4AE9-BE97-46477ACA328F}"/>
    <cellStyle name="Normal 3 25 6 2 4" xfId="19686" xr:uid="{C6C067F2-9133-4A20-87CF-B0F0C71E98BC}"/>
    <cellStyle name="Normal 3 25 6 2 5" xfId="34519" xr:uid="{CBDAA636-5940-439D-8F92-E5085B666766}"/>
    <cellStyle name="Normal 3 25 6 3" xfId="6710" xr:uid="{789EA2B0-F64B-443D-B73E-347766EE7CCE}"/>
    <cellStyle name="Normal 3 25 6 3 2" xfId="14133" xr:uid="{269F0CCF-942A-4230-965F-61745BE38112}"/>
    <cellStyle name="Normal 3 25 6 3 2 2" xfId="28971" xr:uid="{721ED018-67E1-4E58-9B3F-B8889DF3F823}"/>
    <cellStyle name="Normal 3 25 6 3 2 3" xfId="43804" xr:uid="{07F8BE1D-3EAE-4844-A026-123F4A188506}"/>
    <cellStyle name="Normal 3 25 6 3 3" xfId="21551" xr:uid="{AFB62FF0-878D-4AB6-8264-E45AE96356B5}"/>
    <cellStyle name="Normal 3 25 6 3 4" xfId="36384" xr:uid="{454FCBB5-5157-4CCE-A83B-5CC9E1F0A0EE}"/>
    <cellStyle name="Normal 3 25 6 4" xfId="10892" xr:uid="{B17AA62B-7E97-45C7-91B8-5A4D5345C8A5}"/>
    <cellStyle name="Normal 3 25 6 4 2" xfId="25730" xr:uid="{4E38B7E2-A3DF-4F14-BCD3-227D728E2607}"/>
    <cellStyle name="Normal 3 25 6 4 3" xfId="40563" xr:uid="{782D7BE3-D1A4-4557-A4A8-E050B68A05A6}"/>
    <cellStyle name="Normal 3 25 6 5" xfId="18310" xr:uid="{135CEB95-A3ED-4B31-ADA0-A8B6DB9B4E57}"/>
    <cellStyle name="Normal 3 25 6 6" xfId="33143" xr:uid="{D99DD919-1221-4FFF-9B16-075D98903136}"/>
    <cellStyle name="Normal 3 25 7" xfId="3480" xr:uid="{C3298E9A-FB10-48DC-912C-797FF96CC08D}"/>
    <cellStyle name="Normal 3 25 7 2" xfId="4846" xr:uid="{157CA7E0-CA48-4E39-B54C-DCFA3AA1A782}"/>
    <cellStyle name="Normal 3 25 7 2 2" xfId="8084" xr:uid="{B4774155-20A9-4DF7-9FF7-7036B5DA46A2}"/>
    <cellStyle name="Normal 3 25 7 2 2 2" xfId="15507" xr:uid="{3726A33D-6B88-45CB-9129-B5C03E34DE2B}"/>
    <cellStyle name="Normal 3 25 7 2 2 2 2" xfId="30345" xr:uid="{0243D95B-75E0-410D-AC18-D0CD8E047F0C}"/>
    <cellStyle name="Normal 3 25 7 2 2 2 3" xfId="45178" xr:uid="{EAFEF931-798B-423F-BF1D-EEC504EBADBC}"/>
    <cellStyle name="Normal 3 25 7 2 2 3" xfId="22925" xr:uid="{2E952C5E-DBFE-4972-B246-C5A3334250CB}"/>
    <cellStyle name="Normal 3 25 7 2 2 4" xfId="37758" xr:uid="{09269E16-5A67-4671-9865-E2494F220A42}"/>
    <cellStyle name="Normal 3 25 7 2 3" xfId="12269" xr:uid="{CE547003-63BB-48D9-825F-892600055674}"/>
    <cellStyle name="Normal 3 25 7 2 3 2" xfId="27107" xr:uid="{318298CA-F489-4AF5-BD5F-202FD58CADA3}"/>
    <cellStyle name="Normal 3 25 7 2 3 3" xfId="41940" xr:uid="{5EE9869B-B704-4DA2-A2C7-D71BDD536362}"/>
    <cellStyle name="Normal 3 25 7 2 4" xfId="19687" xr:uid="{4959AE18-A46F-49D2-8B02-0B21689C0A18}"/>
    <cellStyle name="Normal 3 25 7 2 5" xfId="34520" xr:uid="{E2B1AF3F-8608-41B1-93E5-8610C0772039}"/>
    <cellStyle name="Normal 3 25 7 3" xfId="6711" xr:uid="{DA16EC89-DBCB-4661-936E-2CDF45E4D083}"/>
    <cellStyle name="Normal 3 25 7 3 2" xfId="14134" xr:uid="{9F2C8B03-0150-483F-9CD7-C8450D38EB51}"/>
    <cellStyle name="Normal 3 25 7 3 2 2" xfId="28972" xr:uid="{41564C2B-299E-490B-A3E8-E57C220DCE80}"/>
    <cellStyle name="Normal 3 25 7 3 2 3" xfId="43805" xr:uid="{FFDDFAFF-D075-4582-BE98-2745B4AA2BB1}"/>
    <cellStyle name="Normal 3 25 7 3 3" xfId="21552" xr:uid="{A37AB03A-F847-4F3E-84E1-A527E60E12FE}"/>
    <cellStyle name="Normal 3 25 7 3 4" xfId="36385" xr:uid="{BCD13A54-23D5-4889-A1EE-4D6B696924B1}"/>
    <cellStyle name="Normal 3 25 7 4" xfId="10893" xr:uid="{C24CBF28-92B6-47AC-95C5-51F801E5D036}"/>
    <cellStyle name="Normal 3 25 7 4 2" xfId="25731" xr:uid="{500A5CD5-6860-4047-BF8C-D091F774AB51}"/>
    <cellStyle name="Normal 3 25 7 4 3" xfId="40564" xr:uid="{C642992B-DD4B-4A5C-94B5-E0A0A73DF191}"/>
    <cellStyle name="Normal 3 25 7 5" xfId="18311" xr:uid="{0E763638-CDCB-4941-B0D1-E27D58BA823F}"/>
    <cellStyle name="Normal 3 25 7 6" xfId="33144" xr:uid="{7EB884BB-DAAF-4807-A120-F319277D300D}"/>
    <cellStyle name="Normal 3 25 8" xfId="4847" xr:uid="{87026035-B0CC-4760-9F61-FB4D35BB0AB2}"/>
    <cellStyle name="Normal 3 25 8 2" xfId="8085" xr:uid="{E2A09405-3DDF-4079-ADAC-94FB8BF13636}"/>
    <cellStyle name="Normal 3 25 8 2 2" xfId="15508" xr:uid="{F1731EC7-41FF-4165-B070-4F6E159C8F42}"/>
    <cellStyle name="Normal 3 25 8 2 2 2" xfId="30346" xr:uid="{3A63E493-B1F1-4176-B85A-9117B4AA17E2}"/>
    <cellStyle name="Normal 3 25 8 2 2 3" xfId="45179" xr:uid="{72E7CFFD-396B-4C7E-BC7C-7F65989C42E4}"/>
    <cellStyle name="Normal 3 25 8 2 3" xfId="22926" xr:uid="{9D062141-0241-47B2-842A-CCDC90EA4ED3}"/>
    <cellStyle name="Normal 3 25 8 2 4" xfId="37759" xr:uid="{DC5D2B5D-536F-4071-90D3-96951896F254}"/>
    <cellStyle name="Normal 3 25 8 3" xfId="12270" xr:uid="{1FFA069E-74D9-44E6-806C-6DEBDD272128}"/>
    <cellStyle name="Normal 3 25 8 3 2" xfId="27108" xr:uid="{2F66242D-7959-4403-B8B5-21B7F1667F4F}"/>
    <cellStyle name="Normal 3 25 8 3 3" xfId="41941" xr:uid="{D89F9FE4-3078-46BC-A1E5-1E95C54129D4}"/>
    <cellStyle name="Normal 3 25 8 4" xfId="19688" xr:uid="{4D4DC17D-2258-46BF-91C3-FA17308B2CF3}"/>
    <cellStyle name="Normal 3 25 8 5" xfId="34521" xr:uid="{50B6249E-F307-42C4-B569-7E8E7EDCE228}"/>
    <cellStyle name="Normal 3 25 9" xfId="5735" xr:uid="{010833E9-E233-4D13-B9E4-45F3D23283E3}"/>
    <cellStyle name="Normal 3 25 9 2" xfId="8975" xr:uid="{900E3E36-9CD6-4ECA-9338-E603E8159470}"/>
    <cellStyle name="Normal 3 25 9 2 2" xfId="16398" xr:uid="{4BD26006-A27E-45BA-8FEC-7646CEFB98F7}"/>
    <cellStyle name="Normal 3 25 9 2 2 2" xfId="31236" xr:uid="{772AF557-AE36-45E3-BCF4-C298F7D4C2DC}"/>
    <cellStyle name="Normal 3 25 9 2 2 3" xfId="46069" xr:uid="{A6C4561D-1FB1-4561-82E2-8E497F89ADB4}"/>
    <cellStyle name="Normal 3 25 9 2 3" xfId="23816" xr:uid="{54B9C595-1C21-4B54-9B2D-3E6CBF58DC68}"/>
    <cellStyle name="Normal 3 25 9 2 4" xfId="38649" xr:uid="{21F2CEC8-5CE0-4AAD-8642-8BB123A77358}"/>
    <cellStyle name="Normal 3 25 9 3" xfId="13160" xr:uid="{401497F7-DB81-40C3-97FC-F2A8801559A9}"/>
    <cellStyle name="Normal 3 25 9 3 2" xfId="27998" xr:uid="{869EC3E7-97C2-44EB-BE62-AE1D92CE38CC}"/>
    <cellStyle name="Normal 3 25 9 3 3" xfId="42831" xr:uid="{F0B72A6D-E9EF-43F1-8E1C-FF8116AC0025}"/>
    <cellStyle name="Normal 3 25 9 4" xfId="20578" xr:uid="{D19CD11D-DB30-4AF9-ABA8-F4986BCE2B0C}"/>
    <cellStyle name="Normal 3 25 9 5" xfId="35411" xr:uid="{09F1BF60-C2D2-4DCE-9C95-9E2C0B1D17B2}"/>
    <cellStyle name="Normal 3 26" xfId="2429" xr:uid="{4AE1C767-877E-4F84-95FD-8A571342B6C2}"/>
    <cellStyle name="Normal 3 27" xfId="2432" xr:uid="{AEF8924E-5B3A-4572-B979-284E91F7D67B}"/>
    <cellStyle name="Normal 3 28" xfId="2447" xr:uid="{13C2CEA0-0B8A-4364-880B-C2F6B365B19D}"/>
    <cellStyle name="Normal 3 29" xfId="2450" xr:uid="{EC18E177-83E4-4814-A681-FA2208A71548}"/>
    <cellStyle name="Normal 3 3" xfId="250" xr:uid="{7FDBAB27-D4EF-40FE-9770-57B84950A4B7}"/>
    <cellStyle name="Normal 3 3 2" xfId="1375" xr:uid="{633AF3AE-3CC3-4091-88C1-1DADE957E5EF}"/>
    <cellStyle name="Normal 3 3 2 10" xfId="32141" xr:uid="{D71F4EF8-22E9-4870-8BEA-9A976ADA4C80}"/>
    <cellStyle name="Normal 3 3 2 2" xfId="1376" xr:uid="{8F406CC2-92CF-40FC-A6DE-272861D6E5B1}"/>
    <cellStyle name="Normal 3 3 2 2 2" xfId="4848" xr:uid="{D45CCF88-D1AA-4B28-8B53-0DAD1AF0B042}"/>
    <cellStyle name="Normal 3 3 2 2 2 2" xfId="8086" xr:uid="{C0507FBC-697F-4E5A-8394-13EE2B917AEC}"/>
    <cellStyle name="Normal 3 3 2 2 2 2 2" xfId="15509" xr:uid="{620FF174-AF7D-4C1F-8C66-CB31D6D95C35}"/>
    <cellStyle name="Normal 3 3 2 2 2 2 2 2" xfId="30347" xr:uid="{12B7762D-0EE5-40CE-8A98-418DE081FD74}"/>
    <cellStyle name="Normal 3 3 2 2 2 2 2 3" xfId="45180" xr:uid="{0CFA81E4-0377-41E1-B004-0ACC1FE6F812}"/>
    <cellStyle name="Normal 3 3 2 2 2 2 3" xfId="22927" xr:uid="{CC5673D3-9552-4BF7-A200-DE8BD08624A9}"/>
    <cellStyle name="Normal 3 3 2 2 2 2 4" xfId="37760" xr:uid="{904BF522-25F2-4257-974E-4B2C504F8E08}"/>
    <cellStyle name="Normal 3 3 2 2 2 3" xfId="12271" xr:uid="{E8EB5502-927B-4897-BDFD-61C72D73A32C}"/>
    <cellStyle name="Normal 3 3 2 2 2 3 2" xfId="27109" xr:uid="{723E3CE4-FA2C-432D-B957-A84FDBDA71CD}"/>
    <cellStyle name="Normal 3 3 2 2 2 3 3" xfId="41942" xr:uid="{CC25A4AA-A52C-45E3-A2F7-C27E61610E8E}"/>
    <cellStyle name="Normal 3 3 2 2 2 4" xfId="19689" xr:uid="{31D0358A-E627-458C-9163-37E460291278}"/>
    <cellStyle name="Normal 3 3 2 2 2 5" xfId="34522" xr:uid="{1C1BDFD8-0B3C-4802-864C-D448559C43C7}"/>
    <cellStyle name="Normal 3 3 2 2 3" xfId="6713" xr:uid="{7C945640-1F36-44B1-B07D-DDB8ADC6ADC2}"/>
    <cellStyle name="Normal 3 3 2 2 3 2" xfId="14136" xr:uid="{E2AEF890-4BB4-49E1-ADA5-FA0B57A80EC0}"/>
    <cellStyle name="Normal 3 3 2 2 3 2 2" xfId="28974" xr:uid="{085DC0A4-F3E9-451B-A292-E2FB17A75DFB}"/>
    <cellStyle name="Normal 3 3 2 2 3 2 3" xfId="43807" xr:uid="{A151946E-2574-4887-8DA6-B29770C754B3}"/>
    <cellStyle name="Normal 3 3 2 2 3 3" xfId="21554" xr:uid="{2678416B-39BC-4683-8704-22940F238B48}"/>
    <cellStyle name="Normal 3 3 2 2 3 4" xfId="36387" xr:uid="{70539E59-0B6A-46BA-8CF9-7548A7F19899}"/>
    <cellStyle name="Normal 3 3 2 2 4" xfId="10895" xr:uid="{AF6C4024-6FC2-41A6-9D2A-1921370833A8}"/>
    <cellStyle name="Normal 3 3 2 2 4 2" xfId="25733" xr:uid="{6E2CB09A-069D-421E-A930-00CD06C34137}"/>
    <cellStyle name="Normal 3 3 2 2 4 3" xfId="40566" xr:uid="{A72C0345-CD7A-4999-9536-287E631ED573}"/>
    <cellStyle name="Normal 3 3 2 2 5" xfId="18313" xr:uid="{53D740A2-80F4-4365-9F1B-839779FF99E4}"/>
    <cellStyle name="Normal 3 3 2 2 6" xfId="33146" xr:uid="{2FAB2C79-E7AD-4F65-AA70-66962A18E1B5}"/>
    <cellStyle name="Normal 3 3 2 2 7" xfId="3482" xr:uid="{379905A5-E769-41B4-B203-B2534FC9D670}"/>
    <cellStyle name="Normal 3 3 2 3" xfId="1377" xr:uid="{F1EF503B-2C7D-4FAF-B0AE-BFDE0169E8E7}"/>
    <cellStyle name="Normal 3 3 2 3 2" xfId="4849" xr:uid="{3ABFF7B5-3F29-44AA-98A2-1F7B43A382D8}"/>
    <cellStyle name="Normal 3 3 2 3 2 2" xfId="8087" xr:uid="{67D20BB0-2A00-4067-8258-EC5DF3A07AD8}"/>
    <cellStyle name="Normal 3 3 2 3 2 2 2" xfId="15510" xr:uid="{B862B164-A652-4731-8CCD-504CA236D742}"/>
    <cellStyle name="Normal 3 3 2 3 2 2 2 2" xfId="30348" xr:uid="{C8A412E0-5482-41AF-97AF-CAC43E63E781}"/>
    <cellStyle name="Normal 3 3 2 3 2 2 2 3" xfId="45181" xr:uid="{2DECBA11-892B-45B7-8987-2BB769D9FC5B}"/>
    <cellStyle name="Normal 3 3 2 3 2 2 3" xfId="22928" xr:uid="{88286490-FE0E-404C-9F49-D18E9371A74B}"/>
    <cellStyle name="Normal 3 3 2 3 2 2 4" xfId="37761" xr:uid="{9FF1C182-5ECC-4B89-B038-DC417968EA8B}"/>
    <cellStyle name="Normal 3 3 2 3 2 3" xfId="12272" xr:uid="{20B78C28-69B8-4DA4-83C7-A70B9275B4F0}"/>
    <cellStyle name="Normal 3 3 2 3 2 3 2" xfId="27110" xr:uid="{EB7AB619-6C3A-4037-9088-E7BDB8A0620B}"/>
    <cellStyle name="Normal 3 3 2 3 2 3 3" xfId="41943" xr:uid="{5FC2C900-0233-4874-9748-544F10D0C488}"/>
    <cellStyle name="Normal 3 3 2 3 2 4" xfId="19690" xr:uid="{32CF6419-F811-4344-958C-2D4A5ABEF4C2}"/>
    <cellStyle name="Normal 3 3 2 3 2 5" xfId="34523" xr:uid="{A0FC22AC-9784-408C-A50E-7F15E20BF380}"/>
    <cellStyle name="Normal 3 3 2 3 3" xfId="6714" xr:uid="{297CBF7D-1DD8-4CBD-81C5-0E5F18EDC811}"/>
    <cellStyle name="Normal 3 3 2 3 3 2" xfId="14137" xr:uid="{0E76D56F-CA1C-445F-8C70-0E3047F269A8}"/>
    <cellStyle name="Normal 3 3 2 3 3 2 2" xfId="28975" xr:uid="{BD901FBF-C5D8-4D49-992B-343D67CCE7D0}"/>
    <cellStyle name="Normal 3 3 2 3 3 2 3" xfId="43808" xr:uid="{F690D058-7ECA-4C32-BC0A-DF776E8A1543}"/>
    <cellStyle name="Normal 3 3 2 3 3 3" xfId="21555" xr:uid="{B1D355BE-C17B-4C45-ADF4-FB762F092922}"/>
    <cellStyle name="Normal 3 3 2 3 3 4" xfId="36388" xr:uid="{BC70FCDE-2594-491A-AC04-0017EC0D14A9}"/>
    <cellStyle name="Normal 3 3 2 3 4" xfId="10896" xr:uid="{B251AB4E-0436-4A35-AE6F-4E6939549A68}"/>
    <cellStyle name="Normal 3 3 2 3 4 2" xfId="25734" xr:uid="{9A3A434E-3F95-49E1-B4F5-95DF39AFD2F1}"/>
    <cellStyle name="Normal 3 3 2 3 4 3" xfId="40567" xr:uid="{DBEFCAC0-09F2-4F7E-89A4-70C6F4C1E80C}"/>
    <cellStyle name="Normal 3 3 2 3 5" xfId="18314" xr:uid="{4F39D29E-C3C1-4605-9AD3-A09B8904B689}"/>
    <cellStyle name="Normal 3 3 2 3 6" xfId="33147" xr:uid="{11ABC561-9464-4778-B7F2-3E34B27186BB}"/>
    <cellStyle name="Normal 3 3 2 4" xfId="4850" xr:uid="{CD487C04-250F-494E-84D4-ABADE6B85B26}"/>
    <cellStyle name="Normal 3 3 2 4 2" xfId="8088" xr:uid="{62603A98-112F-41F6-BD64-7AB7A577DFE8}"/>
    <cellStyle name="Normal 3 3 2 4 2 2" xfId="15511" xr:uid="{77EC3154-5DE3-4332-AC15-E76620BC668A}"/>
    <cellStyle name="Normal 3 3 2 4 2 2 2" xfId="30349" xr:uid="{998E67BF-CFF7-4F66-BCFB-B2BDD670AF2F}"/>
    <cellStyle name="Normal 3 3 2 4 2 2 3" xfId="45182" xr:uid="{781D33DC-FD66-4B35-AE9E-C6E865CD5507}"/>
    <cellStyle name="Normal 3 3 2 4 2 3" xfId="22929" xr:uid="{EDC2FD6B-732A-409B-806E-5C5A3C3968F2}"/>
    <cellStyle name="Normal 3 3 2 4 2 4" xfId="37762" xr:uid="{FA4176E6-74C9-4EAB-BBF1-561EB05046D2}"/>
    <cellStyle name="Normal 3 3 2 4 3" xfId="12273" xr:uid="{54632042-08E7-42A0-8623-792B850C8E66}"/>
    <cellStyle name="Normal 3 3 2 4 3 2" xfId="27111" xr:uid="{AFB4EBCE-C3C8-4638-AC87-B88D3E47B200}"/>
    <cellStyle name="Normal 3 3 2 4 3 3" xfId="41944" xr:uid="{044D1B7F-C959-4F82-9D57-5026F40CB7B7}"/>
    <cellStyle name="Normal 3 3 2 4 4" xfId="19691" xr:uid="{84213BD5-B84D-4AA3-96B1-517DD72EB70B}"/>
    <cellStyle name="Normal 3 3 2 4 5" xfId="34524" xr:uid="{CE4DB791-0A12-49EE-8850-8EDA84FA5142}"/>
    <cellStyle name="Normal 3 3 2 5" xfId="6069" xr:uid="{F77C08E0-4F5F-47AB-AB9E-040C5349316B}"/>
    <cellStyle name="Normal 3 3 2 5 2" xfId="9307" xr:uid="{149EF8C9-32E5-4682-8A1C-A013272189E6}"/>
    <cellStyle name="Normal 3 3 2 5 2 2" xfId="16730" xr:uid="{B7157C91-E415-4769-AECD-DB3145D49493}"/>
    <cellStyle name="Normal 3 3 2 5 2 2 2" xfId="31568" xr:uid="{C60116D2-C41E-4F12-A300-0905D53BE98B}"/>
    <cellStyle name="Normal 3 3 2 5 2 2 3" xfId="46401" xr:uid="{ABA4E425-48D1-4A18-B917-E682F127E1DD}"/>
    <cellStyle name="Normal 3 3 2 5 2 3" xfId="24148" xr:uid="{179853B5-1124-40C5-A052-9735EB637E44}"/>
    <cellStyle name="Normal 3 3 2 5 2 4" xfId="38981" xr:uid="{3D571770-8766-4F78-82EE-C72146901184}"/>
    <cellStyle name="Normal 3 3 2 5 3" xfId="13492" xr:uid="{B717028D-5748-42D9-9967-2DC8752AB22E}"/>
    <cellStyle name="Normal 3 3 2 5 3 2" xfId="28330" xr:uid="{AA45ADF4-FD50-4065-8F6D-88282DD5335E}"/>
    <cellStyle name="Normal 3 3 2 5 3 3" xfId="43163" xr:uid="{566C6EC8-70E1-4E5C-9C1F-2DDCACC4E172}"/>
    <cellStyle name="Normal 3 3 2 5 4" xfId="20910" xr:uid="{B8C5CFEA-8BC3-468C-B3B8-ABFC31E0FC77}"/>
    <cellStyle name="Normal 3 3 2 5 5" xfId="35743" xr:uid="{73DFE55E-71F5-477D-AF0A-2547F420242B}"/>
    <cellStyle name="Normal 3 3 2 6" xfId="3481" xr:uid="{A18D7439-BEDF-4684-B737-1D75966E3A5F}"/>
    <cellStyle name="Normal 3 3 2 6 2" xfId="9527" xr:uid="{BEFD2003-C316-45A8-9ACA-0C255742143A}"/>
    <cellStyle name="Normal 3 3 2 6 2 2" xfId="16950" xr:uid="{4B875A0F-08FE-4F57-B75B-D1178D81638D}"/>
    <cellStyle name="Normal 3 3 2 6 2 2 2" xfId="31788" xr:uid="{198F125C-68C4-4AA0-95B1-6D6E87FC2206}"/>
    <cellStyle name="Normal 3 3 2 6 2 2 3" xfId="46621" xr:uid="{01AAE826-9AE5-4657-B47B-35D5A0DDDC94}"/>
    <cellStyle name="Normal 3 3 2 6 2 3" xfId="24368" xr:uid="{B49E55F3-46EA-4D9A-9B68-6F986B2312CC}"/>
    <cellStyle name="Normal 3 3 2 6 2 4" xfId="39201" xr:uid="{3A2EDA96-E71C-4EAF-B192-67754BE0D0F3}"/>
    <cellStyle name="Normal 3 3 2 6 3" xfId="10894" xr:uid="{53C7677E-806C-42FB-B873-CA25FCAE3E39}"/>
    <cellStyle name="Normal 3 3 2 6 3 2" xfId="25732" xr:uid="{5C09B733-DCB9-43C5-B4D9-DBFAFA3F23FC}"/>
    <cellStyle name="Normal 3 3 2 6 3 3" xfId="40565" xr:uid="{97014154-19E6-48DD-B9A5-28B11A2F2B2E}"/>
    <cellStyle name="Normal 3 3 2 6 4" xfId="18312" xr:uid="{A30519A5-EB21-43BB-80A0-175F66AB3A2F}"/>
    <cellStyle name="Normal 3 3 2 6 5" xfId="33145" xr:uid="{8C27B470-BE91-48FF-B5EA-BAED68442ABD}"/>
    <cellStyle name="Normal 3 3 2 7" xfId="6712" xr:uid="{E2163332-09F9-402C-8958-7841CFDD89A6}"/>
    <cellStyle name="Normal 3 3 2 7 2" xfId="14135" xr:uid="{3B810E33-D1DC-459D-924D-4F7A5F662423}"/>
    <cellStyle name="Normal 3 3 2 7 2 2" xfId="28973" xr:uid="{B4FCD971-9970-4DB5-A072-68608164713F}"/>
    <cellStyle name="Normal 3 3 2 7 2 3" xfId="43806" xr:uid="{51D79488-3141-4EB0-9E02-B5D2C8545A47}"/>
    <cellStyle name="Normal 3 3 2 7 3" xfId="21553" xr:uid="{5C180C01-D076-4D07-AECB-6DB5F1BBEBB5}"/>
    <cellStyle name="Normal 3 3 2 7 4" xfId="36386" xr:uid="{8697EB95-B516-4652-BC54-C33130F3922B}"/>
    <cellStyle name="Normal 3 3 2 8" xfId="9890" xr:uid="{9702DEC9-6EAB-4488-8C08-5A750670B3E8}"/>
    <cellStyle name="Normal 3 3 2 8 2" xfId="24728" xr:uid="{30E0AC45-78CA-4A2E-A80D-D9447D12972D}"/>
    <cellStyle name="Normal 3 3 2 8 3" xfId="39561" xr:uid="{2BBD92AC-1B9C-4F89-9330-7B938F27789F}"/>
    <cellStyle name="Normal 3 3 2 9" xfId="17308" xr:uid="{B3FFC238-C48D-49BD-9C71-AEC698B2CB57}"/>
    <cellStyle name="Normal 3 3 3" xfId="1378" xr:uid="{A570E208-04E2-421B-9F1B-DD3CD96E09C4}"/>
    <cellStyle name="Normal 3 3 4" xfId="1379" xr:uid="{64DDE90B-2998-44C0-862B-28A3564E96F9}"/>
    <cellStyle name="Normal 3 3 5" xfId="1380" xr:uid="{EBF4AF25-F555-453A-A123-46177E9439ED}"/>
    <cellStyle name="Normal 3 3 6" xfId="1374" xr:uid="{EA7FA6F6-CD72-47FC-BB46-D2EA09EFE972}"/>
    <cellStyle name="Normal 3 30" xfId="2465" xr:uid="{6F3E9750-D7A2-477D-8E3D-870BA257633C}"/>
    <cellStyle name="Normal 3 31" xfId="2468" xr:uid="{C9817C03-094D-4B72-AEAE-2DC36479D563}"/>
    <cellStyle name="Normal 3 32" xfId="2478" xr:uid="{8D55B2C6-79CC-4DE3-A752-6CD95D6D001E}"/>
    <cellStyle name="Normal 3 33" xfId="2485" xr:uid="{7DD05B19-C8B2-4728-9080-E328C8174E22}"/>
    <cellStyle name="Normal 3 34" xfId="2360" xr:uid="{04D19893-D7EB-4109-AA02-513788922CE4}"/>
    <cellStyle name="Normal 3 34 10" xfId="32184" xr:uid="{FED2ACA6-7F1C-42CD-8DCD-D6D1F578882D}"/>
    <cellStyle name="Normal 3 34 2" xfId="3484" xr:uid="{0AB5E271-81FA-4ED9-A846-8B6D1937943A}"/>
    <cellStyle name="Normal 3 34 2 2" xfId="4851" xr:uid="{5CEE2D95-3597-4906-AC5A-885F14DBB6A4}"/>
    <cellStyle name="Normal 3 34 2 2 2" xfId="8089" xr:uid="{93B62220-5E6E-4B33-B3FC-5FF5C54751F4}"/>
    <cellStyle name="Normal 3 34 2 2 2 2" xfId="15512" xr:uid="{3B5B2AA6-CE8C-4AAD-88F0-9E5B7CA29D4E}"/>
    <cellStyle name="Normal 3 34 2 2 2 2 2" xfId="30350" xr:uid="{5CAB1FAD-33B1-4BE7-93AE-7509F7D59068}"/>
    <cellStyle name="Normal 3 34 2 2 2 2 3" xfId="45183" xr:uid="{4AD2D5A3-C9BE-4C0C-AC82-56395271951B}"/>
    <cellStyle name="Normal 3 34 2 2 2 3" xfId="22930" xr:uid="{C2401686-AE49-43D2-A67C-8016A754D68A}"/>
    <cellStyle name="Normal 3 34 2 2 2 4" xfId="37763" xr:uid="{917A5CFE-6320-4349-A6DC-87ADB445C9CD}"/>
    <cellStyle name="Normal 3 34 2 2 3" xfId="12274" xr:uid="{5459504B-319E-4A0D-B4C9-05C76A28B170}"/>
    <cellStyle name="Normal 3 34 2 2 3 2" xfId="27112" xr:uid="{02031A83-057F-4410-B8A7-FD80A895BD94}"/>
    <cellStyle name="Normal 3 34 2 2 3 3" xfId="41945" xr:uid="{CBA230F1-AA03-4715-B934-6532188E5332}"/>
    <cellStyle name="Normal 3 34 2 2 4" xfId="19692" xr:uid="{62C3AB91-B166-4A7A-A5B3-EB79E5C3C916}"/>
    <cellStyle name="Normal 3 34 2 2 5" xfId="34525" xr:uid="{5E483C5F-8FD4-438D-A15B-BE1AFE628BCF}"/>
    <cellStyle name="Normal 3 34 2 3" xfId="6716" xr:uid="{A63528FD-C85C-4DA4-8F44-28309D036312}"/>
    <cellStyle name="Normal 3 34 2 3 2" xfId="14139" xr:uid="{B65ADFA0-723D-48E2-86F3-4A1B4CE0DB03}"/>
    <cellStyle name="Normal 3 34 2 3 2 2" xfId="28977" xr:uid="{02561AFF-39EA-49B4-BC62-FE3FB3687E9B}"/>
    <cellStyle name="Normal 3 34 2 3 2 3" xfId="43810" xr:uid="{B796B919-3618-4FF1-9DAB-9245A48A8070}"/>
    <cellStyle name="Normal 3 34 2 3 3" xfId="21557" xr:uid="{C34BBC65-B971-4652-B688-D80CAD4700B4}"/>
    <cellStyle name="Normal 3 34 2 3 4" xfId="36390" xr:uid="{FDB77A48-6918-4238-AD1A-DD01E9642BA5}"/>
    <cellStyle name="Normal 3 34 2 4" xfId="10898" xr:uid="{4BCAA777-9A56-4D33-8110-A9DD31249A99}"/>
    <cellStyle name="Normal 3 34 2 4 2" xfId="25736" xr:uid="{B777D8F8-8EFC-4EB0-9464-49EABECE1F0F}"/>
    <cellStyle name="Normal 3 34 2 4 3" xfId="40569" xr:uid="{F0735434-C589-44EF-9886-1540456CB477}"/>
    <cellStyle name="Normal 3 34 2 5" xfId="18316" xr:uid="{5CA1233D-0472-4B91-B90E-443359616A31}"/>
    <cellStyle name="Normal 3 34 2 6" xfId="33149" xr:uid="{59B73DCD-596B-4109-A17C-63FAA64B5179}"/>
    <cellStyle name="Normal 3 34 3" xfId="3485" xr:uid="{5FA7B202-1D60-4BA8-89BB-95355E7B6DE9}"/>
    <cellStyle name="Normal 3 34 3 2" xfId="4852" xr:uid="{3D68504B-7718-4BDC-83BA-08E082AF505E}"/>
    <cellStyle name="Normal 3 34 3 2 2" xfId="8090" xr:uid="{367E63E6-511B-4F37-B98F-82BDD8A4B240}"/>
    <cellStyle name="Normal 3 34 3 2 2 2" xfId="15513" xr:uid="{AD0513A9-61AA-4C3B-8164-D6E3B5F217AB}"/>
    <cellStyle name="Normal 3 34 3 2 2 2 2" xfId="30351" xr:uid="{CEFC2970-8B6D-4383-AEF1-4A47D2C3C18F}"/>
    <cellStyle name="Normal 3 34 3 2 2 2 3" xfId="45184" xr:uid="{E19CB640-7CEC-4348-B189-F11C5299FF87}"/>
    <cellStyle name="Normal 3 34 3 2 2 3" xfId="22931" xr:uid="{384A3DB2-DBE4-44BF-B090-299022708377}"/>
    <cellStyle name="Normal 3 34 3 2 2 4" xfId="37764" xr:uid="{CC589C3A-E992-446E-910F-78E7780A5380}"/>
    <cellStyle name="Normal 3 34 3 2 3" xfId="12275" xr:uid="{8736E27F-7978-4420-BAF5-E3ECB66E8DC0}"/>
    <cellStyle name="Normal 3 34 3 2 3 2" xfId="27113" xr:uid="{3AE60C6E-A848-4D8A-94F2-4818E39A722C}"/>
    <cellStyle name="Normal 3 34 3 2 3 3" xfId="41946" xr:uid="{6FF89DAA-070F-431D-8051-95F3A4E3E296}"/>
    <cellStyle name="Normal 3 34 3 2 4" xfId="19693" xr:uid="{D969F8A0-133A-4C49-8E85-410EB9ADB8C2}"/>
    <cellStyle name="Normal 3 34 3 2 5" xfId="34526" xr:uid="{C5CE6DAA-29E9-49FF-A962-42AEBD8973BA}"/>
    <cellStyle name="Normal 3 34 3 3" xfId="6717" xr:uid="{CC5FE995-F38A-471E-8B24-B7595933EADA}"/>
    <cellStyle name="Normal 3 34 3 3 2" xfId="14140" xr:uid="{0E2D1E5B-223E-486D-B75E-833C06F7E179}"/>
    <cellStyle name="Normal 3 34 3 3 2 2" xfId="28978" xr:uid="{8FB50E4D-603A-468F-97AC-E676F39D0F1F}"/>
    <cellStyle name="Normal 3 34 3 3 2 3" xfId="43811" xr:uid="{7AAAF934-341D-4F27-8905-3E4019CD7925}"/>
    <cellStyle name="Normal 3 34 3 3 3" xfId="21558" xr:uid="{1791327F-B4DF-41EB-8CFE-5BAA051B03BE}"/>
    <cellStyle name="Normal 3 34 3 3 4" xfId="36391" xr:uid="{4AA92BD2-4E84-4498-9DEA-4929A4D63A57}"/>
    <cellStyle name="Normal 3 34 3 4" xfId="10899" xr:uid="{D66535C7-61A8-4C6C-AEC7-6EFF43CE765B}"/>
    <cellStyle name="Normal 3 34 3 4 2" xfId="25737" xr:uid="{597DCF73-0388-42E2-B982-68AFA0DC7236}"/>
    <cellStyle name="Normal 3 34 3 4 3" xfId="40570" xr:uid="{D65AA131-1B97-4802-A001-70C04BA5D5C4}"/>
    <cellStyle name="Normal 3 34 3 5" xfId="18317" xr:uid="{F8451A97-C2C6-4903-97A0-6351061BBA9E}"/>
    <cellStyle name="Normal 3 34 3 6" xfId="33150" xr:uid="{75038E7D-D1F5-47AE-ACA4-98C01243F3D0}"/>
    <cellStyle name="Normal 3 34 4" xfId="4853" xr:uid="{8045F54F-D17D-4F1F-B3F0-798547DCEBA4}"/>
    <cellStyle name="Normal 3 34 4 2" xfId="8091" xr:uid="{8614BE4D-86D3-4B1D-AF0A-2852C8D7BE24}"/>
    <cellStyle name="Normal 3 34 4 2 2" xfId="15514" xr:uid="{B60FE5F1-6687-42C0-9840-83760F7282B1}"/>
    <cellStyle name="Normal 3 34 4 2 2 2" xfId="30352" xr:uid="{C0D4FE74-4E20-48EB-90F4-44DC0355C834}"/>
    <cellStyle name="Normal 3 34 4 2 2 3" xfId="45185" xr:uid="{24FCFFED-61EC-415F-A942-38B76761BEC0}"/>
    <cellStyle name="Normal 3 34 4 2 3" xfId="22932" xr:uid="{4BC3752D-82E0-43BC-A9E2-8EE036CDDA94}"/>
    <cellStyle name="Normal 3 34 4 2 4" xfId="37765" xr:uid="{E29ABA3B-44C4-4B11-9C22-8352A665112A}"/>
    <cellStyle name="Normal 3 34 4 3" xfId="12276" xr:uid="{80C1FA97-7F58-43AB-A2E1-D826EBFAC948}"/>
    <cellStyle name="Normal 3 34 4 3 2" xfId="27114" xr:uid="{31BF7AC8-4933-4559-8B02-8BEC9586C12C}"/>
    <cellStyle name="Normal 3 34 4 3 3" xfId="41947" xr:uid="{E8C0F472-D141-4C94-813A-62A61FBA65B7}"/>
    <cellStyle name="Normal 3 34 4 4" xfId="19694" xr:uid="{CCBB1C34-F4DC-4AD8-86DB-C97E70DE18E0}"/>
    <cellStyle name="Normal 3 34 4 5" xfId="34527" xr:uid="{6B33EEC4-5C25-42B8-AF32-4A51B4CDA225}"/>
    <cellStyle name="Normal 3 34 5" xfId="5633" xr:uid="{04D9A615-F94E-4557-A23E-A711B3C22A99}"/>
    <cellStyle name="Normal 3 34 5 2" xfId="8873" xr:uid="{06B372FF-468B-4F1C-B322-0BA6A53A6AB4}"/>
    <cellStyle name="Normal 3 34 5 2 2" xfId="16296" xr:uid="{7E4095A8-76D6-48EC-991E-E407247F0E0E}"/>
    <cellStyle name="Normal 3 34 5 2 2 2" xfId="31134" xr:uid="{380F56BD-2870-488D-A0F7-6944ECF1DC67}"/>
    <cellStyle name="Normal 3 34 5 2 2 3" xfId="45967" xr:uid="{D260F4EC-8533-479B-8C23-1450B3F7EC11}"/>
    <cellStyle name="Normal 3 34 5 2 3" xfId="23714" xr:uid="{E422CD1A-0BB0-42A9-9668-88C7D95B0FAF}"/>
    <cellStyle name="Normal 3 34 5 2 4" xfId="38547" xr:uid="{A4AA11A8-606A-4B5F-8AD4-A1157701575C}"/>
    <cellStyle name="Normal 3 34 5 3" xfId="13058" xr:uid="{0D3108BD-6A5C-4673-9C6A-342F624C9CA6}"/>
    <cellStyle name="Normal 3 34 5 3 2" xfId="27896" xr:uid="{0925E0D5-C990-41AF-9B8B-1732BB434930}"/>
    <cellStyle name="Normal 3 34 5 3 3" xfId="42729" xr:uid="{6C60522D-50E7-45AE-8320-04FC64806D5F}"/>
    <cellStyle name="Normal 3 34 5 4" xfId="20476" xr:uid="{C744C48F-D924-473B-BCDB-A98FF20A6D01}"/>
    <cellStyle name="Normal 3 34 5 5" xfId="35309" xr:uid="{53A623BF-11DC-41B8-B5E2-42B5C55EB75F}"/>
    <cellStyle name="Normal 3 34 6" xfId="3483" xr:uid="{60FF6066-A7B0-4037-BA67-31F2A6FA6D55}"/>
    <cellStyle name="Normal 3 34 6 2" xfId="9528" xr:uid="{FC12B3A8-B97E-41FA-A69D-F88D3B780B41}"/>
    <cellStyle name="Normal 3 34 6 2 2" xfId="16951" xr:uid="{35288C86-3BC1-4F67-A6D4-132189DD02F1}"/>
    <cellStyle name="Normal 3 34 6 2 2 2" xfId="31789" xr:uid="{7D00E42D-0ACC-4EE3-9784-49B1C63165AC}"/>
    <cellStyle name="Normal 3 34 6 2 2 3" xfId="46622" xr:uid="{A11358B3-17E8-4DA3-AE8A-1B102CA9530A}"/>
    <cellStyle name="Normal 3 34 6 2 3" xfId="24369" xr:uid="{83EE5BC0-0A52-4B8B-80CA-7D5270AF25F9}"/>
    <cellStyle name="Normal 3 34 6 2 4" xfId="39202" xr:uid="{B57D8446-2774-4D73-9635-E36D01FF644C}"/>
    <cellStyle name="Normal 3 34 6 3" xfId="10897" xr:uid="{EF9206E4-5E2D-4FCF-A04D-3F9F7AEBF9B3}"/>
    <cellStyle name="Normal 3 34 6 3 2" xfId="25735" xr:uid="{8E576B16-F59E-4581-BA5E-FCFE53254C72}"/>
    <cellStyle name="Normal 3 34 6 3 3" xfId="40568" xr:uid="{E48CA653-0F00-4986-90F1-C0F2615B8992}"/>
    <cellStyle name="Normal 3 34 6 4" xfId="18315" xr:uid="{F42F9B1E-A8D2-4803-AE2F-9EBD5AA6B9E2}"/>
    <cellStyle name="Normal 3 34 6 5" xfId="33148" xr:uid="{B3F4BF4F-B2EE-4B30-AAA7-EB82F191E444}"/>
    <cellStyle name="Normal 3 34 7" xfId="6715" xr:uid="{5A1A13C6-B48F-4BE3-834C-58D88E0AFE5A}"/>
    <cellStyle name="Normal 3 34 7 2" xfId="14138" xr:uid="{634FE541-3B36-4DA7-8A3D-3695C1258A24}"/>
    <cellStyle name="Normal 3 34 7 2 2" xfId="28976" xr:uid="{A99ED7C2-DECA-4897-A74A-2BAE7A6EE568}"/>
    <cellStyle name="Normal 3 34 7 2 3" xfId="43809" xr:uid="{F0DC075C-15DD-4EA8-92A0-C92B637DB627}"/>
    <cellStyle name="Normal 3 34 7 3" xfId="21556" xr:uid="{1B901CAB-7C46-4718-9127-F6B3C508133F}"/>
    <cellStyle name="Normal 3 34 7 4" xfId="36389" xr:uid="{58657972-5AC7-4966-B0E7-4DC8BC9908E7}"/>
    <cellStyle name="Normal 3 34 8" xfId="9933" xr:uid="{7B123776-DCE9-4903-AD2C-76856EDFAC5C}"/>
    <cellStyle name="Normal 3 34 8 2" xfId="24771" xr:uid="{7475B7AD-960A-473E-866F-924ED74D7F2C}"/>
    <cellStyle name="Normal 3 34 8 3" xfId="39604" xr:uid="{2A6D731E-0D92-41FE-9FDF-C843BE4A69FF}"/>
    <cellStyle name="Normal 3 34 9" xfId="17351" xr:uid="{80D22B5F-3C94-40D0-A5D9-52B38C95CEE3}"/>
    <cellStyle name="Normal 3 35" xfId="2373" xr:uid="{BB62A941-1F62-4F4E-863A-EC56F560AF7E}"/>
    <cellStyle name="Normal 3 35 10" xfId="32197" xr:uid="{898D293E-1555-4EB0-826F-9FBB591F0502}"/>
    <cellStyle name="Normal 3 35 2" xfId="3487" xr:uid="{E7DD7867-92E3-44A9-9E4F-A899627D4872}"/>
    <cellStyle name="Normal 3 35 2 2" xfId="4854" xr:uid="{4CECF8F7-2894-4703-826E-3032456D528C}"/>
    <cellStyle name="Normal 3 35 2 2 2" xfId="8092" xr:uid="{8B3C5DCC-CB86-4ABE-AC6C-B6A001C41CD8}"/>
    <cellStyle name="Normal 3 35 2 2 2 2" xfId="15515" xr:uid="{4F80716C-BCEC-4CE8-A396-45437F6EF4ED}"/>
    <cellStyle name="Normal 3 35 2 2 2 2 2" xfId="30353" xr:uid="{DF008206-C18C-44CE-A519-A63B28BA27C6}"/>
    <cellStyle name="Normal 3 35 2 2 2 2 3" xfId="45186" xr:uid="{76615AE7-8480-4C16-A0C3-479F14C73FA5}"/>
    <cellStyle name="Normal 3 35 2 2 2 3" xfId="22933" xr:uid="{9C92C3A1-9BA3-44C1-9196-40AB35B2E2F1}"/>
    <cellStyle name="Normal 3 35 2 2 2 4" xfId="37766" xr:uid="{D1450FF4-1710-45F7-9C16-AEF04A3733C7}"/>
    <cellStyle name="Normal 3 35 2 2 3" xfId="12277" xr:uid="{9ECDB8CC-EF90-45DF-9550-5A5AD37816F1}"/>
    <cellStyle name="Normal 3 35 2 2 3 2" xfId="27115" xr:uid="{6CEEB10C-8665-4BCE-9674-29F8B113D084}"/>
    <cellStyle name="Normal 3 35 2 2 3 3" xfId="41948" xr:uid="{694237F8-880B-4468-A7D6-D27B2559371C}"/>
    <cellStyle name="Normal 3 35 2 2 4" xfId="19695" xr:uid="{1DAA4296-CE47-4800-A681-9857BE8C798E}"/>
    <cellStyle name="Normal 3 35 2 2 5" xfId="34528" xr:uid="{4763E520-51E6-442E-B947-CBD1CC15D9A0}"/>
    <cellStyle name="Normal 3 35 2 3" xfId="6719" xr:uid="{F85A68D9-9138-47F6-9AFA-4672031A80F0}"/>
    <cellStyle name="Normal 3 35 2 3 2" xfId="14142" xr:uid="{3EF66739-619F-49FF-A38A-56CB8EE388D4}"/>
    <cellStyle name="Normal 3 35 2 3 2 2" xfId="28980" xr:uid="{216A363D-F3FA-4F41-ADB6-DE9248C4C339}"/>
    <cellStyle name="Normal 3 35 2 3 2 3" xfId="43813" xr:uid="{16A6AE5A-AC12-4CD8-99B1-10034197418C}"/>
    <cellStyle name="Normal 3 35 2 3 3" xfId="21560" xr:uid="{EAA33665-CBE3-404F-8123-39D3E212D2BB}"/>
    <cellStyle name="Normal 3 35 2 3 4" xfId="36393" xr:uid="{22487970-8981-4F59-8CA1-D4B3DB78FDE0}"/>
    <cellStyle name="Normal 3 35 2 4" xfId="10901" xr:uid="{246623FF-A953-4F3E-BA07-535F2D619265}"/>
    <cellStyle name="Normal 3 35 2 4 2" xfId="25739" xr:uid="{30699CB5-639C-4E7F-B908-97EE22164389}"/>
    <cellStyle name="Normal 3 35 2 4 3" xfId="40572" xr:uid="{8DA251BC-2C46-4DCB-8EF2-B9A536E677B1}"/>
    <cellStyle name="Normal 3 35 2 5" xfId="18319" xr:uid="{D53B4085-E345-495F-BC0D-D3A681A76367}"/>
    <cellStyle name="Normal 3 35 2 6" xfId="33152" xr:uid="{36C80607-4E20-4675-BA51-A9680103EBBE}"/>
    <cellStyle name="Normal 3 35 3" xfId="3488" xr:uid="{ABC94D91-C175-4F4F-A1B9-9C7EAC83C193}"/>
    <cellStyle name="Normal 3 35 3 2" xfId="4855" xr:uid="{BF014E96-1604-44B3-982F-9DA3ACECC47F}"/>
    <cellStyle name="Normal 3 35 3 2 2" xfId="8093" xr:uid="{1B7CE667-F07B-47B6-B7C4-91BE69E2C216}"/>
    <cellStyle name="Normal 3 35 3 2 2 2" xfId="15516" xr:uid="{B41A0B04-2319-4D90-9966-056621EA6487}"/>
    <cellStyle name="Normal 3 35 3 2 2 2 2" xfId="30354" xr:uid="{06B9D6F6-651D-4B29-9081-5F333AE4380A}"/>
    <cellStyle name="Normal 3 35 3 2 2 2 3" xfId="45187" xr:uid="{749C3D57-19F0-4237-833E-131FDA9DD8DE}"/>
    <cellStyle name="Normal 3 35 3 2 2 3" xfId="22934" xr:uid="{950F6183-8D4E-4365-811A-C63FC8425FAF}"/>
    <cellStyle name="Normal 3 35 3 2 2 4" xfId="37767" xr:uid="{88F5D36D-2F56-472E-A568-BD27C2392095}"/>
    <cellStyle name="Normal 3 35 3 2 3" xfId="12278" xr:uid="{E7CBB566-3CD4-4EC2-A3A3-517390B2C013}"/>
    <cellStyle name="Normal 3 35 3 2 3 2" xfId="27116" xr:uid="{DEE98AF0-411D-47CC-832B-84589DBEC3E7}"/>
    <cellStyle name="Normal 3 35 3 2 3 3" xfId="41949" xr:uid="{5442473B-BD45-44DB-A1FC-1674D0F26BC2}"/>
    <cellStyle name="Normal 3 35 3 2 4" xfId="19696" xr:uid="{B7479F0C-59A6-4D4A-8259-07C33B51B935}"/>
    <cellStyle name="Normal 3 35 3 2 5" xfId="34529" xr:uid="{3905458F-4E84-4DBC-92E0-6D3D4D0F99B6}"/>
    <cellStyle name="Normal 3 35 3 3" xfId="6720" xr:uid="{613838E5-ED62-4375-9476-9985C70EED9A}"/>
    <cellStyle name="Normal 3 35 3 3 2" xfId="14143" xr:uid="{22E67186-6C61-400C-AF35-421B6341213E}"/>
    <cellStyle name="Normal 3 35 3 3 2 2" xfId="28981" xr:uid="{483DC455-0477-42E4-879C-05649ADD9A82}"/>
    <cellStyle name="Normal 3 35 3 3 2 3" xfId="43814" xr:uid="{3191C5CE-D8C1-479C-9944-9D10CF6D8F81}"/>
    <cellStyle name="Normal 3 35 3 3 3" xfId="21561" xr:uid="{CEAF94EB-7CDC-4CCA-A497-B239F78F1CD9}"/>
    <cellStyle name="Normal 3 35 3 3 4" xfId="36394" xr:uid="{1CC38EE9-3BD9-490E-A7EC-184C0EAAB12F}"/>
    <cellStyle name="Normal 3 35 3 4" xfId="10902" xr:uid="{808E7304-0B33-49B0-BCDE-696A6A035CCA}"/>
    <cellStyle name="Normal 3 35 3 4 2" xfId="25740" xr:uid="{5CEDBD3C-02CF-4C14-976F-169D7B1921E9}"/>
    <cellStyle name="Normal 3 35 3 4 3" xfId="40573" xr:uid="{7D9D91FF-E14B-4F95-978C-54E2778B2876}"/>
    <cellStyle name="Normal 3 35 3 5" xfId="18320" xr:uid="{BF3D8F37-4111-425F-B48A-10F5227991BE}"/>
    <cellStyle name="Normal 3 35 3 6" xfId="33153" xr:uid="{2F19411F-F847-46F5-BBEA-AD5E8AB662D7}"/>
    <cellStyle name="Normal 3 35 4" xfId="4856" xr:uid="{7399782C-4B9D-4908-9492-B92B17D0A2F0}"/>
    <cellStyle name="Normal 3 35 4 2" xfId="8094" xr:uid="{4E0EA96D-01A6-4A14-8FE5-C4E5B72D7DDD}"/>
    <cellStyle name="Normal 3 35 4 2 2" xfId="15517" xr:uid="{E252BDE9-BF01-4620-8162-485712000A53}"/>
    <cellStyle name="Normal 3 35 4 2 2 2" xfId="30355" xr:uid="{4BEC593E-25BA-40BF-8551-A09BC3ED1338}"/>
    <cellStyle name="Normal 3 35 4 2 2 3" xfId="45188" xr:uid="{7FAF4A56-39EE-4718-9BC1-F40DD1616D81}"/>
    <cellStyle name="Normal 3 35 4 2 3" xfId="22935" xr:uid="{68AE89D3-A428-412F-A331-0CF9815D0C2F}"/>
    <cellStyle name="Normal 3 35 4 2 4" xfId="37768" xr:uid="{3875AB1F-777A-4E2B-AF88-55E310CF98B8}"/>
    <cellStyle name="Normal 3 35 4 3" xfId="12279" xr:uid="{E0BC7F55-F64C-43CB-9103-D7BC84E92809}"/>
    <cellStyle name="Normal 3 35 4 3 2" xfId="27117" xr:uid="{C42EE48D-6F9A-4377-87F3-7E29FD22D4EF}"/>
    <cellStyle name="Normal 3 35 4 3 3" xfId="41950" xr:uid="{E9C3778D-4168-4A44-ADD9-854C235709CF}"/>
    <cellStyle name="Normal 3 35 4 4" xfId="19697" xr:uid="{5C34F12F-281B-45AD-9A0D-6074C1FF01DD}"/>
    <cellStyle name="Normal 3 35 4 5" xfId="34530" xr:uid="{A95BF6E4-5777-4ABD-BDDA-3918A9BFC943}"/>
    <cellStyle name="Normal 3 35 5" xfId="5660" xr:uid="{2374A4C2-383B-4AD0-9F3E-3A5EE9F72B15}"/>
    <cellStyle name="Normal 3 35 5 2" xfId="8900" xr:uid="{94E00741-4346-4AB7-B5CD-19C93AA4C247}"/>
    <cellStyle name="Normal 3 35 5 2 2" xfId="16323" xr:uid="{01E1D384-39C0-4FF9-8E71-782BA76D5352}"/>
    <cellStyle name="Normal 3 35 5 2 2 2" xfId="31161" xr:uid="{DB97109B-FE6F-4252-825F-C8BDDCE39A6A}"/>
    <cellStyle name="Normal 3 35 5 2 2 3" xfId="45994" xr:uid="{30E7FECD-7486-4AAB-9AFE-BB1DDA0DDEF2}"/>
    <cellStyle name="Normal 3 35 5 2 3" xfId="23741" xr:uid="{A1BCB844-98D8-4B2F-B1D9-DD77E754A40C}"/>
    <cellStyle name="Normal 3 35 5 2 4" xfId="38574" xr:uid="{C79B72E0-F263-4133-92F1-E6149C2B0F08}"/>
    <cellStyle name="Normal 3 35 5 3" xfId="13085" xr:uid="{284C2551-51D7-4C46-AD18-D0474B65742E}"/>
    <cellStyle name="Normal 3 35 5 3 2" xfId="27923" xr:uid="{DED4555F-E2B9-4DCD-9C5D-D21B40D67C69}"/>
    <cellStyle name="Normal 3 35 5 3 3" xfId="42756" xr:uid="{4E619272-BF4A-42CE-A342-93B765FAB42B}"/>
    <cellStyle name="Normal 3 35 5 4" xfId="20503" xr:uid="{2F2F26E5-C71D-4DC9-B662-2E0EB46EA8B6}"/>
    <cellStyle name="Normal 3 35 5 5" xfId="35336" xr:uid="{EC88B184-E701-44DC-B975-406F8C50F8CC}"/>
    <cellStyle name="Normal 3 35 6" xfId="3486" xr:uid="{F0B2FD9F-D074-42C6-8F4A-A656BD1FE82C}"/>
    <cellStyle name="Normal 3 35 6 2" xfId="9529" xr:uid="{F64B6A9D-8810-4913-8184-7F20A40DDE0F}"/>
    <cellStyle name="Normal 3 35 6 2 2" xfId="16952" xr:uid="{1BF775EF-5546-4633-A773-466E360F3B4F}"/>
    <cellStyle name="Normal 3 35 6 2 2 2" xfId="31790" xr:uid="{D1E4AE23-9C91-4A22-85CA-F38C39E300B3}"/>
    <cellStyle name="Normal 3 35 6 2 2 3" xfId="46623" xr:uid="{C2B3EA8A-D083-4588-9BAC-873A6CA553E6}"/>
    <cellStyle name="Normal 3 35 6 2 3" xfId="24370" xr:uid="{BC5C0D2D-EBB3-42A4-BAB2-0CB56AEB1D0E}"/>
    <cellStyle name="Normal 3 35 6 2 4" xfId="39203" xr:uid="{67E16B3E-8FC2-4CC0-A026-0D9CA05B2C5B}"/>
    <cellStyle name="Normal 3 35 6 3" xfId="10900" xr:uid="{11138FA5-0540-4835-AB07-F802749109E7}"/>
    <cellStyle name="Normal 3 35 6 3 2" xfId="25738" xr:uid="{73ACEE9A-24B8-47B3-8CA1-E7845639DE94}"/>
    <cellStyle name="Normal 3 35 6 3 3" xfId="40571" xr:uid="{EEE10897-897D-4135-AE89-D19998216F2E}"/>
    <cellStyle name="Normal 3 35 6 4" xfId="18318" xr:uid="{BDBBA6C5-5C90-4F14-A0D6-DE63669DF69F}"/>
    <cellStyle name="Normal 3 35 6 5" xfId="33151" xr:uid="{6003EDD0-1B5A-46C8-A478-52654F898B50}"/>
    <cellStyle name="Normal 3 35 7" xfId="6718" xr:uid="{949080EF-64F1-4FA6-A9D6-318F7BBDB723}"/>
    <cellStyle name="Normal 3 35 7 2" xfId="14141" xr:uid="{37C7A34D-EF7E-4973-98A6-6C882A3AB016}"/>
    <cellStyle name="Normal 3 35 7 2 2" xfId="28979" xr:uid="{8A71726D-69DC-439F-8260-CE3F848C0BE9}"/>
    <cellStyle name="Normal 3 35 7 2 3" xfId="43812" xr:uid="{449EE05A-31D0-4AE7-8789-D7C00F432958}"/>
    <cellStyle name="Normal 3 35 7 3" xfId="21559" xr:uid="{55A01D14-7675-4D28-B42B-9BEC697B3D78}"/>
    <cellStyle name="Normal 3 35 7 4" xfId="36392" xr:uid="{E89C2D7A-2104-4230-BE31-A7C643F6BDC1}"/>
    <cellStyle name="Normal 3 35 8" xfId="9946" xr:uid="{D4E2A513-4AA9-4907-96AF-0160A65817C7}"/>
    <cellStyle name="Normal 3 35 8 2" xfId="24784" xr:uid="{3148A0BD-1337-4235-9786-C66F8A4DA19A}"/>
    <cellStyle name="Normal 3 35 8 3" xfId="39617" xr:uid="{3A2B73E2-D9C0-4D3A-89F9-AB4FA42D11CE}"/>
    <cellStyle name="Normal 3 35 9" xfId="17364" xr:uid="{AD34B787-9DC2-495E-A189-8827112FD4E2}"/>
    <cellStyle name="Normal 3 36" xfId="2538" xr:uid="{C03FF7A8-B8A5-49AA-879D-44C7C8D07F08}"/>
    <cellStyle name="Normal 3 36 10" xfId="32320" xr:uid="{DF07C217-84E6-41D2-895B-899E2F028B73}"/>
    <cellStyle name="Normal 3 36 2" xfId="3490" xr:uid="{2E2905EB-AB83-4BA1-9400-2A31B51797E3}"/>
    <cellStyle name="Normal 3 36 2 2" xfId="4857" xr:uid="{07A6E885-0585-4E11-B0C3-B2ADEAABA0AD}"/>
    <cellStyle name="Normal 3 36 2 2 2" xfId="8095" xr:uid="{67E21ADE-828A-46D3-9421-6BF503119189}"/>
    <cellStyle name="Normal 3 36 2 2 2 2" xfId="15518" xr:uid="{FC37BC5B-8972-435F-82AF-70BFF464DED7}"/>
    <cellStyle name="Normal 3 36 2 2 2 2 2" xfId="30356" xr:uid="{A545B402-D994-4971-AA0F-6EB7124F582F}"/>
    <cellStyle name="Normal 3 36 2 2 2 2 3" xfId="45189" xr:uid="{CE394AE4-1C27-4987-B3DE-3824B246618C}"/>
    <cellStyle name="Normal 3 36 2 2 2 3" xfId="22936" xr:uid="{DF790926-CB3A-4324-8B10-548D6EB9096A}"/>
    <cellStyle name="Normal 3 36 2 2 2 4" xfId="37769" xr:uid="{C5C38D2D-6D6A-4DC6-A55E-BA5DDE835727}"/>
    <cellStyle name="Normal 3 36 2 2 3" xfId="12280" xr:uid="{CBDB5DB6-2EAA-4524-99D4-C5CAE2EED8A6}"/>
    <cellStyle name="Normal 3 36 2 2 3 2" xfId="27118" xr:uid="{50010CB3-2CB4-4404-9596-554D49446EF1}"/>
    <cellStyle name="Normal 3 36 2 2 3 3" xfId="41951" xr:uid="{E9210228-E464-4B71-A395-8384197591E7}"/>
    <cellStyle name="Normal 3 36 2 2 4" xfId="19698" xr:uid="{7DC92F5F-EFD9-4AEF-8925-5A866AA16532}"/>
    <cellStyle name="Normal 3 36 2 2 5" xfId="34531" xr:uid="{9F497DCD-1A6F-4E01-B1C1-8A5E7C0221FD}"/>
    <cellStyle name="Normal 3 36 2 3" xfId="6722" xr:uid="{096BE1FB-C77A-415C-98FA-9585018D647A}"/>
    <cellStyle name="Normal 3 36 2 3 2" xfId="14145" xr:uid="{E9521439-14E0-49D9-B9AB-F13149A67898}"/>
    <cellStyle name="Normal 3 36 2 3 2 2" xfId="28983" xr:uid="{19CB2786-31AF-4DFD-8716-F3723EBDB809}"/>
    <cellStyle name="Normal 3 36 2 3 2 3" xfId="43816" xr:uid="{45F95992-2ECA-470E-898D-8483C0DD26DA}"/>
    <cellStyle name="Normal 3 36 2 3 3" xfId="21563" xr:uid="{75DDCA81-0374-4467-95F3-41BF386831E2}"/>
    <cellStyle name="Normal 3 36 2 3 4" xfId="36396" xr:uid="{A1E74A8E-DBE1-4957-82CF-444D19E52501}"/>
    <cellStyle name="Normal 3 36 2 4" xfId="10904" xr:uid="{2F08AE68-C742-40D0-A6E5-BD46A4141F51}"/>
    <cellStyle name="Normal 3 36 2 4 2" xfId="25742" xr:uid="{D3BC3D28-0B65-41E9-AC07-763134A4F05E}"/>
    <cellStyle name="Normal 3 36 2 4 3" xfId="40575" xr:uid="{75495315-8161-427C-93B6-1E5D9DA3E43B}"/>
    <cellStyle name="Normal 3 36 2 5" xfId="18322" xr:uid="{5FA466F7-0CC0-46A2-B7BE-52ECC3C236A7}"/>
    <cellStyle name="Normal 3 36 2 6" xfId="33155" xr:uid="{88A8BE7C-F7BE-4759-B1FB-8212FFF1CB8D}"/>
    <cellStyle name="Normal 3 36 3" xfId="3491" xr:uid="{0D4B7037-131A-41B9-BA0B-BBF9A450F60F}"/>
    <cellStyle name="Normal 3 36 3 2" xfId="4858" xr:uid="{F472F312-4B8B-47BC-92BD-FEACF95AC988}"/>
    <cellStyle name="Normal 3 36 3 2 2" xfId="8096" xr:uid="{990BD52D-AD50-4AFF-9A26-21031D9BF763}"/>
    <cellStyle name="Normal 3 36 3 2 2 2" xfId="15519" xr:uid="{4ADFE681-F174-4EBC-BF25-D0623EE85D08}"/>
    <cellStyle name="Normal 3 36 3 2 2 2 2" xfId="30357" xr:uid="{10133F29-258E-4EBF-AC98-C33E8C69147E}"/>
    <cellStyle name="Normal 3 36 3 2 2 2 3" xfId="45190" xr:uid="{2D5CF5F7-90ED-4B34-855A-1EEBC784C587}"/>
    <cellStyle name="Normal 3 36 3 2 2 3" xfId="22937" xr:uid="{4ACE442B-EFB3-4185-B0C2-CA98CBEBFF20}"/>
    <cellStyle name="Normal 3 36 3 2 2 4" xfId="37770" xr:uid="{31136AEA-BB90-4E41-A010-B305BCEDD88B}"/>
    <cellStyle name="Normal 3 36 3 2 3" xfId="12281" xr:uid="{6A9D9909-8299-4D84-9E05-09BE9446E9C1}"/>
    <cellStyle name="Normal 3 36 3 2 3 2" xfId="27119" xr:uid="{C978FE17-2334-4E51-BC0C-9FA124B0E54B}"/>
    <cellStyle name="Normal 3 36 3 2 3 3" xfId="41952" xr:uid="{2F6933ED-7DB0-41AD-AD54-E1E0F6E4032F}"/>
    <cellStyle name="Normal 3 36 3 2 4" xfId="19699" xr:uid="{BAE6F9FF-1F0C-482A-8EB8-8D11AD2B4D17}"/>
    <cellStyle name="Normal 3 36 3 2 5" xfId="34532" xr:uid="{5C7CB746-05EB-4B27-AEC1-F590E34E919E}"/>
    <cellStyle name="Normal 3 36 3 3" xfId="6723" xr:uid="{C123B373-79C7-4722-867A-D0EDABF1B085}"/>
    <cellStyle name="Normal 3 36 3 3 2" xfId="14146" xr:uid="{761199CE-A370-49BB-8F3B-0A69AE930050}"/>
    <cellStyle name="Normal 3 36 3 3 2 2" xfId="28984" xr:uid="{89837356-8527-4BC4-A9CC-B7F95F226064}"/>
    <cellStyle name="Normal 3 36 3 3 2 3" xfId="43817" xr:uid="{E9FA288B-3914-4506-B484-675CFF60489F}"/>
    <cellStyle name="Normal 3 36 3 3 3" xfId="21564" xr:uid="{8628163C-756E-457C-A140-EB4D05640590}"/>
    <cellStyle name="Normal 3 36 3 3 4" xfId="36397" xr:uid="{40A97C79-B921-4B89-AAD1-667C3A058770}"/>
    <cellStyle name="Normal 3 36 3 4" xfId="10905" xr:uid="{445F87C7-7D8D-4531-A7DC-C23D0319DB65}"/>
    <cellStyle name="Normal 3 36 3 4 2" xfId="25743" xr:uid="{63054644-344F-4A0A-B38A-D7F354C19913}"/>
    <cellStyle name="Normal 3 36 3 4 3" xfId="40576" xr:uid="{934BC379-1D50-49D0-BF87-A2FF90062429}"/>
    <cellStyle name="Normal 3 36 3 5" xfId="18323" xr:uid="{5100CCD2-DDCB-4338-9AF1-1D54A60AE2C6}"/>
    <cellStyle name="Normal 3 36 3 6" xfId="33156" xr:uid="{2A613D3F-1BA7-480C-B544-37B2416A84DF}"/>
    <cellStyle name="Normal 3 36 4" xfId="4859" xr:uid="{8D7449E4-A65D-4C70-9D5C-3FD18DB71AC5}"/>
    <cellStyle name="Normal 3 36 4 2" xfId="8097" xr:uid="{453F3AD2-B608-4410-85AD-13EE1F3365D2}"/>
    <cellStyle name="Normal 3 36 4 2 2" xfId="15520" xr:uid="{62ADCE0C-27F1-47F2-8946-D88707B39956}"/>
    <cellStyle name="Normal 3 36 4 2 2 2" xfId="30358" xr:uid="{EFF09E58-2504-4334-896C-71DD98309E53}"/>
    <cellStyle name="Normal 3 36 4 2 2 3" xfId="45191" xr:uid="{CD5B5D2B-2FEF-4A73-9153-BE7B48B0FE76}"/>
    <cellStyle name="Normal 3 36 4 2 3" xfId="22938" xr:uid="{BC1FB4A1-D9F5-4D01-BFDA-F54B9D12F793}"/>
    <cellStyle name="Normal 3 36 4 2 4" xfId="37771" xr:uid="{710F9DCF-2826-4E73-B7FE-774A26D4302B}"/>
    <cellStyle name="Normal 3 36 4 3" xfId="12282" xr:uid="{06342442-2EF0-4FC9-9A65-A8569EE300C2}"/>
    <cellStyle name="Normal 3 36 4 3 2" xfId="27120" xr:uid="{C2250BC7-6A84-42A2-A883-5BFFE9249AAC}"/>
    <cellStyle name="Normal 3 36 4 3 3" xfId="41953" xr:uid="{04CC96CD-BD24-4FDE-A531-405A0C560912}"/>
    <cellStyle name="Normal 3 36 4 4" xfId="19700" xr:uid="{22755662-9199-4ECE-878A-6E1DFD45EA79}"/>
    <cellStyle name="Normal 3 36 4 5" xfId="34533" xr:uid="{CA195D04-9196-4C1A-9D63-A8B76F412683}"/>
    <cellStyle name="Normal 3 36 5" xfId="5779" xr:uid="{FC038418-8C6C-4728-BB38-7EBB8FA53A96}"/>
    <cellStyle name="Normal 3 36 5 2" xfId="9019" xr:uid="{218066F3-6114-4B5A-8BE7-B756D3500D0E}"/>
    <cellStyle name="Normal 3 36 5 2 2" xfId="16442" xr:uid="{359EB04A-CC80-4864-83F6-355126EA78EC}"/>
    <cellStyle name="Normal 3 36 5 2 2 2" xfId="31280" xr:uid="{657D665A-FF59-4253-8A2B-B3E409AEE778}"/>
    <cellStyle name="Normal 3 36 5 2 2 3" xfId="46113" xr:uid="{40A9AB6B-FED5-434A-8D7E-88D9A39B5229}"/>
    <cellStyle name="Normal 3 36 5 2 3" xfId="23860" xr:uid="{89F3A08F-4153-4A10-83BF-928C527F4BA4}"/>
    <cellStyle name="Normal 3 36 5 2 4" xfId="38693" xr:uid="{F82A6395-8E85-48D8-9049-5071862BD470}"/>
    <cellStyle name="Normal 3 36 5 3" xfId="13204" xr:uid="{D3E027F5-4D45-4B1E-A7D3-F7C3A86C40C1}"/>
    <cellStyle name="Normal 3 36 5 3 2" xfId="28042" xr:uid="{9B7ABBCE-9942-4199-B7EB-90794EC1DD4D}"/>
    <cellStyle name="Normal 3 36 5 3 3" xfId="42875" xr:uid="{4DEC707D-E1E9-46E5-BD85-C016499FA70D}"/>
    <cellStyle name="Normal 3 36 5 4" xfId="20622" xr:uid="{C2B791A5-9C85-4EB9-B99D-B158889A2D94}"/>
    <cellStyle name="Normal 3 36 5 5" xfId="35455" xr:uid="{633CBF23-BA23-437F-B158-E0F3A3ED8A2A}"/>
    <cellStyle name="Normal 3 36 6" xfId="3489" xr:uid="{3D9B2678-31D3-4B4C-BA45-285B8704EB8C}"/>
    <cellStyle name="Normal 3 36 6 2" xfId="9530" xr:uid="{09BDB681-859E-42CC-A7CA-8E15182C3BDD}"/>
    <cellStyle name="Normal 3 36 6 2 2" xfId="16953" xr:uid="{967FBDB3-EC91-4400-9073-DC619BD8B6F3}"/>
    <cellStyle name="Normal 3 36 6 2 2 2" xfId="31791" xr:uid="{AA580C68-0F75-4BE6-8A3C-F041AFB5473A}"/>
    <cellStyle name="Normal 3 36 6 2 2 3" xfId="46624" xr:uid="{AD19D566-C18B-4773-A4EB-D308E54568DF}"/>
    <cellStyle name="Normal 3 36 6 2 3" xfId="24371" xr:uid="{70CC7074-B60E-4D2D-88CF-8FCB17CE3F05}"/>
    <cellStyle name="Normal 3 36 6 2 4" xfId="39204" xr:uid="{DA223463-D840-44FA-99D9-8AC04DAC8263}"/>
    <cellStyle name="Normal 3 36 6 3" xfId="10903" xr:uid="{F4271FC7-01CA-485C-A450-504FE959FE31}"/>
    <cellStyle name="Normal 3 36 6 3 2" xfId="25741" xr:uid="{92228CE2-E39A-4A92-AC94-0FC225E6C554}"/>
    <cellStyle name="Normal 3 36 6 3 3" xfId="40574" xr:uid="{8C991A2D-5319-49A0-BB56-4F41C04DF226}"/>
    <cellStyle name="Normal 3 36 6 4" xfId="18321" xr:uid="{C3FD9B73-34E5-463D-93E7-092417966CE8}"/>
    <cellStyle name="Normal 3 36 6 5" xfId="33154" xr:uid="{73D9F0AF-ED77-42FC-974E-F10F42CE86F0}"/>
    <cellStyle name="Normal 3 36 7" xfId="6721" xr:uid="{81975C8E-157F-4E19-B725-A1EC9E981595}"/>
    <cellStyle name="Normal 3 36 7 2" xfId="14144" xr:uid="{1C4E2EF5-8D99-4009-B15D-24C6F125538F}"/>
    <cellStyle name="Normal 3 36 7 2 2" xfId="28982" xr:uid="{27FB9125-0A69-45D3-8FA7-BEBBE1EC22A3}"/>
    <cellStyle name="Normal 3 36 7 2 3" xfId="43815" xr:uid="{5BCDCF5B-DBF3-4C23-8CDC-AEC33625CC1E}"/>
    <cellStyle name="Normal 3 36 7 3" xfId="21562" xr:uid="{B7B4AE4E-31FC-4960-AD97-18C806AE3417}"/>
    <cellStyle name="Normal 3 36 7 4" xfId="36395" xr:uid="{BA10C346-A490-42CC-9D4F-C8EF7AA2378A}"/>
    <cellStyle name="Normal 3 36 8" xfId="10069" xr:uid="{BBB6264E-1C6C-4FC0-BE05-8EC275599DEA}"/>
    <cellStyle name="Normal 3 36 8 2" xfId="24907" xr:uid="{36E798F8-919E-41BD-9D63-D245B62A42F2}"/>
    <cellStyle name="Normal 3 36 8 3" xfId="39740" xr:uid="{BC7B1D98-0267-4391-B768-D0C86BF77FAC}"/>
    <cellStyle name="Normal 3 36 9" xfId="17487" xr:uid="{EE36A6B8-F5C3-4016-92B3-9E906835CA14}"/>
    <cellStyle name="Normal 3 37" xfId="2562" xr:uid="{D5BF173E-4DB8-40D5-9F94-57BC024EA262}"/>
    <cellStyle name="Normal 3 38" xfId="2586" xr:uid="{7BEEDE5E-7F59-4C9D-BBF3-CB5DFCE33975}"/>
    <cellStyle name="Normal 3 39" xfId="2587" xr:uid="{9586B92C-C896-475B-BF9D-8EC85BC1F524}"/>
    <cellStyle name="Normal 3 4" xfId="251" xr:uid="{8C98BE43-8829-4A1A-816C-9169C6117EB4}"/>
    <cellStyle name="Normal 3 4 2" xfId="252" xr:uid="{8A6EF606-24EA-4FDF-BCCA-1ACA2CC5BDA3}"/>
    <cellStyle name="Normal 3 4 2 10" xfId="32148" xr:uid="{94F2A347-E370-48B1-B645-3BCDA2414F44}"/>
    <cellStyle name="Normal 3 4 2 11" xfId="2322" xr:uid="{31E56137-CEAE-4098-AED9-E7B87BDCED9E}"/>
    <cellStyle name="Normal 3 4 2 2" xfId="1383" xr:uid="{7ED6D9D4-BB01-4F64-A336-72DDF37FB2FC}"/>
    <cellStyle name="Normal 3 4 2 2 2" xfId="4860" xr:uid="{F53EA0D7-FEFA-4790-A9DC-3AD980B15074}"/>
    <cellStyle name="Normal 3 4 2 2 2 2" xfId="8098" xr:uid="{6D7E226B-1D53-4E3E-B24C-656752297F6B}"/>
    <cellStyle name="Normal 3 4 2 2 2 2 2" xfId="15521" xr:uid="{C3B637A4-3C48-4734-A65D-2E32F27E6287}"/>
    <cellStyle name="Normal 3 4 2 2 2 2 2 2" xfId="30359" xr:uid="{3D843DBA-5CAF-4E4B-89E6-2847BE8B16EF}"/>
    <cellStyle name="Normal 3 4 2 2 2 2 2 3" xfId="45192" xr:uid="{5A6111B3-D847-4BB9-9752-3E338C8B04D2}"/>
    <cellStyle name="Normal 3 4 2 2 2 2 3" xfId="22939" xr:uid="{30CBF0F9-D066-403A-88D7-6ED125A26F64}"/>
    <cellStyle name="Normal 3 4 2 2 2 2 4" xfId="37772" xr:uid="{EACFDFB8-9A9F-4216-9E82-638D4B6570B4}"/>
    <cellStyle name="Normal 3 4 2 2 2 3" xfId="12283" xr:uid="{6DB976C6-F89F-4584-97F9-2CA449B28E22}"/>
    <cellStyle name="Normal 3 4 2 2 2 3 2" xfId="27121" xr:uid="{2E1701CC-D6EA-4514-8019-7C106CE83309}"/>
    <cellStyle name="Normal 3 4 2 2 2 3 3" xfId="41954" xr:uid="{DDB130CE-14A5-4A51-91B3-C9F87D77F089}"/>
    <cellStyle name="Normal 3 4 2 2 2 4" xfId="19701" xr:uid="{8AA3D217-C804-4D4C-B9B4-EEDBD780C351}"/>
    <cellStyle name="Normal 3 4 2 2 2 5" xfId="34534" xr:uid="{676B3B42-C144-4147-BFF7-3F4272562F6F}"/>
    <cellStyle name="Normal 3 4 2 2 3" xfId="6725" xr:uid="{173EF243-A337-4A0E-85E8-1BA2157EA5A8}"/>
    <cellStyle name="Normal 3 4 2 2 3 2" xfId="14148" xr:uid="{B333F060-CADC-4048-A923-BAAFE995B42B}"/>
    <cellStyle name="Normal 3 4 2 2 3 2 2" xfId="28986" xr:uid="{9178817D-E959-4BDB-8E7F-EB704B7B366F}"/>
    <cellStyle name="Normal 3 4 2 2 3 2 3" xfId="43819" xr:uid="{997B8962-BD43-4F18-A9C7-4165B87A1E1A}"/>
    <cellStyle name="Normal 3 4 2 2 3 3" xfId="21566" xr:uid="{3E997A90-FBFB-4636-B844-3F64E0190BCA}"/>
    <cellStyle name="Normal 3 4 2 2 3 4" xfId="36399" xr:uid="{F3CD17F4-0E49-4023-A184-AA759B6B5F18}"/>
    <cellStyle name="Normal 3 4 2 2 4" xfId="10907" xr:uid="{75ABA746-5D9D-4E67-8366-B0B61DC65E86}"/>
    <cellStyle name="Normal 3 4 2 2 4 2" xfId="25745" xr:uid="{0CF4D3CF-E7D0-4A26-A259-F9CCD96E3B6B}"/>
    <cellStyle name="Normal 3 4 2 2 4 3" xfId="40578" xr:uid="{4E0F09CE-B7FE-492A-BC0E-9D75273D0717}"/>
    <cellStyle name="Normal 3 4 2 2 5" xfId="18325" xr:uid="{2A41B073-3A81-41DA-849C-3F630E1CC5B5}"/>
    <cellStyle name="Normal 3 4 2 2 6" xfId="33158" xr:uid="{B84DBBBB-BD5B-4923-B43C-673BED93D556}"/>
    <cellStyle name="Normal 3 4 2 2 7" xfId="3493" xr:uid="{B8E4C16A-234D-4A89-A822-AB1A6129DD22}"/>
    <cellStyle name="Normal 3 4 2 3" xfId="1382" xr:uid="{A07AAF49-E4BB-47ED-BEB0-C950125B902A}"/>
    <cellStyle name="Normal 3 4 2 3 2" xfId="4861" xr:uid="{F22D60D1-8014-4FA1-931A-7A1000CFC0AE}"/>
    <cellStyle name="Normal 3 4 2 3 2 2" xfId="8099" xr:uid="{F933DAB0-4FC1-45DB-82B6-17500AFAE299}"/>
    <cellStyle name="Normal 3 4 2 3 2 2 2" xfId="15522" xr:uid="{BB42E942-8EC7-4323-9867-16580ADE10B7}"/>
    <cellStyle name="Normal 3 4 2 3 2 2 2 2" xfId="30360" xr:uid="{95944BF2-F2FA-472B-8497-8EB893174857}"/>
    <cellStyle name="Normal 3 4 2 3 2 2 2 3" xfId="45193" xr:uid="{34AEC382-5101-4EE7-B047-8BBA55DC3BA7}"/>
    <cellStyle name="Normal 3 4 2 3 2 2 3" xfId="22940" xr:uid="{726FE7D9-29CF-4258-8851-14D027718B2E}"/>
    <cellStyle name="Normal 3 4 2 3 2 2 4" xfId="37773" xr:uid="{7554CC83-C41A-4C90-88FC-DC7D76D8FBAD}"/>
    <cellStyle name="Normal 3 4 2 3 2 3" xfId="12284" xr:uid="{3247E8F5-8595-4239-BF04-B685515DA6E1}"/>
    <cellStyle name="Normal 3 4 2 3 2 3 2" xfId="27122" xr:uid="{86975D05-1F97-47F9-9F0D-CEB3A05BC213}"/>
    <cellStyle name="Normal 3 4 2 3 2 3 3" xfId="41955" xr:uid="{0A76F992-0B1C-43B5-937E-EA5893437CBE}"/>
    <cellStyle name="Normal 3 4 2 3 2 4" xfId="19702" xr:uid="{A439B016-26EC-4ECD-A0FE-227A0714E65A}"/>
    <cellStyle name="Normal 3 4 2 3 2 5" xfId="34535" xr:uid="{1375E45E-E81F-4500-BF93-8A33BB8D2512}"/>
    <cellStyle name="Normal 3 4 2 3 3" xfId="6726" xr:uid="{F8141389-83C3-40E8-969B-E9D792F799D2}"/>
    <cellStyle name="Normal 3 4 2 3 3 2" xfId="14149" xr:uid="{52FC3C7A-AF2E-41B6-80BE-832AA2A5C262}"/>
    <cellStyle name="Normal 3 4 2 3 3 2 2" xfId="28987" xr:uid="{BD1D3D19-C11E-4615-B2F7-E9D7CCCE492F}"/>
    <cellStyle name="Normal 3 4 2 3 3 2 3" xfId="43820" xr:uid="{32F1B3CF-FCCF-4133-84E7-29A84AD5C9C8}"/>
    <cellStyle name="Normal 3 4 2 3 3 3" xfId="21567" xr:uid="{2420D07B-FA4A-44AC-A259-EBDBADEE361A}"/>
    <cellStyle name="Normal 3 4 2 3 3 4" xfId="36400" xr:uid="{F4F0BFDC-F55B-46CD-A4D5-1F4C4EBB8A21}"/>
    <cellStyle name="Normal 3 4 2 3 4" xfId="10908" xr:uid="{4B635E39-EF93-4211-9A78-A035F805281B}"/>
    <cellStyle name="Normal 3 4 2 3 4 2" xfId="25746" xr:uid="{A09130E4-8EC6-4431-890C-28C76929A88A}"/>
    <cellStyle name="Normal 3 4 2 3 4 3" xfId="40579" xr:uid="{0BB9E1BC-C9CB-4D64-A65C-6C13261A7714}"/>
    <cellStyle name="Normal 3 4 2 3 5" xfId="18326" xr:uid="{28956E4A-77D2-4993-9E15-9BF2757CCBB3}"/>
    <cellStyle name="Normal 3 4 2 3 6" xfId="33159" xr:uid="{7497CF2A-AD7A-48E4-A2D0-2BB2B04CF2CA}"/>
    <cellStyle name="Normal 3 4 2 3 7" xfId="3494" xr:uid="{A536310A-49B0-4871-AC75-1ABD2E837488}"/>
    <cellStyle name="Normal 3 4 2 4" xfId="4862" xr:uid="{926BB601-175D-4F56-A685-01EDF53CE1EE}"/>
    <cellStyle name="Normal 3 4 2 4 2" xfId="8100" xr:uid="{AB2F2F4C-1C57-430D-A58A-2DE7AABB273A}"/>
    <cellStyle name="Normal 3 4 2 4 2 2" xfId="15523" xr:uid="{9BC6FB99-9371-42AF-8424-E83849FE869C}"/>
    <cellStyle name="Normal 3 4 2 4 2 2 2" xfId="30361" xr:uid="{44755C78-51F7-4920-8853-F5CFC2321589}"/>
    <cellStyle name="Normal 3 4 2 4 2 2 3" xfId="45194" xr:uid="{DC4DE406-9C6E-4BE9-961E-29DDAC5059A4}"/>
    <cellStyle name="Normal 3 4 2 4 2 3" xfId="22941" xr:uid="{35CE4F43-DB39-4124-BFF3-68DEBD04178C}"/>
    <cellStyle name="Normal 3 4 2 4 2 4" xfId="37774" xr:uid="{2E7A5EB4-9D28-40C2-97C2-905E2C85DC17}"/>
    <cellStyle name="Normal 3 4 2 4 3" xfId="12285" xr:uid="{3A372474-E90D-4FAB-87AA-E3C2C11F0CFA}"/>
    <cellStyle name="Normal 3 4 2 4 3 2" xfId="27123" xr:uid="{0D46F75C-3772-40F9-A2ED-592A2183DBEB}"/>
    <cellStyle name="Normal 3 4 2 4 3 3" xfId="41956" xr:uid="{89931A4E-4539-4F74-896E-D1A488DDBCDD}"/>
    <cellStyle name="Normal 3 4 2 4 4" xfId="19703" xr:uid="{8E172FB7-8196-44F4-82C2-C2C74C9F78C4}"/>
    <cellStyle name="Normal 3 4 2 4 5" xfId="34536" xr:uid="{7C0A4CB7-215D-404C-865B-786D7EB91CE2}"/>
    <cellStyle name="Normal 3 4 2 5" xfId="5685" xr:uid="{4E40C408-DD40-453C-A08F-115652093790}"/>
    <cellStyle name="Normal 3 4 2 5 2" xfId="8925" xr:uid="{4844A081-9E4F-46D7-A93D-9C85277CBBC0}"/>
    <cellStyle name="Normal 3 4 2 5 2 2" xfId="16348" xr:uid="{E745E5A4-3221-4063-A6D9-7441485FA22D}"/>
    <cellStyle name="Normal 3 4 2 5 2 2 2" xfId="31186" xr:uid="{2941E0F5-77C6-484D-BDCA-A8F3C52A197D}"/>
    <cellStyle name="Normal 3 4 2 5 2 2 3" xfId="46019" xr:uid="{2BDD1AB9-3590-45D6-93C6-FBD805984724}"/>
    <cellStyle name="Normal 3 4 2 5 2 3" xfId="23766" xr:uid="{43C39A83-BE04-4CCD-81C6-9E7754F95638}"/>
    <cellStyle name="Normal 3 4 2 5 2 4" xfId="38599" xr:uid="{97F73E2D-B2DC-4B80-898C-EA1720469A2A}"/>
    <cellStyle name="Normal 3 4 2 5 3" xfId="13110" xr:uid="{74B8A90F-05B3-4F90-B6A1-88281E19EF98}"/>
    <cellStyle name="Normal 3 4 2 5 3 2" xfId="27948" xr:uid="{20CEB1B0-2B78-4C91-8C98-0FBAE97E3D74}"/>
    <cellStyle name="Normal 3 4 2 5 3 3" xfId="42781" xr:uid="{635B2855-0249-4C99-BFE5-777AB77F34B0}"/>
    <cellStyle name="Normal 3 4 2 5 4" xfId="20528" xr:uid="{E046B1A5-2776-402B-8A25-3DFFC0401F91}"/>
    <cellStyle name="Normal 3 4 2 5 5" xfId="35361" xr:uid="{F11E2412-D85E-403E-ABED-3529E05C0033}"/>
    <cellStyle name="Normal 3 4 2 6" xfId="3492" xr:uid="{6EFBAA3E-77AF-46D3-BB38-343DAFFAB6E5}"/>
    <cellStyle name="Normal 3 4 2 6 2" xfId="9531" xr:uid="{79FD6945-9D72-45F9-9CA7-A6214DAA4A0B}"/>
    <cellStyle name="Normal 3 4 2 6 2 2" xfId="16954" xr:uid="{D59615A0-3498-4A9B-AF28-AAF03C0F191B}"/>
    <cellStyle name="Normal 3 4 2 6 2 2 2" xfId="31792" xr:uid="{AA24848D-D50B-49AD-8E7D-16A8A951FE72}"/>
    <cellStyle name="Normal 3 4 2 6 2 2 3" xfId="46625" xr:uid="{C9E98E35-FD48-494F-A073-E952A6B64510}"/>
    <cellStyle name="Normal 3 4 2 6 2 3" xfId="24372" xr:uid="{76708C98-78D0-40C1-AEF1-E40F1E3028DB}"/>
    <cellStyle name="Normal 3 4 2 6 2 4" xfId="39205" xr:uid="{EE2A8F1D-2B5B-4CD4-940A-99B7BA3B2D25}"/>
    <cellStyle name="Normal 3 4 2 6 3" xfId="10906" xr:uid="{A8E0DA02-547F-45EE-965F-4337F2B73EBA}"/>
    <cellStyle name="Normal 3 4 2 6 3 2" xfId="25744" xr:uid="{EC616A1A-15CA-4AF2-B05D-A305AA8C7939}"/>
    <cellStyle name="Normal 3 4 2 6 3 3" xfId="40577" xr:uid="{0EC26AAA-6DF6-4229-A301-5D6451A1F7CB}"/>
    <cellStyle name="Normal 3 4 2 6 4" xfId="18324" xr:uid="{3257F3F4-5EB8-49C7-B524-5190E7FAB3C5}"/>
    <cellStyle name="Normal 3 4 2 6 5" xfId="33157" xr:uid="{D711B7D4-8702-4007-AFCA-5D7245F6FEDC}"/>
    <cellStyle name="Normal 3 4 2 7" xfId="6724" xr:uid="{372E43D0-A13D-4C5E-8D18-B14041F46CA4}"/>
    <cellStyle name="Normal 3 4 2 7 2" xfId="14147" xr:uid="{9CC4EBB0-907D-4775-AA05-CB83A60C55C9}"/>
    <cellStyle name="Normal 3 4 2 7 2 2" xfId="28985" xr:uid="{0FD753D5-7000-4615-AA48-B2C70C4A36B6}"/>
    <cellStyle name="Normal 3 4 2 7 2 3" xfId="43818" xr:uid="{9BBAA1C1-3D5B-4434-BB21-9776F8E0A8F7}"/>
    <cellStyle name="Normal 3 4 2 7 3" xfId="21565" xr:uid="{101A1619-E3EF-4425-B5B3-01E40EB58127}"/>
    <cellStyle name="Normal 3 4 2 7 4" xfId="36398" xr:uid="{37539309-01C8-447F-AB0D-6C96F02E65AE}"/>
    <cellStyle name="Normal 3 4 2 8" xfId="9897" xr:uid="{9DCC9E1D-04F2-4363-A172-111215EAA955}"/>
    <cellStyle name="Normal 3 4 2 8 2" xfId="24735" xr:uid="{21288978-077F-4A31-9181-8AC6EA28435E}"/>
    <cellStyle name="Normal 3 4 2 8 3" xfId="39568" xr:uid="{F45D3EFA-AFDB-4B79-B161-18F42D0170BC}"/>
    <cellStyle name="Normal 3 4 2 9" xfId="17315" xr:uid="{19D79C91-6E15-475E-9D2E-5133CC9BF789}"/>
    <cellStyle name="Normal 3 4 3" xfId="1384" xr:uid="{94AD0C97-7554-4BE6-B567-1C67AF8A2899}"/>
    <cellStyle name="Normal 3 4 3 2" xfId="1385" xr:uid="{50D6ED8C-D64C-4042-A59E-5CE289396ECA}"/>
    <cellStyle name="Normal 3 4 3 2 2" xfId="1386" xr:uid="{34177DDF-13B7-4CA5-B823-C932C5EEAF6B}"/>
    <cellStyle name="Normal 3 4 3 2 2 2" xfId="1387" xr:uid="{C7DE195A-8D01-4B53-83EF-9B5892E57762}"/>
    <cellStyle name="Normal 3 4 3 2 2 2 2" xfId="1388" xr:uid="{FB4D981C-CCAD-4740-8FB3-0FF23DEF587F}"/>
    <cellStyle name="Normal 3 4 3 3" xfId="1389" xr:uid="{A9E25C94-FB25-41BF-A4A6-DBCB6CB8445C}"/>
    <cellStyle name="Normal 3 4 4" xfId="1390" xr:uid="{0DBCF2BB-AFFD-44B6-B69E-601465E5F6A6}"/>
    <cellStyle name="Normal 3 4 5" xfId="1381" xr:uid="{158C1F3B-2E20-4D44-AAD5-F2C9197CB417}"/>
    <cellStyle name="Normal 3 4 6" xfId="2232" xr:uid="{98FE580A-6534-413D-9881-99E149730D93}"/>
    <cellStyle name="Normal 3 40" xfId="2595" xr:uid="{7460B131-7164-4FAF-9875-0BBDA578E42D}"/>
    <cellStyle name="Normal 3 41" xfId="2600" xr:uid="{82A6FE07-7E4F-4D09-A21D-1EAA9E5321C1}"/>
    <cellStyle name="Normal 3 42" xfId="2650" xr:uid="{8DF0CE7C-D666-4A87-9719-5D03E5425737}"/>
    <cellStyle name="Normal 3 43" xfId="2663" xr:uid="{9FAA46AE-76C1-49CA-A67F-C4C07283F223}"/>
    <cellStyle name="Normal 3 44" xfId="2673" xr:uid="{EEBB0A43-0EC6-4662-BEB9-9FAE9B453EC9}"/>
    <cellStyle name="Normal 3 45" xfId="2683" xr:uid="{F87E6B9C-67A6-47F1-8F05-A4DC0612C535}"/>
    <cellStyle name="Normal 3 46" xfId="2692" xr:uid="{F9555A58-E6D0-4FC4-A719-F816ACD9C5C4}"/>
    <cellStyle name="Normal 3 47" xfId="2708" xr:uid="{6C7B96B6-00EB-4C25-8ED7-E5D4B69905AD}"/>
    <cellStyle name="Normal 3 48" xfId="2681" xr:uid="{C77F3FAF-1657-46E9-B298-5457929EB9E3}"/>
    <cellStyle name="Normal 3 49" xfId="2715" xr:uid="{6FA45F1F-5CA4-49DB-ABEF-5381F83C50F1}"/>
    <cellStyle name="Normal 3 5" xfId="253" xr:uid="{58B42A05-B7B6-4E32-894A-BBE0B2E99644}"/>
    <cellStyle name="Normal 3 5 2" xfId="1391" xr:uid="{EA7B3ABD-731C-40EA-8D53-709DA57E2612}"/>
    <cellStyle name="Normal 3 5 3" xfId="2235" xr:uid="{BF7F2C2D-C2BF-482A-96F4-D74FB4C528E4}"/>
    <cellStyle name="Normal 3 50" xfId="2691" xr:uid="{52330274-378E-4E22-89DC-E70958C313CC}"/>
    <cellStyle name="Normal 3 51" xfId="2690" xr:uid="{07B067AB-81AE-4037-B681-74E602CB35CA}"/>
    <cellStyle name="Normal 3 52" xfId="2741" xr:uid="{B1D58B8B-1277-4A70-B916-6CF300BD9FC4}"/>
    <cellStyle name="Normal 3 53" xfId="2772" xr:uid="{553169C2-4C75-4AD7-8584-20998D17B2D0}"/>
    <cellStyle name="Normal 3 54" xfId="2767" xr:uid="{6A086188-CB3B-405A-8864-D8FED49907E0}"/>
    <cellStyle name="Normal 3 55" xfId="2759" xr:uid="{15C1D088-DF82-4478-9206-A0A64E76B6C7}"/>
    <cellStyle name="Normal 3 56" xfId="2774" xr:uid="{46AE6BFC-FA2A-43B2-B000-3C287F0566CC}"/>
    <cellStyle name="Normal 3 57" xfId="2862" xr:uid="{9A912125-CFB1-4D5F-93E6-CBAA6B4AF0E4}"/>
    <cellStyle name="Normal 3 57 2" xfId="4863" xr:uid="{164C0DC5-72BA-4997-B6B8-6699AF5CB0D3}"/>
    <cellStyle name="Normal 3 57 2 2" xfId="8101" xr:uid="{BEF294FB-D9AC-4A0B-AB19-4F93031A79DD}"/>
    <cellStyle name="Normal 3 57 2 2 2" xfId="15524" xr:uid="{D9989181-3FA9-436E-8CCE-8EE78A066E45}"/>
    <cellStyle name="Normal 3 57 2 2 2 2" xfId="30362" xr:uid="{F2D0E7CE-A3FF-48C2-84AC-CE1D7C77B4FC}"/>
    <cellStyle name="Normal 3 57 2 2 2 3" xfId="45195" xr:uid="{8DBD022A-62B1-4183-B9D1-C43A58DE9A0A}"/>
    <cellStyle name="Normal 3 57 2 2 3" xfId="22942" xr:uid="{7F4FFB36-66AB-41C0-AF11-5D6F55F079E7}"/>
    <cellStyle name="Normal 3 57 2 2 4" xfId="37775" xr:uid="{66EE72F2-A7D2-40EF-9A06-F821BEDE47BF}"/>
    <cellStyle name="Normal 3 57 2 3" xfId="12286" xr:uid="{B84AB2D6-669D-483B-9D5C-83DBC3F39252}"/>
    <cellStyle name="Normal 3 57 2 3 2" xfId="27124" xr:uid="{D5764330-6717-4E84-A2FA-47EB604C8009}"/>
    <cellStyle name="Normal 3 57 2 3 3" xfId="41957" xr:uid="{2A3E91E8-6984-4257-A380-03CB9EA663BE}"/>
    <cellStyle name="Normal 3 57 2 4" xfId="19704" xr:uid="{367E854A-D2CF-40C6-80E3-45D9BAF96969}"/>
    <cellStyle name="Normal 3 57 2 5" xfId="34537" xr:uid="{4047A330-39E5-4F8F-9B09-95B9407B063A}"/>
    <cellStyle name="Normal 3 57 3" xfId="3495" xr:uid="{0DD90981-FA9D-40CA-8D3A-7A6E090D2B84}"/>
    <cellStyle name="Normal 3 57 3 2" xfId="9532" xr:uid="{AA33F56E-CEDF-45D2-AC86-B4EB5B661B8B}"/>
    <cellStyle name="Normal 3 57 3 2 2" xfId="16955" xr:uid="{68F80EBC-C884-41A2-8B3C-98084F7F487C}"/>
    <cellStyle name="Normal 3 57 3 2 2 2" xfId="31793" xr:uid="{1DD189FB-50CC-4FB0-9C95-0953E62A74A6}"/>
    <cellStyle name="Normal 3 57 3 2 2 3" xfId="46626" xr:uid="{E76761D7-064F-4B8C-BD36-480EC123EFD7}"/>
    <cellStyle name="Normal 3 57 3 2 3" xfId="24373" xr:uid="{CC7F7E83-638D-4E3C-A960-83F187D9473D}"/>
    <cellStyle name="Normal 3 57 3 2 4" xfId="39206" xr:uid="{4054B0EB-A76E-42CB-9DFA-4BCB05EFBB7E}"/>
    <cellStyle name="Normal 3 57 3 3" xfId="10909" xr:uid="{2FAC7E49-6E18-4221-B668-CFA80A39817A}"/>
    <cellStyle name="Normal 3 57 3 3 2" xfId="25747" xr:uid="{3AC58B11-9669-4469-B135-1DFA5A88A00E}"/>
    <cellStyle name="Normal 3 57 3 3 3" xfId="40580" xr:uid="{70325535-5F9D-4A3A-9136-E93DD460C750}"/>
    <cellStyle name="Normal 3 57 3 4" xfId="18327" xr:uid="{8196D500-C12E-483A-97D5-85AF10B095B9}"/>
    <cellStyle name="Normal 3 57 3 5" xfId="33160" xr:uid="{84B21AF7-AD5F-4033-9A59-7D01C659C6F3}"/>
    <cellStyle name="Normal 3 57 4" xfId="6727" xr:uid="{80CFB70B-4E61-408D-965B-8525ED726D6D}"/>
    <cellStyle name="Normal 3 57 4 2" xfId="14150" xr:uid="{B2F3D511-A310-41F8-B6F9-372783D99756}"/>
    <cellStyle name="Normal 3 57 4 2 2" xfId="28988" xr:uid="{D600596E-7EC1-408A-B860-5AA59DE49B32}"/>
    <cellStyle name="Normal 3 57 4 2 3" xfId="43821" xr:uid="{82AC9298-66C1-46BE-9F13-E5654A33B024}"/>
    <cellStyle name="Normal 3 57 4 3" xfId="21568" xr:uid="{4F12BAE9-1CB5-4D48-8968-BCA1C66DABB9}"/>
    <cellStyle name="Normal 3 57 4 4" xfId="36401" xr:uid="{B458E9C4-EA9B-4A53-8CD9-744C42DA7545}"/>
    <cellStyle name="Normal 3 57 5" xfId="10272" xr:uid="{CB6515F9-5015-483B-996B-C7C11330646F}"/>
    <cellStyle name="Normal 3 57 5 2" xfId="25110" xr:uid="{D0299CDA-BF5B-43AD-B0D2-148503B7118F}"/>
    <cellStyle name="Normal 3 57 5 3" xfId="39943" xr:uid="{3C8F7991-54E2-4425-A753-322E62DF38FE}"/>
    <cellStyle name="Normal 3 57 6" xfId="17690" xr:uid="{B72528EA-5426-438B-A5F8-C8A231303616}"/>
    <cellStyle name="Normal 3 57 7" xfId="32523" xr:uid="{B9BDDCE9-2F09-4570-8E8D-877C93A97E74}"/>
    <cellStyle name="Normal 3 58" xfId="3496" xr:uid="{00253FD0-E175-4F63-AB5E-7F4FDFBCF7FA}"/>
    <cellStyle name="Normal 3 58 2" xfId="4864" xr:uid="{91969902-7AFE-4B67-A723-C4214945E1B5}"/>
    <cellStyle name="Normal 3 58 2 2" xfId="8102" xr:uid="{47858E78-AFC1-4646-9FB4-731FA4E3A7A9}"/>
    <cellStyle name="Normal 3 58 2 2 2" xfId="15525" xr:uid="{6BC53FEC-F2B6-4888-83EC-B4F4BD7FF79B}"/>
    <cellStyle name="Normal 3 58 2 2 2 2" xfId="30363" xr:uid="{56564786-3337-49F8-9502-F3033F2C63B3}"/>
    <cellStyle name="Normal 3 58 2 2 2 3" xfId="45196" xr:uid="{68390DA6-AB6E-4501-8A5B-E38D7E316124}"/>
    <cellStyle name="Normal 3 58 2 2 3" xfId="22943" xr:uid="{44E68D69-2593-4425-9961-4C6886085837}"/>
    <cellStyle name="Normal 3 58 2 2 4" xfId="37776" xr:uid="{448547CF-077F-4F96-A90E-A07C2E41C652}"/>
    <cellStyle name="Normal 3 58 2 3" xfId="12287" xr:uid="{F972DBDB-48E5-4F7B-848B-3E5410142F66}"/>
    <cellStyle name="Normal 3 58 2 3 2" xfId="27125" xr:uid="{63800B9A-BC12-4E50-9AA4-CFD20DC61C47}"/>
    <cellStyle name="Normal 3 58 2 3 3" xfId="41958" xr:uid="{A03D8EFD-4ED8-49A9-B923-9F6E5DD02F11}"/>
    <cellStyle name="Normal 3 58 2 4" xfId="19705" xr:uid="{24DBA477-8824-495B-A16D-023C48C023A0}"/>
    <cellStyle name="Normal 3 58 2 5" xfId="34538" xr:uid="{D0999E81-7575-4696-AC1A-58E60F766505}"/>
    <cellStyle name="Normal 3 58 3" xfId="6728" xr:uid="{BE827469-13AF-4580-A3D5-3DEABF11A525}"/>
    <cellStyle name="Normal 3 58 3 2" xfId="14151" xr:uid="{233B2B15-5B4F-4127-84BC-D63F0295ADAB}"/>
    <cellStyle name="Normal 3 58 3 2 2" xfId="28989" xr:uid="{C6A38F2A-F576-4700-9EBD-0D61FCB53D15}"/>
    <cellStyle name="Normal 3 58 3 2 3" xfId="43822" xr:uid="{01718993-097E-4C12-B09B-A3952B9A9503}"/>
    <cellStyle name="Normal 3 58 3 3" xfId="21569" xr:uid="{AC579BB8-463C-4717-8C15-64D9610D4292}"/>
    <cellStyle name="Normal 3 58 3 4" xfId="36402" xr:uid="{9F876B8E-4F5D-4D4C-81DB-EEE483E63425}"/>
    <cellStyle name="Normal 3 58 4" xfId="10910" xr:uid="{717C1497-F368-4416-A328-99FB577DDB78}"/>
    <cellStyle name="Normal 3 58 4 2" xfId="25748" xr:uid="{F279AE01-DB21-4500-9851-1BA971DEA534}"/>
    <cellStyle name="Normal 3 58 4 3" xfId="40581" xr:uid="{605D5AB1-7CF1-441C-8376-9213BA958412}"/>
    <cellStyle name="Normal 3 58 5" xfId="18328" xr:uid="{CBA2DFE8-9589-483D-AA25-E79A4A089646}"/>
    <cellStyle name="Normal 3 58 6" xfId="33161" xr:uid="{3324AFDA-B295-4DB6-B36B-EBD1CF7BF2D2}"/>
    <cellStyle name="Normal 3 59" xfId="4865" xr:uid="{5C1E89AD-F3AA-431C-A526-FEC765DA6FF3}"/>
    <cellStyle name="Normal 3 59 2" xfId="8103" xr:uid="{622247F6-0F86-404B-A26D-4E4304FCAFCD}"/>
    <cellStyle name="Normal 3 59 2 2" xfId="15526" xr:uid="{10201BAB-8C50-4200-B8E0-058B3F3250E2}"/>
    <cellStyle name="Normal 3 59 2 2 2" xfId="30364" xr:uid="{446C8CA8-B415-4942-9B7B-46677C061EE7}"/>
    <cellStyle name="Normal 3 59 2 2 3" xfId="45197" xr:uid="{5F8DDE45-D533-47FC-A37B-C0B7F52C94A6}"/>
    <cellStyle name="Normal 3 59 2 3" xfId="22944" xr:uid="{8B512DA5-744D-4F91-A8D9-767FFDCAF765}"/>
    <cellStyle name="Normal 3 59 2 4" xfId="37777" xr:uid="{E32C7D40-8C69-4053-93B2-D54FBF80B0DE}"/>
    <cellStyle name="Normal 3 59 3" xfId="12288" xr:uid="{0E454303-63F5-4D6C-87A7-E0A7421845EE}"/>
    <cellStyle name="Normal 3 59 3 2" xfId="27126" xr:uid="{4E74D100-8BD5-49DB-AF48-C27C3385AD32}"/>
    <cellStyle name="Normal 3 59 3 3" xfId="41959" xr:uid="{A3D48310-5C3B-4BE3-8E69-F28E128E8910}"/>
    <cellStyle name="Normal 3 59 4" xfId="19706" xr:uid="{4E450723-F9F2-42D2-9BED-DD0626EE970D}"/>
    <cellStyle name="Normal 3 59 5" xfId="34539" xr:uid="{9997E869-DFF0-46DD-BCF2-69142BF6BAE2}"/>
    <cellStyle name="Normal 3 6" xfId="1392" xr:uid="{31CF67D4-B62A-43E8-9106-0AAAF7D17A33}"/>
    <cellStyle name="Normal 3 6 2" xfId="1393" xr:uid="{534508F7-E686-4097-A8F9-AD64546E4F9A}"/>
    <cellStyle name="Normal 3 6 3" xfId="2238" xr:uid="{7F27024A-9FE2-429E-B467-B418A15F9391}"/>
    <cellStyle name="Normal 3 60" xfId="5887" xr:uid="{7BB5974B-4091-4D10-BC28-B38C72C27C68}"/>
    <cellStyle name="Normal 3 60 2" xfId="9126" xr:uid="{9509C4A8-42D8-42AD-91ED-2F30C354C366}"/>
    <cellStyle name="Normal 3 60 2 2" xfId="16549" xr:uid="{8B0E5F95-E143-497D-B6C9-6058B735FD37}"/>
    <cellStyle name="Normal 3 60 2 2 2" xfId="31387" xr:uid="{0CA5A29E-45FE-4E57-ABC5-606F762BA4AF}"/>
    <cellStyle name="Normal 3 60 2 2 3" xfId="46220" xr:uid="{B1A915E6-D3E8-4217-921E-87DC5B7FBD76}"/>
    <cellStyle name="Normal 3 60 2 3" xfId="23967" xr:uid="{A9596B2B-999E-4D9F-A5CE-7E21DAE498F7}"/>
    <cellStyle name="Normal 3 60 2 4" xfId="38800" xr:uid="{AAAFFCDA-21F6-4DEA-9B33-66C4CE37A4DF}"/>
    <cellStyle name="Normal 3 60 3" xfId="13311" xr:uid="{081D3D05-1E55-4BF1-90FF-59B7FF350B82}"/>
    <cellStyle name="Normal 3 60 3 2" xfId="28149" xr:uid="{C28A012D-B851-42C4-A7A1-83E001291CC2}"/>
    <cellStyle name="Normal 3 60 3 3" xfId="42982" xr:uid="{63EE1BF2-A36C-4D34-A083-66F8405ACD83}"/>
    <cellStyle name="Normal 3 60 4" xfId="20729" xr:uid="{1532DB7B-E5F8-43B8-9058-F2EA8534E54C}"/>
    <cellStyle name="Normal 3 60 5" xfId="35562" xr:uid="{B21B3588-68B1-47AB-B70D-C9506BDCB077}"/>
    <cellStyle name="Normal 3 61" xfId="3468" xr:uid="{232D6D4C-0A3D-4EB5-97EE-E7C33CFDCC43}"/>
    <cellStyle name="Normal 3 61 2" xfId="9521" xr:uid="{6902FCFA-71C8-4119-8AA7-8A5C8032ADBA}"/>
    <cellStyle name="Normal 3 61 2 2" xfId="16944" xr:uid="{642264C2-F822-4E55-B6AB-5FE6F9F07BB7}"/>
    <cellStyle name="Normal 3 61 2 2 2" xfId="31782" xr:uid="{93D38D6B-4695-4960-B704-6EEEC80F2A6E}"/>
    <cellStyle name="Normal 3 61 2 2 3" xfId="46615" xr:uid="{6E0651D1-A94F-4774-B6CC-4EE5C02E8E15}"/>
    <cellStyle name="Normal 3 61 2 3" xfId="24362" xr:uid="{28287071-F76E-4349-8BFA-8060207847EC}"/>
    <cellStyle name="Normal 3 61 2 4" xfId="39195" xr:uid="{4072B7F8-D198-4B8D-A472-10314254A7DE}"/>
    <cellStyle name="Normal 3 61 3" xfId="10881" xr:uid="{92D064B5-223E-4311-9A19-7E234C0A9AC9}"/>
    <cellStyle name="Normal 3 61 3 2" xfId="25719" xr:uid="{FAB12CA8-7AC4-4B09-BD97-50B99A62EBC4}"/>
    <cellStyle name="Normal 3 61 3 3" xfId="40552" xr:uid="{1D4989F6-31D3-4D14-A432-D562B97CDC70}"/>
    <cellStyle name="Normal 3 61 4" xfId="18299" xr:uid="{9F4C3D9D-265A-480C-852F-33D0214E6FD3}"/>
    <cellStyle name="Normal 3 61 5" xfId="33132" xr:uid="{68E48723-4F9E-43E5-84FA-0BB946B4E928}"/>
    <cellStyle name="Normal 3 62" xfId="6699" xr:uid="{E5ED83FA-A8E4-42A1-8A77-76D002C14389}"/>
    <cellStyle name="Normal 3 62 2" xfId="14122" xr:uid="{910BA405-A778-444F-AA11-084E3795E66C}"/>
    <cellStyle name="Normal 3 62 2 2" xfId="28960" xr:uid="{4A9E9A8A-A432-4E61-A10F-5DD99CA563B1}"/>
    <cellStyle name="Normal 3 62 2 3" xfId="43793" xr:uid="{A0EA2A77-2C33-4537-9555-EB15E3CB5A6B}"/>
    <cellStyle name="Normal 3 62 3" xfId="21540" xr:uid="{CA47CF13-E52F-4F94-BA89-80DD4F669EB3}"/>
    <cellStyle name="Normal 3 62 4" xfId="36373" xr:uid="{F05B44E7-00D8-4757-B4F0-146C945DC4EB}"/>
    <cellStyle name="Normal 3 63" xfId="9823" xr:uid="{A6F327AA-F7E9-4A1F-977F-B07EA4711CA4}"/>
    <cellStyle name="Normal 3 63 2" xfId="24661" xr:uid="{3B067351-A98A-4186-A13A-AD00179791AF}"/>
    <cellStyle name="Normal 3 63 3" xfId="39494" xr:uid="{A4102488-636F-4413-9EAD-10A4D31F3E6D}"/>
    <cellStyle name="Normal 3 64" xfId="17226" xr:uid="{1D4F7793-D749-4DE2-B4A3-CE2E84925E25}"/>
    <cellStyle name="Normal 3 65" xfId="17241" xr:uid="{A08965C1-192A-4E33-AEB5-10D91B2DABDA}"/>
    <cellStyle name="Normal 3 66" xfId="32074" xr:uid="{202BB1B7-3677-4D62-9E3F-06B7C01983D1}"/>
    <cellStyle name="Normal 3 67" xfId="248" xr:uid="{AE0ACA3C-A908-4A4E-AF6A-2A779F95F91F}"/>
    <cellStyle name="Normal 3 7" xfId="1394" xr:uid="{05A8DEFF-6760-428A-A977-2508C7941F37}"/>
    <cellStyle name="Normal 3 7 2" xfId="2241" xr:uid="{FC7FCCE0-77B9-452C-B7B9-CDADA7FE5E88}"/>
    <cellStyle name="Normal 3 8" xfId="1350" xr:uid="{86D4EE31-E383-4D5F-9A76-A97D83055D09}"/>
    <cellStyle name="Normal 3 8 2" xfId="2244" xr:uid="{E91DE0DC-9C7A-47B6-93CA-902AF0F9FE7A}"/>
    <cellStyle name="Normal 3 9" xfId="2247" xr:uid="{5A5E633C-A34F-4C0C-BB7E-FD28FEDDDD8D}"/>
    <cellStyle name="Normal 3_~1520012" xfId="254" xr:uid="{D0B3C085-F39C-43AF-AF97-7F312B40E6A6}"/>
    <cellStyle name="Normal 30" xfId="2551" xr:uid="{A94A7ED8-5992-4584-A7CE-734E8FAF09FA}"/>
    <cellStyle name="Normal 31" xfId="2783" xr:uid="{006F8C61-80E2-45EE-A80D-0AC06A5A2ADF}"/>
    <cellStyle name="Normal 31 10" xfId="32443" xr:uid="{F5CC16FB-4617-4725-B3A7-0B120DBE46E0}"/>
    <cellStyle name="Normal 31 2" xfId="3498" xr:uid="{A2356C28-84BA-465B-844C-AC0E0D0BCDB3}"/>
    <cellStyle name="Normal 31 2 2" xfId="4866" xr:uid="{6B395E8D-7839-4B3C-B0D3-8E6D049B34A7}"/>
    <cellStyle name="Normal 31 2 2 2" xfId="8104" xr:uid="{80DB32FA-AEEA-4F7F-AA23-1A143149345E}"/>
    <cellStyle name="Normal 31 2 2 2 2" xfId="15527" xr:uid="{B037FFC5-E6B5-487E-B6A6-D9B0E62C08E7}"/>
    <cellStyle name="Normal 31 2 2 2 2 2" xfId="30365" xr:uid="{EFAC9678-FAF6-45C0-83C4-7528F8C19A2A}"/>
    <cellStyle name="Normal 31 2 2 2 2 3" xfId="45198" xr:uid="{B6CB2384-54C9-424B-9851-716C5676D077}"/>
    <cellStyle name="Normal 31 2 2 2 3" xfId="22945" xr:uid="{3F3ECD67-5C54-46E8-9F88-5D61C53FF060}"/>
    <cellStyle name="Normal 31 2 2 2 4" xfId="37778" xr:uid="{8A1FDDF9-36C9-4AC0-BE6B-AD52EB3BB37E}"/>
    <cellStyle name="Normal 31 2 2 3" xfId="12289" xr:uid="{9B79B52B-91FF-4548-99CC-114F5B75654C}"/>
    <cellStyle name="Normal 31 2 2 3 2" xfId="27127" xr:uid="{2C982FBC-7F35-435D-97D5-BE74AA448C50}"/>
    <cellStyle name="Normal 31 2 2 3 3" xfId="41960" xr:uid="{6DDE8025-2CB2-45CD-8E01-4F590680D65D}"/>
    <cellStyle name="Normal 31 2 2 4" xfId="19707" xr:uid="{05D4B075-A911-413C-A716-2A765374BC88}"/>
    <cellStyle name="Normal 31 2 2 5" xfId="34540" xr:uid="{AF337D62-766E-46AB-838D-33CD9832DBBB}"/>
    <cellStyle name="Normal 31 2 3" xfId="6730" xr:uid="{93E946A3-4283-4034-841C-09351D3614BD}"/>
    <cellStyle name="Normal 31 2 3 2" xfId="14153" xr:uid="{9D2FBE84-1B28-423A-AD2F-5E444DD63B3F}"/>
    <cellStyle name="Normal 31 2 3 2 2" xfId="28991" xr:uid="{7BE0E23F-CB63-4A83-8DC7-3858BCDDF3A0}"/>
    <cellStyle name="Normal 31 2 3 2 3" xfId="43824" xr:uid="{AE93145D-B455-4480-91C7-1BAE51003F62}"/>
    <cellStyle name="Normal 31 2 3 3" xfId="21571" xr:uid="{9B2ED732-DB97-47B4-953C-8AB43DC785CF}"/>
    <cellStyle name="Normal 31 2 3 4" xfId="36404" xr:uid="{0E2F41FE-06B6-4CC4-ACC8-48501A1290EC}"/>
    <cellStyle name="Normal 31 2 4" xfId="10912" xr:uid="{6B7F8F3B-0408-4404-B175-A79854EB3D5F}"/>
    <cellStyle name="Normal 31 2 4 2" xfId="25750" xr:uid="{BFE60FF1-9A3A-4BE4-93C6-AA1304ED24F8}"/>
    <cellStyle name="Normal 31 2 4 3" xfId="40583" xr:uid="{F61BCBE9-B33C-4910-B74D-BC60C225BD83}"/>
    <cellStyle name="Normal 31 2 5" xfId="18330" xr:uid="{D77D3C03-E75C-488F-ABDB-653AB8720DEA}"/>
    <cellStyle name="Normal 31 2 6" xfId="33163" xr:uid="{EF414127-E44B-4992-9821-297B17848383}"/>
    <cellStyle name="Normal 31 3" xfId="3499" xr:uid="{C469CC9B-9A6C-43CC-8629-B4D8C8B342AC}"/>
    <cellStyle name="Normal 31 3 2" xfId="4867" xr:uid="{ED41F98B-F8F6-4070-9FAC-8E582B5EE3BF}"/>
    <cellStyle name="Normal 31 3 2 2" xfId="8105" xr:uid="{145FA2CB-F2A2-4C0B-AFC2-D80B11140D97}"/>
    <cellStyle name="Normal 31 3 2 2 2" xfId="15528" xr:uid="{E91A582B-288F-4CA9-8501-5F24FDF65FC9}"/>
    <cellStyle name="Normal 31 3 2 2 2 2" xfId="30366" xr:uid="{81103428-E857-4F1A-B564-CB599E7CAEE3}"/>
    <cellStyle name="Normal 31 3 2 2 2 3" xfId="45199" xr:uid="{516B32DF-E608-492C-84CA-3FD8C88DDAB9}"/>
    <cellStyle name="Normal 31 3 2 2 3" xfId="22946" xr:uid="{99358DF3-7B44-4E90-BB54-4364933E51FF}"/>
    <cellStyle name="Normal 31 3 2 2 4" xfId="37779" xr:uid="{41E63A3C-8EA7-4F5D-BACD-E5334776DBFE}"/>
    <cellStyle name="Normal 31 3 2 3" xfId="12290" xr:uid="{9D17DEF7-C9F7-4CA5-AD53-A80525410DB8}"/>
    <cellStyle name="Normal 31 3 2 3 2" xfId="27128" xr:uid="{C64477F7-F1B4-4A65-9DBC-B3CD64AC4340}"/>
    <cellStyle name="Normal 31 3 2 3 3" xfId="41961" xr:uid="{E1969A51-3594-4617-8FB5-F183B9215612}"/>
    <cellStyle name="Normal 31 3 2 4" xfId="19708" xr:uid="{083C89B0-7920-41D6-A859-7D565849881F}"/>
    <cellStyle name="Normal 31 3 2 5" xfId="34541" xr:uid="{86EBACCA-42A8-4A3A-9F85-2A8B059DD3C6}"/>
    <cellStyle name="Normal 31 3 3" xfId="6731" xr:uid="{70ADFB16-3459-430B-9FBB-1255A76DFC43}"/>
    <cellStyle name="Normal 31 3 3 2" xfId="14154" xr:uid="{07D14A73-240A-40C5-A7A5-A808E073F2F7}"/>
    <cellStyle name="Normal 31 3 3 2 2" xfId="28992" xr:uid="{F127E08E-ECAD-48F5-8372-DFB23C642DF7}"/>
    <cellStyle name="Normal 31 3 3 2 3" xfId="43825" xr:uid="{AD3ABEF9-52E0-4965-B9B3-582A88CCD97E}"/>
    <cellStyle name="Normal 31 3 3 3" xfId="21572" xr:uid="{8765AA69-1952-4794-87AE-456810855CF1}"/>
    <cellStyle name="Normal 31 3 3 4" xfId="36405" xr:uid="{AE3061AB-1067-4F65-9796-0D6B3532A6F0}"/>
    <cellStyle name="Normal 31 3 4" xfId="10913" xr:uid="{DDFF1735-49F5-437C-9739-7F3C9EA9CA74}"/>
    <cellStyle name="Normal 31 3 4 2" xfId="25751" xr:uid="{0ED6A563-73EE-42D2-8E01-070C9E4ACFE8}"/>
    <cellStyle name="Normal 31 3 4 3" xfId="40584" xr:uid="{C204FDF3-1F5A-4986-B546-6A68CC6F6D5F}"/>
    <cellStyle name="Normal 31 3 5" xfId="18331" xr:uid="{A628C868-C563-49BE-91A6-5EA6D39A0320}"/>
    <cellStyle name="Normal 31 3 6" xfId="33164" xr:uid="{A273FCB5-AC0A-4EF8-B078-0586A917F35A}"/>
    <cellStyle name="Normal 31 4" xfId="4868" xr:uid="{D8CD0A07-AE2E-4D3C-9B70-54D39B7E6C3A}"/>
    <cellStyle name="Normal 31 4 2" xfId="8106" xr:uid="{937760E5-9C7B-42E5-A18D-8A36932CD5FD}"/>
    <cellStyle name="Normal 31 4 2 2" xfId="15529" xr:uid="{E5D98CDE-67DE-46B6-AAE2-F53E92796C65}"/>
    <cellStyle name="Normal 31 4 2 2 2" xfId="30367" xr:uid="{A1A18686-9C87-422D-83A6-D741D11A723A}"/>
    <cellStyle name="Normal 31 4 2 2 3" xfId="45200" xr:uid="{08F6DD19-7CC3-4F6D-8F8E-E61718A96E28}"/>
    <cellStyle name="Normal 31 4 2 3" xfId="22947" xr:uid="{40DC8342-FC67-47EE-A8B2-839F7881A89D}"/>
    <cellStyle name="Normal 31 4 2 4" xfId="37780" xr:uid="{083877B2-9BEC-4D03-A210-79B8F384B3B8}"/>
    <cellStyle name="Normal 31 4 3" xfId="12291" xr:uid="{76950C3A-66DE-482E-AE61-A6B0378D3C56}"/>
    <cellStyle name="Normal 31 4 3 2" xfId="27129" xr:uid="{80725445-A72D-48A6-B42B-CD714AAD6307}"/>
    <cellStyle name="Normal 31 4 3 3" xfId="41962" xr:uid="{1B84F4C7-16E7-45E7-BE10-E3FB555DEEE9}"/>
    <cellStyle name="Normal 31 4 4" xfId="19709" xr:uid="{873454B9-576B-41D3-AD39-5FBDD13FD664}"/>
    <cellStyle name="Normal 31 4 5" xfId="34542" xr:uid="{157F7F73-079B-489D-9A83-CE92448A6669}"/>
    <cellStyle name="Normal 31 5" xfId="5645" xr:uid="{625EC586-CC08-4974-A3AF-A74D6A068E63}"/>
    <cellStyle name="Normal 31 5 2" xfId="8885" xr:uid="{3EEB1435-6E66-440F-9D1B-CF2920F6482F}"/>
    <cellStyle name="Normal 31 5 2 2" xfId="16308" xr:uid="{7E97092B-6470-408A-A0BF-F678F0B4A116}"/>
    <cellStyle name="Normal 31 5 2 2 2" xfId="31146" xr:uid="{0731F6FC-D9B6-4533-BE6C-0D4762804C6D}"/>
    <cellStyle name="Normal 31 5 2 2 3" xfId="45979" xr:uid="{CEA3047F-DA31-428A-A266-49EC28854B92}"/>
    <cellStyle name="Normal 31 5 2 3" xfId="23726" xr:uid="{8608FE84-4140-45C4-9277-5B3E706347C1}"/>
    <cellStyle name="Normal 31 5 2 4" xfId="38559" xr:uid="{FC452520-4D7E-434B-80B0-C4A2ED52E532}"/>
    <cellStyle name="Normal 31 5 3" xfId="13070" xr:uid="{63BDD9C8-BC62-46C6-8688-C8E33B95349D}"/>
    <cellStyle name="Normal 31 5 3 2" xfId="27908" xr:uid="{A31D71A1-EEC2-4A20-A340-2050DFBA409F}"/>
    <cellStyle name="Normal 31 5 3 3" xfId="42741" xr:uid="{DFEF3651-36DF-4D69-98D5-CCBB1F73EE69}"/>
    <cellStyle name="Normal 31 5 4" xfId="20488" xr:uid="{545AA73C-6571-42C5-AD6A-223ACD4369C2}"/>
    <cellStyle name="Normal 31 5 5" xfId="35321" xr:uid="{C2CEE96E-56F7-4BB5-B442-11697B19FD3D}"/>
    <cellStyle name="Normal 31 6" xfId="3497" xr:uid="{FAF50B6D-03AF-4E69-ABFA-6220344AEABF}"/>
    <cellStyle name="Normal 31 6 2" xfId="9533" xr:uid="{68C6398E-FD94-4AF9-89BD-DA1BB6A1468F}"/>
    <cellStyle name="Normal 31 6 2 2" xfId="16956" xr:uid="{763F5456-3826-48AA-B3DB-0BFC597978B1}"/>
    <cellStyle name="Normal 31 6 2 2 2" xfId="31794" xr:uid="{CF1D8600-8B67-41E6-8789-9268FE1C7D29}"/>
    <cellStyle name="Normal 31 6 2 2 3" xfId="46627" xr:uid="{2D7586DB-2634-443B-ACB7-EAE77C5031AC}"/>
    <cellStyle name="Normal 31 6 2 3" xfId="24374" xr:uid="{8B8750F3-FC51-4A3F-928E-E469A1CE748D}"/>
    <cellStyle name="Normal 31 6 2 4" xfId="39207" xr:uid="{3BD37FC7-CAFC-4EA4-9CC5-77FB558432A1}"/>
    <cellStyle name="Normal 31 6 3" xfId="10911" xr:uid="{4F6BDE1B-8795-487E-ACF0-A779B5ACA7A4}"/>
    <cellStyle name="Normal 31 6 3 2" xfId="25749" xr:uid="{E6A34EEB-9352-4144-A51D-EA6D005835B9}"/>
    <cellStyle name="Normal 31 6 3 3" xfId="40582" xr:uid="{B870479C-B446-4782-B4D7-B9C908ECEDA5}"/>
    <cellStyle name="Normal 31 6 4" xfId="18329" xr:uid="{E0692133-3887-4D58-B109-781A034F86A2}"/>
    <cellStyle name="Normal 31 6 5" xfId="33162" xr:uid="{60F22793-78C2-4F16-A793-6FEB97664FD8}"/>
    <cellStyle name="Normal 31 7" xfId="6729" xr:uid="{0085D310-2B2D-4380-A363-7A08AD779CDE}"/>
    <cellStyle name="Normal 31 7 2" xfId="14152" xr:uid="{27C8D619-2678-4E1C-A80D-3EB35C5B9788}"/>
    <cellStyle name="Normal 31 7 2 2" xfId="28990" xr:uid="{8D1096F2-8E42-46D2-884C-F5676D258EC7}"/>
    <cellStyle name="Normal 31 7 2 3" xfId="43823" xr:uid="{8C55BA63-A0D5-4B3F-95BD-10B8049FD9FF}"/>
    <cellStyle name="Normal 31 7 3" xfId="21570" xr:uid="{DF0FD0F7-72C9-4E95-944D-F8E198106634}"/>
    <cellStyle name="Normal 31 7 4" xfId="36403" xr:uid="{805DF85E-47BF-4D3E-ABBD-685435C587F0}"/>
    <cellStyle name="Normal 31 8" xfId="10192" xr:uid="{C8D356A3-5D36-4466-BD3E-22AA8BFD213B}"/>
    <cellStyle name="Normal 31 8 2" xfId="25030" xr:uid="{62261BB0-5279-4796-A149-7DC40A3605CF}"/>
    <cellStyle name="Normal 31 8 3" xfId="39863" xr:uid="{AF481ABA-E3AB-4487-AA61-38DC0E59B6CD}"/>
    <cellStyle name="Normal 31 9" xfId="17610" xr:uid="{49D77908-DB4A-41B2-8015-2D096505FD81}"/>
    <cellStyle name="Normal 32" xfId="2202" xr:uid="{A526BC17-5F07-4941-9464-39E0EE461AA5}"/>
    <cellStyle name="Normal 32 10" xfId="32446" xr:uid="{677FC006-EBBD-4B43-A6C6-0B4A5D3A0CC7}"/>
    <cellStyle name="Normal 32 2" xfId="2787" xr:uid="{024B9BC1-66A8-471E-91A2-1FCBE16B002B}"/>
    <cellStyle name="Normal 32 2 2" xfId="4869" xr:uid="{0386CFBE-333D-478F-B3E3-EC356596CDC9}"/>
    <cellStyle name="Normal 32 2 2 2" xfId="8107" xr:uid="{2CE4C53A-D674-4248-96B2-4CB1E2B87D7F}"/>
    <cellStyle name="Normal 32 2 2 2 2" xfId="15530" xr:uid="{5E1EBE5F-75B0-4231-A2E1-0B714E26EA14}"/>
    <cellStyle name="Normal 32 2 2 2 2 2" xfId="30368" xr:uid="{ED0A86A9-7EA5-4911-9B4A-4FB7055FD553}"/>
    <cellStyle name="Normal 32 2 2 2 2 3" xfId="45201" xr:uid="{0827B2D4-55D5-4379-8CB1-B37A9379B594}"/>
    <cellStyle name="Normal 32 2 2 2 3" xfId="22948" xr:uid="{CC98F391-200B-4BFF-90F6-B9BA561795BB}"/>
    <cellStyle name="Normal 32 2 2 2 4" xfId="37781" xr:uid="{0ADFFF71-82E8-4A0C-A6DD-F2C8CE235ED7}"/>
    <cellStyle name="Normal 32 2 2 3" xfId="12292" xr:uid="{0ECCED90-8E9A-435D-B0CC-EA4DFE7B9642}"/>
    <cellStyle name="Normal 32 2 2 3 2" xfId="27130" xr:uid="{838F0583-8611-4526-B57F-74836B259B31}"/>
    <cellStyle name="Normal 32 2 2 3 3" xfId="41963" xr:uid="{920CF04F-69FF-417A-A826-F5AFB0224A66}"/>
    <cellStyle name="Normal 32 2 2 4" xfId="19710" xr:uid="{3E2C59D1-0DEC-4F11-A146-9F3CC929FE6B}"/>
    <cellStyle name="Normal 32 2 2 5" xfId="34543" xr:uid="{4210914D-DD91-4772-BED5-1A09D40BBAED}"/>
    <cellStyle name="Normal 32 2 3" xfId="6733" xr:uid="{A6F4E39F-9A12-427E-8AE2-879CEFF1D15A}"/>
    <cellStyle name="Normal 32 2 3 2" xfId="14156" xr:uid="{5F3E1169-A284-41F3-8A99-889B38DBD729}"/>
    <cellStyle name="Normal 32 2 3 2 2" xfId="28994" xr:uid="{EB8C263D-CF71-4AEE-91CC-0B51B1661FC1}"/>
    <cellStyle name="Normal 32 2 3 2 3" xfId="43827" xr:uid="{E8F250A3-3510-4B54-A57E-F0CC0709422F}"/>
    <cellStyle name="Normal 32 2 3 3" xfId="21574" xr:uid="{A70867D9-51A6-45A4-9309-624D96A10460}"/>
    <cellStyle name="Normal 32 2 3 4" xfId="36407" xr:uid="{D38B9EAE-E8E9-45EB-A731-D32296EE54BD}"/>
    <cellStyle name="Normal 32 2 4" xfId="10915" xr:uid="{9C8DF0CD-46A1-447A-A283-23DDAF1D190C}"/>
    <cellStyle name="Normal 32 2 4 2" xfId="25753" xr:uid="{E1865FB4-B912-4EDF-90E5-F4889E6C875C}"/>
    <cellStyle name="Normal 32 2 4 3" xfId="40586" xr:uid="{87F2EB31-C262-4B87-AEFB-DE42406E12AB}"/>
    <cellStyle name="Normal 32 2 5" xfId="18333" xr:uid="{22B10192-9341-4DF2-A0F4-45A48ED1D62F}"/>
    <cellStyle name="Normal 32 2 6" xfId="33166" xr:uid="{CA250CF9-2795-435F-94A4-E2B36C26ADEE}"/>
    <cellStyle name="Normal 32 3" xfId="2850" xr:uid="{8B26FBE3-D4E4-40A5-8C68-38639F94A94E}"/>
    <cellStyle name="Normal 32 3 2" xfId="4870" xr:uid="{F2104E4D-AFB9-4B7F-AF1A-D3C57F0CAAB7}"/>
    <cellStyle name="Normal 32 3 2 2" xfId="8108" xr:uid="{D96FB2A1-CBE8-43A4-9F48-23924DFCE962}"/>
    <cellStyle name="Normal 32 3 2 2 2" xfId="15531" xr:uid="{747793A2-ABDF-4298-A4A6-A60401AB0AC5}"/>
    <cellStyle name="Normal 32 3 2 2 2 2" xfId="30369" xr:uid="{CA6FB98E-B850-4088-803F-C6279BC2DB1B}"/>
    <cellStyle name="Normal 32 3 2 2 2 3" xfId="45202" xr:uid="{B716DF72-7EFC-4ACA-9C32-C53508A677B7}"/>
    <cellStyle name="Normal 32 3 2 2 3" xfId="22949" xr:uid="{CACED2EE-E1EC-4857-96E5-BC427B8F306D}"/>
    <cellStyle name="Normal 32 3 2 2 4" xfId="37782" xr:uid="{53704C97-783C-4CED-ACC2-0BBF86686501}"/>
    <cellStyle name="Normal 32 3 2 3" xfId="12293" xr:uid="{CEDC9089-E820-43B8-AF7E-2E42379D3ADF}"/>
    <cellStyle name="Normal 32 3 2 3 2" xfId="27131" xr:uid="{36857582-0CA0-4329-A2C3-1BAE1A441C5B}"/>
    <cellStyle name="Normal 32 3 2 3 3" xfId="41964" xr:uid="{451EEC8B-9008-4219-BB4B-CA9D11204F2E}"/>
    <cellStyle name="Normal 32 3 2 4" xfId="19711" xr:uid="{58144BDF-8B90-481A-9489-1F3F4718DCB9}"/>
    <cellStyle name="Normal 32 3 2 5" xfId="34544" xr:uid="{61A93491-1D58-4AE8-883C-9D6AC4D27C05}"/>
    <cellStyle name="Normal 32 3 3" xfId="6734" xr:uid="{8FF21316-C537-4949-A354-42DDF74AB9E4}"/>
    <cellStyle name="Normal 32 3 3 2" xfId="14157" xr:uid="{8B1E0510-783E-49FB-9D80-5F7E516A7587}"/>
    <cellStyle name="Normal 32 3 3 2 2" xfId="28995" xr:uid="{B6F784E8-E7B4-440E-A43D-5021FA0FE811}"/>
    <cellStyle name="Normal 32 3 3 2 3" xfId="43828" xr:uid="{FC74D889-A928-4966-BCE4-1A45B1EE799F}"/>
    <cellStyle name="Normal 32 3 3 3" xfId="21575" xr:uid="{019D3D98-E412-43F7-A686-005053468D30}"/>
    <cellStyle name="Normal 32 3 3 4" xfId="36408" xr:uid="{C35F4221-4780-4E52-90D0-250B844E3279}"/>
    <cellStyle name="Normal 32 3 4" xfId="10916" xr:uid="{D6FB03A5-59FF-4354-BB2F-F3AEE558C11E}"/>
    <cellStyle name="Normal 32 3 4 2" xfId="25754" xr:uid="{27EA1401-17DF-4DDA-826B-F940ED23451A}"/>
    <cellStyle name="Normal 32 3 4 3" xfId="40587" xr:uid="{A7D2CFDE-0A88-47A8-ABC2-FD9351483D81}"/>
    <cellStyle name="Normal 32 3 5" xfId="18334" xr:uid="{6AD56480-31E7-4F14-AF95-B6FEE234486F}"/>
    <cellStyle name="Normal 32 3 6" xfId="33167" xr:uid="{F623D35E-9628-4E5D-9890-61467AB9FF17}"/>
    <cellStyle name="Normal 32 3 7" xfId="3501" xr:uid="{4E23641F-F98C-4303-9EF3-2F391AFDF842}"/>
    <cellStyle name="Normal 32 4" xfId="4871" xr:uid="{D98F6B47-F421-4219-B7E9-1DC1F52F5639}"/>
    <cellStyle name="Normal 32 4 2" xfId="8109" xr:uid="{840F3472-0901-4254-8251-22D518CB1C20}"/>
    <cellStyle name="Normal 32 4 2 2" xfId="15532" xr:uid="{4A62F3CB-D1CF-4B66-B10D-23962824B7B7}"/>
    <cellStyle name="Normal 32 4 2 2 2" xfId="30370" xr:uid="{6FA099E2-1FE3-498B-A1A8-9F312E1F5EBB}"/>
    <cellStyle name="Normal 32 4 2 2 3" xfId="45203" xr:uid="{A69F0D6C-EB73-41A6-B31F-7A3A389D20B6}"/>
    <cellStyle name="Normal 32 4 2 3" xfId="22950" xr:uid="{F8278D8C-F645-4D4D-96F5-E1F5007D36C1}"/>
    <cellStyle name="Normal 32 4 2 4" xfId="37783" xr:uid="{BD9BEF8C-AC80-4770-AD2A-F299D8F3B6F3}"/>
    <cellStyle name="Normal 32 4 3" xfId="12294" xr:uid="{E0351742-517C-4D37-BF2E-95BE2C6FA3C4}"/>
    <cellStyle name="Normal 32 4 3 2" xfId="27132" xr:uid="{0E951F54-9F86-4F13-921B-C11BE902CDE0}"/>
    <cellStyle name="Normal 32 4 3 3" xfId="41965" xr:uid="{ED87478B-517B-4E93-9614-ADD29BABDE29}"/>
    <cellStyle name="Normal 32 4 4" xfId="19712" xr:uid="{BF03AA5A-0F1A-4203-8BFC-4CF8ACFCBBA2}"/>
    <cellStyle name="Normal 32 4 5" xfId="34545" xr:uid="{7D5EA6BB-23B9-446E-9588-AF63AFBBABEF}"/>
    <cellStyle name="Normal 32 5" xfId="6016" xr:uid="{3C5B6A18-8D97-48D4-9B90-643606DDD3BC}"/>
    <cellStyle name="Normal 32 5 2" xfId="9254" xr:uid="{2129B50A-879B-4F65-B65F-92D3E4BE4DC6}"/>
    <cellStyle name="Normal 32 5 2 2" xfId="16677" xr:uid="{1B7B8829-57B3-40E0-A1ED-230F9DBF4045}"/>
    <cellStyle name="Normal 32 5 2 2 2" xfId="31515" xr:uid="{3A686D89-EAF2-4064-8B22-FC67DAF57032}"/>
    <cellStyle name="Normal 32 5 2 2 3" xfId="46348" xr:uid="{85C46439-6C88-465D-A771-CAC798752BEC}"/>
    <cellStyle name="Normal 32 5 2 3" xfId="24095" xr:uid="{2F89B91C-EC10-4DB1-97B8-BA85D1816FF8}"/>
    <cellStyle name="Normal 32 5 2 4" xfId="38928" xr:uid="{085023EA-0155-416B-8A31-675CF956DEA9}"/>
    <cellStyle name="Normal 32 5 3" xfId="13439" xr:uid="{A1768E25-5D44-461A-9CC9-5216362F6412}"/>
    <cellStyle name="Normal 32 5 3 2" xfId="28277" xr:uid="{36784836-B5DE-480D-AF5D-BCFDC72D37AC}"/>
    <cellStyle name="Normal 32 5 3 3" xfId="43110" xr:uid="{E7DE9DD9-9D3F-4548-8F0F-98267D7F09CC}"/>
    <cellStyle name="Normal 32 5 4" xfId="20857" xr:uid="{5FAA283E-4FD6-4481-B841-AD0E9756BDDF}"/>
    <cellStyle name="Normal 32 5 5" xfId="35690" xr:uid="{3BF38FAE-D720-448B-A164-5EC3733FB532}"/>
    <cellStyle name="Normal 32 6" xfId="3500" xr:uid="{7259630E-2C2B-4DDF-8E20-BDE1236BACE0}"/>
    <cellStyle name="Normal 32 6 2" xfId="9534" xr:uid="{9A06997A-2F03-4131-B7A9-DEF936C2E82B}"/>
    <cellStyle name="Normal 32 6 2 2" xfId="16957" xr:uid="{74B96164-78A3-4B53-A1E6-643C57BDE856}"/>
    <cellStyle name="Normal 32 6 2 2 2" xfId="31795" xr:uid="{B0ED6294-493D-49C4-AE7E-40674199AE78}"/>
    <cellStyle name="Normal 32 6 2 2 3" xfId="46628" xr:uid="{E9659E59-738F-4533-A16B-E95E320D9EA0}"/>
    <cellStyle name="Normal 32 6 2 3" xfId="24375" xr:uid="{A7EC6FB3-25DC-44EA-81A0-CCE486C03604}"/>
    <cellStyle name="Normal 32 6 2 4" xfId="39208" xr:uid="{675BCB2F-7C07-4AE6-9560-7472D89BB4D6}"/>
    <cellStyle name="Normal 32 6 3" xfId="10914" xr:uid="{07E7F169-C6C4-44A5-8A86-3B4E8889D8E0}"/>
    <cellStyle name="Normal 32 6 3 2" xfId="25752" xr:uid="{18DCA203-8936-4EB5-B7ED-954D23825B8C}"/>
    <cellStyle name="Normal 32 6 3 3" xfId="40585" xr:uid="{65BC2163-C014-47D2-9ED9-A04E355652D3}"/>
    <cellStyle name="Normal 32 6 4" xfId="18332" xr:uid="{C71A96A8-65D0-47AA-BD3C-E1FC471218AF}"/>
    <cellStyle name="Normal 32 6 5" xfId="33165" xr:uid="{D39C4121-C461-4584-A8DE-93D482B35710}"/>
    <cellStyle name="Normal 32 7" xfId="6732" xr:uid="{A1B652E9-BCE4-4A7D-937F-7C41A1B28E7C}"/>
    <cellStyle name="Normal 32 7 2" xfId="14155" xr:uid="{E7B43E32-DD4E-420D-9AA4-DE7AFFCF2CD0}"/>
    <cellStyle name="Normal 32 7 2 2" xfId="28993" xr:uid="{6C7D3B39-E17B-49C2-B6BF-450D84FF0CE7}"/>
    <cellStyle name="Normal 32 7 2 3" xfId="43826" xr:uid="{009BC89A-338B-4397-9D65-C05218ECCA80}"/>
    <cellStyle name="Normal 32 7 3" xfId="21573" xr:uid="{3F68627C-2D3F-4771-813A-0359E4ACEA4D}"/>
    <cellStyle name="Normal 32 7 4" xfId="36406" xr:uid="{5B714EC7-59C8-4070-8C76-6BE124D859BC}"/>
    <cellStyle name="Normal 32 8" xfId="10195" xr:uid="{E50601E1-1FE3-4059-B541-EE7BE28F06A6}"/>
    <cellStyle name="Normal 32 8 2" xfId="25033" xr:uid="{4D5066A7-08BB-4F32-89D4-243DA1E30095}"/>
    <cellStyle name="Normal 32 8 3" xfId="39866" xr:uid="{D3FEC9B3-26DC-48B8-AA81-28DBD639E04D}"/>
    <cellStyle name="Normal 32 9" xfId="17613" xr:uid="{1CC08469-7CCE-409C-BA16-83570B98F5DB}"/>
    <cellStyle name="Normal 33" xfId="2791" xr:uid="{C85F8D13-AC40-41A0-BBDE-6737C5D0E146}"/>
    <cellStyle name="Normal 33 10" xfId="32450" xr:uid="{8F3B21AE-963F-4281-8B9C-B0436707D7A3}"/>
    <cellStyle name="Normal 33 2" xfId="3503" xr:uid="{6F8275A2-19AC-4811-91C7-C2FC10C13FBE}"/>
    <cellStyle name="Normal 33 2 2" xfId="4872" xr:uid="{B7CCC1C5-3FAA-4225-8A8F-E4BB8B735DFB}"/>
    <cellStyle name="Normal 33 2 2 2" xfId="8110" xr:uid="{5CB3E45E-074E-465C-9447-E437AFDA44DB}"/>
    <cellStyle name="Normal 33 2 2 2 2" xfId="15533" xr:uid="{DFBC8051-93C1-4965-9193-A937AE6A0A21}"/>
    <cellStyle name="Normal 33 2 2 2 2 2" xfId="30371" xr:uid="{61E4B083-8CA8-4BB3-BE2B-1748A6D0FAED}"/>
    <cellStyle name="Normal 33 2 2 2 2 3" xfId="45204" xr:uid="{7B890C61-AF96-4BDD-B8EB-69335C194D25}"/>
    <cellStyle name="Normal 33 2 2 2 3" xfId="22951" xr:uid="{B9AAFD02-C2D4-467C-B0C4-DCA96981EB83}"/>
    <cellStyle name="Normal 33 2 2 2 4" xfId="37784" xr:uid="{76BE768B-9064-4ECF-A427-92FD325E4E32}"/>
    <cellStyle name="Normal 33 2 2 3" xfId="12295" xr:uid="{CF6798F9-7846-45E4-B687-BB73359E541B}"/>
    <cellStyle name="Normal 33 2 2 3 2" xfId="27133" xr:uid="{199F7E50-7EF7-44B7-89FA-16190E0C6AA2}"/>
    <cellStyle name="Normal 33 2 2 3 3" xfId="41966" xr:uid="{9DE4FFBF-533D-4EFD-A7B4-D28806E4AA8E}"/>
    <cellStyle name="Normal 33 2 2 4" xfId="19713" xr:uid="{822E3A9D-DBA1-437F-BD9A-EA21E57DBFFD}"/>
    <cellStyle name="Normal 33 2 2 5" xfId="34546" xr:uid="{9B03AE05-ED7E-4052-A66B-278850F166A5}"/>
    <cellStyle name="Normal 33 2 3" xfId="6736" xr:uid="{1520A8BE-0743-470A-ABBB-E867248AB04D}"/>
    <cellStyle name="Normal 33 2 3 2" xfId="14159" xr:uid="{93B2505D-8574-459B-9A9C-A7BFF29779E3}"/>
    <cellStyle name="Normal 33 2 3 2 2" xfId="28997" xr:uid="{82D67B2E-B0C8-4572-9670-F975500E58D1}"/>
    <cellStyle name="Normal 33 2 3 2 3" xfId="43830" xr:uid="{2B78F5DB-81CF-44BB-90F2-2C348A0AD124}"/>
    <cellStyle name="Normal 33 2 3 3" xfId="21577" xr:uid="{073AE35F-DCD8-498B-9E7B-AF124515BE28}"/>
    <cellStyle name="Normal 33 2 3 4" xfId="36410" xr:uid="{49EA9CCF-499C-4C6B-8159-CAE98DAF5592}"/>
    <cellStyle name="Normal 33 2 4" xfId="10918" xr:uid="{4744171F-6A6E-4CB7-A722-E3E59FAFA0A4}"/>
    <cellStyle name="Normal 33 2 4 2" xfId="25756" xr:uid="{1322F65C-0565-4C4D-AB42-6BA6E9F7E2AD}"/>
    <cellStyle name="Normal 33 2 4 3" xfId="40589" xr:uid="{D7BE1108-9DD3-4992-996B-6D17FA530A16}"/>
    <cellStyle name="Normal 33 2 5" xfId="18336" xr:uid="{632FDB57-AF63-4796-818E-3BD3CD900D6B}"/>
    <cellStyle name="Normal 33 2 6" xfId="33169" xr:uid="{7571CAB1-5F22-48FB-BCFD-A1B15A5D89D9}"/>
    <cellStyle name="Normal 33 3" xfId="3504" xr:uid="{C048B759-4712-44C8-9D62-9DF7655AF69B}"/>
    <cellStyle name="Normal 33 3 2" xfId="4873" xr:uid="{511CF236-B31E-4C3A-8D1B-EB2EC3DBEB35}"/>
    <cellStyle name="Normal 33 3 2 2" xfId="8111" xr:uid="{B1246420-2FEC-4247-B130-910C5010C42B}"/>
    <cellStyle name="Normal 33 3 2 2 2" xfId="15534" xr:uid="{4868FB79-15EB-41B2-A206-A78D01D07152}"/>
    <cellStyle name="Normal 33 3 2 2 2 2" xfId="30372" xr:uid="{CC31ACCE-F027-4BD9-A297-89D1CA463F5E}"/>
    <cellStyle name="Normal 33 3 2 2 2 3" xfId="45205" xr:uid="{E9DC35C9-DB8D-4C53-B7DF-3BA259158170}"/>
    <cellStyle name="Normal 33 3 2 2 3" xfId="22952" xr:uid="{87CABD9C-B7FE-44E1-BE88-8775CFBC4EEB}"/>
    <cellStyle name="Normal 33 3 2 2 4" xfId="37785" xr:uid="{3FC94BB8-E36E-476A-9AAF-D444584CCE16}"/>
    <cellStyle name="Normal 33 3 2 3" xfId="12296" xr:uid="{4834B3E2-BA09-4834-8B04-39CF75BC0322}"/>
    <cellStyle name="Normal 33 3 2 3 2" xfId="27134" xr:uid="{D9E325B8-D7BA-4F62-8040-C8675FA5BA84}"/>
    <cellStyle name="Normal 33 3 2 3 3" xfId="41967" xr:uid="{457D3956-EDCA-4350-BA6A-2504135EB558}"/>
    <cellStyle name="Normal 33 3 2 4" xfId="19714" xr:uid="{BEF92E1A-227D-40F6-A9D1-5989CF6293E3}"/>
    <cellStyle name="Normal 33 3 2 5" xfId="34547" xr:uid="{57F37155-C542-408C-8A03-3935452CEA45}"/>
    <cellStyle name="Normal 33 3 3" xfId="6737" xr:uid="{9D87E690-4AFD-40FB-A266-382D45D9B913}"/>
    <cellStyle name="Normal 33 3 3 2" xfId="14160" xr:uid="{4566D39C-CF87-4DA5-8D48-886053244A91}"/>
    <cellStyle name="Normal 33 3 3 2 2" xfId="28998" xr:uid="{EE37A393-55F3-4CA9-8C01-62E8F5A0D8A3}"/>
    <cellStyle name="Normal 33 3 3 2 3" xfId="43831" xr:uid="{38D771D5-FCD4-4015-AD85-BB12256D8C9A}"/>
    <cellStyle name="Normal 33 3 3 3" xfId="21578" xr:uid="{5749B484-D150-4FD1-BE77-D61B5061D0F9}"/>
    <cellStyle name="Normal 33 3 3 4" xfId="36411" xr:uid="{B22F9DFC-A624-44B8-B40A-AABA01BFB138}"/>
    <cellStyle name="Normal 33 3 4" xfId="10919" xr:uid="{19CAAAC4-A789-45AA-816A-723772FABD49}"/>
    <cellStyle name="Normal 33 3 4 2" xfId="25757" xr:uid="{20B63F68-2560-4455-B8D5-B5AC720418DB}"/>
    <cellStyle name="Normal 33 3 4 3" xfId="40590" xr:uid="{B9C80B4B-CF3E-474B-BDFE-C3970E08131A}"/>
    <cellStyle name="Normal 33 3 5" xfId="18337" xr:uid="{76A574E0-2332-4951-8AF5-095A37BB693C}"/>
    <cellStyle name="Normal 33 3 6" xfId="33170" xr:uid="{A069D04A-59AB-4277-B06D-B1FBF3D7D9AD}"/>
    <cellStyle name="Normal 33 4" xfId="4874" xr:uid="{EF60B484-7C65-44BC-A656-E865E7D8E237}"/>
    <cellStyle name="Normal 33 4 2" xfId="8112" xr:uid="{3DFC5B81-F665-4E66-8646-1FC83EC4E1CD}"/>
    <cellStyle name="Normal 33 4 2 2" xfId="15535" xr:uid="{DD55902D-5240-4405-B008-6A655586EE89}"/>
    <cellStyle name="Normal 33 4 2 2 2" xfId="30373" xr:uid="{4121D732-3D8A-422B-A228-CA16C406BD86}"/>
    <cellStyle name="Normal 33 4 2 2 3" xfId="45206" xr:uid="{958EE451-43CE-40A0-937A-AA99BB79F870}"/>
    <cellStyle name="Normal 33 4 2 3" xfId="22953" xr:uid="{7169D956-B863-4CC5-8635-E5152F23EA27}"/>
    <cellStyle name="Normal 33 4 2 4" xfId="37786" xr:uid="{E8719EC0-A1F1-4C53-9F8D-A112F1245EFA}"/>
    <cellStyle name="Normal 33 4 3" xfId="12297" xr:uid="{E2B372AF-6ED0-4E24-89B8-E14A75D5739B}"/>
    <cellStyle name="Normal 33 4 3 2" xfId="27135" xr:uid="{155455FC-61C1-466E-AFC5-F1F2C1595D22}"/>
    <cellStyle name="Normal 33 4 3 3" xfId="41968" xr:uid="{6088C4C8-15DD-410F-96D2-D54601BFD6B0}"/>
    <cellStyle name="Normal 33 4 4" xfId="19715" xr:uid="{1BC75D4E-9A39-4925-B27E-EFF307B80C09}"/>
    <cellStyle name="Normal 33 4 5" xfId="34548" xr:uid="{A07B61A1-3DA9-43CD-9B1C-A9CA044F0534}"/>
    <cellStyle name="Normal 33 5" xfId="5706" xr:uid="{728801E2-82C8-4B51-914C-9A13CEFE7E7B}"/>
    <cellStyle name="Normal 33 5 2" xfId="8946" xr:uid="{3B172751-A6CF-4D0E-9699-7374F6779E0E}"/>
    <cellStyle name="Normal 33 5 2 2" xfId="16369" xr:uid="{DFEA188A-5B20-455D-8A24-3E5D15605ECC}"/>
    <cellStyle name="Normal 33 5 2 2 2" xfId="31207" xr:uid="{0C54639B-7288-41B3-875C-6DA049206C81}"/>
    <cellStyle name="Normal 33 5 2 2 3" xfId="46040" xr:uid="{8A5A7D9F-DA9B-45C0-9389-CAB0CC91220B}"/>
    <cellStyle name="Normal 33 5 2 3" xfId="23787" xr:uid="{EE576A96-9DA0-4849-B141-5834C65169D5}"/>
    <cellStyle name="Normal 33 5 2 4" xfId="38620" xr:uid="{00390984-71F9-4D34-8016-11B9B2A537DC}"/>
    <cellStyle name="Normal 33 5 3" xfId="13131" xr:uid="{395499D8-55A0-4675-8870-989F9B6E9192}"/>
    <cellStyle name="Normal 33 5 3 2" xfId="27969" xr:uid="{FE347DE5-9CAD-4A05-896C-5391017781C2}"/>
    <cellStyle name="Normal 33 5 3 3" xfId="42802" xr:uid="{91BB99D0-086C-404F-A583-8EBE1394465D}"/>
    <cellStyle name="Normal 33 5 4" xfId="20549" xr:uid="{703320E1-E4AB-457F-B75A-EC8AB9EC39FE}"/>
    <cellStyle name="Normal 33 5 5" xfId="35382" xr:uid="{F2D50274-3D5A-4401-85CB-5F6564C23310}"/>
    <cellStyle name="Normal 33 6" xfId="3502" xr:uid="{5E9E5570-A98C-4936-A85F-B13B47952C84}"/>
    <cellStyle name="Normal 33 6 2" xfId="9535" xr:uid="{4BEE9E16-F50F-4655-A478-401291EF9E2B}"/>
    <cellStyle name="Normal 33 6 2 2" xfId="16958" xr:uid="{4A581B61-2051-43EB-B055-44347279D90B}"/>
    <cellStyle name="Normal 33 6 2 2 2" xfId="31796" xr:uid="{37570F4C-A21C-4C32-9705-3FEBD6FD2F14}"/>
    <cellStyle name="Normal 33 6 2 2 3" xfId="46629" xr:uid="{1F54FE7E-4DFA-4B79-95B7-84A509130B40}"/>
    <cellStyle name="Normal 33 6 2 3" xfId="24376" xr:uid="{F3E7DA04-F534-4A06-B812-ACF6A456E1D6}"/>
    <cellStyle name="Normal 33 6 2 4" xfId="39209" xr:uid="{40BBA169-167F-48AF-9F09-E48B7C632418}"/>
    <cellStyle name="Normal 33 6 3" xfId="10917" xr:uid="{A45CFBD9-AEDE-461C-B4D0-E249C1038673}"/>
    <cellStyle name="Normal 33 6 3 2" xfId="25755" xr:uid="{5964F371-F208-4127-A285-38430F4FDAAB}"/>
    <cellStyle name="Normal 33 6 3 3" xfId="40588" xr:uid="{6D0B95E5-79F0-46A2-ABF8-B36BCC60C4B6}"/>
    <cellStyle name="Normal 33 6 4" xfId="18335" xr:uid="{0E4ADD6A-DD48-40A7-8214-9BDDC736A280}"/>
    <cellStyle name="Normal 33 6 5" xfId="33168" xr:uid="{14007983-8D70-4D15-A0BE-07A2E889495A}"/>
    <cellStyle name="Normal 33 7" xfId="6735" xr:uid="{9E08B833-6DDF-4868-B325-702712A1E674}"/>
    <cellStyle name="Normal 33 7 2" xfId="14158" xr:uid="{72568E44-F88C-4CEC-A780-CF90DDF472D0}"/>
    <cellStyle name="Normal 33 7 2 2" xfId="28996" xr:uid="{9C992EE0-5612-42BF-BAD0-5D533AF493E9}"/>
    <cellStyle name="Normal 33 7 2 3" xfId="43829" xr:uid="{6D9F9D7D-BB0A-4D04-A497-FBC4F10BDFF4}"/>
    <cellStyle name="Normal 33 7 3" xfId="21576" xr:uid="{FCB108A2-3431-4382-862D-9FD88E7C58E2}"/>
    <cellStyle name="Normal 33 7 4" xfId="36409" xr:uid="{4F467BBE-3746-488B-B16A-440E528131DD}"/>
    <cellStyle name="Normal 33 8" xfId="10199" xr:uid="{0991AC4E-1EA7-4298-B037-1ED58A62DDFA}"/>
    <cellStyle name="Normal 33 8 2" xfId="25037" xr:uid="{F2E67E59-CE87-4F69-B075-7DAEDF80EE21}"/>
    <cellStyle name="Normal 33 8 3" xfId="39870" xr:uid="{5DED74DC-4866-4435-84B1-5F10F9E835D1}"/>
    <cellStyle name="Normal 33 9" xfId="17617" xr:uid="{717C785E-E1CB-4DDA-9A66-D2E345F64269}"/>
    <cellStyle name="Normal 34" xfId="2550" xr:uid="{59C91672-B3B2-4061-82DA-A8C5956AF36E}"/>
    <cellStyle name="Normal 35" xfId="2552" xr:uid="{EDCF7024-D4CE-4ED5-99FA-1C54513E9980}"/>
    <cellStyle name="Normal 36" xfId="2804" xr:uid="{800BAC41-012D-4ABB-A526-AA976CC2D13B}"/>
    <cellStyle name="Normal 36 10" xfId="32459" xr:uid="{F88FD4E7-6BC8-431D-9B2B-6508B29DE86C}"/>
    <cellStyle name="Normal 36 2" xfId="3506" xr:uid="{C05C0BC6-BF47-4BC3-9D64-B221DE4DBD3C}"/>
    <cellStyle name="Normal 36 2 2" xfId="4875" xr:uid="{94C5DE0E-51EC-4036-ADA2-CF71960BC6F6}"/>
    <cellStyle name="Normal 36 2 2 2" xfId="8113" xr:uid="{5DD83289-19CF-47FF-B99D-307FDCE92AE9}"/>
    <cellStyle name="Normal 36 2 2 2 2" xfId="15536" xr:uid="{2F83EBBD-3B24-4D03-990E-FB10B6F67D03}"/>
    <cellStyle name="Normal 36 2 2 2 2 2" xfId="30374" xr:uid="{72F22888-72D5-405E-923D-2D76F8FD2399}"/>
    <cellStyle name="Normal 36 2 2 2 2 3" xfId="45207" xr:uid="{EF5BE635-F57C-47E3-817A-E6DE77019703}"/>
    <cellStyle name="Normal 36 2 2 2 3" xfId="22954" xr:uid="{37E55102-0655-4F3A-B84D-4F006C75DDF7}"/>
    <cellStyle name="Normal 36 2 2 2 4" xfId="37787" xr:uid="{31895F6A-1F79-4525-8D1C-124A5762226D}"/>
    <cellStyle name="Normal 36 2 2 3" xfId="12298" xr:uid="{E636A231-2D12-4A7C-969B-215C4F8DE70F}"/>
    <cellStyle name="Normal 36 2 2 3 2" xfId="27136" xr:uid="{CF92320C-C005-4AEB-AD5E-B04AC864F016}"/>
    <cellStyle name="Normal 36 2 2 3 3" xfId="41969" xr:uid="{26AE8404-FA07-41BE-8C07-22922D8AC93E}"/>
    <cellStyle name="Normal 36 2 2 4" xfId="19716" xr:uid="{EA35A453-3109-48E8-9637-3E90A93C79CE}"/>
    <cellStyle name="Normal 36 2 2 5" xfId="34549" xr:uid="{0E332763-D7C7-4327-8C56-B336641AA4F0}"/>
    <cellStyle name="Normal 36 2 3" xfId="6739" xr:uid="{18E5C5BF-E3DF-4CE1-A815-5886770B6F87}"/>
    <cellStyle name="Normal 36 2 3 2" xfId="14162" xr:uid="{F019D626-A551-4692-B788-D93BFE78B4C5}"/>
    <cellStyle name="Normal 36 2 3 2 2" xfId="29000" xr:uid="{954CB8BE-8CC3-46B1-99B7-C921852D3C09}"/>
    <cellStyle name="Normal 36 2 3 2 3" xfId="43833" xr:uid="{016002A2-2E3D-4DDF-B9DE-F397B1D40899}"/>
    <cellStyle name="Normal 36 2 3 3" xfId="21580" xr:uid="{EF3A1BC9-0DCE-4833-9650-91DC8A1002C7}"/>
    <cellStyle name="Normal 36 2 3 4" xfId="36413" xr:uid="{07D49DB2-66F9-4986-BC58-32337F4C68C2}"/>
    <cellStyle name="Normal 36 2 4" xfId="10921" xr:uid="{4EC23D0A-8145-4A9F-A27B-E94807385CFD}"/>
    <cellStyle name="Normal 36 2 4 2" xfId="25759" xr:uid="{4B5794C4-3F03-4598-A656-3E962A5B1D5A}"/>
    <cellStyle name="Normal 36 2 4 3" xfId="40592" xr:uid="{248CA98A-71A4-494C-BEDA-4FCB70433F9D}"/>
    <cellStyle name="Normal 36 2 5" xfId="18339" xr:uid="{E55287D5-C33C-44BD-9080-8F7C6CD18004}"/>
    <cellStyle name="Normal 36 2 6" xfId="33172" xr:uid="{FB80093D-616E-436F-81B8-922ADF41D7C0}"/>
    <cellStyle name="Normal 36 3" xfId="3507" xr:uid="{28C26B70-0274-4A16-8C8A-7EB720382B7B}"/>
    <cellStyle name="Normal 36 3 2" xfId="4876" xr:uid="{62C730C0-E0B4-4403-826B-0C71AFC7079D}"/>
    <cellStyle name="Normal 36 3 2 2" xfId="8114" xr:uid="{DCF1749E-40F5-4F25-8B01-06D98F7955F1}"/>
    <cellStyle name="Normal 36 3 2 2 2" xfId="15537" xr:uid="{3F00BF02-C18E-4F5D-B038-B18ED9236ABE}"/>
    <cellStyle name="Normal 36 3 2 2 2 2" xfId="30375" xr:uid="{E1DBC964-FEBC-484A-B95C-AE2998918A80}"/>
    <cellStyle name="Normal 36 3 2 2 2 3" xfId="45208" xr:uid="{8502FE9D-2252-4963-88D0-675BDE03755D}"/>
    <cellStyle name="Normal 36 3 2 2 3" xfId="22955" xr:uid="{90294F57-D33F-4715-81F9-56C906367A78}"/>
    <cellStyle name="Normal 36 3 2 2 4" xfId="37788" xr:uid="{A236D1AE-2FED-4297-A473-DEDDAB695D4B}"/>
    <cellStyle name="Normal 36 3 2 3" xfId="12299" xr:uid="{39E0E090-81B2-4B0B-93C4-E7065E6C303C}"/>
    <cellStyle name="Normal 36 3 2 3 2" xfId="27137" xr:uid="{E07B827E-5C58-4AAE-A0C6-DB8752E6ADA5}"/>
    <cellStyle name="Normal 36 3 2 3 3" xfId="41970" xr:uid="{66229F05-D75C-4A4C-AF34-36855D685C2F}"/>
    <cellStyle name="Normal 36 3 2 4" xfId="19717" xr:uid="{76FA1731-1433-4E15-94B6-44A5A3E68EE8}"/>
    <cellStyle name="Normal 36 3 2 5" xfId="34550" xr:uid="{8F3B962A-F852-460F-B85A-9A3C279FDE49}"/>
    <cellStyle name="Normal 36 3 3" xfId="6740" xr:uid="{F6624E97-0D4E-464C-B4DF-752FCE23A2FB}"/>
    <cellStyle name="Normal 36 3 3 2" xfId="14163" xr:uid="{E84F80C5-300B-4CF2-A93D-B0CC20CA81DB}"/>
    <cellStyle name="Normal 36 3 3 2 2" xfId="29001" xr:uid="{158295A0-B23F-406F-A90E-CA118BFC3276}"/>
    <cellStyle name="Normal 36 3 3 2 3" xfId="43834" xr:uid="{811DF814-D6A9-43F1-9A83-11968EA8702B}"/>
    <cellStyle name="Normal 36 3 3 3" xfId="21581" xr:uid="{A01D8D01-467E-46EE-839A-93823AF75879}"/>
    <cellStyle name="Normal 36 3 3 4" xfId="36414" xr:uid="{1429A560-B6B0-4FC9-A9D6-466DA1DF4C92}"/>
    <cellStyle name="Normal 36 3 4" xfId="10922" xr:uid="{984E4CB0-BB1C-4687-A9AD-FD62026EBD56}"/>
    <cellStyle name="Normal 36 3 4 2" xfId="25760" xr:uid="{DC30A029-3194-4590-A9E6-87DF29ECFF44}"/>
    <cellStyle name="Normal 36 3 4 3" xfId="40593" xr:uid="{E3A1E60A-BF47-4384-AB42-E30E0DF675D7}"/>
    <cellStyle name="Normal 36 3 5" xfId="18340" xr:uid="{FE6ED020-5E17-48EE-A3EA-2FC01390EF3F}"/>
    <cellStyle name="Normal 36 3 6" xfId="33173" xr:uid="{2C1E0E0A-F507-450B-8DC8-065FB9C62850}"/>
    <cellStyle name="Normal 36 4" xfId="4877" xr:uid="{DA2723FE-46B3-4584-83E4-119AEA8C7A77}"/>
    <cellStyle name="Normal 36 4 2" xfId="8115" xr:uid="{16B19F0E-7AF0-4C62-BE47-57D567DD8897}"/>
    <cellStyle name="Normal 36 4 2 2" xfId="15538" xr:uid="{FC4D3E81-57B4-4864-9A7D-4B8ADED0AC51}"/>
    <cellStyle name="Normal 36 4 2 2 2" xfId="30376" xr:uid="{3E701F71-A35F-470A-A2DC-50C6A7797D9B}"/>
    <cellStyle name="Normal 36 4 2 2 3" xfId="45209" xr:uid="{D5879A9B-6AE5-41C6-97EF-007BFBAEE17E}"/>
    <cellStyle name="Normal 36 4 2 3" xfId="22956" xr:uid="{4D985051-DE70-4DCB-897A-46C5665C7C08}"/>
    <cellStyle name="Normal 36 4 2 4" xfId="37789" xr:uid="{C564385E-D583-434F-A590-B06C0506723C}"/>
    <cellStyle name="Normal 36 4 3" xfId="12300" xr:uid="{A33D1D8D-40AF-4C51-8BF0-319949EC689C}"/>
    <cellStyle name="Normal 36 4 3 2" xfId="27138" xr:uid="{0A96DC25-8111-4043-9D8E-2E47CA88DE61}"/>
    <cellStyle name="Normal 36 4 3 3" xfId="41971" xr:uid="{EE77E359-3E65-4092-B3D4-2469BFDC94D7}"/>
    <cellStyle name="Normal 36 4 4" xfId="19718" xr:uid="{792A8AB9-D0C7-4A72-87EF-A478EED068BF}"/>
    <cellStyle name="Normal 36 4 5" xfId="34551" xr:uid="{92D5C518-99B2-4A3E-8843-756B1FD52278}"/>
    <cellStyle name="Normal 36 5" xfId="6059" xr:uid="{AF9D4410-8D7A-4D49-8557-145EB37FB91A}"/>
    <cellStyle name="Normal 36 5 2" xfId="9297" xr:uid="{1EB4E427-1B92-44E7-A8B8-EC6332476E19}"/>
    <cellStyle name="Normal 36 5 2 2" xfId="16720" xr:uid="{DC72421E-5FBB-48B4-A68B-72A58CA55BA6}"/>
    <cellStyle name="Normal 36 5 2 2 2" xfId="31558" xr:uid="{799C8BCF-DB09-4ACA-9B82-9B5163CE6792}"/>
    <cellStyle name="Normal 36 5 2 2 3" xfId="46391" xr:uid="{08CB0827-45A4-4A2D-A49F-E9D003025EF6}"/>
    <cellStyle name="Normal 36 5 2 3" xfId="24138" xr:uid="{029DE4CC-520B-455A-BCEF-3CDD070620A0}"/>
    <cellStyle name="Normal 36 5 2 4" xfId="38971" xr:uid="{97A24CBA-02ED-40CF-B2BB-4EA133807DD2}"/>
    <cellStyle name="Normal 36 5 3" xfId="13482" xr:uid="{D01B6D76-2B65-4033-96AF-0525F7E50F44}"/>
    <cellStyle name="Normal 36 5 3 2" xfId="28320" xr:uid="{5175AB7A-CA03-437E-A68C-C2D13DA37225}"/>
    <cellStyle name="Normal 36 5 3 3" xfId="43153" xr:uid="{90BA95E2-724D-49B3-9F98-86F8CC46C942}"/>
    <cellStyle name="Normal 36 5 4" xfId="20900" xr:uid="{3366979B-BC6B-4ABA-A2CF-8406813577A9}"/>
    <cellStyle name="Normal 36 5 5" xfId="35733" xr:uid="{98EF3D64-0DBC-49E8-B69A-D503A69C626D}"/>
    <cellStyle name="Normal 36 6" xfId="3505" xr:uid="{0C07F887-2CF5-4CCF-99BF-BD3EA0CF334B}"/>
    <cellStyle name="Normal 36 6 2" xfId="9536" xr:uid="{35DA45C0-583C-4523-BC64-623719E521B3}"/>
    <cellStyle name="Normal 36 6 2 2" xfId="16959" xr:uid="{52F6B169-C93A-45C7-8E05-A8207A011894}"/>
    <cellStyle name="Normal 36 6 2 2 2" xfId="31797" xr:uid="{AC4751A1-C1E4-41BF-A08B-202CA40753AC}"/>
    <cellStyle name="Normal 36 6 2 2 3" xfId="46630" xr:uid="{3EF441CE-F07F-415E-8770-1D93903A0B71}"/>
    <cellStyle name="Normal 36 6 2 3" xfId="24377" xr:uid="{D22A3058-7DAE-413D-A323-5D5ED6A3C0DD}"/>
    <cellStyle name="Normal 36 6 2 4" xfId="39210" xr:uid="{BB2623EC-27CB-4D7C-A1EE-7FBB65CBDF32}"/>
    <cellStyle name="Normal 36 6 3" xfId="10920" xr:uid="{DE1A8460-C658-4E56-AD73-0173AC19DB2A}"/>
    <cellStyle name="Normal 36 6 3 2" xfId="25758" xr:uid="{78747028-263A-464D-9557-43C8310498D8}"/>
    <cellStyle name="Normal 36 6 3 3" xfId="40591" xr:uid="{85A6EBD0-1FE1-4845-A80D-1E922112D222}"/>
    <cellStyle name="Normal 36 6 4" xfId="18338" xr:uid="{473D5CBD-26C8-4DBE-A415-7B6A9903BBB6}"/>
    <cellStyle name="Normal 36 6 5" xfId="33171" xr:uid="{85BFE0E0-66A4-4FA5-AB08-5DBB76CC06A0}"/>
    <cellStyle name="Normal 36 7" xfId="6738" xr:uid="{D729AB60-34D6-4CBB-AC60-68B4937054DF}"/>
    <cellStyle name="Normal 36 7 2" xfId="14161" xr:uid="{E1CD73E7-E3DA-4DCA-A06E-A4BBA620E7CE}"/>
    <cellStyle name="Normal 36 7 2 2" xfId="28999" xr:uid="{0DA352D0-CA0F-4F08-B5C2-E6202E26E24B}"/>
    <cellStyle name="Normal 36 7 2 3" xfId="43832" xr:uid="{FAEB4F2A-B0B6-4709-8450-9C5CF6BF6BE9}"/>
    <cellStyle name="Normal 36 7 3" xfId="21579" xr:uid="{C2BE22AE-9715-42F0-A484-C15619FF69DD}"/>
    <cellStyle name="Normal 36 7 4" xfId="36412" xr:uid="{D9586509-131D-4E59-8B72-D1255DF6B0BE}"/>
    <cellStyle name="Normal 36 8" xfId="10208" xr:uid="{C5C30048-29FC-45B9-B4B6-0092DCC6A6CD}"/>
    <cellStyle name="Normal 36 8 2" xfId="25046" xr:uid="{6667E7C7-E94B-4999-A834-091337C8A34D}"/>
    <cellStyle name="Normal 36 8 3" xfId="39879" xr:uid="{486AF4CC-4B56-4D7D-90D9-063A1A1273AA}"/>
    <cellStyle name="Normal 36 9" xfId="17626" xr:uid="{9CC91264-CB29-4442-B0F4-F7FD30CD27EE}"/>
    <cellStyle name="Normal 37" xfId="2813" xr:uid="{CE8A9182-E4CB-43BA-9AC9-E8DE098A8069}"/>
    <cellStyle name="Normal 37 10" xfId="32470" xr:uid="{B2B423B4-7543-4312-A1DF-D7417DB057C6}"/>
    <cellStyle name="Normal 37 2" xfId="3509" xr:uid="{B04C2F23-984A-47F7-974D-0E71325B0F23}"/>
    <cellStyle name="Normal 37 2 2" xfId="4878" xr:uid="{3D79E0E0-C88D-441A-9314-79AEB4A11244}"/>
    <cellStyle name="Normal 37 2 2 2" xfId="8116" xr:uid="{329A3687-0FDD-4044-94FF-43AA9DFAA41C}"/>
    <cellStyle name="Normal 37 2 2 2 2" xfId="15539" xr:uid="{BCB0B346-0E5E-488B-9E97-DDD6EF1C2A58}"/>
    <cellStyle name="Normal 37 2 2 2 2 2" xfId="30377" xr:uid="{ECBCEA1F-549D-4343-9B42-6CD1FE6C6EF0}"/>
    <cellStyle name="Normal 37 2 2 2 2 3" xfId="45210" xr:uid="{A6318511-93D8-4904-A710-D942CDCBE2D3}"/>
    <cellStyle name="Normal 37 2 2 2 3" xfId="22957" xr:uid="{C5B7609D-63C4-437B-9797-2250E86E6416}"/>
    <cellStyle name="Normal 37 2 2 2 4" xfId="37790" xr:uid="{635D3593-D109-4798-8715-B7FCDDAC8AC3}"/>
    <cellStyle name="Normal 37 2 2 3" xfId="12301" xr:uid="{47F12C24-6D9F-45D6-A7BB-77C719C70F07}"/>
    <cellStyle name="Normal 37 2 2 3 2" xfId="27139" xr:uid="{596EB973-D0FE-46FA-8E85-30719B60DF82}"/>
    <cellStyle name="Normal 37 2 2 3 3" xfId="41972" xr:uid="{1FAB26DF-10B1-45E0-901D-420CEBF4B6BF}"/>
    <cellStyle name="Normal 37 2 2 4" xfId="19719" xr:uid="{883D2ED4-4968-46E9-9E26-9F62C31E1496}"/>
    <cellStyle name="Normal 37 2 2 5" xfId="34552" xr:uid="{56BA4810-18D2-4961-B6E6-B3B767312923}"/>
    <cellStyle name="Normal 37 2 3" xfId="6742" xr:uid="{C46F22AC-E93F-4FDB-8300-892BEB1839D9}"/>
    <cellStyle name="Normal 37 2 3 2" xfId="14165" xr:uid="{069AE531-E5A8-4529-880B-EA1FD13A00BC}"/>
    <cellStyle name="Normal 37 2 3 2 2" xfId="29003" xr:uid="{62DE39B4-C372-4360-9EC5-232BDC56B9E0}"/>
    <cellStyle name="Normal 37 2 3 2 3" xfId="43836" xr:uid="{106825D1-350D-4E66-B71E-7A8E33A35F03}"/>
    <cellStyle name="Normal 37 2 3 3" xfId="21583" xr:uid="{66E38C11-28CC-4D8C-BB90-8358BA2C7931}"/>
    <cellStyle name="Normal 37 2 3 4" xfId="36416" xr:uid="{5A11C221-C77B-41B9-8DB8-41849FA5AC79}"/>
    <cellStyle name="Normal 37 2 4" xfId="10924" xr:uid="{EF557854-B4EB-454A-ABA1-23E3C98CE6E9}"/>
    <cellStyle name="Normal 37 2 4 2" xfId="25762" xr:uid="{09E7DF53-877A-42F5-8D66-9C071238151D}"/>
    <cellStyle name="Normal 37 2 4 3" xfId="40595" xr:uid="{BF683E65-6592-4907-A8DF-6EECED625C63}"/>
    <cellStyle name="Normal 37 2 5" xfId="18342" xr:uid="{660029C7-F8DF-46B9-B561-D5B04464A13B}"/>
    <cellStyle name="Normal 37 2 6" xfId="33175" xr:uid="{17C7F510-EC00-452E-B7B7-734A9E75F72D}"/>
    <cellStyle name="Normal 37 3" xfId="3510" xr:uid="{AF03C4EA-B710-4495-8170-792CD1E4E29A}"/>
    <cellStyle name="Normal 37 3 2" xfId="4879" xr:uid="{8C439966-C4C9-4822-A454-028A4E0FCC2E}"/>
    <cellStyle name="Normal 37 3 2 2" xfId="8117" xr:uid="{7F66D6D1-D30E-4CFF-BD4E-DB8B19CAC16D}"/>
    <cellStyle name="Normal 37 3 2 2 2" xfId="15540" xr:uid="{C92A76A1-C261-494B-B176-D7B627C56F03}"/>
    <cellStyle name="Normal 37 3 2 2 2 2" xfId="30378" xr:uid="{9D24484A-E877-47B8-A796-940D0FF9F43E}"/>
    <cellStyle name="Normal 37 3 2 2 2 3" xfId="45211" xr:uid="{CF3918EC-9429-4F8A-9187-27280A15CD41}"/>
    <cellStyle name="Normal 37 3 2 2 3" xfId="22958" xr:uid="{7CCB178A-BAF3-41AE-B986-AED4734FBAFD}"/>
    <cellStyle name="Normal 37 3 2 2 4" xfId="37791" xr:uid="{461A3C12-2DB4-4C4E-8695-A94CC72A50C5}"/>
    <cellStyle name="Normal 37 3 2 3" xfId="12302" xr:uid="{4120F187-5D3B-48E8-9249-1EFB7FE48D18}"/>
    <cellStyle name="Normal 37 3 2 3 2" xfId="27140" xr:uid="{E03C1896-AEA5-4DF5-8F70-841AAAD6EB42}"/>
    <cellStyle name="Normal 37 3 2 3 3" xfId="41973" xr:uid="{A6BE799B-C468-4D7C-BCAB-672FFED0EF15}"/>
    <cellStyle name="Normal 37 3 2 4" xfId="19720" xr:uid="{3B656EE0-BA49-44DD-8B1E-0DE6523F55B1}"/>
    <cellStyle name="Normal 37 3 2 5" xfId="34553" xr:uid="{E7345AA0-A0AF-4CE8-BCC1-EEC61F07AD2A}"/>
    <cellStyle name="Normal 37 3 3" xfId="6743" xr:uid="{DE9814EE-4262-4FCF-81E6-D7308B62FE59}"/>
    <cellStyle name="Normal 37 3 3 2" xfId="14166" xr:uid="{5C2ED3FB-C237-4B99-BADD-61D8FE71D488}"/>
    <cellStyle name="Normal 37 3 3 2 2" xfId="29004" xr:uid="{64281821-ACED-4F53-B337-440649AA3537}"/>
    <cellStyle name="Normal 37 3 3 2 3" xfId="43837" xr:uid="{736DBB45-C234-45EE-98D8-4481EB9EF2DE}"/>
    <cellStyle name="Normal 37 3 3 3" xfId="21584" xr:uid="{CD3C68F8-3EFD-4612-A1F9-51A99CD535BD}"/>
    <cellStyle name="Normal 37 3 3 4" xfId="36417" xr:uid="{B6CD4AB5-A4E2-45FE-A4EC-4DED2C0D9347}"/>
    <cellStyle name="Normal 37 3 4" xfId="10925" xr:uid="{C5BBE319-0B22-4C2D-8A5F-C11A6CC4C8EB}"/>
    <cellStyle name="Normal 37 3 4 2" xfId="25763" xr:uid="{DA2F17AC-81BC-4066-8FFA-E03D8A1D43DC}"/>
    <cellStyle name="Normal 37 3 4 3" xfId="40596" xr:uid="{4F312CBC-B42E-47FA-99D8-E281AAAE1564}"/>
    <cellStyle name="Normal 37 3 5" xfId="18343" xr:uid="{2E587DB7-EB08-457E-B38E-F9BAA180815B}"/>
    <cellStyle name="Normal 37 3 6" xfId="33176" xr:uid="{7BADD45B-CA77-47ED-AB74-8BAF8D24A32E}"/>
    <cellStyle name="Normal 37 4" xfId="4880" xr:uid="{5C2E2E7B-C635-4BAB-8A90-F50101F36207}"/>
    <cellStyle name="Normal 37 4 2" xfId="8118" xr:uid="{F114954C-6675-4DBE-BFC6-BFAD02EFCF74}"/>
    <cellStyle name="Normal 37 4 2 2" xfId="15541" xr:uid="{F52A440D-C726-4F63-A72B-7690F1FE1690}"/>
    <cellStyle name="Normal 37 4 2 2 2" xfId="30379" xr:uid="{5E14D748-1E69-413A-ACC1-75A48ACB2314}"/>
    <cellStyle name="Normal 37 4 2 2 3" xfId="45212" xr:uid="{4858570C-6AEC-4F2B-A2DB-A34273701768}"/>
    <cellStyle name="Normal 37 4 2 3" xfId="22959" xr:uid="{ED7AC9EF-9251-4913-ABA7-93A1716083E1}"/>
    <cellStyle name="Normal 37 4 2 4" xfId="37792" xr:uid="{8437ADC0-78A5-49EC-96DF-DDA024F89CEF}"/>
    <cellStyle name="Normal 37 4 3" xfId="12303" xr:uid="{40B05EFF-0EEB-4C5C-96F6-C1491403DAC8}"/>
    <cellStyle name="Normal 37 4 3 2" xfId="27141" xr:uid="{80F50A05-AB68-42B9-90CC-AA448DE90B51}"/>
    <cellStyle name="Normal 37 4 3 3" xfId="41974" xr:uid="{270C7071-46DB-41AF-A2F3-456143F394FB}"/>
    <cellStyle name="Normal 37 4 4" xfId="19721" xr:uid="{360E540B-6672-4C19-BB90-98EE438E2CF9}"/>
    <cellStyle name="Normal 37 4 5" xfId="34554" xr:uid="{D777AB08-4852-4141-AB19-C13F1A2486C1}"/>
    <cellStyle name="Normal 37 5" xfId="5954" xr:uid="{141FC5F8-E559-48EB-9904-876E39323EF9}"/>
    <cellStyle name="Normal 37 5 2" xfId="9192" xr:uid="{160977B1-6279-4247-8433-1C3786ABC249}"/>
    <cellStyle name="Normal 37 5 2 2" xfId="16615" xr:uid="{035B78C0-1759-4106-9AB9-56EAFB2422DC}"/>
    <cellStyle name="Normal 37 5 2 2 2" xfId="31453" xr:uid="{2CE32046-5B7C-4A9B-9AF6-F394B20E31BA}"/>
    <cellStyle name="Normal 37 5 2 2 3" xfId="46286" xr:uid="{23CF43E2-371F-41D1-B90D-B2DB1F4F1CB2}"/>
    <cellStyle name="Normal 37 5 2 3" xfId="24033" xr:uid="{029844F1-C2B6-4D19-9702-1F92EC9AC3D4}"/>
    <cellStyle name="Normal 37 5 2 4" xfId="38866" xr:uid="{CD9A479C-EFCB-4742-A583-D7CF9A311C28}"/>
    <cellStyle name="Normal 37 5 3" xfId="13377" xr:uid="{87E6099D-F280-4D38-91D2-0FADDA9994BC}"/>
    <cellStyle name="Normal 37 5 3 2" xfId="28215" xr:uid="{AE1673AE-2E11-4772-9957-8CDB615BB1BE}"/>
    <cellStyle name="Normal 37 5 3 3" xfId="43048" xr:uid="{88A58CD0-83AF-4EE7-98E8-279A9C5B252A}"/>
    <cellStyle name="Normal 37 5 4" xfId="20795" xr:uid="{0EEA8425-9BD3-49B4-8115-D6FF95BE0D48}"/>
    <cellStyle name="Normal 37 5 5" xfId="35628" xr:uid="{281B7337-9DEC-4ADF-B098-424A3B950FFF}"/>
    <cellStyle name="Normal 37 6" xfId="3508" xr:uid="{C7FF4023-F800-456A-9152-73408E9F975E}"/>
    <cellStyle name="Normal 37 6 2" xfId="9537" xr:uid="{3E2F3748-411E-43F1-8C9A-C73FB713C2DB}"/>
    <cellStyle name="Normal 37 6 2 2" xfId="16960" xr:uid="{791DD814-D3F5-4B63-BA3D-49B5B6658CB3}"/>
    <cellStyle name="Normal 37 6 2 2 2" xfId="31798" xr:uid="{5269B847-69C1-4EE9-AA7A-BB9BE66C3BA8}"/>
    <cellStyle name="Normal 37 6 2 2 3" xfId="46631" xr:uid="{EA63E300-01A9-4912-81CB-0DA2CB0E0FCD}"/>
    <cellStyle name="Normal 37 6 2 3" xfId="24378" xr:uid="{C200E4E8-92E7-410F-80C0-0266D106D772}"/>
    <cellStyle name="Normal 37 6 2 4" xfId="39211" xr:uid="{C03D7D83-D71D-4160-A7F5-0E3F8BB2BDCF}"/>
    <cellStyle name="Normal 37 6 3" xfId="10923" xr:uid="{D5CAC976-9218-49DE-A6DA-98F8D3FEDBC0}"/>
    <cellStyle name="Normal 37 6 3 2" xfId="25761" xr:uid="{CF64C258-E73A-4A5E-A7AA-31E581718AA9}"/>
    <cellStyle name="Normal 37 6 3 3" xfId="40594" xr:uid="{7E77499F-C526-4C92-B547-B8BFF7E0FC7A}"/>
    <cellStyle name="Normal 37 6 4" xfId="18341" xr:uid="{517A752D-0E65-43F6-8DF5-EC1555FBFE9A}"/>
    <cellStyle name="Normal 37 6 5" xfId="33174" xr:uid="{3C3ECEF5-7BB5-42E4-8356-FBFF2F41E87F}"/>
    <cellStyle name="Normal 37 7" xfId="6741" xr:uid="{F1AB9C5E-3566-4D4D-9BE0-4F6FDD5AE8BD}"/>
    <cellStyle name="Normal 37 7 2" xfId="14164" xr:uid="{F3E0B0A3-3600-46C0-BD5A-CD5BF5B61CDD}"/>
    <cellStyle name="Normal 37 7 2 2" xfId="29002" xr:uid="{76F18EEA-72E1-418B-A33C-60D5533BCB7E}"/>
    <cellStyle name="Normal 37 7 2 3" xfId="43835" xr:uid="{7970DFAD-4298-4681-BB4F-4CC247E4919C}"/>
    <cellStyle name="Normal 37 7 3" xfId="21582" xr:uid="{BC21418C-79F3-4736-B1E1-643066F861A9}"/>
    <cellStyle name="Normal 37 7 4" xfId="36415" xr:uid="{31E06714-678D-418D-8F38-BE28E634216E}"/>
    <cellStyle name="Normal 37 8" xfId="10219" xr:uid="{A1FF3D52-2D7B-4AB9-96CC-A8E9B09156B8}"/>
    <cellStyle name="Normal 37 8 2" xfId="25057" xr:uid="{4B8853A0-9623-4690-AC69-875216F7CE5D}"/>
    <cellStyle name="Normal 37 8 3" xfId="39890" xr:uid="{B5B35467-23AA-412C-831A-AFB832695AD8}"/>
    <cellStyle name="Normal 37 9" xfId="17637" xr:uid="{D71AD2F0-24E6-45E6-861A-1FFC13509287}"/>
    <cellStyle name="Normal 38" xfId="2822" xr:uid="{589F033E-19BC-4D68-814F-4E5BDC7DBA9D}"/>
    <cellStyle name="Normal 38 10" xfId="32481" xr:uid="{9F7B9273-4DEA-454A-AC07-7ECABC4736B0}"/>
    <cellStyle name="Normal 38 2" xfId="3512" xr:uid="{FBD54C7A-9E1D-4144-A13F-3BE36D425716}"/>
    <cellStyle name="Normal 38 2 2" xfId="4881" xr:uid="{18D00998-5C0F-408A-A8C8-BC0626AA95E4}"/>
    <cellStyle name="Normal 38 2 2 2" xfId="8119" xr:uid="{82AA6CC0-977D-4282-BDFE-B9116625F111}"/>
    <cellStyle name="Normal 38 2 2 2 2" xfId="15542" xr:uid="{D51BAE5E-5503-4C6A-B494-93465F83E106}"/>
    <cellStyle name="Normal 38 2 2 2 2 2" xfId="30380" xr:uid="{6F4F4894-4C7C-48C6-9C5E-8E6F325ADE0F}"/>
    <cellStyle name="Normal 38 2 2 2 2 3" xfId="45213" xr:uid="{3580CE80-6255-490C-A3C1-E8B440402736}"/>
    <cellStyle name="Normal 38 2 2 2 3" xfId="22960" xr:uid="{29BC45B7-0FA3-48BB-AA15-2B4109C7D63D}"/>
    <cellStyle name="Normal 38 2 2 2 4" xfId="37793" xr:uid="{167C8E51-EE2E-41EE-88C9-C1AD66AFBF0E}"/>
    <cellStyle name="Normal 38 2 2 3" xfId="12304" xr:uid="{94C9A271-60FF-42F6-A678-35BABF1EA59A}"/>
    <cellStyle name="Normal 38 2 2 3 2" xfId="27142" xr:uid="{F9E0AC7A-6944-4409-B385-01355A5D8B50}"/>
    <cellStyle name="Normal 38 2 2 3 3" xfId="41975" xr:uid="{4FCC6C7A-E601-4951-93AE-84677F9D68FA}"/>
    <cellStyle name="Normal 38 2 2 4" xfId="19722" xr:uid="{4323779B-EAEB-486A-9DF3-A25698F40BE3}"/>
    <cellStyle name="Normal 38 2 2 5" xfId="34555" xr:uid="{D3FF593F-BAB2-414E-B4A2-54FD92276EF7}"/>
    <cellStyle name="Normal 38 2 3" xfId="6745" xr:uid="{DB8CAED1-E383-4D3A-AAEE-870097125FE7}"/>
    <cellStyle name="Normal 38 2 3 2" xfId="14168" xr:uid="{2C2A883A-ED3D-4151-B91A-A9D71CC0CD52}"/>
    <cellStyle name="Normal 38 2 3 2 2" xfId="29006" xr:uid="{EE6DE750-E81B-4F29-916C-655FE99E8890}"/>
    <cellStyle name="Normal 38 2 3 2 3" xfId="43839" xr:uid="{75D8D771-39F4-488B-8913-C1E2C323E1D2}"/>
    <cellStyle name="Normal 38 2 3 3" xfId="21586" xr:uid="{7AA60243-5C88-4D4C-8A31-4AEBB1A3E15D}"/>
    <cellStyle name="Normal 38 2 3 4" xfId="36419" xr:uid="{800FAED3-D0A4-4F75-85BE-3F22B244A103}"/>
    <cellStyle name="Normal 38 2 4" xfId="10927" xr:uid="{E86C5E91-F3AB-4BCF-BBAE-6688D6874623}"/>
    <cellStyle name="Normal 38 2 4 2" xfId="25765" xr:uid="{969323E5-102D-492D-9340-810AB768BD80}"/>
    <cellStyle name="Normal 38 2 4 3" xfId="40598" xr:uid="{995B4F1D-047A-4818-A4DA-1704DF3F9750}"/>
    <cellStyle name="Normal 38 2 5" xfId="18345" xr:uid="{C838BDA4-1640-43B5-A16F-779772C3045B}"/>
    <cellStyle name="Normal 38 2 6" xfId="33178" xr:uid="{C3DC8515-F1C2-423D-A352-4EAAB476A4CB}"/>
    <cellStyle name="Normal 38 3" xfId="3513" xr:uid="{A518132B-1342-4813-B7E6-8D7EEE2AFA41}"/>
    <cellStyle name="Normal 38 3 2" xfId="4882" xr:uid="{D0D74D56-21DA-459B-8D68-18E7DEE79EB0}"/>
    <cellStyle name="Normal 38 3 2 2" xfId="8120" xr:uid="{BE0472D6-7ADA-40C1-9D70-D6816C2EC190}"/>
    <cellStyle name="Normal 38 3 2 2 2" xfId="15543" xr:uid="{48B7AA9E-1856-47FD-B438-A2E782062B89}"/>
    <cellStyle name="Normal 38 3 2 2 2 2" xfId="30381" xr:uid="{CEBA48F7-845B-4E9C-9700-5571E7A890AC}"/>
    <cellStyle name="Normal 38 3 2 2 2 3" xfId="45214" xr:uid="{67AD2527-CACA-498F-B412-71207AE549E4}"/>
    <cellStyle name="Normal 38 3 2 2 3" xfId="22961" xr:uid="{D8F06415-5211-4370-9DEE-B71EC9E57055}"/>
    <cellStyle name="Normal 38 3 2 2 4" xfId="37794" xr:uid="{1DAE3F6D-4373-4D6D-AD95-4824435CC5EB}"/>
    <cellStyle name="Normal 38 3 2 3" xfId="12305" xr:uid="{23491BC0-5284-4E7F-88E5-494C7F72A94F}"/>
    <cellStyle name="Normal 38 3 2 3 2" xfId="27143" xr:uid="{E0B610B5-B203-4C76-B716-8EF521CB71B7}"/>
    <cellStyle name="Normal 38 3 2 3 3" xfId="41976" xr:uid="{BD311910-6748-409A-BAE1-C554EB526C65}"/>
    <cellStyle name="Normal 38 3 2 4" xfId="19723" xr:uid="{8B2C66B0-C7D8-44CE-A851-FAA70844D320}"/>
    <cellStyle name="Normal 38 3 2 5" xfId="34556" xr:uid="{D9D6E0B0-67B6-4E7F-85FB-274B47F74DCF}"/>
    <cellStyle name="Normal 38 3 3" xfId="6746" xr:uid="{85F36DAD-79C5-463C-97B5-8244A3B0093C}"/>
    <cellStyle name="Normal 38 3 3 2" xfId="14169" xr:uid="{DF0F18A4-26A6-4D37-98C2-EE92BD496E59}"/>
    <cellStyle name="Normal 38 3 3 2 2" xfId="29007" xr:uid="{1BDA3EB7-F334-43FF-99C3-7C4217DA159C}"/>
    <cellStyle name="Normal 38 3 3 2 3" xfId="43840" xr:uid="{0CBEF732-54FB-4AAF-8CB5-07EBA152B902}"/>
    <cellStyle name="Normal 38 3 3 3" xfId="21587" xr:uid="{6A98E14F-FAA9-48B7-8880-B2CBD136B36F}"/>
    <cellStyle name="Normal 38 3 3 4" xfId="36420" xr:uid="{02D00E77-1775-415E-9577-80D0D08D5EE3}"/>
    <cellStyle name="Normal 38 3 4" xfId="10928" xr:uid="{FCC580F4-1305-479B-A067-AECCBE379762}"/>
    <cellStyle name="Normal 38 3 4 2" xfId="25766" xr:uid="{AA5D898B-761F-4089-BA6B-677C2C1B819B}"/>
    <cellStyle name="Normal 38 3 4 3" xfId="40599" xr:uid="{BD58C5C1-ADCD-4739-A003-13A54F0AE39E}"/>
    <cellStyle name="Normal 38 3 5" xfId="18346" xr:uid="{F82B884C-87F6-4A46-84A3-97F79E0FDE60}"/>
    <cellStyle name="Normal 38 3 6" xfId="33179" xr:uid="{0F6A071D-D288-4838-83DE-15B103ED5A63}"/>
    <cellStyle name="Normal 38 4" xfId="4883" xr:uid="{770ECD3A-A6E7-4399-9646-78D1512A4029}"/>
    <cellStyle name="Normal 38 4 2" xfId="8121" xr:uid="{952B7399-B99B-4981-B3BA-297371B7763C}"/>
    <cellStyle name="Normal 38 4 2 2" xfId="15544" xr:uid="{5197D204-EB68-43DA-94B2-8F141849FF65}"/>
    <cellStyle name="Normal 38 4 2 2 2" xfId="30382" xr:uid="{FC0E12A2-2E53-43C4-BE7F-AC34D8FFBB71}"/>
    <cellStyle name="Normal 38 4 2 2 3" xfId="45215" xr:uid="{E0454E35-F7D4-4391-8BB9-5397B2DAACD2}"/>
    <cellStyle name="Normal 38 4 2 3" xfId="22962" xr:uid="{588042FB-5875-4B07-9986-E0A85F4D877E}"/>
    <cellStyle name="Normal 38 4 2 4" xfId="37795" xr:uid="{01680AC9-7D77-4F1E-A5D7-19B511BC5E97}"/>
    <cellStyle name="Normal 38 4 3" xfId="12306" xr:uid="{771471A9-4058-41D2-B6CC-7C73D7F0FCC7}"/>
    <cellStyle name="Normal 38 4 3 2" xfId="27144" xr:uid="{5B8822E5-0F80-49DD-B93A-2091C1B22E1E}"/>
    <cellStyle name="Normal 38 4 3 3" xfId="41977" xr:uid="{3C411476-EF9C-4086-B994-0DDCCE4DF8D3}"/>
    <cellStyle name="Normal 38 4 4" xfId="19724" xr:uid="{000E2542-E7E8-4AF9-AF92-C74B192F6AD0}"/>
    <cellStyle name="Normal 38 4 5" xfId="34557" xr:uid="{2E1AD9A2-04FF-4704-B651-9A369115A31C}"/>
    <cellStyle name="Normal 38 5" xfId="5676" xr:uid="{8FA7CC2D-5F28-4695-B6CD-B1E422CD6B5D}"/>
    <cellStyle name="Normal 38 5 2" xfId="8916" xr:uid="{25EA9B53-926F-4F8C-8DF6-DFBD2B80070C}"/>
    <cellStyle name="Normal 38 5 2 2" xfId="16339" xr:uid="{0097EC27-AC23-426D-BFF9-876D53A43C10}"/>
    <cellStyle name="Normal 38 5 2 2 2" xfId="31177" xr:uid="{B519B27A-EE60-4852-91AF-B99C4AA9A0CD}"/>
    <cellStyle name="Normal 38 5 2 2 3" xfId="46010" xr:uid="{CB8DF147-21BC-4C88-89C6-60F6ABD99351}"/>
    <cellStyle name="Normal 38 5 2 3" xfId="23757" xr:uid="{695B4B6F-E40D-4D2F-9D03-3FA47A39280D}"/>
    <cellStyle name="Normal 38 5 2 4" xfId="38590" xr:uid="{EF384971-46DD-4AA1-AD67-9AF4E20485FD}"/>
    <cellStyle name="Normal 38 5 3" xfId="13101" xr:uid="{57DA0DE5-4C11-4E2C-90D2-F7310E67978F}"/>
    <cellStyle name="Normal 38 5 3 2" xfId="27939" xr:uid="{3EBB8CC4-6E77-4FC8-A776-D0E7C5445C1F}"/>
    <cellStyle name="Normal 38 5 3 3" xfId="42772" xr:uid="{9294C051-4184-45A9-82D9-A1CBE833190E}"/>
    <cellStyle name="Normal 38 5 4" xfId="20519" xr:uid="{D0D97126-5DB7-4558-99DB-2BADD638EDD1}"/>
    <cellStyle name="Normal 38 5 5" xfId="35352" xr:uid="{E8641A91-7E64-427D-A167-BEB90370EA17}"/>
    <cellStyle name="Normal 38 6" xfId="3511" xr:uid="{461E501C-6898-412C-AC6F-370E5C6CADFD}"/>
    <cellStyle name="Normal 38 6 2" xfId="9538" xr:uid="{92CB6091-E64A-4697-9CD6-3E6BBA2229CF}"/>
    <cellStyle name="Normal 38 6 2 2" xfId="16961" xr:uid="{ACFD3551-36F6-48A6-AF5B-0E0E847904DE}"/>
    <cellStyle name="Normal 38 6 2 2 2" xfId="31799" xr:uid="{9C4587AE-FCA7-48D5-9373-F36CD285C58F}"/>
    <cellStyle name="Normal 38 6 2 2 3" xfId="46632" xr:uid="{4F40060A-D940-45DA-9B0D-D61AC25AA95D}"/>
    <cellStyle name="Normal 38 6 2 3" xfId="24379" xr:uid="{12C2F2E6-D09D-4FC0-BFC5-C8641751875C}"/>
    <cellStyle name="Normal 38 6 2 4" xfId="39212" xr:uid="{94D82D7F-B748-4738-A7F0-31848A230D80}"/>
    <cellStyle name="Normal 38 6 3" xfId="10926" xr:uid="{074B370E-DED8-4A0E-9172-7CC14770B515}"/>
    <cellStyle name="Normal 38 6 3 2" xfId="25764" xr:uid="{6EC8A544-ED74-4159-B437-AF51A2BD521C}"/>
    <cellStyle name="Normal 38 6 3 3" xfId="40597" xr:uid="{71331B4D-D045-4FA5-A3F9-6FB33AAB6349}"/>
    <cellStyle name="Normal 38 6 4" xfId="18344" xr:uid="{1516C82E-C83C-4F2D-ADAF-33707B59AC8B}"/>
    <cellStyle name="Normal 38 6 5" xfId="33177" xr:uid="{12037276-68AD-4D30-B9EE-28FA5A2A3C21}"/>
    <cellStyle name="Normal 38 7" xfId="6744" xr:uid="{830A2907-9678-48EF-9186-163394EFCD07}"/>
    <cellStyle name="Normal 38 7 2" xfId="14167" xr:uid="{4A7B6019-A762-42DA-905F-C7D62406929E}"/>
    <cellStyle name="Normal 38 7 2 2" xfId="29005" xr:uid="{75032910-B15E-44D1-B175-8F737A28A409}"/>
    <cellStyle name="Normal 38 7 2 3" xfId="43838" xr:uid="{3CF95C1E-020E-4927-B7F3-4D586923CED2}"/>
    <cellStyle name="Normal 38 7 3" xfId="21585" xr:uid="{317B41B9-31C5-4865-9DA9-7979BF527B0A}"/>
    <cellStyle name="Normal 38 7 4" xfId="36418" xr:uid="{719C71D1-9234-48EC-BC4A-EDA3AD084E25}"/>
    <cellStyle name="Normal 38 8" xfId="10230" xr:uid="{B701DC74-D064-48B9-B4A4-FE21265C907D}"/>
    <cellStyle name="Normal 38 8 2" xfId="25068" xr:uid="{95B95349-806F-4AA1-B566-388DE0EB7618}"/>
    <cellStyle name="Normal 38 8 3" xfId="39901" xr:uid="{FC95DA54-AB60-414E-8809-E2F5849E2CF9}"/>
    <cellStyle name="Normal 38 9" xfId="17648" xr:uid="{7D31F23D-B62D-4641-B766-327F09791237}"/>
    <cellStyle name="Normal 39" xfId="2831" xr:uid="{9341BA48-BF30-4E84-9D7F-4CAA40CAB943}"/>
    <cellStyle name="Normal 39 10" xfId="32492" xr:uid="{984D9B24-AD22-496A-BB69-F0629F691292}"/>
    <cellStyle name="Normal 39 2" xfId="3515" xr:uid="{AEABC730-9316-4924-8D2A-B2D5D1A96CD2}"/>
    <cellStyle name="Normal 39 2 2" xfId="4884" xr:uid="{767507C9-F352-49CE-A093-B08AFBAA64DF}"/>
    <cellStyle name="Normal 39 2 2 2" xfId="8122" xr:uid="{F2CFE241-DCE6-46F2-8CDD-F25E039B6881}"/>
    <cellStyle name="Normal 39 2 2 2 2" xfId="15545" xr:uid="{FE4DB7D2-2507-400F-AC14-9CF9BAA000AC}"/>
    <cellStyle name="Normal 39 2 2 2 2 2" xfId="30383" xr:uid="{90BDDDE5-5B64-421D-B982-CFCC4CD39644}"/>
    <cellStyle name="Normal 39 2 2 2 2 3" xfId="45216" xr:uid="{0848D564-D4EE-4016-A467-670894BA89AF}"/>
    <cellStyle name="Normal 39 2 2 2 3" xfId="22963" xr:uid="{8C7F699E-68D5-4EF8-92BC-3CA7A120DCD3}"/>
    <cellStyle name="Normal 39 2 2 2 4" xfId="37796" xr:uid="{35403ACF-41A1-4DB3-A757-1F57FF57AE0C}"/>
    <cellStyle name="Normal 39 2 2 3" xfId="12307" xr:uid="{BF2BA021-5982-49D7-BB10-34A191F7E9C3}"/>
    <cellStyle name="Normal 39 2 2 3 2" xfId="27145" xr:uid="{5D2D0017-E7F7-453D-A3D3-6D180EA43A1A}"/>
    <cellStyle name="Normal 39 2 2 3 3" xfId="41978" xr:uid="{40925265-696E-45A3-9C2F-87114A366957}"/>
    <cellStyle name="Normal 39 2 2 4" xfId="19725" xr:uid="{6CDD81F3-C0FA-4A21-A69A-8C8FF9CBE75A}"/>
    <cellStyle name="Normal 39 2 2 5" xfId="34558" xr:uid="{2E3AB40F-D69C-49FF-B748-353E24255145}"/>
    <cellStyle name="Normal 39 2 3" xfId="6748" xr:uid="{3EAD711B-F59A-430B-AD63-90180313D4A4}"/>
    <cellStyle name="Normal 39 2 3 2" xfId="14171" xr:uid="{48CCD13C-FC66-4405-B056-3C68413398A5}"/>
    <cellStyle name="Normal 39 2 3 2 2" xfId="29009" xr:uid="{A9A228AD-5B1A-4EA7-BBBF-34875D30FF94}"/>
    <cellStyle name="Normal 39 2 3 2 3" xfId="43842" xr:uid="{908E72A0-3579-48A5-B94F-2D809201D117}"/>
    <cellStyle name="Normal 39 2 3 3" xfId="21589" xr:uid="{F777D87B-50A6-4E7D-8B94-3248CE2AC3C3}"/>
    <cellStyle name="Normal 39 2 3 4" xfId="36422" xr:uid="{AE44D5B5-17FF-4162-B129-5E6FB0340D40}"/>
    <cellStyle name="Normal 39 2 4" xfId="10930" xr:uid="{C1AB61F6-8CFF-45D9-A8D6-D1F54C045A65}"/>
    <cellStyle name="Normal 39 2 4 2" xfId="25768" xr:uid="{D5DC854D-E76A-4B03-AEC3-572B044CD5B3}"/>
    <cellStyle name="Normal 39 2 4 3" xfId="40601" xr:uid="{BEF35D4A-C6DA-4AD7-9ED8-443F51C14F6C}"/>
    <cellStyle name="Normal 39 2 5" xfId="18348" xr:uid="{EDBC943C-E244-4A7C-81A3-5EEF57440BB1}"/>
    <cellStyle name="Normal 39 2 6" xfId="33181" xr:uid="{F9A3D421-896E-4D0A-845D-D93299833989}"/>
    <cellStyle name="Normal 39 3" xfId="3516" xr:uid="{A6E9057A-B60B-4AE2-A539-F61A4CB77555}"/>
    <cellStyle name="Normal 39 3 2" xfId="4885" xr:uid="{D65D3BC1-8B43-4985-B988-FDBA877D3BD0}"/>
    <cellStyle name="Normal 39 3 2 2" xfId="8123" xr:uid="{D93057AB-069E-485E-8553-629C463B2E27}"/>
    <cellStyle name="Normal 39 3 2 2 2" xfId="15546" xr:uid="{78743FB8-89AE-4BC9-BEBD-C4AD83234763}"/>
    <cellStyle name="Normal 39 3 2 2 2 2" xfId="30384" xr:uid="{24059367-CB84-4CEE-8EB9-006606D449B1}"/>
    <cellStyle name="Normal 39 3 2 2 2 3" xfId="45217" xr:uid="{86219AB5-6888-46E0-B5EC-C2C85477D516}"/>
    <cellStyle name="Normal 39 3 2 2 3" xfId="22964" xr:uid="{D7C9FF71-174A-40A7-BD86-8D06B3025588}"/>
    <cellStyle name="Normal 39 3 2 2 4" xfId="37797" xr:uid="{E0279711-BB43-4BF7-A78C-1FB14735B402}"/>
    <cellStyle name="Normal 39 3 2 3" xfId="12308" xr:uid="{86513D9E-AC11-4B74-8759-60FDE63B1F93}"/>
    <cellStyle name="Normal 39 3 2 3 2" xfId="27146" xr:uid="{3B5147D5-DC1B-4A49-9669-5948193D03CE}"/>
    <cellStyle name="Normal 39 3 2 3 3" xfId="41979" xr:uid="{39A02E8D-14EF-422A-AC68-ECF316923217}"/>
    <cellStyle name="Normal 39 3 2 4" xfId="19726" xr:uid="{D5715E1A-AB42-44D7-9D02-0068CE9081E2}"/>
    <cellStyle name="Normal 39 3 2 5" xfId="34559" xr:uid="{40B1ABF2-8872-4E83-BCD7-2F0C2459EEF0}"/>
    <cellStyle name="Normal 39 3 3" xfId="6749" xr:uid="{FFE7ED22-16FB-4D8D-A949-E1998015B630}"/>
    <cellStyle name="Normal 39 3 3 2" xfId="14172" xr:uid="{A461A1D4-8224-4421-AB95-2907C2B514B2}"/>
    <cellStyle name="Normal 39 3 3 2 2" xfId="29010" xr:uid="{EF2335DC-67FC-495D-BE27-80300EB949F2}"/>
    <cellStyle name="Normal 39 3 3 2 3" xfId="43843" xr:uid="{108D9206-A623-49F7-8AD6-2FE68720F683}"/>
    <cellStyle name="Normal 39 3 3 3" xfId="21590" xr:uid="{AFD08B6F-5104-49F2-BD9D-4E1A7ED2B5A6}"/>
    <cellStyle name="Normal 39 3 3 4" xfId="36423" xr:uid="{9F298CDD-A3EA-46DB-B162-275DBC910FB5}"/>
    <cellStyle name="Normal 39 3 4" xfId="10931" xr:uid="{C1EC1359-895B-4ACE-84AA-A50AF2D6C40E}"/>
    <cellStyle name="Normal 39 3 4 2" xfId="25769" xr:uid="{26C1D07C-F64F-4FB3-A326-9DCE9D80D175}"/>
    <cellStyle name="Normal 39 3 4 3" xfId="40602" xr:uid="{607DFE33-FDB0-4581-A09C-0CA0371701E7}"/>
    <cellStyle name="Normal 39 3 5" xfId="18349" xr:uid="{D8D43FEA-3783-41CB-9A1B-61668DBF04CC}"/>
    <cellStyle name="Normal 39 3 6" xfId="33182" xr:uid="{52B50401-8B63-4897-83F2-CF289E36ABC6}"/>
    <cellStyle name="Normal 39 4" xfId="4886" xr:uid="{DED1A262-E130-42F0-AAE8-092BD52CCFD9}"/>
    <cellStyle name="Normal 39 4 2" xfId="8124" xr:uid="{2C039D34-DCF6-4C15-BF49-ABD5BA8F2745}"/>
    <cellStyle name="Normal 39 4 2 2" xfId="15547" xr:uid="{8AD4DB5C-E26C-4F1C-A305-6CBF537C579C}"/>
    <cellStyle name="Normal 39 4 2 2 2" xfId="30385" xr:uid="{CC6E13E8-2F2F-40D7-892F-99D7B5638D55}"/>
    <cellStyle name="Normal 39 4 2 2 3" xfId="45218" xr:uid="{C906E35F-415F-4138-89BA-3DE03484C23D}"/>
    <cellStyle name="Normal 39 4 2 3" xfId="22965" xr:uid="{F51E2ACD-9EDB-41DB-B943-00940D9FF6EC}"/>
    <cellStyle name="Normal 39 4 2 4" xfId="37798" xr:uid="{61B6FD99-519A-403A-81E2-C6F3597001FC}"/>
    <cellStyle name="Normal 39 4 3" xfId="12309" xr:uid="{AD83BAFB-D64F-405C-8D81-30022FE2F40E}"/>
    <cellStyle name="Normal 39 4 3 2" xfId="27147" xr:uid="{BAD08057-30ED-4B1D-A90D-FB044B4B2894}"/>
    <cellStyle name="Normal 39 4 3 3" xfId="41980" xr:uid="{9775AC04-189A-482F-80F5-B5A083CCEFF1}"/>
    <cellStyle name="Normal 39 4 4" xfId="19727" xr:uid="{FFA18986-04C9-4C30-8583-3A8B5A3F9939}"/>
    <cellStyle name="Normal 39 4 5" xfId="34560" xr:uid="{138652CD-2D16-4CC5-BCED-6F63098CBE43}"/>
    <cellStyle name="Normal 39 5" xfId="5923" xr:uid="{5BBACC9D-6566-456E-BD37-D6E5974CEFD6}"/>
    <cellStyle name="Normal 39 5 2" xfId="9161" xr:uid="{0DC49690-4C0B-4336-BD47-C5BF8A17BC95}"/>
    <cellStyle name="Normal 39 5 2 2" xfId="16584" xr:uid="{F86BBF32-FAE3-47F2-B940-E8CAA0E2A0C4}"/>
    <cellStyle name="Normal 39 5 2 2 2" xfId="31422" xr:uid="{6461D164-5D78-4C40-909D-5BF6EFB87F4F}"/>
    <cellStyle name="Normal 39 5 2 2 3" xfId="46255" xr:uid="{C1CA1504-31E1-4C48-BCDD-E275D6E8F399}"/>
    <cellStyle name="Normal 39 5 2 3" xfId="24002" xr:uid="{8F538782-CDF4-425C-9DBD-84C1275C213C}"/>
    <cellStyle name="Normal 39 5 2 4" xfId="38835" xr:uid="{674349F5-ECBF-4664-8BA9-825C2BFAC7A5}"/>
    <cellStyle name="Normal 39 5 3" xfId="13346" xr:uid="{9350A343-5263-4CAD-A48C-FE0D358F8D6A}"/>
    <cellStyle name="Normal 39 5 3 2" xfId="28184" xr:uid="{D43BD947-C58E-4D64-952C-AA25E52DC9AA}"/>
    <cellStyle name="Normal 39 5 3 3" xfId="43017" xr:uid="{AE9DCC94-B5C2-4689-AFC3-E764BA93D1D7}"/>
    <cellStyle name="Normal 39 5 4" xfId="20764" xr:uid="{F13FA091-979E-43B3-A7B3-94FEFE5144BE}"/>
    <cellStyle name="Normal 39 5 5" xfId="35597" xr:uid="{2AE47733-770D-44E6-ABD1-6DB76F119976}"/>
    <cellStyle name="Normal 39 6" xfId="3514" xr:uid="{36CD6D67-4444-4E64-AC39-62B8E8029BB2}"/>
    <cellStyle name="Normal 39 6 2" xfId="9539" xr:uid="{71955E00-5AE4-44E8-A4AA-38E40442BA01}"/>
    <cellStyle name="Normal 39 6 2 2" xfId="16962" xr:uid="{714DA8EC-2F5B-4C02-8885-7BFC2E74AF4D}"/>
    <cellStyle name="Normal 39 6 2 2 2" xfId="31800" xr:uid="{3D65D04C-2E6A-431C-87B7-DE3038ADA62D}"/>
    <cellStyle name="Normal 39 6 2 2 3" xfId="46633" xr:uid="{493B7533-F8A8-472C-8A77-5C8C31FAD853}"/>
    <cellStyle name="Normal 39 6 2 3" xfId="24380" xr:uid="{8F06217F-4C69-4767-AB1E-A4F8B8258F0E}"/>
    <cellStyle name="Normal 39 6 2 4" xfId="39213" xr:uid="{F8F02F1D-9A5E-42AB-B914-86EE9C457526}"/>
    <cellStyle name="Normal 39 6 3" xfId="10929" xr:uid="{3C772D7E-550F-49E2-869E-ED20F22FC680}"/>
    <cellStyle name="Normal 39 6 3 2" xfId="25767" xr:uid="{7191D366-6A44-4470-B974-308DB74505C9}"/>
    <cellStyle name="Normal 39 6 3 3" xfId="40600" xr:uid="{BA89AFFD-27E1-4BAE-8D06-A54905595629}"/>
    <cellStyle name="Normal 39 6 4" xfId="18347" xr:uid="{B42A6264-DD02-4DDC-8A3B-F8342E9252DB}"/>
    <cellStyle name="Normal 39 6 5" xfId="33180" xr:uid="{DE1E5B75-90CA-4CF3-9CA8-6A0A624F79E2}"/>
    <cellStyle name="Normal 39 7" xfId="6747" xr:uid="{22C27891-266A-4AB5-A4B8-2086FBE1169E}"/>
    <cellStyle name="Normal 39 7 2" xfId="14170" xr:uid="{6D80C201-3A2C-4EAA-8805-1AB012F1C0B0}"/>
    <cellStyle name="Normal 39 7 2 2" xfId="29008" xr:uid="{EC682F73-CE54-4B6D-8D25-CD218B8DA5BC}"/>
    <cellStyle name="Normal 39 7 2 3" xfId="43841" xr:uid="{000402A5-0F48-481B-9C00-E9521647625E}"/>
    <cellStyle name="Normal 39 7 3" xfId="21588" xr:uid="{219A37BC-F303-4543-8657-B4EA2D7EFF97}"/>
    <cellStyle name="Normal 39 7 4" xfId="36421" xr:uid="{52EC0791-10B4-4C7A-B473-754D302B3639}"/>
    <cellStyle name="Normal 39 8" xfId="10241" xr:uid="{746B1FF1-2F65-4546-961A-27D948DAC0A8}"/>
    <cellStyle name="Normal 39 8 2" xfId="25079" xr:uid="{94EEEB52-A15F-4EE0-95E0-856DA748BF53}"/>
    <cellStyle name="Normal 39 8 3" xfId="39912" xr:uid="{4ABE5A9D-2500-4A71-9CF3-4604983A615D}"/>
    <cellStyle name="Normal 39 9" xfId="17659" xr:uid="{883F8DBF-CDE5-4A94-8042-11BDAFCA7BF1}"/>
    <cellStyle name="Normal 4" xfId="8" xr:uid="{037219D1-7DCE-41B9-B81F-5A808F7598FC}"/>
    <cellStyle name="Normal 4 10" xfId="2435" xr:uid="{8D4A2F87-CA5A-40F7-8764-12DF23AB8A6F}"/>
    <cellStyle name="Normal 4 11" xfId="2446" xr:uid="{EBBFB87F-4A24-4B48-AEBC-AB1D452C50BC}"/>
    <cellStyle name="Normal 4 12" xfId="2453" xr:uid="{DC78958A-FC2E-4801-B89A-55897C72FB32}"/>
    <cellStyle name="Normal 4 13" xfId="2464" xr:uid="{88F1214C-5FA6-45B3-8DFE-7C7069D7B267}"/>
    <cellStyle name="Normal 4 14" xfId="2470" xr:uid="{EB79E8A6-446F-43D2-972F-BB03E7436CE2}"/>
    <cellStyle name="Normal 4 15" xfId="2482" xr:uid="{6A9659BA-A803-4127-BA13-11987E1C7026}"/>
    <cellStyle name="Normal 4 16" xfId="2492" xr:uid="{6244D9AE-8325-49F6-88C5-48D24D2272C9}"/>
    <cellStyle name="Normal 4 17" xfId="2359" xr:uid="{CCC94287-A423-4346-AB70-BE8908323795}"/>
    <cellStyle name="Normal 4 17 10" xfId="32183" xr:uid="{3C8342E4-CE7B-46A1-B79E-87FB8A6E87D2}"/>
    <cellStyle name="Normal 4 17 2" xfId="3519" xr:uid="{3D5204B7-221C-4785-AAE4-3A799809AD94}"/>
    <cellStyle name="Normal 4 17 2 2" xfId="4887" xr:uid="{BAFDAD45-A1B2-46AB-ACFA-769BD6991F4D}"/>
    <cellStyle name="Normal 4 17 2 2 2" xfId="8125" xr:uid="{CDB68F1F-B71B-414B-BE4A-9E77E6B4F054}"/>
    <cellStyle name="Normal 4 17 2 2 2 2" xfId="15548" xr:uid="{934F0513-2C53-41DD-AD66-069B956C6FEF}"/>
    <cellStyle name="Normal 4 17 2 2 2 2 2" xfId="30386" xr:uid="{677ADF30-1DA5-4BB9-B6FF-603229CFDE8E}"/>
    <cellStyle name="Normal 4 17 2 2 2 2 3" xfId="45219" xr:uid="{03C132B0-D1FF-46E4-AD1C-887F5FC87C42}"/>
    <cellStyle name="Normal 4 17 2 2 2 3" xfId="22966" xr:uid="{57855FD5-DCC1-4096-B297-02BE9F5335F3}"/>
    <cellStyle name="Normal 4 17 2 2 2 4" xfId="37799" xr:uid="{086D581D-216A-4FCD-84D3-41619330643A}"/>
    <cellStyle name="Normal 4 17 2 2 3" xfId="12310" xr:uid="{BEF1CCCF-90A8-4392-BBF5-CCDF1C775867}"/>
    <cellStyle name="Normal 4 17 2 2 3 2" xfId="27148" xr:uid="{4ED2ABF6-924A-4C2D-9AE2-5F2C70D622B9}"/>
    <cellStyle name="Normal 4 17 2 2 3 3" xfId="41981" xr:uid="{85CF2BCF-414E-4820-924C-AE8EE1F62252}"/>
    <cellStyle name="Normal 4 17 2 2 4" xfId="19728" xr:uid="{1FB51E74-59A4-4318-B6F3-6609C7A9C2F3}"/>
    <cellStyle name="Normal 4 17 2 2 5" xfId="34561" xr:uid="{FF9A0717-A1EF-4D67-9892-BD520616289E}"/>
    <cellStyle name="Normal 4 17 2 3" xfId="6752" xr:uid="{3E8A5485-186D-4798-97B0-19AA3D3FC4E2}"/>
    <cellStyle name="Normal 4 17 2 3 2" xfId="14175" xr:uid="{DCFFA508-034C-4CBC-A5FF-9A3FAD33110E}"/>
    <cellStyle name="Normal 4 17 2 3 2 2" xfId="29013" xr:uid="{4821220F-4E45-40D2-A442-99EE4171808A}"/>
    <cellStyle name="Normal 4 17 2 3 2 3" xfId="43846" xr:uid="{62247DDE-32B9-4748-97B6-5A1D1F40D40E}"/>
    <cellStyle name="Normal 4 17 2 3 3" xfId="21593" xr:uid="{2AB0E05D-7AD0-4664-A367-D741C9F7ACFB}"/>
    <cellStyle name="Normal 4 17 2 3 4" xfId="36426" xr:uid="{B80DB89F-5024-4EC6-9D9B-639A448D8608}"/>
    <cellStyle name="Normal 4 17 2 4" xfId="10934" xr:uid="{46A9C343-054B-4882-BD4C-F12B8D45AC0C}"/>
    <cellStyle name="Normal 4 17 2 4 2" xfId="25772" xr:uid="{4AB48D77-E246-4576-B9F9-AA856082FC28}"/>
    <cellStyle name="Normal 4 17 2 4 3" xfId="40605" xr:uid="{17B46496-7406-4476-B390-56FE4F30C05D}"/>
    <cellStyle name="Normal 4 17 2 5" xfId="18352" xr:uid="{6C1BECA7-DDF6-423B-AE84-FFE9936592D8}"/>
    <cellStyle name="Normal 4 17 2 6" xfId="33185" xr:uid="{FB0A7CBF-6A53-4DEC-A707-7688814EB667}"/>
    <cellStyle name="Normal 4 17 3" xfId="3520" xr:uid="{53642B10-4632-4D39-8BD9-D5EEA2E0395F}"/>
    <cellStyle name="Normal 4 17 3 2" xfId="4888" xr:uid="{BDBCB65B-43EB-47F3-A7FB-0815D0CE68C7}"/>
    <cellStyle name="Normal 4 17 3 2 2" xfId="8126" xr:uid="{45A4C2AE-8755-4591-B66E-05FC6A2DF53E}"/>
    <cellStyle name="Normal 4 17 3 2 2 2" xfId="15549" xr:uid="{198B7CFE-1D24-4286-8585-F9640C80FEDC}"/>
    <cellStyle name="Normal 4 17 3 2 2 2 2" xfId="30387" xr:uid="{6185FE4B-EB23-40C6-9E51-B4F871AFD3BE}"/>
    <cellStyle name="Normal 4 17 3 2 2 2 3" xfId="45220" xr:uid="{BB0EAF93-3E23-4AA8-AECB-B71CD894B3A1}"/>
    <cellStyle name="Normal 4 17 3 2 2 3" xfId="22967" xr:uid="{F972984F-1C9F-4407-BF81-56952868BDF0}"/>
    <cellStyle name="Normal 4 17 3 2 2 4" xfId="37800" xr:uid="{EAE87EC0-BC43-4173-BA9C-22379E8C56FF}"/>
    <cellStyle name="Normal 4 17 3 2 3" xfId="12311" xr:uid="{6E2D2A93-E6F9-481E-9DAE-1AE2FDCCEFEE}"/>
    <cellStyle name="Normal 4 17 3 2 3 2" xfId="27149" xr:uid="{476281E8-E3F5-4BA2-9B58-9F7FF508BE17}"/>
    <cellStyle name="Normal 4 17 3 2 3 3" xfId="41982" xr:uid="{FF722A90-F493-46ED-A083-B25943D6ACCD}"/>
    <cellStyle name="Normal 4 17 3 2 4" xfId="19729" xr:uid="{56A8AC9C-A00D-465D-AE71-DDFCBA7274D7}"/>
    <cellStyle name="Normal 4 17 3 2 5" xfId="34562" xr:uid="{A893BBC8-EEE2-4E0B-8041-E7D855BFCA97}"/>
    <cellStyle name="Normal 4 17 3 3" xfId="6753" xr:uid="{DDAB0CDF-1817-407F-A6A9-C8B06E79D3BC}"/>
    <cellStyle name="Normal 4 17 3 3 2" xfId="14176" xr:uid="{75E62257-41C8-45D6-8077-0F1B1879621D}"/>
    <cellStyle name="Normal 4 17 3 3 2 2" xfId="29014" xr:uid="{874DE38A-6C44-4533-A892-D5D93E638FCA}"/>
    <cellStyle name="Normal 4 17 3 3 2 3" xfId="43847" xr:uid="{3EDDC2F0-09E9-473D-904C-F34A593672A7}"/>
    <cellStyle name="Normal 4 17 3 3 3" xfId="21594" xr:uid="{0BE9FB45-5CB7-4020-9CA7-2D24900FBBEC}"/>
    <cellStyle name="Normal 4 17 3 3 4" xfId="36427" xr:uid="{2CC78E1B-75D2-4536-A9C2-41CE99149209}"/>
    <cellStyle name="Normal 4 17 3 4" xfId="10935" xr:uid="{24FA5130-6321-4DC8-8FE2-8DA18405BE89}"/>
    <cellStyle name="Normal 4 17 3 4 2" xfId="25773" xr:uid="{CB177D2B-7F3D-45CC-A2A2-71727B0F7926}"/>
    <cellStyle name="Normal 4 17 3 4 3" xfId="40606" xr:uid="{A85470B7-98FA-48E7-A355-B46F9FAC94E4}"/>
    <cellStyle name="Normal 4 17 3 5" xfId="18353" xr:uid="{129BF512-2795-4DDF-942E-498AA2880295}"/>
    <cellStyle name="Normal 4 17 3 6" xfId="33186" xr:uid="{D6B7E5E8-D716-4793-BA61-9CFB88528F21}"/>
    <cellStyle name="Normal 4 17 4" xfId="4889" xr:uid="{F465C54E-7EAD-45CD-BAE0-4765AAB0F42C}"/>
    <cellStyle name="Normal 4 17 4 2" xfId="8127" xr:uid="{B809EB71-5182-4A24-8805-99BCF57A4758}"/>
    <cellStyle name="Normal 4 17 4 2 2" xfId="15550" xr:uid="{6230ACEC-4E40-41C4-85C6-6A8DA1038954}"/>
    <cellStyle name="Normal 4 17 4 2 2 2" xfId="30388" xr:uid="{C5A251E8-C3B1-4B55-B0F7-8D20AD17CD6A}"/>
    <cellStyle name="Normal 4 17 4 2 2 3" xfId="45221" xr:uid="{8D34FC6C-1CC4-4E3A-8359-7013E4738269}"/>
    <cellStyle name="Normal 4 17 4 2 3" xfId="22968" xr:uid="{0856A99C-271C-49E1-9240-DD03E963F654}"/>
    <cellStyle name="Normal 4 17 4 2 4" xfId="37801" xr:uid="{8F91FC6C-A50F-456C-A47D-FFE435466286}"/>
    <cellStyle name="Normal 4 17 4 3" xfId="12312" xr:uid="{80BFF352-95A7-4D60-BF97-B895929FE944}"/>
    <cellStyle name="Normal 4 17 4 3 2" xfId="27150" xr:uid="{A0027D14-4215-4C2A-B6D3-FA2989CBC158}"/>
    <cellStyle name="Normal 4 17 4 3 3" xfId="41983" xr:uid="{0DD281E5-0E7D-4DAB-A3A7-E05D5495BFC0}"/>
    <cellStyle name="Normal 4 17 4 4" xfId="19730" xr:uid="{21BD02BD-0C58-4D4A-B17A-3B34A7B24A56}"/>
    <cellStyle name="Normal 4 17 4 5" xfId="34563" xr:uid="{4C249863-45B5-444B-856C-C90810EF85DF}"/>
    <cellStyle name="Normal 4 17 5" xfId="5924" xr:uid="{BC2B74AF-4349-4736-9F70-39270A3E55C0}"/>
    <cellStyle name="Normal 4 17 5 2" xfId="9162" xr:uid="{8347BE7B-E380-4ABF-9952-CA68B3FE7183}"/>
    <cellStyle name="Normal 4 17 5 2 2" xfId="16585" xr:uid="{AFBDB9E6-0FE7-4C3C-B109-1FDFDF397B91}"/>
    <cellStyle name="Normal 4 17 5 2 2 2" xfId="31423" xr:uid="{9657378B-1F5F-4398-88B8-A5BFE1A01615}"/>
    <cellStyle name="Normal 4 17 5 2 2 3" xfId="46256" xr:uid="{E7FCDDD1-FD1B-4B54-AF67-E541574E64FA}"/>
    <cellStyle name="Normal 4 17 5 2 3" xfId="24003" xr:uid="{F77D1653-3326-446F-8AF1-F36B5738411C}"/>
    <cellStyle name="Normal 4 17 5 2 4" xfId="38836" xr:uid="{40DD06A9-2006-48AE-A67A-A0F082706239}"/>
    <cellStyle name="Normal 4 17 5 3" xfId="13347" xr:uid="{F21ADC39-1233-4008-AE65-1A6CC509747E}"/>
    <cellStyle name="Normal 4 17 5 3 2" xfId="28185" xr:uid="{1C09910E-C09A-4FD0-97D6-B3F3CF586F96}"/>
    <cellStyle name="Normal 4 17 5 3 3" xfId="43018" xr:uid="{2A8BE4D3-340E-417A-910E-698B826F8B71}"/>
    <cellStyle name="Normal 4 17 5 4" xfId="20765" xr:uid="{0705A9CC-36BC-45F1-BB07-F29A8A273E71}"/>
    <cellStyle name="Normal 4 17 5 5" xfId="35598" xr:uid="{CB515024-70C8-4CC7-9E07-A86BE4AEE7D1}"/>
    <cellStyle name="Normal 4 17 6" xfId="3518" xr:uid="{52E3601B-E0F2-45FC-93B5-97955BFCA2F7}"/>
    <cellStyle name="Normal 4 17 6 2" xfId="9541" xr:uid="{ADD7815B-7682-45DD-A99D-DED4A96565D7}"/>
    <cellStyle name="Normal 4 17 6 2 2" xfId="16964" xr:uid="{6EA22151-9DB9-498C-ABAF-DA3DC289539C}"/>
    <cellStyle name="Normal 4 17 6 2 2 2" xfId="31802" xr:uid="{BA4FABDB-407B-44B4-B84E-6946709FD7D1}"/>
    <cellStyle name="Normal 4 17 6 2 2 3" xfId="46635" xr:uid="{CF5BEB0F-4475-401D-B70E-D148D34EFCAC}"/>
    <cellStyle name="Normal 4 17 6 2 3" xfId="24382" xr:uid="{ED20978A-119A-442D-8688-0E0E9EFA51C5}"/>
    <cellStyle name="Normal 4 17 6 2 4" xfId="39215" xr:uid="{F9DA1060-517B-4CDF-A606-6BECC3755E2D}"/>
    <cellStyle name="Normal 4 17 6 3" xfId="10933" xr:uid="{4E58AC60-51D8-49AC-9374-F78F627EBD55}"/>
    <cellStyle name="Normal 4 17 6 3 2" xfId="25771" xr:uid="{D81AE6F9-3C80-4B0E-AB5E-13C4F6C1BA75}"/>
    <cellStyle name="Normal 4 17 6 3 3" xfId="40604" xr:uid="{13F65229-FFAB-465A-88FD-96E70D9500A7}"/>
    <cellStyle name="Normal 4 17 6 4" xfId="18351" xr:uid="{E63B54E3-2D06-4C5F-B315-EA417FBC28D0}"/>
    <cellStyle name="Normal 4 17 6 5" xfId="33184" xr:uid="{919F66AF-3CCE-4C4A-A79F-9A6252466016}"/>
    <cellStyle name="Normal 4 17 7" xfId="6751" xr:uid="{C066FC12-8A6C-40F1-9A92-5D5A221DCA27}"/>
    <cellStyle name="Normal 4 17 7 2" xfId="14174" xr:uid="{3934CC02-1D0C-4B6A-9E57-1C2BB7FB660B}"/>
    <cellStyle name="Normal 4 17 7 2 2" xfId="29012" xr:uid="{41710D5D-A250-431A-92C0-85AC7DFABD7B}"/>
    <cellStyle name="Normal 4 17 7 2 3" xfId="43845" xr:uid="{072A9382-4357-470C-99F5-B9011BDA774D}"/>
    <cellStyle name="Normal 4 17 7 3" xfId="21592" xr:uid="{CC3B0DD4-772C-415F-A11F-5C778C158D5B}"/>
    <cellStyle name="Normal 4 17 7 4" xfId="36425" xr:uid="{1C855D0D-229E-4DBD-8FDB-A1B1A3346A61}"/>
    <cellStyle name="Normal 4 17 8" xfId="9932" xr:uid="{4ECA7930-E1EE-4EB4-950D-55B763C6FBB1}"/>
    <cellStyle name="Normal 4 17 8 2" xfId="24770" xr:uid="{306935DA-F084-4985-BCBB-A03D7F89419A}"/>
    <cellStyle name="Normal 4 17 8 3" xfId="39603" xr:uid="{3BA05E4C-3D3A-4D3B-8E58-405CC462EA12}"/>
    <cellStyle name="Normal 4 17 9" xfId="17350" xr:uid="{1601D58E-453C-4A01-8C37-E54C4DD1A42F}"/>
    <cellStyle name="Normal 4 18" xfId="2377" xr:uid="{D06D65F4-E1D5-4532-B55B-FF18AE92CF57}"/>
    <cellStyle name="Normal 4 18 10" xfId="32201" xr:uid="{D2D39218-FCDB-476B-BC57-F0617D4FEBBC}"/>
    <cellStyle name="Normal 4 18 2" xfId="3522" xr:uid="{C06199EE-65BC-4FC3-8403-A5BB1F955571}"/>
    <cellStyle name="Normal 4 18 2 2" xfId="4890" xr:uid="{75C98505-B2BE-4BAB-89A9-B8BE0AC6B2EE}"/>
    <cellStyle name="Normal 4 18 2 2 2" xfId="8128" xr:uid="{E7C47D27-F45F-4F7D-9AA4-31D3FF47485D}"/>
    <cellStyle name="Normal 4 18 2 2 2 2" xfId="15551" xr:uid="{42035691-2B7A-4C1B-AC03-1D43D7B0BDD8}"/>
    <cellStyle name="Normal 4 18 2 2 2 2 2" xfId="30389" xr:uid="{8AFAFA93-7A6A-4DEE-BD8B-B75CCBB46BC4}"/>
    <cellStyle name="Normal 4 18 2 2 2 2 3" xfId="45222" xr:uid="{479FC401-0D76-4550-8AFC-FEFB420DC0F3}"/>
    <cellStyle name="Normal 4 18 2 2 2 3" xfId="22969" xr:uid="{37D2B4A9-7C3D-4C6D-9A99-B0DCF1B0702B}"/>
    <cellStyle name="Normal 4 18 2 2 2 4" xfId="37802" xr:uid="{B2C18DD3-BC56-4202-9544-4F6C2DC1C4CA}"/>
    <cellStyle name="Normal 4 18 2 2 3" xfId="12313" xr:uid="{978B3AAC-2EDF-42CE-B987-52FD89086C69}"/>
    <cellStyle name="Normal 4 18 2 2 3 2" xfId="27151" xr:uid="{7DC5868D-37B2-4C2E-BB91-EFB20E35262B}"/>
    <cellStyle name="Normal 4 18 2 2 3 3" xfId="41984" xr:uid="{6F369C46-4EDF-4374-9834-94C32C6FE1EB}"/>
    <cellStyle name="Normal 4 18 2 2 4" xfId="19731" xr:uid="{FF7B39F6-81A8-438B-AF9E-28FD1E8D3D29}"/>
    <cellStyle name="Normal 4 18 2 2 5" xfId="34564" xr:uid="{2BC7EE51-D96F-4CE2-895C-C283F9539E04}"/>
    <cellStyle name="Normal 4 18 2 3" xfId="6755" xr:uid="{E45AF1DE-1D44-47A0-B4E7-F4E204EDAA95}"/>
    <cellStyle name="Normal 4 18 2 3 2" xfId="14178" xr:uid="{5D39235F-8F97-4424-8B0E-D978763C4A48}"/>
    <cellStyle name="Normal 4 18 2 3 2 2" xfId="29016" xr:uid="{64AB8393-9313-4F73-8172-4EA95265A3E2}"/>
    <cellStyle name="Normal 4 18 2 3 2 3" xfId="43849" xr:uid="{68072DAC-4D6C-4E8C-BE56-133EAE3F193F}"/>
    <cellStyle name="Normal 4 18 2 3 3" xfId="21596" xr:uid="{16636096-E879-4165-8EFA-C0D0AC91C8A4}"/>
    <cellStyle name="Normal 4 18 2 3 4" xfId="36429" xr:uid="{B50FF2FF-4DDE-4AFB-B1AA-7822CA5C5707}"/>
    <cellStyle name="Normal 4 18 2 4" xfId="10937" xr:uid="{2659EBD1-7D2B-4CFD-8CF0-028FD4C0CDA7}"/>
    <cellStyle name="Normal 4 18 2 4 2" xfId="25775" xr:uid="{7B4C8B97-2217-422A-99EC-FE36632A5C59}"/>
    <cellStyle name="Normal 4 18 2 4 3" xfId="40608" xr:uid="{6D7269F6-9666-452C-9094-E140D7EF6802}"/>
    <cellStyle name="Normal 4 18 2 5" xfId="18355" xr:uid="{79523EC1-7FBF-487A-BD83-64AD1835AD06}"/>
    <cellStyle name="Normal 4 18 2 6" xfId="33188" xr:uid="{1C669742-523D-4415-8A35-E96DA24C54ED}"/>
    <cellStyle name="Normal 4 18 3" xfId="3523" xr:uid="{A8DED4C8-FA4F-4E4B-A2D8-A160BF8DF84B}"/>
    <cellStyle name="Normal 4 18 3 2" xfId="4891" xr:uid="{CEDC9AA7-AD84-46A7-8E36-18D3BDB0D5A7}"/>
    <cellStyle name="Normal 4 18 3 2 2" xfId="8129" xr:uid="{23AC9C6B-1F0A-4E4A-A903-41EB9F402F0F}"/>
    <cellStyle name="Normal 4 18 3 2 2 2" xfId="15552" xr:uid="{785A2F9C-C2BF-4AC8-948B-7561D3AFE874}"/>
    <cellStyle name="Normal 4 18 3 2 2 2 2" xfId="30390" xr:uid="{31368872-3FE3-443B-BD92-E05838A431B8}"/>
    <cellStyle name="Normal 4 18 3 2 2 2 3" xfId="45223" xr:uid="{AB59120F-4613-43D9-83EC-4371B53AACA4}"/>
    <cellStyle name="Normal 4 18 3 2 2 3" xfId="22970" xr:uid="{4D2EEB10-BC07-42D3-88D4-EFE1C440711F}"/>
    <cellStyle name="Normal 4 18 3 2 2 4" xfId="37803" xr:uid="{581A41BB-0360-44F1-A0AD-CE09414B1B51}"/>
    <cellStyle name="Normal 4 18 3 2 3" xfId="12314" xr:uid="{BA938F2B-1E2A-43B6-AC1D-7E11D4C2AD07}"/>
    <cellStyle name="Normal 4 18 3 2 3 2" xfId="27152" xr:uid="{6F991D76-6E14-439C-B0CD-691D393DD1A6}"/>
    <cellStyle name="Normal 4 18 3 2 3 3" xfId="41985" xr:uid="{E48E9749-7E3B-4D57-9DC2-73D0B4ED4A94}"/>
    <cellStyle name="Normal 4 18 3 2 4" xfId="19732" xr:uid="{3A8EE708-E96F-48B9-9523-A20362F0C342}"/>
    <cellStyle name="Normal 4 18 3 2 5" xfId="34565" xr:uid="{CFA2BD3D-08A8-4106-9DFC-16A4A780E6EB}"/>
    <cellStyle name="Normal 4 18 3 3" xfId="6756" xr:uid="{9955F2E3-3A49-4D20-90A4-40F9DB795948}"/>
    <cellStyle name="Normal 4 18 3 3 2" xfId="14179" xr:uid="{8C0C69B6-7EB8-48F4-B7BA-41E2234CC2C4}"/>
    <cellStyle name="Normal 4 18 3 3 2 2" xfId="29017" xr:uid="{F9CB4D39-9ACF-4A83-A8D9-791C81E6A6B4}"/>
    <cellStyle name="Normal 4 18 3 3 2 3" xfId="43850" xr:uid="{03B45DC0-9639-47D1-8695-458E19E1518C}"/>
    <cellStyle name="Normal 4 18 3 3 3" xfId="21597" xr:uid="{83047B16-C6CE-4A9A-905B-BD16CB6CB16A}"/>
    <cellStyle name="Normal 4 18 3 3 4" xfId="36430" xr:uid="{792FDB16-24FC-42AA-975C-53717ABF17C4}"/>
    <cellStyle name="Normal 4 18 3 4" xfId="10938" xr:uid="{ED4A5168-A43B-4676-A8DB-743897CC2019}"/>
    <cellStyle name="Normal 4 18 3 4 2" xfId="25776" xr:uid="{56D26919-9ED2-4E0E-9D24-1D1B20A9FBCE}"/>
    <cellStyle name="Normal 4 18 3 4 3" xfId="40609" xr:uid="{C312D536-CE98-47BF-9CAA-080FE92AAB55}"/>
    <cellStyle name="Normal 4 18 3 5" xfId="18356" xr:uid="{19C23B1E-187C-4972-929F-57E34E357C27}"/>
    <cellStyle name="Normal 4 18 3 6" xfId="33189" xr:uid="{71F82A72-DD26-4FBD-8AB9-AE537E0B41E6}"/>
    <cellStyle name="Normal 4 18 4" xfId="4892" xr:uid="{58CC7AC2-A34E-4D61-B66A-134FF93F3224}"/>
    <cellStyle name="Normal 4 18 4 2" xfId="8130" xr:uid="{034684D7-F30A-419D-9BC8-E49D8056CE80}"/>
    <cellStyle name="Normal 4 18 4 2 2" xfId="15553" xr:uid="{4579267D-66C0-47DE-91CF-3C262D8B3917}"/>
    <cellStyle name="Normal 4 18 4 2 2 2" xfId="30391" xr:uid="{C4276CF5-D116-4E54-9513-3D3F45C2950F}"/>
    <cellStyle name="Normal 4 18 4 2 2 3" xfId="45224" xr:uid="{D0E5CE31-5044-43BF-BEA9-35B09CF94F4E}"/>
    <cellStyle name="Normal 4 18 4 2 3" xfId="22971" xr:uid="{B6AC79A5-7C1F-492D-80F1-2552BE604949}"/>
    <cellStyle name="Normal 4 18 4 2 4" xfId="37804" xr:uid="{E6C2AA74-0111-49FC-916B-CC1E92E3D21E}"/>
    <cellStyle name="Normal 4 18 4 3" xfId="12315" xr:uid="{71FF46A8-BE84-4D88-91F8-6D6784B73FE9}"/>
    <cellStyle name="Normal 4 18 4 3 2" xfId="27153" xr:uid="{E4F931CF-8F40-4DC2-B017-584C54561357}"/>
    <cellStyle name="Normal 4 18 4 3 3" xfId="41986" xr:uid="{B53E347E-F765-4500-8F8B-B0B6FEDE18CD}"/>
    <cellStyle name="Normal 4 18 4 4" xfId="19733" xr:uid="{53F05B7A-18C9-4DA6-A6F8-C1BF29DF02BE}"/>
    <cellStyle name="Normal 4 18 4 5" xfId="34566" xr:uid="{942E1A7D-9B81-482C-A4FF-3D3EF16591BA}"/>
    <cellStyle name="Normal 4 18 5" xfId="5648" xr:uid="{25727E4F-5DCE-4484-8084-A89071C852D8}"/>
    <cellStyle name="Normal 4 18 5 2" xfId="8888" xr:uid="{62C1551E-E4BE-4CC7-BE55-3406855EE702}"/>
    <cellStyle name="Normal 4 18 5 2 2" xfId="16311" xr:uid="{9AB624DE-FE5D-4D41-B963-6BC1CFE31881}"/>
    <cellStyle name="Normal 4 18 5 2 2 2" xfId="31149" xr:uid="{D6615C79-76A5-42A8-9AEC-BE296C5F2AD1}"/>
    <cellStyle name="Normal 4 18 5 2 2 3" xfId="45982" xr:uid="{002A0E96-0FD3-4070-948D-2401224468F9}"/>
    <cellStyle name="Normal 4 18 5 2 3" xfId="23729" xr:uid="{FD0CCEDA-A3B2-4B5B-AC5F-3558BF4A8E81}"/>
    <cellStyle name="Normal 4 18 5 2 4" xfId="38562" xr:uid="{A384C4A2-DECB-4872-A2EA-A05600571371}"/>
    <cellStyle name="Normal 4 18 5 3" xfId="13073" xr:uid="{853C81D6-FC49-4097-8FE7-0185D937391A}"/>
    <cellStyle name="Normal 4 18 5 3 2" xfId="27911" xr:uid="{E7F4A71E-6669-476C-8DB5-C78723242D7D}"/>
    <cellStyle name="Normal 4 18 5 3 3" xfId="42744" xr:uid="{CBC51EBB-3D5A-476A-B55F-A6BFBA3F9A93}"/>
    <cellStyle name="Normal 4 18 5 4" xfId="20491" xr:uid="{882DFEDC-ED49-49C2-A0DC-269B3A2F32E0}"/>
    <cellStyle name="Normal 4 18 5 5" xfId="35324" xr:uid="{37BCAB46-ADEE-4D2C-BBE0-39256708DC09}"/>
    <cellStyle name="Normal 4 18 6" xfId="3521" xr:uid="{CDEB7A5C-CDB5-4264-9782-903CE01091A0}"/>
    <cellStyle name="Normal 4 18 6 2" xfId="9542" xr:uid="{8B0A99E5-9CA9-4758-9E93-51C4DA2B6B02}"/>
    <cellStyle name="Normal 4 18 6 2 2" xfId="16965" xr:uid="{DD5D6F0A-23CB-45F2-B090-83515D24903E}"/>
    <cellStyle name="Normal 4 18 6 2 2 2" xfId="31803" xr:uid="{D9547671-5ECA-4B49-BC7E-DFBC595B577E}"/>
    <cellStyle name="Normal 4 18 6 2 2 3" xfId="46636" xr:uid="{E6B73C70-54D4-4031-9175-E0612C7D16F6}"/>
    <cellStyle name="Normal 4 18 6 2 3" xfId="24383" xr:uid="{F295C7CB-DEBD-4E77-A3C0-F635A89BFC5C}"/>
    <cellStyle name="Normal 4 18 6 2 4" xfId="39216" xr:uid="{29E976B4-9CC3-4E20-AE6E-E91D8A2D2C6F}"/>
    <cellStyle name="Normal 4 18 6 3" xfId="10936" xr:uid="{919C93DA-C6DE-4B05-B4D8-D66289E8A846}"/>
    <cellStyle name="Normal 4 18 6 3 2" xfId="25774" xr:uid="{0F4AB48B-A2C7-4E24-AB2B-747E5968DADA}"/>
    <cellStyle name="Normal 4 18 6 3 3" xfId="40607" xr:uid="{1EB2690D-5CA2-4609-9E5D-CB3991D62DE1}"/>
    <cellStyle name="Normal 4 18 6 4" xfId="18354" xr:uid="{3A08461E-3584-48BC-A23B-D32D80F7BFE6}"/>
    <cellStyle name="Normal 4 18 6 5" xfId="33187" xr:uid="{41E24458-2366-443E-8342-8B8191D75E1E}"/>
    <cellStyle name="Normal 4 18 7" xfId="6754" xr:uid="{AC46C1BD-539B-43E0-BEF8-F46D8652EE00}"/>
    <cellStyle name="Normal 4 18 7 2" xfId="14177" xr:uid="{ECC02461-D12F-47BC-A094-A4DA178F5268}"/>
    <cellStyle name="Normal 4 18 7 2 2" xfId="29015" xr:uid="{93EDA798-74E4-4254-8490-9A172604F726}"/>
    <cellStyle name="Normal 4 18 7 2 3" xfId="43848" xr:uid="{C2E125F5-E374-471E-B42C-4FC8405CC5A7}"/>
    <cellStyle name="Normal 4 18 7 3" xfId="21595" xr:uid="{A769F7C9-1778-46F0-8970-DDB8D11D03FB}"/>
    <cellStyle name="Normal 4 18 7 4" xfId="36428" xr:uid="{9D4FC247-93FB-4F6B-9BAB-1F92AA853DDA}"/>
    <cellStyle name="Normal 4 18 8" xfId="9950" xr:uid="{989A7795-46D1-4503-9EA1-D838F7E3AFF9}"/>
    <cellStyle name="Normal 4 18 8 2" xfId="24788" xr:uid="{C72DDF4D-470E-4B5C-9531-2861C6CAAD68}"/>
    <cellStyle name="Normal 4 18 8 3" xfId="39621" xr:uid="{A585EEC0-ADCE-4289-ACCB-30163FCAA389}"/>
    <cellStyle name="Normal 4 18 9" xfId="17368" xr:uid="{3A62FC6D-B253-44E4-9800-1ABD702F7003}"/>
    <cellStyle name="Normal 4 19" xfId="2544" xr:uid="{64E92BDF-3BDB-4429-AA5F-1F840BB705EF}"/>
    <cellStyle name="Normal 4 19 10" xfId="32327" xr:uid="{B88B37FC-1687-48ED-A907-9C880F99A738}"/>
    <cellStyle name="Normal 4 19 2" xfId="3525" xr:uid="{AAE59A3A-5998-4ADC-A554-45ECED03B77F}"/>
    <cellStyle name="Normal 4 19 2 2" xfId="4893" xr:uid="{15EFC886-7A7F-4D9C-9DCD-C72BE9E74557}"/>
    <cellStyle name="Normal 4 19 2 2 2" xfId="8131" xr:uid="{E30B6014-F928-4341-A1D6-1EE171E714C2}"/>
    <cellStyle name="Normal 4 19 2 2 2 2" xfId="15554" xr:uid="{6EB7516D-BB11-4AE4-81F1-411A0DBE7AFC}"/>
    <cellStyle name="Normal 4 19 2 2 2 2 2" xfId="30392" xr:uid="{4ECF2CC2-9931-4ABC-882F-6E5BCC089988}"/>
    <cellStyle name="Normal 4 19 2 2 2 2 3" xfId="45225" xr:uid="{DF9C8BEC-16C4-4A66-A2D2-7973C83119E6}"/>
    <cellStyle name="Normal 4 19 2 2 2 3" xfId="22972" xr:uid="{6EEB4EEF-EACF-475F-97F2-0D7A8EF0235A}"/>
    <cellStyle name="Normal 4 19 2 2 2 4" xfId="37805" xr:uid="{0B299C25-2044-482C-A67E-432FE1ED5A50}"/>
    <cellStyle name="Normal 4 19 2 2 3" xfId="12316" xr:uid="{AFA117F7-DE67-44FC-9FCF-67FF7BF02242}"/>
    <cellStyle name="Normal 4 19 2 2 3 2" xfId="27154" xr:uid="{A1484953-AC9C-41E1-AEB3-EAA732639A0C}"/>
    <cellStyle name="Normal 4 19 2 2 3 3" xfId="41987" xr:uid="{ACFEB32C-CD1D-4ED0-826A-840F4EB04479}"/>
    <cellStyle name="Normal 4 19 2 2 4" xfId="19734" xr:uid="{BFB59A0F-C5B2-4C5A-A1FF-6646E673F5AE}"/>
    <cellStyle name="Normal 4 19 2 2 5" xfId="34567" xr:uid="{8A448E21-9C0F-47A7-ABEC-9A9F05CAEF6D}"/>
    <cellStyle name="Normal 4 19 2 3" xfId="6758" xr:uid="{83452E8E-A33F-4E7D-BE67-8B5305967ECE}"/>
    <cellStyle name="Normal 4 19 2 3 2" xfId="14181" xr:uid="{035BBBFC-71CF-4346-B33C-1DAEA40D0B69}"/>
    <cellStyle name="Normal 4 19 2 3 2 2" xfId="29019" xr:uid="{B3BD6462-14D3-4588-961E-B1B881D719FD}"/>
    <cellStyle name="Normal 4 19 2 3 2 3" xfId="43852" xr:uid="{89E8C47F-54EB-429E-813F-80B87F50306F}"/>
    <cellStyle name="Normal 4 19 2 3 3" xfId="21599" xr:uid="{6161CBFF-7DD5-4026-85B4-DC7E1B62D1C6}"/>
    <cellStyle name="Normal 4 19 2 3 4" xfId="36432" xr:uid="{D459F9EF-FA7C-4482-B194-4C67C49D1145}"/>
    <cellStyle name="Normal 4 19 2 4" xfId="10940" xr:uid="{1E81F219-C9CA-4AD3-8FAA-C5C99FDD9080}"/>
    <cellStyle name="Normal 4 19 2 4 2" xfId="25778" xr:uid="{3EED8297-B805-4C7F-89FF-B56C2249B34F}"/>
    <cellStyle name="Normal 4 19 2 4 3" xfId="40611" xr:uid="{9768F4E6-4B78-4891-8C0C-53F5745A679B}"/>
    <cellStyle name="Normal 4 19 2 5" xfId="18358" xr:uid="{CB445F1D-DB9F-48E2-9966-6CC2B34DA522}"/>
    <cellStyle name="Normal 4 19 2 6" xfId="33191" xr:uid="{BFABD608-FE07-4E6A-8F85-1C1BCDBA2831}"/>
    <cellStyle name="Normal 4 19 3" xfId="3526" xr:uid="{70C279F3-4E05-458F-9562-A5483E33A123}"/>
    <cellStyle name="Normal 4 19 3 2" xfId="4894" xr:uid="{14BC3571-A5B3-42F0-882B-A8E5FDC25108}"/>
    <cellStyle name="Normal 4 19 3 2 2" xfId="8132" xr:uid="{D0177350-68F5-4F1D-8F04-04768C56FCB4}"/>
    <cellStyle name="Normal 4 19 3 2 2 2" xfId="15555" xr:uid="{4601645E-A62F-4AD8-A9A9-B041044FFB3A}"/>
    <cellStyle name="Normal 4 19 3 2 2 2 2" xfId="30393" xr:uid="{ED5CFDDB-CDFC-4702-BB52-AD332FD57780}"/>
    <cellStyle name="Normal 4 19 3 2 2 2 3" xfId="45226" xr:uid="{CE58B3EE-FD44-43C2-9ED8-30AD4DC28242}"/>
    <cellStyle name="Normal 4 19 3 2 2 3" xfId="22973" xr:uid="{D87547B5-2A65-4C90-9EF8-3D20D7267608}"/>
    <cellStyle name="Normal 4 19 3 2 2 4" xfId="37806" xr:uid="{BD77E451-8FD7-4747-A1C6-43209600C715}"/>
    <cellStyle name="Normal 4 19 3 2 3" xfId="12317" xr:uid="{D634CABF-39EE-4FD2-A822-3CE8C1C37728}"/>
    <cellStyle name="Normal 4 19 3 2 3 2" xfId="27155" xr:uid="{62FED1F1-19A0-41EC-834F-B9B29C693336}"/>
    <cellStyle name="Normal 4 19 3 2 3 3" xfId="41988" xr:uid="{802C09FF-BF35-4A71-BD4C-43A1B4278A65}"/>
    <cellStyle name="Normal 4 19 3 2 4" xfId="19735" xr:uid="{C139D0D4-3290-46F8-B66A-08D626133C1C}"/>
    <cellStyle name="Normal 4 19 3 2 5" xfId="34568" xr:uid="{46B6F305-0BDC-468A-9FE1-BEC30EFDCCD1}"/>
    <cellStyle name="Normal 4 19 3 3" xfId="6759" xr:uid="{876DFC14-3128-42B2-840D-3D08C184D8C1}"/>
    <cellStyle name="Normal 4 19 3 3 2" xfId="14182" xr:uid="{B727AE25-CB89-4361-80E1-D1826A69CB86}"/>
    <cellStyle name="Normal 4 19 3 3 2 2" xfId="29020" xr:uid="{8E26D13C-4036-4163-9442-06B3114D32F4}"/>
    <cellStyle name="Normal 4 19 3 3 2 3" xfId="43853" xr:uid="{5CA7BFFD-C633-42A4-B022-5E03C41BE450}"/>
    <cellStyle name="Normal 4 19 3 3 3" xfId="21600" xr:uid="{4690A471-5355-467A-9873-E625F8221CBD}"/>
    <cellStyle name="Normal 4 19 3 3 4" xfId="36433" xr:uid="{A509600E-C12D-4CCE-B35E-F914100EFE30}"/>
    <cellStyle name="Normal 4 19 3 4" xfId="10941" xr:uid="{891FF1C9-2BE6-489D-A879-37FDCC8A5F15}"/>
    <cellStyle name="Normal 4 19 3 4 2" xfId="25779" xr:uid="{0088CC8C-C038-4C75-9A99-D6795E7FEA5F}"/>
    <cellStyle name="Normal 4 19 3 4 3" xfId="40612" xr:uid="{E257C717-92B0-4557-AB72-D4DB4CED755B}"/>
    <cellStyle name="Normal 4 19 3 5" xfId="18359" xr:uid="{38D1A3A3-7669-4FD3-AE82-BC8951CB45F4}"/>
    <cellStyle name="Normal 4 19 3 6" xfId="33192" xr:uid="{C50D0222-CC56-4A42-A0E3-B0C75C79B2A2}"/>
    <cellStyle name="Normal 4 19 4" xfId="4895" xr:uid="{636A9AD1-A02B-45BD-A1F4-24C137AEC107}"/>
    <cellStyle name="Normal 4 19 4 2" xfId="8133" xr:uid="{D8784C0E-38B1-4F63-8C92-5B45028A8C2F}"/>
    <cellStyle name="Normal 4 19 4 2 2" xfId="15556" xr:uid="{52DD85FD-0E6A-4308-9966-13BF22CBBFF9}"/>
    <cellStyle name="Normal 4 19 4 2 2 2" xfId="30394" xr:uid="{5E3C43E5-8AE3-466B-90DE-42E27D9E1F77}"/>
    <cellStyle name="Normal 4 19 4 2 2 3" xfId="45227" xr:uid="{4BA2E9EF-7069-45C4-95CF-6EB743E93D85}"/>
    <cellStyle name="Normal 4 19 4 2 3" xfId="22974" xr:uid="{395879E4-4688-4B12-BD33-CFBF6D073E91}"/>
    <cellStyle name="Normal 4 19 4 2 4" xfId="37807" xr:uid="{A62F11C5-884C-4AE8-B309-315DF8F73CC0}"/>
    <cellStyle name="Normal 4 19 4 3" xfId="12318" xr:uid="{7D23C49D-470E-40A8-AB23-A083853AD717}"/>
    <cellStyle name="Normal 4 19 4 3 2" xfId="27156" xr:uid="{11F09851-7E38-4F29-AAA9-AE50A34F79E9}"/>
    <cellStyle name="Normal 4 19 4 3 3" xfId="41989" xr:uid="{EEBECF47-3DC5-4551-A408-C95777BF3D0C}"/>
    <cellStyle name="Normal 4 19 4 4" xfId="19736" xr:uid="{E685F3FE-E7EE-4F25-B4B2-9BC22DF5A155}"/>
    <cellStyle name="Normal 4 19 4 5" xfId="34569" xr:uid="{0D4557E3-FABE-4618-A977-03EDBD255811}"/>
    <cellStyle name="Normal 4 19 5" xfId="5973" xr:uid="{7E102A8C-0B8C-4E49-AB10-654D39A8D715}"/>
    <cellStyle name="Normal 4 19 5 2" xfId="9211" xr:uid="{64AAEBA8-73C7-445A-9382-7D491349D700}"/>
    <cellStyle name="Normal 4 19 5 2 2" xfId="16634" xr:uid="{46DA94D5-022C-44D4-AEE3-43332C5B4B07}"/>
    <cellStyle name="Normal 4 19 5 2 2 2" xfId="31472" xr:uid="{B651F930-B96D-4132-BC01-31329DBD2BA0}"/>
    <cellStyle name="Normal 4 19 5 2 2 3" xfId="46305" xr:uid="{A04E176B-8FDE-41A8-9536-F6577571818F}"/>
    <cellStyle name="Normal 4 19 5 2 3" xfId="24052" xr:uid="{0596E06D-78AC-4520-AFD6-18E7211A92E4}"/>
    <cellStyle name="Normal 4 19 5 2 4" xfId="38885" xr:uid="{87D2833C-5755-4399-8AF1-230121110C98}"/>
    <cellStyle name="Normal 4 19 5 3" xfId="13396" xr:uid="{9788E1F7-AFC8-42DD-9A52-49F0D59A10AB}"/>
    <cellStyle name="Normal 4 19 5 3 2" xfId="28234" xr:uid="{7C6B1DE3-2D1E-4C6D-B5E9-7B6EA472D460}"/>
    <cellStyle name="Normal 4 19 5 3 3" xfId="43067" xr:uid="{DA32B754-A19F-4BF7-969A-9C5483E82A71}"/>
    <cellStyle name="Normal 4 19 5 4" xfId="20814" xr:uid="{F2DA1E88-C1D6-4035-B3CA-38EB52C572DF}"/>
    <cellStyle name="Normal 4 19 5 5" xfId="35647" xr:uid="{8CDBBFEE-0B5B-410E-88E3-09E16B803729}"/>
    <cellStyle name="Normal 4 19 6" xfId="3524" xr:uid="{99A2B7A2-D777-41B3-8093-FFFDE11B1686}"/>
    <cellStyle name="Normal 4 19 6 2" xfId="9543" xr:uid="{562CADD3-D909-4593-B5B6-CCD04A129FE6}"/>
    <cellStyle name="Normal 4 19 6 2 2" xfId="16966" xr:uid="{0B7D3C74-71E8-49D1-AE61-6DC9352A45C2}"/>
    <cellStyle name="Normal 4 19 6 2 2 2" xfId="31804" xr:uid="{AB6399AA-55B3-4F03-8215-984817F40FB8}"/>
    <cellStyle name="Normal 4 19 6 2 2 3" xfId="46637" xr:uid="{17D53379-E3D9-43A2-8B7F-1CFF3E02E75D}"/>
    <cellStyle name="Normal 4 19 6 2 3" xfId="24384" xr:uid="{E29E13CB-077D-46A8-84CD-AE04BB9A8E67}"/>
    <cellStyle name="Normal 4 19 6 2 4" xfId="39217" xr:uid="{4047A722-938A-4B7C-A459-A124A555BDAE}"/>
    <cellStyle name="Normal 4 19 6 3" xfId="10939" xr:uid="{4F788A33-1D61-47A9-918B-B27BB6C16FCD}"/>
    <cellStyle name="Normal 4 19 6 3 2" xfId="25777" xr:uid="{4C4FDF88-30A3-45CD-904A-772423C3BDA8}"/>
    <cellStyle name="Normal 4 19 6 3 3" xfId="40610" xr:uid="{02C278ED-5839-4C29-AEFF-E498383CAE35}"/>
    <cellStyle name="Normal 4 19 6 4" xfId="18357" xr:uid="{C792BC89-8F73-42D2-8692-3AC3F913AD7F}"/>
    <cellStyle name="Normal 4 19 6 5" xfId="33190" xr:uid="{C5AF0667-3DA9-4612-9E2D-5F0C0E095C5E}"/>
    <cellStyle name="Normal 4 19 7" xfId="6757" xr:uid="{52983280-3315-4AD0-A692-8534913DC3A9}"/>
    <cellStyle name="Normal 4 19 7 2" xfId="14180" xr:uid="{CB6CD745-8DEE-4907-AFB2-37370ACEE903}"/>
    <cellStyle name="Normal 4 19 7 2 2" xfId="29018" xr:uid="{B58ABD56-E594-40A4-980E-9A4983171343}"/>
    <cellStyle name="Normal 4 19 7 2 3" xfId="43851" xr:uid="{54B6F244-8221-47D6-91D0-4270BAB97E1F}"/>
    <cellStyle name="Normal 4 19 7 3" xfId="21598" xr:uid="{94701A72-062B-4938-B97F-E82F76BDF2CA}"/>
    <cellStyle name="Normal 4 19 7 4" xfId="36431" xr:uid="{998FC93B-BD10-46B4-B6B7-72A9C847B823}"/>
    <cellStyle name="Normal 4 19 8" xfId="10076" xr:uid="{A05618DF-586F-4C19-8742-6E95800A9002}"/>
    <cellStyle name="Normal 4 19 8 2" xfId="24914" xr:uid="{E9889B0E-7687-4FD0-822E-0613C8459363}"/>
    <cellStyle name="Normal 4 19 8 3" xfId="39747" xr:uid="{07A31E1C-F326-44FC-8ECA-3E4A8486B71C}"/>
    <cellStyle name="Normal 4 19 9" xfId="17494" xr:uid="{3991AA5C-D612-4135-9D65-5C3C1392565F}"/>
    <cellStyle name="Normal 4 2" xfId="305" xr:uid="{9DE5A175-F87C-4638-B71F-D5F55C6B810C}"/>
    <cellStyle name="Normal 4 2 2" xfId="1396" xr:uid="{1FF495A6-C173-41D9-A16B-0D86EAE42F21}"/>
    <cellStyle name="Normal 4 2 2 2" xfId="1397" xr:uid="{2BC5F914-5705-4EE3-813A-A2AC9B5FC022}"/>
    <cellStyle name="Normal 4 2 2 2 2" xfId="1398" xr:uid="{B0605F05-943C-4D73-9DEA-9A365546D2D7}"/>
    <cellStyle name="Normal 4 2 2 2 2 2" xfId="1399" xr:uid="{B7B70ACA-D4D7-4C59-AE9A-FD7E9DE1308C}"/>
    <cellStyle name="Normal 4 2 2 2 2 2 2" xfId="1400" xr:uid="{AF4A29D0-848A-4DE8-98AB-F7C427CED891}"/>
    <cellStyle name="Normal 4 2 2 2 2 3" xfId="1401" xr:uid="{F87D2CCD-F20D-4335-8D84-2C09ADD547B9}"/>
    <cellStyle name="Normal 4 2 2 2 3" xfId="1402" xr:uid="{0894CFC5-6E76-4EF8-A71D-D9CF81E55A93}"/>
    <cellStyle name="Normal 4 2 2 3" xfId="1403" xr:uid="{E3D7239F-E43F-43AB-9758-F0BC4A523B33}"/>
    <cellStyle name="Normal 4 2 2 3 2" xfId="1404" xr:uid="{61D2A773-754A-432D-A354-83E6C725E799}"/>
    <cellStyle name="Normal 4 2 2 3 2 2" xfId="1405" xr:uid="{505DB81D-0D07-4F00-AE71-A7B4DE972F45}"/>
    <cellStyle name="Normal 4 2 2 3 2 2 2" xfId="1406" xr:uid="{7330D4E3-9E96-4B41-B451-C592F89AE629}"/>
    <cellStyle name="Normal 4 2 2 3 2 2 2 2" xfId="1407" xr:uid="{D36A2203-2248-47FF-9B77-6A07C918EB5D}"/>
    <cellStyle name="Normal 4 2 2 3 2 2 2 2 2" xfId="1408" xr:uid="{C074AC6B-B44D-41C5-9DB7-517A7E7E6C80}"/>
    <cellStyle name="Normal 4 2 2 3 2 2 2 2 2 2" xfId="1409" xr:uid="{E1F67990-6B46-43D7-9540-FE6FA162F038}"/>
    <cellStyle name="Normal 4 2 2 3 2 2 2 2 2 2 2" xfId="1410" xr:uid="{FACCEA31-30A9-424C-BD7D-365CA21AA9B0}"/>
    <cellStyle name="Normal 4 2 2 3 2 2 2 2 2 3" xfId="1411" xr:uid="{FD507A80-2154-4A56-9A47-F6EC16F167C2}"/>
    <cellStyle name="Normal 4 2 2 3 2 2 2 2 3" xfId="1412" xr:uid="{11C42D10-AF0B-4BAD-9E6D-F0C373E5A1EA}"/>
    <cellStyle name="Normal 4 2 2 3 2 2 2 3" xfId="1413" xr:uid="{1437C008-CC26-4BFE-81E9-6503DC55855D}"/>
    <cellStyle name="Normal 4 2 2 3 2 2 3" xfId="1414" xr:uid="{6559DE3D-0823-4756-9E60-4B833B2C2690}"/>
    <cellStyle name="Normal 4 2 2 3 2 3" xfId="1415" xr:uid="{46F2C589-02E3-4B00-B329-630292E75E10}"/>
    <cellStyle name="Normal 4 2 2 3 3" xfId="1416" xr:uid="{72ED0FB8-68A3-4E96-911D-A5E915055D29}"/>
    <cellStyle name="Normal 4 2 2 4" xfId="1417" xr:uid="{450129BF-2F3F-49B0-A8AD-9CD293D32987}"/>
    <cellStyle name="Normal 4 2 2 4 2" xfId="1418" xr:uid="{9B602384-93C8-4D6F-9B6A-FC35E289F277}"/>
    <cellStyle name="Normal 4 2 2 4 2 2" xfId="1419" xr:uid="{56DA6F4A-5521-4547-9AED-85C08D4B5B91}"/>
    <cellStyle name="Normal 4 2 2 4 2 2 2" xfId="1420" xr:uid="{021159A3-3723-412B-8FCF-C70AA47DD9E8}"/>
    <cellStyle name="Normal 4 2 2 4 2 2 2 2" xfId="1421" xr:uid="{E467DAB9-4E1D-450E-BCDF-CDD8AC13D939}"/>
    <cellStyle name="Normal 4 2 2 4 2 2 2 2 2" xfId="1422" xr:uid="{612C8274-93DE-4E00-A4CC-05DF6D68EDDE}"/>
    <cellStyle name="Normal 4 2 2 4 2 2 2 3" xfId="1423" xr:uid="{90789B33-2809-4F93-ACEC-564F47F99E55}"/>
    <cellStyle name="Normal 4 2 2 4 2 2 3" xfId="1424" xr:uid="{5C5373B5-79C8-4DD2-83BF-BB6F92A163D6}"/>
    <cellStyle name="Normal 4 2 2 4 2 3" xfId="1425" xr:uid="{15ED663B-B2F7-42FB-97A5-12C18673DFB1}"/>
    <cellStyle name="Normal 4 2 2 4 3" xfId="1426" xr:uid="{A147AE39-1F44-4953-9627-3E18BE47A2B0}"/>
    <cellStyle name="Normal 4 2 2 5" xfId="1427" xr:uid="{9BB73D5E-BF6A-479B-BE3C-1142371A0052}"/>
    <cellStyle name="Normal 4 2 2 5 2" xfId="1428" xr:uid="{EC5AA809-8D37-440C-91BB-BBDA75E5C2FE}"/>
    <cellStyle name="Normal 4 2 2 6" xfId="1429" xr:uid="{73F6E659-0611-4FC7-9076-65E9A014FEAC}"/>
    <cellStyle name="Normal 4 2 3" xfId="1430" xr:uid="{7F0CBFDC-601D-4CD6-B1F2-D798D79A6B57}"/>
    <cellStyle name="Normal 4 2 3 2" xfId="1431" xr:uid="{9AEF7415-B8DD-4285-82B8-39EA8F789C06}"/>
    <cellStyle name="Normal 4 2 3 2 2" xfId="1432" xr:uid="{4F0D2047-792D-4A11-A35A-99706C13DBAD}"/>
    <cellStyle name="Normal 4 2 3 2 2 2" xfId="1433" xr:uid="{F9CE9BFF-B486-43AA-89BB-5107B981F455}"/>
    <cellStyle name="Normal 4 2 3 2 2 2 2" xfId="1434" xr:uid="{488F0FD2-C0FD-4187-A18E-E385214BB03C}"/>
    <cellStyle name="Normal 4 2 3 2 2 3" xfId="1435" xr:uid="{FED3CD14-170C-4C34-BA6B-EF02CB791EA2}"/>
    <cellStyle name="Normal 4 2 3 2 2 3 2" xfId="1436" xr:uid="{98330A23-9BE5-4042-B932-B4461280DFCD}"/>
    <cellStyle name="Normal 4 2 3 2 2 3 2 2" xfId="1437" xr:uid="{17A59B95-9940-4ADD-9399-BAAA576A800B}"/>
    <cellStyle name="Normal 4 2 3 2 2 3 2 2 2" xfId="1438" xr:uid="{F67EE44C-ED5F-4F48-ACEB-7C96CF00F77B}"/>
    <cellStyle name="Normal 4 2 3 2 2 3 2 2 2 2" xfId="1439" xr:uid="{67E80EDC-284B-4142-9A1C-4A78BD2037D0}"/>
    <cellStyle name="Normal 4 2 3 2 2 3 2 2 2 2 2" xfId="1440" xr:uid="{3E8AAD31-CBB5-4DBA-95A7-8D24DDFCDD50}"/>
    <cellStyle name="Normal 4 2 3 2 2 3 2 2 2 3" xfId="1441" xr:uid="{BE630950-56A0-40AB-80BC-2F246F40B0C6}"/>
    <cellStyle name="Normal 4 2 3 2 2 3 2 2 2 3 2" xfId="1442" xr:uid="{8EF9A69C-022A-4412-8D07-E08D4375AA88}"/>
    <cellStyle name="Normal 4 2 3 2 2 3 2 2 2 3 2 2" xfId="1443" xr:uid="{D8A4B3DE-08CC-4EDE-8E3B-2C2C8ACB8E80}"/>
    <cellStyle name="Normal 4 2 3 2 2 3 2 2 2 3 3" xfId="1444" xr:uid="{8941A3CE-1BE4-4E97-ABB4-5D07E774A8C1}"/>
    <cellStyle name="Normal 4 2 3 2 2 3 2 2 2 4" xfId="1445" xr:uid="{8A4555CD-2682-447B-A2AC-5B5DD80B4E5B}"/>
    <cellStyle name="Normal 4 2 3 2 2 3 2 2 3" xfId="1446" xr:uid="{5782C9CC-8405-433C-B4BC-538BF17808EC}"/>
    <cellStyle name="Normal 4 2 3 2 2 3 2 3" xfId="1447" xr:uid="{E8EC92AB-AB55-428F-B011-88A1DBD8ED7C}"/>
    <cellStyle name="Normal 4 2 3 2 2 3 3" xfId="1448" xr:uid="{2110DB02-2252-42F4-8D81-64610676DA8C}"/>
    <cellStyle name="Normal 4 2 3 2 2 4" xfId="1449" xr:uid="{685DB0AF-5AE9-45DB-9580-53DBE0975922}"/>
    <cellStyle name="Normal 4 2 3 2 3" xfId="1450" xr:uid="{05B30AEE-4CF2-4CD7-9FCC-6FC2416A353A}"/>
    <cellStyle name="Normal 4 2 3 2 3 2" xfId="1451" xr:uid="{43021068-D191-4704-83DD-8C21043671A2}"/>
    <cellStyle name="Normal 4 2 3 2 3 2 2" xfId="1452" xr:uid="{563B7306-8541-43D6-AAD8-C74EE686D74B}"/>
    <cellStyle name="Normal 4 2 3 2 3 2 2 2" xfId="1453" xr:uid="{D7A17C44-9632-4ED2-8B37-60E8B53ACCFE}"/>
    <cellStyle name="Normal 4 2 3 2 3 2 2 2 2" xfId="1454" xr:uid="{ECDF4E2D-C81C-427C-A67E-3A60D9A27BDD}"/>
    <cellStyle name="Normal 4 2 3 2 3 2 2 2 2 2" xfId="1455" xr:uid="{05D202CA-69D8-436C-8BD3-F7F96B80C877}"/>
    <cellStyle name="Normal 4 2 3 2 3 2 2 2 2 2 2" xfId="1456" xr:uid="{C869E888-CA85-4A4D-9F42-3595F40FA553}"/>
    <cellStyle name="Normal 4 2 3 2 3 2 2 2 2 3" xfId="1457" xr:uid="{2C3117F3-0799-4683-BC28-DF4429E316A2}"/>
    <cellStyle name="Normal 4 2 3 2 3 2 2 2 3" xfId="1458" xr:uid="{EA681601-4F69-4CDE-86EF-9B95BE98036C}"/>
    <cellStyle name="Normal 4 2 3 2 3 2 2 3" xfId="1459" xr:uid="{5BE89E6F-9C78-4CA0-B99B-85444AC96FE4}"/>
    <cellStyle name="Normal 4 2 3 2 3 2 3" xfId="1460" xr:uid="{7ED7C51F-AD8C-495B-B75C-F48119C8C1C0}"/>
    <cellStyle name="Normal 4 2 3 2 3 3" xfId="1461" xr:uid="{D86632F5-09C8-4B6B-9B57-B056117EFC5F}"/>
    <cellStyle name="Normal 4 2 3 2 4" xfId="1462" xr:uid="{D326A734-412F-46D5-9583-FE234082D2DA}"/>
    <cellStyle name="Normal 4 2 3 3" xfId="1463" xr:uid="{DC1742F8-4EDD-4850-91F7-87FF42B7C471}"/>
    <cellStyle name="Normal 4 2 3 3 2" xfId="1464" xr:uid="{E8B26373-9823-4E42-80CE-104C95E537EA}"/>
    <cellStyle name="Normal 4 2 3 3 2 2" xfId="1465" xr:uid="{9E455B94-A200-46E4-98B1-8E7A5E814FCB}"/>
    <cellStyle name="Normal 4 2 3 3 2 2 2" xfId="1466" xr:uid="{B7496C55-17EA-42B6-B0D6-2C1B217A3301}"/>
    <cellStyle name="Normal 4 2 3 3 2 2 2 2" xfId="1467" xr:uid="{8A4CB1DB-67B0-40F5-A24D-07707B7ED515}"/>
    <cellStyle name="Normal 4 2 3 3 2 2 2 2 2" xfId="1468" xr:uid="{A8915695-1522-41FB-8C11-378D8B9061B5}"/>
    <cellStyle name="Normal 4 2 3 3 2 2 2 2 2 2" xfId="1469" xr:uid="{33DA18F4-549C-48EA-A20B-C25BA3EF9B89}"/>
    <cellStyle name="Normal 4 2 3 3 2 2 2 2 3" xfId="1470" xr:uid="{577E2EFA-6809-4277-9CA2-C868E32A27D2}"/>
    <cellStyle name="Normal 4 2 3 3 2 2 2 3" xfId="1471" xr:uid="{969BB9C4-977B-4B92-8CD8-E71315F87185}"/>
    <cellStyle name="Normal 4 2 3 3 2 2 3" xfId="1472" xr:uid="{66E86440-8513-4E09-863D-1E901629530A}"/>
    <cellStyle name="Normal 4 2 3 3 2 3" xfId="1473" xr:uid="{F780DD01-8375-470A-82FD-D29CB090BA5B}"/>
    <cellStyle name="Normal 4 2 3 3 2 3 2" xfId="1474" xr:uid="{0CE87D80-F613-420C-BFE7-64036A29A63D}"/>
    <cellStyle name="Normal 4 2 3 3 2 3 2 2" xfId="1475" xr:uid="{0476A263-B976-4FD4-9F8D-3E8F7872CDA5}"/>
    <cellStyle name="Normal 4 2 3 3 2 3 2 2 2" xfId="1476" xr:uid="{64C74203-B791-4EB5-9E11-D86EAA625931}"/>
    <cellStyle name="Normal 4 2 3 3 2 3 2 2 2 2" xfId="1477" xr:uid="{AC5108AC-4D08-4F79-91BA-4B5AAA9C3405}"/>
    <cellStyle name="Normal 4 2 3 3 2 3 2 2 2 2 2" xfId="1478" xr:uid="{F7E1F913-0167-4675-97D3-ABFEF1CC62E7}"/>
    <cellStyle name="Normal 4 2 3 3 2 3 2 2 2 2 2 2" xfId="1479" xr:uid="{E9109F77-FDAE-48F4-AFAD-553C3AD05D96}"/>
    <cellStyle name="Normal 4 2 3 3 2 3 2 2 2 2 2 3" xfId="1480" xr:uid="{6427F344-3809-4076-9CF4-738C17F5ABD0}"/>
    <cellStyle name="Normal 4 2 3 3 2 3 2 2 2 2 2 3 2" xfId="1481" xr:uid="{51B5553D-1ED6-4136-81A8-A0525C6C0C87}"/>
    <cellStyle name="Normal 4 2 3 3 2 3 2 2 2 2 2 3 2 2" xfId="1482" xr:uid="{F55953ED-4947-4FDE-8E48-8729DBBB7B94}"/>
    <cellStyle name="Normal 4 2 3 3 2 3 2 2 2 2 2 3 2 2 2" xfId="1483" xr:uid="{C0A08B94-6334-4BD2-8AB5-AC23D2E0463B}"/>
    <cellStyle name="Normal 4 2 3 3 2 3 2 2 2 2 2 3 2 3" xfId="1484" xr:uid="{A5D194E2-EA9D-4470-92C8-51EBC792B696}"/>
    <cellStyle name="Normal 4 2 3 3 2 3 2 2 2 2 2 3 2 3 2" xfId="1485" xr:uid="{36BFA33F-11BB-465E-9C77-7BF4A0160F89}"/>
    <cellStyle name="Normal 4 2 3 3 2 3 2 2 2 2 2 3 2 3 3" xfId="1486" xr:uid="{488DA0A6-AAE7-4259-995D-9FA5064B13BA}"/>
    <cellStyle name="Normal 4 2 3 3 2 3 2 2 2 2 2 3 2 3 3 2" xfId="1487" xr:uid="{468F14E2-3757-4661-B7B6-BC82C454754B}"/>
    <cellStyle name="Normal 4 2 3 3 2 3 2 2 2 2 2 3 2 3 3 2 2" xfId="1488" xr:uid="{C22E194D-DAF7-4654-B3AD-89CAC4AC3DA7}"/>
    <cellStyle name="Normal 4 2 3 3 2 3 2 2 2 2 2 3 2 3 3 3" xfId="1489" xr:uid="{7AC1DC1B-2FE4-4C4B-87F7-E226A2B20E94}"/>
    <cellStyle name="Normal 4 2 3 3 2 3 2 2 2 2 2 3 2 3 3 3 2" xfId="1490" xr:uid="{768CF1BA-DD72-4A07-B313-5FC1F7B52F66}"/>
    <cellStyle name="Normal 4 2 3 3 2 3 2 2 2 2 2 3 2 3 3 4" xfId="1491" xr:uid="{1C46EA8C-CC44-44E4-90D9-FDB687269674}"/>
    <cellStyle name="Normal 4 2 3 3 2 3 2 2 2 2 2 3 2 3 3 4 2" xfId="1492" xr:uid="{8E40A0F7-85AB-492B-833A-6CF04B597FA7}"/>
    <cellStyle name="Normal 4 2 3 3 2 3 2 2 2 2 2 3 2 3 3 4 2 2 2" xfId="1493" xr:uid="{1C577C18-72D3-462E-96D8-92ED8D9798EF}"/>
    <cellStyle name="Normal 4 2 3 3 2 3 2 2 2 2 2 3 2 3 3 5" xfId="1494" xr:uid="{00C09C79-FE17-49BF-9E18-B498D63ECCA1}"/>
    <cellStyle name="Normal 4 2 3 3 2 3 2 2 2 2 2 3 2 4" xfId="1495" xr:uid="{ABE1D17C-576B-4CA5-A82F-706E0FC2187F}"/>
    <cellStyle name="Normal 4 2 3 3 2 3 2 2 2 2 2 3 2 4 2" xfId="1496" xr:uid="{F3497B34-CE27-4DD1-ADDF-A735C4D608F5}"/>
    <cellStyle name="Normal 4 2 3 3 2 3 2 2 2 2 2 3 2 5" xfId="1497" xr:uid="{437F6E9D-0CEE-481A-A29C-E4E19E644020}"/>
    <cellStyle name="Normal 4 2 3 3 2 3 2 2 2 2 2 3 2 5 2" xfId="1498" xr:uid="{6E216B0A-8FFE-4599-A500-042745C4CF68}"/>
    <cellStyle name="Normal 4 2 3 3 2 3 2 2 2 2 2 3 2 5 2 2 2" xfId="1499" xr:uid="{B7243068-4495-468D-AFA6-FD6B39513B69}"/>
    <cellStyle name="Normal 4 2 3 3 2 3 2 2 2 2 2 3 2 6" xfId="1500" xr:uid="{42E99C98-8961-4E0A-B2CF-CC17D696F5A1}"/>
    <cellStyle name="Normal 4 2 3 3 2 3 2 2 2 2 2 3 3" xfId="1501" xr:uid="{F9A3CFE9-9FF3-4133-9B17-2B75A9EE0F24}"/>
    <cellStyle name="Normal 4 2 3 3 2 3 2 2 2 2 3" xfId="1502" xr:uid="{F6D96FCA-8576-4B83-AAC7-AC5DD290BA4B}"/>
    <cellStyle name="Normal 4 2 3 3 2 3 2 2 2 2 3 2" xfId="1503" xr:uid="{9309B2F2-8FE8-488B-BF6D-A8FD717199AD}"/>
    <cellStyle name="Normal 4 2 3 3 2 3 2 2 2 2 3 2 2" xfId="1504" xr:uid="{FD587D27-2884-49BC-9AF0-6990D9922B55}"/>
    <cellStyle name="Normal 4 2 3 3 2 3 2 2 2 2 3 3" xfId="1505" xr:uid="{9D825ABC-FA86-4250-BE40-3A5D4D50CE6E}"/>
    <cellStyle name="Normal 4 2 3 3 2 3 2 2 2 2 3 3 2" xfId="1506" xr:uid="{8524B3E9-2450-42A4-92C2-4929EACF3333}"/>
    <cellStyle name="Normal 4 2 3 3 2 3 2 2 2 2 3 4" xfId="1507" xr:uid="{162B5A02-52CD-4F46-9B66-973436824A32}"/>
    <cellStyle name="Normal 4 2 3 3 2 3 2 2 2 2 3 4 2" xfId="1508" xr:uid="{1BFAB814-FA5B-48EC-BDE2-BA1404AAB975}"/>
    <cellStyle name="Normal 4 2 3 3 2 3 2 2 2 2 3 5" xfId="1509" xr:uid="{9688377D-A2F2-4F61-A815-D225EFF5F639}"/>
    <cellStyle name="Normal 4 2 3 3 2 3 2 2 2 2 4" xfId="1510" xr:uid="{F62B165D-711A-4C30-A6D7-E776CBC73EB0}"/>
    <cellStyle name="Normal 4 2 3 3 2 3 2 2 2 2 4 2" xfId="1511" xr:uid="{6B5ACA0B-7E65-4752-80AC-1E304EB4C14F}"/>
    <cellStyle name="Normal 4 2 3 3 2 3 2 2 2 2 4 2 2" xfId="1512" xr:uid="{DEED02C5-BE22-4F77-9733-3A83E1B30E14}"/>
    <cellStyle name="Normal 4 2 3 3 2 3 2 2 2 2 4 2 2 2" xfId="1513" xr:uid="{E7658ECF-16CC-4A43-A78B-5226C7E9ECFD}"/>
    <cellStyle name="Normal 4 2 3 3 2 3 2 2 2 2 4 2 3" xfId="1514" xr:uid="{1F11D249-8B38-4B7B-B44D-9D8858FD9972}"/>
    <cellStyle name="Normal 4 2 3 3 2 3 2 2 2 2 4 2 3 2" xfId="1515" xr:uid="{1BF7E48D-7BC1-4438-8862-48D87B44A773}"/>
    <cellStyle name="Normal 4 2 3 3 2 3 2 2 2 2 4 2 4" xfId="1516" xr:uid="{0A74E471-541B-4DCE-BE33-53E8DCA9CA0E}"/>
    <cellStyle name="Normal 4 2 3 3 2 3 2 2 2 2 4 2 4 2" xfId="1517" xr:uid="{E21BFA49-609E-4C07-898E-843D51091FE9}"/>
    <cellStyle name="Normal 4 2 3 3 2 3 2 2 2 2 4 2 4 2 2 2" xfId="1518" xr:uid="{B55F0DDB-1682-452F-81E2-8DC3768ABEAE}"/>
    <cellStyle name="Normal 4 2 3 3 2 3 2 2 2 2 4 2 5" xfId="1519" xr:uid="{AADBF6B3-EA2E-4669-972D-EFA96D117730}"/>
    <cellStyle name="Normal 4 2 3 3 2 3 2 2 2 2 4 3" xfId="1520" xr:uid="{E20CB3FF-7099-46E0-8AC2-64DF59DF47A5}"/>
    <cellStyle name="Normal 4 2 3 3 2 3 2 2 2 2 5" xfId="1521" xr:uid="{DC545C47-2923-4529-B3C2-300D6BC6B942}"/>
    <cellStyle name="Normal 4 2 3 3 2 3 2 2 2 3" xfId="1522" xr:uid="{0DD5E899-822B-421A-9EE4-DD0CDBE8B0A0}"/>
    <cellStyle name="Normal 4 2 3 3 2 3 2 2 3" xfId="1523" xr:uid="{49F28DAD-4E20-44AE-BF9D-00E19163443B}"/>
    <cellStyle name="Normal 4 2 3 3 2 3 2 3" xfId="1524" xr:uid="{BE0345E7-21F8-4644-BC6C-6B4D0A13FD51}"/>
    <cellStyle name="Normal 4 2 3 3 2 3 3" xfId="1525" xr:uid="{05CEBBC7-880E-43D7-AF72-903BDEA92701}"/>
    <cellStyle name="Normal 4 2 3 3 2 4" xfId="1526" xr:uid="{1E4AD86C-B4C2-4059-8EAD-DA3A0A355964}"/>
    <cellStyle name="Normal 4 2 3 3 3" xfId="1527" xr:uid="{57B28176-EB89-4606-BE93-AF8334F7C4DB}"/>
    <cellStyle name="Normal 4 2 3 4" xfId="1528" xr:uid="{1C701C0B-961B-4B83-B997-8BBEE21B5228}"/>
    <cellStyle name="Normal 4 2 4" xfId="1529" xr:uid="{948361EB-31B9-4ECC-B0D5-D52B7E581173}"/>
    <cellStyle name="Normal 4 2 4 2" xfId="1530" xr:uid="{71DD31B4-195A-442B-B09B-FC15F63E1995}"/>
    <cellStyle name="Normal 4 2 4 3" xfId="1531" xr:uid="{28F4A8F5-6819-48CB-8173-CDBDB7D9D4E7}"/>
    <cellStyle name="Normal 4 2 5" xfId="1532" xr:uid="{11F7B63D-4845-45C9-B8FE-EC6162178907}"/>
    <cellStyle name="Normal 4 2 5 2" xfId="1533" xr:uid="{A1A1AE46-B596-44CD-A5CF-6152457F5ABE}"/>
    <cellStyle name="Normal 4 2 5 3" xfId="1534" xr:uid="{DC6E281B-AF39-46B2-B69C-2D0222146739}"/>
    <cellStyle name="Normal 4 2 6" xfId="1535" xr:uid="{E8F1F204-5004-426E-9027-6C84751B25A5}"/>
    <cellStyle name="Normal 4 2 7" xfId="1536" xr:uid="{23D2AECF-9CC0-40E3-BC4B-D90AB378A70B}"/>
    <cellStyle name="Normal 4 2 8" xfId="1537" xr:uid="{BD492B20-BD5E-4814-9DCF-90AB506ADFD8}"/>
    <cellStyle name="Normal 4 2 9" xfId="2227" xr:uid="{80D37061-07D6-473E-9C40-B91D784A9F20}"/>
    <cellStyle name="Normal 4 20" xfId="2567" xr:uid="{F9440A11-8C17-4743-B082-CF0FA6C99AF7}"/>
    <cellStyle name="Normal 4 21" xfId="2580" xr:uid="{E06FA134-E63F-4B44-8F23-45A61B169224}"/>
    <cellStyle name="Normal 4 22" xfId="2589" xr:uid="{1C779ED3-E599-4961-AA9F-1386C71B5445}"/>
    <cellStyle name="Normal 4 23" xfId="2602" xr:uid="{EF4D7E9C-73F4-4AC6-B14B-599A1D8C40F3}"/>
    <cellStyle name="Normal 4 24" xfId="2617" xr:uid="{B987F70C-5953-438A-9D2E-37AA3FCE0546}"/>
    <cellStyle name="Normal 4 25" xfId="2641" xr:uid="{2CAD6FED-9730-4FDD-98FE-02D5E0749CEE}"/>
    <cellStyle name="Normal 4 26" xfId="2653" xr:uid="{5466FF07-0EA8-4B40-951F-25CBF84B3E30}"/>
    <cellStyle name="Normal 4 27" xfId="2651" xr:uid="{BAAEBF05-42BE-4A99-804C-381EDA8BF27D}"/>
    <cellStyle name="Normal 4 28" xfId="2612" xr:uid="{954E74D0-85A9-4236-B27A-408F18485646}"/>
    <cellStyle name="Normal 4 29" xfId="2647" xr:uid="{9317E0B6-5450-4A9C-8F17-AF6402298387}"/>
    <cellStyle name="Normal 4 3" xfId="1538" xr:uid="{F4CA646B-EA1D-4220-AFC6-4055DFBD1E56}"/>
    <cellStyle name="Normal 4 3 2" xfId="1539" xr:uid="{84DA7975-1F1C-41DD-BD28-EFF965E80B29}"/>
    <cellStyle name="Normal 4 3 2 2" xfId="1540" xr:uid="{7779DA95-62D9-43B7-8E6A-3F6EF43BB10D}"/>
    <cellStyle name="Normal 4 3 2 2 2" xfId="1541" xr:uid="{FD58C094-62E1-49F5-8566-8BFD98BD79AB}"/>
    <cellStyle name="Normal 4 3 2 2 2 2" xfId="1542" xr:uid="{8535268F-C455-46AB-A53D-F7F70956BDDE}"/>
    <cellStyle name="Normal 4 3 2 2 2 2 2" xfId="1543" xr:uid="{710480E3-D2FC-4C1F-9FB3-D3998EF60F02}"/>
    <cellStyle name="Normal 4 3 2 2 2 3" xfId="1544" xr:uid="{90C956B2-4553-403F-AF49-ED802AADE224}"/>
    <cellStyle name="Normal 4 3 2 2 2 3 2" xfId="1545" xr:uid="{C578DB2C-73B5-4FFA-849A-BF50BA36A21D}"/>
    <cellStyle name="Normal 4 3 2 2 2 3 2 2" xfId="1546" xr:uid="{59EC593F-F5EB-4230-87A7-81CE10785E98}"/>
    <cellStyle name="Normal 4 3 2 2 2 3 2 2 2" xfId="1547" xr:uid="{C172560A-2541-4296-ACB8-470C39C35102}"/>
    <cellStyle name="Normal 4 3 2 2 2 3 2 2 2 2" xfId="1548" xr:uid="{025A67D2-A3EB-469C-A978-6DD045B2B3AA}"/>
    <cellStyle name="Normal 4 3 2 2 2 3 2 2 2 3" xfId="1549" xr:uid="{419DEEEB-CD69-493A-A783-766F1A0AF9D3}"/>
    <cellStyle name="Normal 4 3 2 2 2 3 2 2 2 3 2" xfId="1550" xr:uid="{1432BFFF-2753-4B60-978C-C21DF7435FA5}"/>
    <cellStyle name="Normal 4 3 2 2 2 3 2 2 3" xfId="1551" xr:uid="{4D91B2F8-C495-49DD-A2E1-0214767C70CF}"/>
    <cellStyle name="Normal 4 3 2 2 2 3 2 3" xfId="1552" xr:uid="{125440F2-7B09-47A3-8EB3-D8040C6AA828}"/>
    <cellStyle name="Normal 4 3 2 2 2 3 3" xfId="1553" xr:uid="{C01EB01F-ECF0-48F7-BCCB-97CD21517E76}"/>
    <cellStyle name="Normal 4 3 2 2 2 4" xfId="1554" xr:uid="{21361F0F-41CE-4631-AB2D-BB2BEAD49423}"/>
    <cellStyle name="Normal 4 3 2 2 3" xfId="1555" xr:uid="{33281E51-D790-4186-9861-8B914987FE9A}"/>
    <cellStyle name="Normal 4 3 2 2 3 2" xfId="1556" xr:uid="{04386444-0A05-4493-A3B9-8650A556C54B}"/>
    <cellStyle name="Normal 4 3 2 2 3 2 2" xfId="1557" xr:uid="{B59323BE-D38D-4D47-AD78-D994C5BC20AC}"/>
    <cellStyle name="Normal 4 3 2 2 3 2 2 2" xfId="1558" xr:uid="{2636E283-FF40-479B-A1CD-7994629A7B97}"/>
    <cellStyle name="Normal 4 3 2 2 3 2 2 2 2" xfId="1559" xr:uid="{4F3157A5-9373-4552-97FE-13D58BF70021}"/>
    <cellStyle name="Normal 4 3 2 2 3 2 2 2 2 2" xfId="1560" xr:uid="{5BDE14EC-1A47-4358-AE68-4BE56111C3EA}"/>
    <cellStyle name="Normal 4 3 2 2 3 2 2 2 2 2 2" xfId="1561" xr:uid="{B29D5DA7-DB86-4CA1-9BDE-2577FCF7D6F6}"/>
    <cellStyle name="Normal 4 3 2 2 3 2 2 2 2 2 2 2" xfId="1562" xr:uid="{ED5F0A30-31FB-4598-8033-C0998133D9A8}"/>
    <cellStyle name="Normal 4 3 2 2 3 2 2 2 2 2 3" xfId="1563" xr:uid="{C89075CE-0DEF-41E9-86D1-28957C6C14C1}"/>
    <cellStyle name="Normal 4 3 2 2 3 2 2 2 2 3" xfId="1564" xr:uid="{E85B0F76-E9A5-41D2-9AA5-663087CE42B6}"/>
    <cellStyle name="Normal 4 3 2 2 3 2 2 2 3" xfId="1565" xr:uid="{78075D60-8ED3-4FA9-AA43-39B078AAA81C}"/>
    <cellStyle name="Normal 4 3 2 2 3 2 2 3" xfId="1566" xr:uid="{5B0147E5-3952-46A2-BA5C-015D3F7924BE}"/>
    <cellStyle name="Normal 4 3 2 2 3 2 3" xfId="1567" xr:uid="{C486721B-2058-4E38-93ED-A5620115C68B}"/>
    <cellStyle name="Normal 4 3 2 2 3 3" xfId="1568" xr:uid="{772E6824-D47F-4296-B6AC-8EFA860822E3}"/>
    <cellStyle name="Normal 4 3 2 2 4" xfId="1569" xr:uid="{CB9C684F-FF00-4F9A-963D-BF2E315BFFEA}"/>
    <cellStyle name="Normal 4 3 2 3" xfId="1570" xr:uid="{ABF082DB-5554-43E5-9403-94A5AB55D20F}"/>
    <cellStyle name="Normal 4 3 2 3 2" xfId="1571" xr:uid="{69EF9E5B-58A8-41E6-B0E5-6A4A7088996E}"/>
    <cellStyle name="Normal 4 3 2 3 2 2" xfId="1572" xr:uid="{4E646FCF-1101-4599-9698-A4477CFDA373}"/>
    <cellStyle name="Normal 4 3 2 3 2 2 2" xfId="1573" xr:uid="{3CF4558F-56B6-42EE-988B-FAAF87D9E9CE}"/>
    <cellStyle name="Normal 4 3 2 3 2 2 2 2" xfId="1574" xr:uid="{D8557742-1BFB-46CA-938A-2CB3D03E0E8D}"/>
    <cellStyle name="Normal 4 3 2 3 2 2 2 2 2" xfId="1575" xr:uid="{793DF501-823C-4CF2-A255-7023A449C1F6}"/>
    <cellStyle name="Normal 4 3 2 3 2 2 2 2 2 2" xfId="1576" xr:uid="{412B22EB-6616-47DA-AC3A-9C37D8E27B1F}"/>
    <cellStyle name="Normal 4 3 2 3 2 2 2 2 2 2 2" xfId="1577" xr:uid="{DA61B1E6-9E8A-4820-8B91-AE39C7616FD6}"/>
    <cellStyle name="Normal 4 3 2 3 2 2 2 2 2 2 2 2" xfId="1578" xr:uid="{E9216649-4A4D-4A86-AAEC-DDCA8B40AFBA}"/>
    <cellStyle name="Normal 4 3 2 3 2 2 2 2 2 2 2 2 2" xfId="1579" xr:uid="{902DAC40-A0C8-4F7C-9358-6FE1F11EC25D}"/>
    <cellStyle name="Normal 4 3 2 3 2 2 2 2 2 2 2 2 3" xfId="1580" xr:uid="{4D3199F0-05CA-4D36-B570-17200B4A3108}"/>
    <cellStyle name="Normal 4 3 2 3 2 2 2 2 2 2 2 2 3 2" xfId="1581" xr:uid="{F370594C-5A40-4158-AD24-40BF61052488}"/>
    <cellStyle name="Normal 4 3 2 3 2 2 2 2 2 2 2 2 3 2 2" xfId="1582" xr:uid="{ECFAD920-1880-46F9-B475-591B9EE77B17}"/>
    <cellStyle name="Normal 4 3 2 3 2 2 2 2 2 2 2 2 3 2 2 2" xfId="1583" xr:uid="{5D456D6D-071E-4805-8C58-000C46374A76}"/>
    <cellStyle name="Normal 4 3 2 3 2 2 2 2 2 2 2 2 3 2 3" xfId="1584" xr:uid="{AB039EA0-E271-40AC-B7ED-60EA96282820}"/>
    <cellStyle name="Normal 4 3 2 3 2 2 2 2 2 2 2 2 3 2 3 2" xfId="1585" xr:uid="{2982A958-9398-47ED-A795-697035A2DDE4}"/>
    <cellStyle name="Normal 4 3 2 3 2 2 2 2 2 2 2 2 3 2 4" xfId="1586" xr:uid="{00EAA91A-4C6F-432F-9E1E-B87CA3C3AACE}"/>
    <cellStyle name="Normal 4 3 2 3 2 2 2 2 2 2 2 2 3 2 4 2" xfId="1587" xr:uid="{D6F66FA2-AAB0-4210-B130-EFD1272FD8F6}"/>
    <cellStyle name="Normal 4 3 2 3 2 2 2 2 2 2 2 2 3 2 5" xfId="1588" xr:uid="{BBE7EE21-D38B-4BF5-86D5-7CC286D93D10}"/>
    <cellStyle name="Normal 4 3 2 3 2 2 2 2 2 2 2 2 3 3" xfId="1589" xr:uid="{B592B4C1-7D8C-4873-A475-1A7C239605A5}"/>
    <cellStyle name="Normal 4 3 2 3 2 2 2 2 2 2 2 3" xfId="1590" xr:uid="{54308393-D08B-411E-A42F-21993802079A}"/>
    <cellStyle name="Normal 4 3 2 3 2 2 2 2 2 2 3" xfId="1591" xr:uid="{785B4906-DCDF-439A-8A85-DE97EAEA58D1}"/>
    <cellStyle name="Normal 4 3 2 3 2 2 2 2 2 3" xfId="1592" xr:uid="{4007A764-05CB-4306-A466-4E66604F375E}"/>
    <cellStyle name="Normal 4 3 2 3 2 2 2 2 3" xfId="1593" xr:uid="{3E114C96-5C41-4838-AD80-E083F7A4DB06}"/>
    <cellStyle name="Normal 4 3 2 3 2 2 2 3" xfId="1594" xr:uid="{D3711D4E-36A3-48DE-A8D7-CDF43CFD9A1A}"/>
    <cellStyle name="Normal 4 3 2 3 2 2 3" xfId="1595" xr:uid="{B63A7B4D-A391-4EF4-B83B-D4E6BFCA3E84}"/>
    <cellStyle name="Normal 4 3 2 3 2 2 3 2" xfId="1596" xr:uid="{6D2F9073-A319-4D65-8A88-0BC05C2B320A}"/>
    <cellStyle name="Normal 4 3 2 3 2 2 3 2 2" xfId="1597" xr:uid="{57253DE0-DCA5-432E-992E-2AFFBB31D405}"/>
    <cellStyle name="Normal 4 3 2 3 2 2 3 2 2 2" xfId="1598" xr:uid="{1C9B0D5D-A563-4898-A2DC-6E19664DA21D}"/>
    <cellStyle name="Normal 4 3 2 3 2 2 3 2 3" xfId="1599" xr:uid="{31FAFC27-304B-4812-9FE9-5D9140242E42}"/>
    <cellStyle name="Normal 4 3 2 3 2 2 3 2 3 2" xfId="1600" xr:uid="{B6A4303F-3FB4-43AF-8EDF-722A704D0AAC}"/>
    <cellStyle name="Normal 4 3 2 3 2 2 3 2 4" xfId="1601" xr:uid="{6ACD7CAC-31C1-47C7-9181-7FB16AF015AB}"/>
    <cellStyle name="Normal 4 3 2 3 2 2 3 3" xfId="1602" xr:uid="{1CCB1681-CA90-4B70-ABD6-47DA856E76B6}"/>
    <cellStyle name="Normal 4 3 2 3 2 2 4" xfId="1603" xr:uid="{B50A6FA0-0A6C-4396-8F0E-6519302A7C67}"/>
    <cellStyle name="Normal 4 3 2 3 2 3" xfId="1604" xr:uid="{FED513E1-5507-463B-9D1E-EFD04B787848}"/>
    <cellStyle name="Normal 4 3 2 3 2 3 2" xfId="1605" xr:uid="{9E77C9D4-55EB-4F46-A14D-36841DA48F37}"/>
    <cellStyle name="Normal 4 3 2 3 2 3 2 2" xfId="1606" xr:uid="{ECA05981-8418-4620-AF28-64CEC9FC6B10}"/>
    <cellStyle name="Normal 4 3 2 3 2 3 2 2 2" xfId="1607" xr:uid="{D840769F-4652-4C22-9657-022FA82E162D}"/>
    <cellStyle name="Normal 4 3 2 3 2 3 2 2 2 2" xfId="1608" xr:uid="{9A570BFE-8AC8-4ADF-8162-B452CF736ABC}"/>
    <cellStyle name="Normal 4 3 2 3 2 3 2 2 2 2 2" xfId="1609" xr:uid="{6684C164-62D1-40E3-A9F0-8EA178E63389}"/>
    <cellStyle name="Normal 4 3 2 3 2 3 2 2 2 2 2 2" xfId="1610" xr:uid="{1AEE45A0-5996-4580-A138-5504AEDDD56A}"/>
    <cellStyle name="Normal 4 3 2 3 2 3 2 2 2 2 2 3" xfId="1611" xr:uid="{C2752C21-B703-49F1-9AE4-A4E2C6059E50}"/>
    <cellStyle name="Normal 4 3 2 3 2 3 2 2 2 2 2 3 2" xfId="1612" xr:uid="{32741875-002E-44DE-BEAB-E2E668AE8FD5}"/>
    <cellStyle name="Normal 4 3 2 3 2 3 2 2 2 2 2 3 2 2" xfId="1613" xr:uid="{B0B5EAEA-2203-4E35-AF09-79D8B0823677}"/>
    <cellStyle name="Normal 4 3 2 3 2 3 2 2 2 2 2 3 2 2 2" xfId="1614" xr:uid="{DECB9DC5-F34F-4640-8594-35EBFB049CBF}"/>
    <cellStyle name="Normal 4 3 2 3 2 3 2 2 2 2 2 3 2 3" xfId="1615" xr:uid="{88B64193-4F9E-455B-A6BC-4F1A9FF76545}"/>
    <cellStyle name="Normal 4 3 2 3 2 3 2 2 2 2 2 3 2 3 2" xfId="1616" xr:uid="{C8AB01AB-5481-4D5B-9836-1860C2F1EF8C}"/>
    <cellStyle name="Normal 4 3 2 3 2 3 2 2 2 2 2 3 2 3 3" xfId="1617" xr:uid="{6D4D53BA-00DE-4C69-89BA-437DE1CA7DD1}"/>
    <cellStyle name="Normal 4 3 2 3 2 3 2 2 2 2 2 3 2 3 3 2" xfId="1618" xr:uid="{8E38BD33-7A5F-4B21-98CC-C7F39AAFF7AA}"/>
    <cellStyle name="Normal 4 3 2 3 2 3 2 2 2 2 2 3 2 3 3 2 2" xfId="1619" xr:uid="{BF397DE3-A1FD-45B3-86CF-E8946D186B23}"/>
    <cellStyle name="Normal 4 3 2 3 2 3 2 2 2 2 2 3 2 3 3 3" xfId="1620" xr:uid="{5787B7EF-3023-4786-8E29-0546CA7F3DC8}"/>
    <cellStyle name="Normal 4 3 2 3 2 3 2 2 2 2 2 3 2 3 3 3 2" xfId="1621" xr:uid="{7F2CC52F-B8D9-4FA6-887E-7953ADC6308B}"/>
    <cellStyle name="Normal 4 3 2 3 2 3 2 2 2 2 2 3 2 3 3 4" xfId="1622" xr:uid="{C15F1C1D-786B-40A3-B95A-3317DD20C32B}"/>
    <cellStyle name="Normal 4 3 2 3 2 3 2 2 2 2 2 3 2 3 3 4 2" xfId="1623" xr:uid="{9B1FA025-AFFC-4E83-92D1-241DE6B1F306}"/>
    <cellStyle name="Normal 4 3 2 3 2 3 2 2 2 2 2 3 2 3 3 5" xfId="1624" xr:uid="{AD603C97-DEF7-4F97-8299-3BC0D9FD9C8F}"/>
    <cellStyle name="Normal 4 3 2 3 2 3 2 2 2 2 2 3 2 4" xfId="1625" xr:uid="{95E7128F-94AE-4991-AB46-D7AD2B02A9B0}"/>
    <cellStyle name="Normal 4 3 2 3 2 3 2 2 2 2 2 3 2 4 2" xfId="1626" xr:uid="{D2F77734-1A49-4B9F-9755-15525D337D6B}"/>
    <cellStyle name="Normal 4 3 2 3 2 3 2 2 2 2 2 3 2 5" xfId="1627" xr:uid="{7A63DCA8-719E-4F42-A97A-9DDF050E3BD7}"/>
    <cellStyle name="Normal 4 3 2 3 2 3 2 2 2 2 2 3 2 5 2" xfId="1628" xr:uid="{3E25ACAF-9298-4E73-9EE6-EC89973DEE54}"/>
    <cellStyle name="Normal 4 3 2 3 2 3 2 2 2 2 2 3 2 6" xfId="1629" xr:uid="{5CCD82FF-ED5B-49DD-BC92-6F91D2C723E2}"/>
    <cellStyle name="Normal 4 3 2 3 2 3 2 2 2 2 2 3 3" xfId="1630" xr:uid="{09E478B8-BADE-4C05-827D-527F8ACC06B9}"/>
    <cellStyle name="Normal 4 3 2 3 2 3 2 2 2 2 3" xfId="1631" xr:uid="{577F691C-5CC0-4970-85B4-842B71E1D1E2}"/>
    <cellStyle name="Normal 4 3 2 3 2 3 2 2 2 2 3 2" xfId="1632" xr:uid="{BCF0E70B-9990-4824-A587-190957D97012}"/>
    <cellStyle name="Normal 4 3 2 3 2 3 2 2 2 2 3 2 2" xfId="1633" xr:uid="{2137E44E-8617-4107-84B0-534D34CE45E6}"/>
    <cellStyle name="Normal 4 3 2 3 2 3 2 2 2 2 3 3" xfId="1634" xr:uid="{0AB97285-2922-4A04-84D1-5D4A907A53A4}"/>
    <cellStyle name="Normal 4 3 2 3 2 3 2 2 2 2 3 3 2" xfId="1635" xr:uid="{A2E853EE-674B-4896-9490-64F17656EBD5}"/>
    <cellStyle name="Normal 4 3 2 3 2 3 2 2 2 2 3 4" xfId="1636" xr:uid="{944FF210-43E6-4F5C-AAD7-6F2C631AC281}"/>
    <cellStyle name="Normal 4 3 2 3 2 3 2 2 2 2 3 4 2" xfId="1637" xr:uid="{236CCAEE-FFDF-4CEA-8B78-332710E04267}"/>
    <cellStyle name="Normal 4 3 2 3 2 3 2 2 2 2 3 5" xfId="1638" xr:uid="{1282761F-BCDC-4B00-89D0-4A250F80A322}"/>
    <cellStyle name="Normal 4 3 2 3 2 3 2 2 2 2 4" xfId="1639" xr:uid="{ABFF2100-6C66-4E4F-A319-C8F0925E11B7}"/>
    <cellStyle name="Normal 4 3 2 3 2 3 2 2 2 2 4 2" xfId="1640" xr:uid="{12A7E057-3CB1-4DA0-9DD9-CF31547D88EF}"/>
    <cellStyle name="Normal 4 3 2 3 2 3 2 2 2 2 4 2 2" xfId="1641" xr:uid="{B55B4930-14F7-4BDF-B94E-8E56CB049694}"/>
    <cellStyle name="Normal 4 3 2 3 2 3 2 2 2 2 4 2 2 2" xfId="1642" xr:uid="{D5F5E95A-36AB-400C-BA09-68833F34ED6F}"/>
    <cellStyle name="Normal 4 3 2 3 2 3 2 2 2 2 4 2 3" xfId="1643" xr:uid="{65C6A8AB-2CDD-4947-ACB6-434DDE0A005B}"/>
    <cellStyle name="Normal 4 3 2 3 2 3 2 2 2 2 4 2 3 2" xfId="1644" xr:uid="{E5E5CDC8-E812-4C1C-852F-C77A9BD6857B}"/>
    <cellStyle name="Normal 4 3 2 3 2 3 2 2 2 2 4 2 4" xfId="1645" xr:uid="{1BB289DE-E874-4653-806C-F8E8A35F5B21}"/>
    <cellStyle name="Normal 4 3 2 3 2 3 2 2 2 2 4 2 4 2" xfId="1646" xr:uid="{444651F1-B348-4881-A077-54C6A74E58D2}"/>
    <cellStyle name="Normal 4 3 2 3 2 3 2 2 2 2 4 2 5" xfId="1647" xr:uid="{81982C4E-625B-4B75-BBAD-F44B7AC17E7D}"/>
    <cellStyle name="Normal 4 3 2 3 2 3 2 2 2 2 4 3" xfId="1648" xr:uid="{96BA7D37-83BE-4783-9B3C-ACFA2FF0B8CF}"/>
    <cellStyle name="Normal 4 3 2 3 2 3 2 2 2 2 5" xfId="1649" xr:uid="{BB6B9CCA-E160-49B8-B412-10FDF26ECD52}"/>
    <cellStyle name="Normal 4 3 2 3 2 3 2 2 2 3" xfId="1650" xr:uid="{BD018CBB-37A9-47EE-AC8C-ADD36AB7311E}"/>
    <cellStyle name="Normal 4 3 2 3 2 3 2 2 3" xfId="1651" xr:uid="{3D3431DF-34C6-4730-8B10-CC389FF365FF}"/>
    <cellStyle name="Normal 4 3 2 3 2 3 2 3" xfId="1652" xr:uid="{04CD4008-489D-4572-9E59-800B2F4EBB83}"/>
    <cellStyle name="Normal 4 3 2 3 2 3 3" xfId="1653" xr:uid="{F406886E-E018-4AEE-B3CB-9073D775AB2D}"/>
    <cellStyle name="Normal 4 3 2 3 2 4" xfId="1654" xr:uid="{77CFAB26-79C6-44B8-B99D-5658CE3F596C}"/>
    <cellStyle name="Normal 4 3 2 3 3" xfId="1655" xr:uid="{9CDD594F-19B4-4157-8C11-D9D9B7EADCF7}"/>
    <cellStyle name="Normal 4 3 2 3 3 2" xfId="1656" xr:uid="{4BA0C002-F6A1-41DE-BD5A-A4578845B06E}"/>
    <cellStyle name="Normal 4 3 2 3 3 2 2" xfId="1657" xr:uid="{52502EC2-03F4-466E-810A-61CD13D962D8}"/>
    <cellStyle name="Normal 4 3 2 3 3 2 2 2" xfId="1658" xr:uid="{A4CFB208-AD37-4992-8D8A-C1B21C2D5B2C}"/>
    <cellStyle name="Normal 4 3 2 3 3 2 3" xfId="1659" xr:uid="{A0E3AFBD-B257-4AEB-97A2-66C4D0BE9843}"/>
    <cellStyle name="Normal 4 3 2 3 3 3" xfId="1660" xr:uid="{AA8F8C0D-F6AF-4136-BA99-287739606BA9}"/>
    <cellStyle name="Normal 4 3 2 3 4" xfId="1661" xr:uid="{4FDF788B-79E8-4AD0-B23B-509C2E1B8A71}"/>
    <cellStyle name="Normal 4 3 2 4" xfId="1662" xr:uid="{22B3B0A1-4BAE-4FA9-8A35-C2C00A57354E}"/>
    <cellStyle name="Normal 4 3 3" xfId="1663" xr:uid="{7FF1E94C-21F6-4736-B104-9F6F99D550C6}"/>
    <cellStyle name="Normal 4 3 3 2" xfId="1664" xr:uid="{B7CD6424-F07F-4489-A66D-4F22F97889B5}"/>
    <cellStyle name="Normal 4 3 4" xfId="1665" xr:uid="{B8692006-F251-4AF8-8A81-A2FCFD60420C}"/>
    <cellStyle name="Normal 4 3 5" xfId="2281" xr:uid="{7FB0176D-CFEF-489D-8C52-1864D9C782F3}"/>
    <cellStyle name="Normal 4 30" xfId="2661" xr:uid="{B0844E1B-D4FB-4693-8DA4-30DDF7ECF152}"/>
    <cellStyle name="Normal 4 31" xfId="2670" xr:uid="{E499DADC-7A07-4025-80B5-BCB75734CE9B}"/>
    <cellStyle name="Normal 4 32" xfId="2680" xr:uid="{3D023D3B-DB6F-4BBA-B997-E35E818BC48F}"/>
    <cellStyle name="Normal 4 33" xfId="2628" xr:uid="{4E4F5205-E385-4A3F-AB02-1728F71C501D}"/>
    <cellStyle name="Normal 4 34" xfId="2748" xr:uid="{C76EDBFB-7D2C-4210-B1F2-0831D425A4A6}"/>
    <cellStyle name="Normal 4 35" xfId="2712" xr:uid="{600A6508-BBB2-4AD0-8E4A-5C24029B5FE4}"/>
    <cellStyle name="Normal 4 36" xfId="2768" xr:uid="{9A8CA051-7DA0-48EB-8983-EB42EA99BACF}"/>
    <cellStyle name="Normal 4 37" xfId="2773" xr:uid="{61266685-9651-4061-B42F-AF1B447253A7}"/>
    <cellStyle name="Normal 4 38" xfId="2777" xr:uid="{1594F501-2268-4785-94A0-66EA0245B93F}"/>
    <cellStyle name="Normal 4 39" xfId="2780" xr:uid="{3F6F616F-0F1F-457E-9EB3-28B856EEC8EB}"/>
    <cellStyle name="Normal 4 4" xfId="1666" xr:uid="{F802C621-8899-4C18-8712-CB82B1F7777B}"/>
    <cellStyle name="Normal 4 4 10" xfId="3527" xr:uid="{52470088-9535-4649-AC0B-D7F298734228}"/>
    <cellStyle name="Normal 4 4 10 2" xfId="9544" xr:uid="{828C9646-4C62-479C-9FA6-2CC4982F5B00}"/>
    <cellStyle name="Normal 4 4 10 2 2" xfId="16967" xr:uid="{913021D0-6BAA-40EF-9902-3D293070E379}"/>
    <cellStyle name="Normal 4 4 10 2 2 2" xfId="31805" xr:uid="{DCF4057B-4811-44D9-A332-1686A6531742}"/>
    <cellStyle name="Normal 4 4 10 2 2 3" xfId="46638" xr:uid="{BA76D028-1A40-4691-B2E3-056A4CED2669}"/>
    <cellStyle name="Normal 4 4 10 2 3" xfId="24385" xr:uid="{E742E682-EBFB-43A0-8861-2A47D17DA421}"/>
    <cellStyle name="Normal 4 4 10 2 4" xfId="39218" xr:uid="{ABBE2C39-FE2D-4DF6-A961-09A95399AEF6}"/>
    <cellStyle name="Normal 4 4 10 3" xfId="10942" xr:uid="{1BEA179E-93C0-49AE-B598-4DD86604DBD8}"/>
    <cellStyle name="Normal 4 4 10 3 2" xfId="25780" xr:uid="{76CC66EC-4CAC-4050-9F0E-42B094D68637}"/>
    <cellStyle name="Normal 4 4 10 3 3" xfId="40613" xr:uid="{5CB2B773-510F-44A8-B5AB-5FC5387E6C0C}"/>
    <cellStyle name="Normal 4 4 10 4" xfId="18360" xr:uid="{AA8B7A06-C5EE-4F2A-B847-D3682DE736FE}"/>
    <cellStyle name="Normal 4 4 10 5" xfId="33193" xr:uid="{9F301C78-7D7D-47F0-8820-ABA8172B4785}"/>
    <cellStyle name="Normal 4 4 11" xfId="6760" xr:uid="{08762CBD-57F1-47FE-9548-39FD04587DFE}"/>
    <cellStyle name="Normal 4 4 11 2" xfId="14183" xr:uid="{C2AA9670-AA01-4FFB-AB5B-F0EB6A2BEFB4}"/>
    <cellStyle name="Normal 4 4 11 2 2" xfId="29021" xr:uid="{306C4DBA-87F9-45E6-BB04-7C85B85EA2D5}"/>
    <cellStyle name="Normal 4 4 11 2 3" xfId="43854" xr:uid="{20A551AA-B1CD-45E9-93FF-0D501C11D129}"/>
    <cellStyle name="Normal 4 4 11 3" xfId="21601" xr:uid="{C1D86152-402A-4C69-B463-FDF04AC26781}"/>
    <cellStyle name="Normal 4 4 11 4" xfId="36434" xr:uid="{CE49D25B-F3F5-4FF4-9853-93EF1DE23AC5}"/>
    <cellStyle name="Normal 4 4 12" xfId="9916" xr:uid="{6386C5EC-6EE5-4F2E-BF14-DBDDB4C5FB6C}"/>
    <cellStyle name="Normal 4 4 12 2" xfId="24754" xr:uid="{1F7C96ED-4953-4F8E-933A-798915685A26}"/>
    <cellStyle name="Normal 4 4 12 3" xfId="39587" xr:uid="{DB32FD0F-2F40-457C-B13A-FB00B2B830A1}"/>
    <cellStyle name="Normal 4 4 13" xfId="17334" xr:uid="{DBE4DC72-070D-427E-BC6A-A8ECCAE1C0D8}"/>
    <cellStyle name="Normal 4 4 14" xfId="32167" xr:uid="{9501054A-542C-4226-8823-3D72AE1A0F92}"/>
    <cellStyle name="Normal 4 4 15" xfId="2342" xr:uid="{004B53C2-A460-4DB7-99BA-DA744907764F}"/>
    <cellStyle name="Normal 4 4 2" xfId="1667" xr:uid="{35D38218-34D3-4309-A232-453FB6BCC8E9}"/>
    <cellStyle name="Normal 4 4 2 2" xfId="1668" xr:uid="{24361E2F-DE3D-4B72-B180-189656C7D44C}"/>
    <cellStyle name="Normal 4 4 2 2 2" xfId="1669" xr:uid="{A97C0903-87DA-4DB8-B046-36E384291520}"/>
    <cellStyle name="Normal 4 4 2 2 2 2" xfId="1670" xr:uid="{A09DB5FB-AFB5-4D1F-AD9F-83E4CE35726E}"/>
    <cellStyle name="Normal 4 4 2 2 3" xfId="1671" xr:uid="{5A1682F4-16DC-45A5-9E6E-1215038C4F51}"/>
    <cellStyle name="Normal 4 4 2 2 3 2" xfId="1672" xr:uid="{C254C1D8-F428-4C94-8911-D90785F8B6A8}"/>
    <cellStyle name="Normal 4 4 2 2 3 2 2" xfId="1673" xr:uid="{C17D3BA7-B5CE-43A6-812E-DDBBC92515CC}"/>
    <cellStyle name="Normal 4 4 2 2 3 2 2 2" xfId="1674" xr:uid="{4B3CDD71-9AF2-4889-BBD6-DB34DC617C62}"/>
    <cellStyle name="Normal 4 4 2 2 3 2 2 2 2" xfId="1675" xr:uid="{1F4FEB39-439B-41DF-834F-B5419C21ADAF}"/>
    <cellStyle name="Normal 4 4 2 2 3 2 2 2 3" xfId="1676" xr:uid="{45490223-9AC4-4567-B506-20BA9BDF28B4}"/>
    <cellStyle name="Normal 4 4 2 2 3 2 2 2 3 2" xfId="1677" xr:uid="{359180A9-1A72-4484-9483-9EED2F217775}"/>
    <cellStyle name="Normal 4 4 2 2 3 2 2 3" xfId="1678" xr:uid="{BE323F04-19F4-4152-A8B7-2BF99B039E97}"/>
    <cellStyle name="Normal 4 4 2 2 3 2 3" xfId="1679" xr:uid="{6201C9FA-21AD-46BF-843F-B97F58057B68}"/>
    <cellStyle name="Normal 4 4 2 2 3 3" xfId="1680" xr:uid="{4E784875-C4B1-4CDB-B88E-E25724E1FA43}"/>
    <cellStyle name="Normal 4 4 2 2 4" xfId="1681" xr:uid="{0F2986ED-8D38-44DB-98B5-66FCECB4A422}"/>
    <cellStyle name="Normal 4 4 2 3" xfId="1682" xr:uid="{B2C04A4C-4053-42F1-ADF7-4B4329F9E327}"/>
    <cellStyle name="Normal 4 4 2 3 2" xfId="1683" xr:uid="{9BFBF707-9406-40A9-8618-8A55FFC3E8B8}"/>
    <cellStyle name="Normal 4 4 2 3 2 2" xfId="1684" xr:uid="{681639B7-E786-420F-AF34-6821EEAA1EF1}"/>
    <cellStyle name="Normal 4 4 2 3 2 2 2" xfId="1685" xr:uid="{8B670E79-7A89-4393-B0FC-017DB323002C}"/>
    <cellStyle name="Normal 4 4 2 3 2 2 2 2" xfId="1686" xr:uid="{2978B577-77B1-40C2-8C7D-75D073CED170}"/>
    <cellStyle name="Normal 4 4 2 3 2 2 2 2 2" xfId="1687" xr:uid="{C8C61447-0365-47A1-9E27-52A91391D2D7}"/>
    <cellStyle name="Normal 4 4 2 3 2 2 2 2 2 2" xfId="1688" xr:uid="{BD20A77D-E081-4C1C-965F-7A6C59D75722}"/>
    <cellStyle name="Normal 4 4 2 3 2 2 2 2 2 2 2" xfId="1689" xr:uid="{A6BBB7BF-1ECB-4947-BAC4-556D01466ABF}"/>
    <cellStyle name="Normal 4 4 2 3 2 2 2 2 2 3" xfId="1690" xr:uid="{ED9B5718-CF6B-40C3-942A-0E066318F8A7}"/>
    <cellStyle name="Normal 4 4 2 3 2 2 2 2 2 3 2" xfId="1691" xr:uid="{15D0DA3A-8A23-4B8A-8E27-ADEB129D17CE}"/>
    <cellStyle name="Normal 4 4 2 3 2 2 2 2 2 4" xfId="1692" xr:uid="{7F8A247F-5A7D-4BA0-AA08-51F8487EF0C2}"/>
    <cellStyle name="Normal 4 4 2 3 2 2 2 2 3" xfId="1693" xr:uid="{E5FD279F-9A05-4313-8BB8-5A27E8E68630}"/>
    <cellStyle name="Normal 4 4 2 3 2 2 2 3" xfId="1694" xr:uid="{28952B93-1050-446E-B41F-26459CECD2B9}"/>
    <cellStyle name="Normal 4 4 2 3 2 2 2 3 2" xfId="1695" xr:uid="{3A492F76-E632-4C37-A6BB-70C55DFD7857}"/>
    <cellStyle name="Normal 4 4 2 3 2 2 2 4" xfId="1696" xr:uid="{91582BEE-92EE-40E2-ADFA-0918211D6CEE}"/>
    <cellStyle name="Normal 4 4 2 3 2 2 3" xfId="1697" xr:uid="{11BAB480-CAC9-4EB4-8E36-AADD13001DC6}"/>
    <cellStyle name="Normal 4 4 2 3 2 3" xfId="1698" xr:uid="{4D1A0CF5-3050-4867-BDD2-6DE2978DB407}"/>
    <cellStyle name="Normal 4 4 2 3 3" xfId="1699" xr:uid="{FB9447DD-430A-4635-8F99-9106AC32D304}"/>
    <cellStyle name="Normal 4 4 2 4" xfId="1700" xr:uid="{98FBAD49-31F0-4EB6-B000-970027C255B8}"/>
    <cellStyle name="Normal 4 4 2 5" xfId="2391" xr:uid="{E9CAE248-D9F2-4A66-B630-2185FEC9706C}"/>
    <cellStyle name="Normal 4 4 3" xfId="1701" xr:uid="{DA096EB9-31B9-4900-A269-018929D0F074}"/>
    <cellStyle name="Normal 4 4 3 2" xfId="1702" xr:uid="{14214D38-C31D-492F-BE6F-2466FA41A961}"/>
    <cellStyle name="Normal 4 4 3 2 2" xfId="1703" xr:uid="{C633BB41-861D-4E7E-B33B-47D02F97F187}"/>
    <cellStyle name="Normal 4 4 3 2 2 2" xfId="1704" xr:uid="{49551BE8-8FF5-42AA-B3A6-3A1C193DA5EE}"/>
    <cellStyle name="Normal 4 4 3 2 2 2 2" xfId="1705" xr:uid="{CC82CB0C-5F79-4107-8399-76F0CC91536F}"/>
    <cellStyle name="Normal 4 4 3 2 2 2 2 2" xfId="1706" xr:uid="{7AD1CAAE-95D7-4D0C-B07F-81A72923E5B5}"/>
    <cellStyle name="Normal 4 4 3 2 2 2 2 2 2" xfId="1707" xr:uid="{5FCFAC1A-70C4-43D7-B547-9615D20B2347}"/>
    <cellStyle name="Normal 4 4 3 2 2 2 2 2 2 2" xfId="1708" xr:uid="{E54EB2FB-B968-4346-9022-38D0BCD59DCD}"/>
    <cellStyle name="Normal 4 4 3 2 2 2 2 2 3" xfId="1709" xr:uid="{110E9707-773D-4AC2-96FE-3D17983077BF}"/>
    <cellStyle name="Normal 4 4 3 2 2 2 2 3" xfId="1710" xr:uid="{8374B7ED-BACD-4418-9BFF-0756712CA855}"/>
    <cellStyle name="Normal 4 4 3 2 2 2 3" xfId="1711" xr:uid="{D2C28164-5232-4CF5-9D38-8216FBECFC1A}"/>
    <cellStyle name="Normal 4 4 3 2 2 3" xfId="1712" xr:uid="{A40A458D-BAB4-4080-B427-B18D2ADB8AD0}"/>
    <cellStyle name="Normal 4 4 3 2 3" xfId="1713" xr:uid="{ED657681-3E34-42F1-987E-739324FCE351}"/>
    <cellStyle name="Normal 4 4 3 3" xfId="1714" xr:uid="{2A1AAFBA-E560-4D23-94E3-77BD75FF31EF}"/>
    <cellStyle name="Normal 4 4 3 3 2" xfId="1715" xr:uid="{5F77973C-ED05-4459-BF97-7D1C7E54C015}"/>
    <cellStyle name="Normal 4 4 3 4" xfId="1716" xr:uid="{5D3315A8-EB21-4BFF-9722-3FDDA15A91EC}"/>
    <cellStyle name="Normal 4 4 3 4 2" xfId="1717" xr:uid="{EB2AE40C-76CE-4A94-816B-7893DF7712ED}"/>
    <cellStyle name="Normal 4 4 3 4 2 2" xfId="1718" xr:uid="{BB59AB17-87B4-4870-9C9D-5E88D3B25D55}"/>
    <cellStyle name="Normal 4 4 3 4 2 2 2" xfId="1719" xr:uid="{56DE47E9-E98A-464D-894F-4AD91A94C4CF}"/>
    <cellStyle name="Normal 4 4 3 4 2 2 2 2" xfId="1720" xr:uid="{9AB27A06-09CC-41D7-9978-591C292BF9D3}"/>
    <cellStyle name="Normal 4 4 3 4 2 2 2 2 2" xfId="1721" xr:uid="{69B134A2-4C5E-4971-BA3C-9EEF5AE7885A}"/>
    <cellStyle name="Normal 4 4 3 4 2 2 2 2 3" xfId="1722" xr:uid="{8E43D8A9-7CFF-4494-9C5B-BCF5E4450135}"/>
    <cellStyle name="Normal 4 4 3 4 2 2 2 2 3 2" xfId="1723" xr:uid="{85B27F65-DFF4-4570-AEB2-6A8BDA3A66F2}"/>
    <cellStyle name="Normal 4 4 3 4 2 2 2 3" xfId="1724" xr:uid="{26E05AA1-E369-4D04-A96C-F50CA5E316F9}"/>
    <cellStyle name="Normal 4 4 3 4 2 2 3" xfId="1725" xr:uid="{F9A5F994-209D-43D3-9E09-5992FBF6896C}"/>
    <cellStyle name="Normal 4 4 3 4 2 2 3 2" xfId="1726" xr:uid="{7097240F-587A-42D8-A336-9FF0F60E090C}"/>
    <cellStyle name="Normal 4 4 3 4 2 2 3 2 2" xfId="1727" xr:uid="{406FF271-7EFE-42D8-87F6-F6244E25CBDB}"/>
    <cellStyle name="Normal 4 4 3 4 2 2 3 2 3" xfId="1728" xr:uid="{3246DDB1-FFFF-4700-B5CD-1D0E15FFB39E}"/>
    <cellStyle name="Normal 4 4 3 4 2 2 3 3" xfId="1729" xr:uid="{D445C8D2-AF6B-48C0-B1BE-BFACF5DC7F51}"/>
    <cellStyle name="Normal 4 4 3 4 2 2 3 4" xfId="1730" xr:uid="{2E611565-DF07-4C65-9176-3FC9D9790647}"/>
    <cellStyle name="Normal 4 4 3 4 2 2 4" xfId="1731" xr:uid="{F3A866A8-52FA-4151-8430-EF15AF138851}"/>
    <cellStyle name="Normal 4 4 3 4 2 3" xfId="1732" xr:uid="{FCA30E11-97E3-42F6-A599-25D608D4658F}"/>
    <cellStyle name="Normal 4 4 3 4 3" xfId="1733" xr:uid="{8215451D-DD62-48AA-B7D0-D9B2F91B4263}"/>
    <cellStyle name="Normal 4 4 3 5" xfId="1734" xr:uid="{9FCE9E62-C2F2-4163-A0D8-56B7BC866A28}"/>
    <cellStyle name="Normal 4 4 3 6" xfId="2507" xr:uid="{800F5D96-3BD9-47F9-BF7D-1BA9942446B6}"/>
    <cellStyle name="Normal 4 4 4" xfId="1735" xr:uid="{76628A85-08DC-425E-A219-F8A54E68DF62}"/>
    <cellStyle name="Normal 4 4 4 2" xfId="2355" xr:uid="{E3C5D722-4847-411A-BCB0-EFE86F71C47E}"/>
    <cellStyle name="Normal 4 4 5" xfId="2496" xr:uid="{A5FC6EFD-E4C7-4738-98D6-0BAF01299BCF}"/>
    <cellStyle name="Normal 4 4 6" xfId="3528" xr:uid="{644CA612-3D52-473E-B911-E6663ACD9CF6}"/>
    <cellStyle name="Normal 4 4 6 2" xfId="4896" xr:uid="{08515591-D2B8-4A4C-8AEE-136814B3BA44}"/>
    <cellStyle name="Normal 4 4 6 2 2" xfId="8134" xr:uid="{07B73143-A6B8-4939-A9B9-14664BEFD2E4}"/>
    <cellStyle name="Normal 4 4 6 2 2 2" xfId="15557" xr:uid="{4E460369-1E38-4DC4-96C1-D940B51BA1B3}"/>
    <cellStyle name="Normal 4 4 6 2 2 2 2" xfId="30395" xr:uid="{174CBCE0-60FA-47DB-8A30-599320840CBE}"/>
    <cellStyle name="Normal 4 4 6 2 2 2 3" xfId="45228" xr:uid="{86F7DBAC-7C85-4B87-B865-1B58F2EBBBF5}"/>
    <cellStyle name="Normal 4 4 6 2 2 3" xfId="22975" xr:uid="{8AB5D96C-04C8-476A-A4E5-4B77C89F2618}"/>
    <cellStyle name="Normal 4 4 6 2 2 4" xfId="37808" xr:uid="{93844C0D-6273-4C56-AE62-1139CE51DC1D}"/>
    <cellStyle name="Normal 4 4 6 2 3" xfId="12319" xr:uid="{7AB167FA-223D-47B1-A4D6-775B79A51281}"/>
    <cellStyle name="Normal 4 4 6 2 3 2" xfId="27157" xr:uid="{DACAAA6A-DC5A-4528-ADF0-A57073B8B7AA}"/>
    <cellStyle name="Normal 4 4 6 2 3 3" xfId="41990" xr:uid="{DF810EB4-CC91-4299-B70B-991394121ECC}"/>
    <cellStyle name="Normal 4 4 6 2 4" xfId="19737" xr:uid="{FA4AB7D5-B15B-4478-89E1-E8C2F831EA43}"/>
    <cellStyle name="Normal 4 4 6 2 5" xfId="34570" xr:uid="{3E977062-B9FA-475C-B5AD-2620DD46A0BC}"/>
    <cellStyle name="Normal 4 4 6 3" xfId="6761" xr:uid="{39ED2E07-0D71-48FE-9272-6D956CFDB2A8}"/>
    <cellStyle name="Normal 4 4 6 3 2" xfId="14184" xr:uid="{9EDC7AE8-F337-4CFC-BC84-8879399D217F}"/>
    <cellStyle name="Normal 4 4 6 3 2 2" xfId="29022" xr:uid="{A80ACFD1-CF9F-4397-A3AB-1BBFB3A7CD59}"/>
    <cellStyle name="Normal 4 4 6 3 2 3" xfId="43855" xr:uid="{A7893CE3-1395-4958-9351-894D9A5A1C1B}"/>
    <cellStyle name="Normal 4 4 6 3 3" xfId="21602" xr:uid="{7693954B-3292-4EF8-9701-D40059C4C1AF}"/>
    <cellStyle name="Normal 4 4 6 3 4" xfId="36435" xr:uid="{1CD360CA-1D02-4249-AEB7-DD42B91B7EF6}"/>
    <cellStyle name="Normal 4 4 6 4" xfId="10943" xr:uid="{1CF4E730-D949-4B3D-9D99-094CE3D9826B}"/>
    <cellStyle name="Normal 4 4 6 4 2" xfId="25781" xr:uid="{ED483538-4EC7-4000-9177-8D5CFB199DA5}"/>
    <cellStyle name="Normal 4 4 6 4 3" xfId="40614" xr:uid="{E1E8033C-DBD1-4EE2-A415-1C1EEDAD1BA5}"/>
    <cellStyle name="Normal 4 4 6 5" xfId="18361" xr:uid="{C32BB6B7-4AB2-43DF-8AAC-FD92BB64C959}"/>
    <cellStyle name="Normal 4 4 6 6" xfId="33194" xr:uid="{87584CE6-AF36-4DF8-8A1C-4BB47CFDB0CA}"/>
    <cellStyle name="Normal 4 4 7" xfId="3529" xr:uid="{50951525-7D8C-421D-8808-FDC88EF737A0}"/>
    <cellStyle name="Normal 4 4 7 2" xfId="4897" xr:uid="{9A69914E-E99E-428A-A573-2C4329FED2B6}"/>
    <cellStyle name="Normal 4 4 7 2 2" xfId="8135" xr:uid="{ADD4DFB9-2458-4A61-B38D-AD57ACA43436}"/>
    <cellStyle name="Normal 4 4 7 2 2 2" xfId="15558" xr:uid="{41F03702-FFE2-44A8-A9E5-D49CC1D9F986}"/>
    <cellStyle name="Normal 4 4 7 2 2 2 2" xfId="30396" xr:uid="{9188E31D-A5E6-4F1A-99C5-989BE675AC5D}"/>
    <cellStyle name="Normal 4 4 7 2 2 2 3" xfId="45229" xr:uid="{433F96A9-008C-4F47-84F7-D83FF2EA9B5A}"/>
    <cellStyle name="Normal 4 4 7 2 2 3" xfId="22976" xr:uid="{CD1A5C10-E07A-45BC-BFC2-6735C5A109EB}"/>
    <cellStyle name="Normal 4 4 7 2 2 4" xfId="37809" xr:uid="{6877F1F2-3EF3-4232-A3BC-D770161A75D5}"/>
    <cellStyle name="Normal 4 4 7 2 3" xfId="12320" xr:uid="{D1433B2C-9776-4392-9DF3-509F1DA42BBE}"/>
    <cellStyle name="Normal 4 4 7 2 3 2" xfId="27158" xr:uid="{B9312474-4765-42B0-B37D-24383023E238}"/>
    <cellStyle name="Normal 4 4 7 2 3 3" xfId="41991" xr:uid="{67654EF0-ECF4-42F3-BABC-116AC7D6C67F}"/>
    <cellStyle name="Normal 4 4 7 2 4" xfId="19738" xr:uid="{9C76ECD2-1A96-423F-A5BE-C06A17A00694}"/>
    <cellStyle name="Normal 4 4 7 2 5" xfId="34571" xr:uid="{BBE1856C-C408-478F-A5E3-FD7848C439D8}"/>
    <cellStyle name="Normal 4 4 7 3" xfId="6762" xr:uid="{62B62EC3-2E56-4E83-ABB6-4B8B2BEFEEE8}"/>
    <cellStyle name="Normal 4 4 7 3 2" xfId="14185" xr:uid="{DD3A4B18-7637-4160-8612-5107A19C6FCB}"/>
    <cellStyle name="Normal 4 4 7 3 2 2" xfId="29023" xr:uid="{820C24FF-746A-4D88-9B3A-8AAB8E725CF4}"/>
    <cellStyle name="Normal 4 4 7 3 2 3" xfId="43856" xr:uid="{BD59E572-7254-466C-B8E2-0F5BD28C03EE}"/>
    <cellStyle name="Normal 4 4 7 3 3" xfId="21603" xr:uid="{9DDAD813-3778-4B3D-8A73-55813BB6774A}"/>
    <cellStyle name="Normal 4 4 7 3 4" xfId="36436" xr:uid="{E28562EB-FD30-46DB-BDC9-84109E501E8C}"/>
    <cellStyle name="Normal 4 4 7 4" xfId="10944" xr:uid="{5ED76F48-39EF-494D-8B92-B2E485293394}"/>
    <cellStyle name="Normal 4 4 7 4 2" xfId="25782" xr:uid="{859A5FBE-E4BF-4AF6-BF53-68BAA60C58C4}"/>
    <cellStyle name="Normal 4 4 7 4 3" xfId="40615" xr:uid="{26574B34-4859-47D1-AE60-E02951DD8259}"/>
    <cellStyle name="Normal 4 4 7 5" xfId="18362" xr:uid="{D100B967-94A5-4D90-A274-D6AD0A7392A3}"/>
    <cellStyle name="Normal 4 4 7 6" xfId="33195" xr:uid="{6B1F9823-9C21-412B-B697-26E44A7B03B5}"/>
    <cellStyle name="Normal 4 4 8" xfId="4898" xr:uid="{7588F05C-CEAF-4A45-91C4-67E92F227BF2}"/>
    <cellStyle name="Normal 4 4 8 2" xfId="8136" xr:uid="{028EE38C-DC08-4E48-825C-12DBEC95075E}"/>
    <cellStyle name="Normal 4 4 8 2 2" xfId="15559" xr:uid="{AF222D08-5837-4070-B83D-FB6D6364DBD0}"/>
    <cellStyle name="Normal 4 4 8 2 2 2" xfId="30397" xr:uid="{84C2E9A7-41BC-4405-9B7E-71EDA4AA0B41}"/>
    <cellStyle name="Normal 4 4 8 2 2 3" xfId="45230" xr:uid="{32541B31-2880-4412-8C66-E5F5F80B6136}"/>
    <cellStyle name="Normal 4 4 8 2 3" xfId="22977" xr:uid="{BFD2450B-8D40-4BF1-90F9-FE403205D225}"/>
    <cellStyle name="Normal 4 4 8 2 4" xfId="37810" xr:uid="{EFC275B0-4CEB-4146-8F8C-0C2BD0EB671B}"/>
    <cellStyle name="Normal 4 4 8 3" xfId="12321" xr:uid="{41035805-80E8-49EA-8352-37B5A49ECB05}"/>
    <cellStyle name="Normal 4 4 8 3 2" xfId="27159" xr:uid="{A77676F0-43F9-4AAE-8E16-D2610520AECF}"/>
    <cellStyle name="Normal 4 4 8 3 3" xfId="41992" xr:uid="{89BF01D3-5A19-481B-A2A2-4A4092CAF0CA}"/>
    <cellStyle name="Normal 4 4 8 4" xfId="19739" xr:uid="{98691538-973C-4D41-88E4-411A5EFFCD53}"/>
    <cellStyle name="Normal 4 4 8 5" xfId="34572" xr:uid="{6DC4AB8E-DBB7-4FCF-B86D-5254F825A385}"/>
    <cellStyle name="Normal 4 4 9" xfId="5787" xr:uid="{1002D419-4A92-4F3E-9BA1-18D94B2D6ECA}"/>
    <cellStyle name="Normal 4 4 9 2" xfId="9027" xr:uid="{5A3924A7-1FDC-4371-AF16-8FFF69935E5E}"/>
    <cellStyle name="Normal 4 4 9 2 2" xfId="16450" xr:uid="{36C65148-174D-4CF5-9277-5C9AEA25C0E6}"/>
    <cellStyle name="Normal 4 4 9 2 2 2" xfId="31288" xr:uid="{8F0F90A2-F79B-475E-9E04-3EF35BA9375F}"/>
    <cellStyle name="Normal 4 4 9 2 2 3" xfId="46121" xr:uid="{0E9BBFC5-A466-407B-A113-98E4817D7CB7}"/>
    <cellStyle name="Normal 4 4 9 2 3" xfId="23868" xr:uid="{304D579D-72B3-4FE4-8290-3B93A36D8036}"/>
    <cellStyle name="Normal 4 4 9 2 4" xfId="38701" xr:uid="{7AC08C5F-921B-42DA-86E2-A9122AFDB4CA}"/>
    <cellStyle name="Normal 4 4 9 3" xfId="13212" xr:uid="{4E007581-AA68-485C-8DB4-C72D26E95F0D}"/>
    <cellStyle name="Normal 4 4 9 3 2" xfId="28050" xr:uid="{851A0346-AA21-4A2E-9E77-F21B153C65F2}"/>
    <cellStyle name="Normal 4 4 9 3 3" xfId="42883" xr:uid="{4D421F66-7F13-4C8D-83B2-34B2F9834C29}"/>
    <cellStyle name="Normal 4 4 9 4" xfId="20630" xr:uid="{337C8726-CA83-464E-847A-59631917D21F}"/>
    <cellStyle name="Normal 4 4 9 5" xfId="35463" xr:uid="{A0FC7AC6-5987-4EBB-B781-03115760C3C4}"/>
    <cellStyle name="Normal 4 40" xfId="3530" xr:uid="{643BFDB5-8BA2-4795-9DAA-E393566CA8A1}"/>
    <cellStyle name="Normal 4 40 2" xfId="4899" xr:uid="{BA4F5C9D-A635-4DC2-A80D-DE11F499CE25}"/>
    <cellStyle name="Normal 4 40 2 2" xfId="8137" xr:uid="{7846B7DC-DB4B-45AF-ADD4-26892EAADEB5}"/>
    <cellStyle name="Normal 4 40 2 2 2" xfId="15560" xr:uid="{DD3BF993-E946-488C-926E-CC0D37C8CDAC}"/>
    <cellStyle name="Normal 4 40 2 2 2 2" xfId="30398" xr:uid="{1D640A8B-4F10-4837-BA57-AAD35A7B1A1E}"/>
    <cellStyle name="Normal 4 40 2 2 2 3" xfId="45231" xr:uid="{28F3B95F-3268-4AA5-B72B-4DE0B30A26FD}"/>
    <cellStyle name="Normal 4 40 2 2 3" xfId="22978" xr:uid="{23A9DBEB-6EB3-4E99-8A2E-323947023B40}"/>
    <cellStyle name="Normal 4 40 2 2 4" xfId="37811" xr:uid="{4448F843-842C-4167-AA52-856D7EB533A7}"/>
    <cellStyle name="Normal 4 40 2 3" xfId="12322" xr:uid="{B1737348-330F-4C5B-A999-090DE1439F9B}"/>
    <cellStyle name="Normal 4 40 2 3 2" xfId="27160" xr:uid="{E202D897-3DE3-45EF-A4D2-AAAC17CE7DB5}"/>
    <cellStyle name="Normal 4 40 2 3 3" xfId="41993" xr:uid="{5ED8EBBD-98D2-4B5E-B9A3-8D5E044DDAC8}"/>
    <cellStyle name="Normal 4 40 2 4" xfId="19740" xr:uid="{C0734D74-3898-481F-9369-914EAD1EC68B}"/>
    <cellStyle name="Normal 4 40 2 5" xfId="34573" xr:uid="{A45C8010-F241-460F-A907-BB5C5AB141C1}"/>
    <cellStyle name="Normal 4 40 3" xfId="6763" xr:uid="{8FC739A4-3B29-4555-9F10-E1340595E8FB}"/>
    <cellStyle name="Normal 4 40 3 2" xfId="14186" xr:uid="{0AF1604D-BB63-49C7-ABF8-A9800DDEE449}"/>
    <cellStyle name="Normal 4 40 3 2 2" xfId="29024" xr:uid="{F1DAC6E1-084E-4396-931D-43B462B64A8C}"/>
    <cellStyle name="Normal 4 40 3 2 3" xfId="43857" xr:uid="{3A8D2724-645E-4771-A84E-E1D00BC00035}"/>
    <cellStyle name="Normal 4 40 3 3" xfId="21604" xr:uid="{13C5591B-F272-4EFA-B167-37DCCB4CC3D2}"/>
    <cellStyle name="Normal 4 40 3 4" xfId="36437" xr:uid="{212856C3-FA39-4DD8-80D6-659C74286B2A}"/>
    <cellStyle name="Normal 4 40 4" xfId="10945" xr:uid="{801DACF2-C91E-404D-89D4-D18A25F7EE07}"/>
    <cellStyle name="Normal 4 40 4 2" xfId="25783" xr:uid="{B033B4F0-9CEB-42B4-8C65-E254C5C63859}"/>
    <cellStyle name="Normal 4 40 4 3" xfId="40616" xr:uid="{6893D09C-0055-485A-98CC-5816C7C3F438}"/>
    <cellStyle name="Normal 4 40 5" xfId="18363" xr:uid="{C50A00F3-4EC7-4F8B-904D-C123BFA0D5C1}"/>
    <cellStyle name="Normal 4 40 6" xfId="33196" xr:uid="{C7A31D57-AD61-4A3D-AE9C-C8F6901827E3}"/>
    <cellStyle name="Normal 4 41" xfId="3531" xr:uid="{F5D24984-5C8D-4A0A-849E-A3DE73BBEB12}"/>
    <cellStyle name="Normal 4 41 2" xfId="4900" xr:uid="{0CC03F5F-2784-42A6-9BD9-7B8D89D9A4DD}"/>
    <cellStyle name="Normal 4 41 2 2" xfId="8138" xr:uid="{1A66B30F-8D0F-482A-82AC-2ACE4A0BDA4F}"/>
    <cellStyle name="Normal 4 41 2 2 2" xfId="15561" xr:uid="{AB65BC84-0B54-492B-AFD6-147DBFCC97FC}"/>
    <cellStyle name="Normal 4 41 2 2 2 2" xfId="30399" xr:uid="{F47DCAB7-1A12-4037-81F9-9320A8973C9C}"/>
    <cellStyle name="Normal 4 41 2 2 2 3" xfId="45232" xr:uid="{61DB12B5-614A-461B-897F-04DFE94EC302}"/>
    <cellStyle name="Normal 4 41 2 2 3" xfId="22979" xr:uid="{4F21FDBB-31DE-4336-BBAF-2184AB7DD377}"/>
    <cellStyle name="Normal 4 41 2 2 4" xfId="37812" xr:uid="{7D763BA4-33CA-4BB1-8B66-C4BA2181216D}"/>
    <cellStyle name="Normal 4 41 2 3" xfId="12323" xr:uid="{05F6B173-7BA2-44F7-B012-E414C5AD8A3F}"/>
    <cellStyle name="Normal 4 41 2 3 2" xfId="27161" xr:uid="{35942280-F163-4302-82FF-6ACCE3F3FF77}"/>
    <cellStyle name="Normal 4 41 2 3 3" xfId="41994" xr:uid="{64496FDF-B727-4FE3-A4B3-9294A7E8A1B0}"/>
    <cellStyle name="Normal 4 41 2 4" xfId="19741" xr:uid="{0643660F-4626-4F97-BFD4-0CC3D397B2DD}"/>
    <cellStyle name="Normal 4 41 2 5" xfId="34574" xr:uid="{CAF744BA-491E-41AC-87CA-2E3DED7B9520}"/>
    <cellStyle name="Normal 4 41 3" xfId="6764" xr:uid="{C7DED20A-EB69-459F-8993-58DA3EA40335}"/>
    <cellStyle name="Normal 4 41 3 2" xfId="14187" xr:uid="{2F908678-68D3-4450-A4F7-251A31A2DEC7}"/>
    <cellStyle name="Normal 4 41 3 2 2" xfId="29025" xr:uid="{3433AA57-5230-4938-A1DE-78D739F5EF88}"/>
    <cellStyle name="Normal 4 41 3 2 3" xfId="43858" xr:uid="{69791B47-1778-43DC-B28E-DF9163F7C89C}"/>
    <cellStyle name="Normal 4 41 3 3" xfId="21605" xr:uid="{A9DCA65A-D9B2-4AF8-A36C-10259DC2295B}"/>
    <cellStyle name="Normal 4 41 3 4" xfId="36438" xr:uid="{AC3B6A9B-0578-42A0-A28A-D791D8296D59}"/>
    <cellStyle name="Normal 4 41 4" xfId="10946" xr:uid="{D9A01080-29A5-4E81-9FD0-BD53FDDCE961}"/>
    <cellStyle name="Normal 4 41 4 2" xfId="25784" xr:uid="{01C45B79-5843-4811-BE65-EA535689EF1D}"/>
    <cellStyle name="Normal 4 41 4 3" xfId="40617" xr:uid="{BBE696C1-B8E5-4328-B317-855CA9FD16C5}"/>
    <cellStyle name="Normal 4 41 5" xfId="18364" xr:uid="{22A6BB4D-1A29-459E-8083-02F33D66C639}"/>
    <cellStyle name="Normal 4 41 6" xfId="33197" xr:uid="{D27A79B2-C653-4EA7-9ABD-515A25F8BB0A}"/>
    <cellStyle name="Normal 4 42" xfId="4901" xr:uid="{D2C1D9ED-F2D3-4E16-A2A9-5348290508F7}"/>
    <cellStyle name="Normal 4 42 2" xfId="8139" xr:uid="{846BD598-C211-4D39-9723-109EDCC8314B}"/>
    <cellStyle name="Normal 4 42 2 2" xfId="15562" xr:uid="{5F919C9C-633A-411E-B766-52C935D44E82}"/>
    <cellStyle name="Normal 4 42 2 2 2" xfId="30400" xr:uid="{ACF131AA-B73E-44C4-ACAD-60C7037D6445}"/>
    <cellStyle name="Normal 4 42 2 2 3" xfId="45233" xr:uid="{5EEE3B55-CD6E-414D-9EF2-4C6B12865EA5}"/>
    <cellStyle name="Normal 4 42 2 3" xfId="22980" xr:uid="{FD881F7E-5F22-4FA0-B401-46B7748BE248}"/>
    <cellStyle name="Normal 4 42 2 4" xfId="37813" xr:uid="{3901C324-3AE5-48C2-8FE3-4D75CE969B93}"/>
    <cellStyle name="Normal 4 42 3" xfId="12324" xr:uid="{58D509A1-060D-4C30-BED6-FBAFE9D7F6F7}"/>
    <cellStyle name="Normal 4 42 3 2" xfId="27162" xr:uid="{6FE0E747-AE58-4035-BCCE-AF4BB02A3E6F}"/>
    <cellStyle name="Normal 4 42 3 3" xfId="41995" xr:uid="{2FA02B69-1217-49D3-97E8-468E7FB7E769}"/>
    <cellStyle name="Normal 4 42 4" xfId="19742" xr:uid="{7376DB0B-4653-4F67-B39E-FE3F39A1BE93}"/>
    <cellStyle name="Normal 4 42 5" xfId="34575" xr:uid="{A18D7F55-4E2D-4194-89D7-D158DD069F12}"/>
    <cellStyle name="Normal 4 43" xfId="5653" xr:uid="{A13D9F06-BD37-4411-8180-6C9C7BBA51AF}"/>
    <cellStyle name="Normal 4 43 2" xfId="8893" xr:uid="{363BBCF0-54E4-4E3A-B5C5-8C259FE2E5D7}"/>
    <cellStyle name="Normal 4 43 2 2" xfId="16316" xr:uid="{88EC0C29-D12A-4931-9E49-444A37457BE8}"/>
    <cellStyle name="Normal 4 43 2 2 2" xfId="31154" xr:uid="{A9C0135D-5718-45FD-848A-53FDE776927B}"/>
    <cellStyle name="Normal 4 43 2 2 3" xfId="45987" xr:uid="{5ED93CC7-0B99-4B9B-9C90-3276395B0365}"/>
    <cellStyle name="Normal 4 43 2 3" xfId="23734" xr:uid="{2F62C21D-6899-4A7D-B87D-1BFD385AA306}"/>
    <cellStyle name="Normal 4 43 2 4" xfId="38567" xr:uid="{66D2CE4B-F3BA-4F2E-B6BE-10A816C45D22}"/>
    <cellStyle name="Normal 4 43 3" xfId="13078" xr:uid="{D26C01C8-C69A-4C23-82E5-D5319BD7635E}"/>
    <cellStyle name="Normal 4 43 3 2" xfId="27916" xr:uid="{393C6711-B2E3-46BB-811E-FEFC830555D0}"/>
    <cellStyle name="Normal 4 43 3 3" xfId="42749" xr:uid="{8374F4ED-2CDB-4CD9-A51E-6F142DC5A4CC}"/>
    <cellStyle name="Normal 4 43 4" xfId="20496" xr:uid="{7413F75E-E753-4E9B-920E-1097D8D78BB4}"/>
    <cellStyle name="Normal 4 43 5" xfId="35329" xr:uid="{E29D2E2C-0FE7-4814-8024-C3634A9F853D}"/>
    <cellStyle name="Normal 4 44" xfId="3517" xr:uid="{BB98823B-7C98-42F0-8A1F-7050C189C8DE}"/>
    <cellStyle name="Normal 4 44 2" xfId="9540" xr:uid="{A8E205C6-1723-4FFE-9ED6-023D6672DFEE}"/>
    <cellStyle name="Normal 4 44 2 2" xfId="16963" xr:uid="{1919D60A-29B2-4BB9-A292-176BB15AB656}"/>
    <cellStyle name="Normal 4 44 2 2 2" xfId="31801" xr:uid="{B5F5AE74-3268-4B25-8BF5-ED7CB7EB9AD1}"/>
    <cellStyle name="Normal 4 44 2 2 3" xfId="46634" xr:uid="{60BBEDB8-EC40-41C8-BE60-00D8E027BF55}"/>
    <cellStyle name="Normal 4 44 2 3" xfId="24381" xr:uid="{00E1908E-86A2-4F20-B905-77FE877B1609}"/>
    <cellStyle name="Normal 4 44 2 4" xfId="39214" xr:uid="{D2DB9401-16A7-484D-878B-473124B61558}"/>
    <cellStyle name="Normal 4 44 3" xfId="10932" xr:uid="{700300D1-8F17-41A6-A51A-8D5ECA3EAE4A}"/>
    <cellStyle name="Normal 4 44 3 2" xfId="25770" xr:uid="{8DF7FB9A-1507-4347-AF18-94AE75F7674F}"/>
    <cellStyle name="Normal 4 44 3 3" xfId="40603" xr:uid="{6E438021-7B54-4684-AA92-EA956B9D11A2}"/>
    <cellStyle name="Normal 4 44 4" xfId="18350" xr:uid="{71F85C86-874C-49F1-8523-473D8505ED3B}"/>
    <cellStyle name="Normal 4 44 5" xfId="33183" xr:uid="{C64EE26C-37C1-4279-B993-FF1E8C0A3283}"/>
    <cellStyle name="Normal 4 45" xfId="6750" xr:uid="{38F811F8-4194-49F8-AFD6-D4AEA2A071BE}"/>
    <cellStyle name="Normal 4 45 2" xfId="14173" xr:uid="{D76B4D5A-8E52-4BA8-88D6-D9BD3DAC22B1}"/>
    <cellStyle name="Normal 4 45 2 2" xfId="29011" xr:uid="{F58AC6A8-F904-46B4-918C-837677E2C083}"/>
    <cellStyle name="Normal 4 45 2 3" xfId="43844" xr:uid="{2BD15CF3-EE0B-4859-8E55-4B587784A084}"/>
    <cellStyle name="Normal 4 45 3" xfId="21591" xr:uid="{4D00F4D0-FDDF-423B-8718-BAF8DEFEC6E2}"/>
    <cellStyle name="Normal 4 45 4" xfId="36424" xr:uid="{A7799F55-4B5B-4BE2-9C85-D36D6D969DBD}"/>
    <cellStyle name="Normal 4 46" xfId="9904" xr:uid="{5BF4D8C7-E153-441A-8C1E-C63214419235}"/>
    <cellStyle name="Normal 4 46 2" xfId="24742" xr:uid="{E0CE081E-95F9-4BB0-9853-E1CBB58C0F04}"/>
    <cellStyle name="Normal 4 46 3" xfId="39575" xr:uid="{FE811341-D459-4B8C-B403-1E2D285FD466}"/>
    <cellStyle name="Normal 4 47" xfId="17322" xr:uid="{485D2552-E267-4CB1-A0FC-9A17F2FC9EC9}"/>
    <cellStyle name="Normal 4 48" xfId="32155" xr:uid="{41F46404-8403-4469-85D0-B6A088906D0C}"/>
    <cellStyle name="Normal 4 5" xfId="1736" xr:uid="{B0D6195F-A47E-41DA-B029-B9F7A71EF4CA}"/>
    <cellStyle name="Normal 4 5 2" xfId="1737" xr:uid="{298B4A75-8287-4F07-B4C6-2CD85BF49417}"/>
    <cellStyle name="Normal 4 5 3" xfId="1738" xr:uid="{6C9ABCA8-628A-4E6A-9D5A-78E0F58EB4AE}"/>
    <cellStyle name="Normal 4 5 4" xfId="2397" xr:uid="{1F7820E6-D297-4067-9A9A-2E29CCEF8C36}"/>
    <cellStyle name="Normal 4 6" xfId="1739" xr:uid="{A76D5837-444F-427C-9D35-8214E720F8D3}"/>
    <cellStyle name="Normal 4 6 2" xfId="2403" xr:uid="{E09C381E-13DB-4255-B22B-067016D87A1C}"/>
    <cellStyle name="Normal 4 7" xfId="1395" xr:uid="{6AA6536B-086C-407C-9723-BEC4CBE2D14A}"/>
    <cellStyle name="Normal 4 7 2" xfId="2412" xr:uid="{AC3E85AA-3DE3-4B2C-8B18-5EEAF46B489E}"/>
    <cellStyle name="Normal 4 8" xfId="2421" xr:uid="{54603458-E69D-4431-BF95-35C58F216F25}"/>
    <cellStyle name="Normal 4 9" xfId="2428" xr:uid="{13563099-993C-42DB-8250-2FEBAAF7FC18}"/>
    <cellStyle name="Normal 40" xfId="2553" xr:uid="{D32E351F-F93C-461E-8CD9-701FCE90D854}"/>
    <cellStyle name="Normal 41" xfId="2840" xr:uid="{90703B5E-14B3-4110-86F3-71BA00378176}"/>
    <cellStyle name="Normal 41 10" xfId="32503" xr:uid="{29F6BF58-FDAD-4EC3-B1DD-A9B03B6511A8}"/>
    <cellStyle name="Normal 41 2" xfId="3533" xr:uid="{B9026A69-5D2C-4670-B381-5E19024D4E7B}"/>
    <cellStyle name="Normal 41 2 2" xfId="4902" xr:uid="{EE632F16-4991-4045-A29C-9BB698883D87}"/>
    <cellStyle name="Normal 41 2 2 2" xfId="8140" xr:uid="{670AE49F-E04C-4254-B804-FF1A9581CE85}"/>
    <cellStyle name="Normal 41 2 2 2 2" xfId="15563" xr:uid="{F22EAC88-0637-4902-968E-20FEBC4985C5}"/>
    <cellStyle name="Normal 41 2 2 2 2 2" xfId="30401" xr:uid="{BB4167E3-4938-4682-BCCD-72E70B48B49B}"/>
    <cellStyle name="Normal 41 2 2 2 2 3" xfId="45234" xr:uid="{EF38F8DF-061A-492E-A070-A57E371D4B32}"/>
    <cellStyle name="Normal 41 2 2 2 3" xfId="22981" xr:uid="{543BD472-576A-461A-99E3-CA33BFE2EA80}"/>
    <cellStyle name="Normal 41 2 2 2 4" xfId="37814" xr:uid="{73545B28-ACF1-4880-9F18-D8A01D442C28}"/>
    <cellStyle name="Normal 41 2 2 3" xfId="12325" xr:uid="{A3D91A7D-8BE6-4293-9028-D81623F2E9B2}"/>
    <cellStyle name="Normal 41 2 2 3 2" xfId="27163" xr:uid="{FEFFDC2D-20B7-4C37-B75E-9406CAC42B40}"/>
    <cellStyle name="Normal 41 2 2 3 3" xfId="41996" xr:uid="{5DC20126-B757-47F5-8980-9BF6BE13B36F}"/>
    <cellStyle name="Normal 41 2 2 4" xfId="19743" xr:uid="{BC72846D-B544-4D50-B7F5-041DEF105C54}"/>
    <cellStyle name="Normal 41 2 2 5" xfId="34576" xr:uid="{B7752359-2C9B-41FC-8DE2-A1EDC1C7593B}"/>
    <cellStyle name="Normal 41 2 3" xfId="6766" xr:uid="{45DD3332-BCEA-4470-876F-EFA643DF0430}"/>
    <cellStyle name="Normal 41 2 3 2" xfId="14189" xr:uid="{0CB7BB7F-224D-4822-9D41-86977E767E4F}"/>
    <cellStyle name="Normal 41 2 3 2 2" xfId="29027" xr:uid="{09BCDE2C-125C-45CD-B442-21594D988BB8}"/>
    <cellStyle name="Normal 41 2 3 2 3" xfId="43860" xr:uid="{5C8AA98E-5B25-4A52-B644-1D712D09F355}"/>
    <cellStyle name="Normal 41 2 3 3" xfId="21607" xr:uid="{35575F97-B336-4913-8C42-3E893206DDF7}"/>
    <cellStyle name="Normal 41 2 3 4" xfId="36440" xr:uid="{6540F65B-30D5-48CB-B7AA-277DF3DB71F5}"/>
    <cellStyle name="Normal 41 2 4" xfId="10948" xr:uid="{3230A28F-E41B-405B-8A59-EBD7F43FE41A}"/>
    <cellStyle name="Normal 41 2 4 2" xfId="25786" xr:uid="{5839BD9D-F031-4F09-8E15-802FADF87B15}"/>
    <cellStyle name="Normal 41 2 4 3" xfId="40619" xr:uid="{4ECF9BEA-4292-4668-B504-EF1BDEFCE1B6}"/>
    <cellStyle name="Normal 41 2 5" xfId="18366" xr:uid="{4C0719A2-0813-4652-B7C0-11A85C6739EF}"/>
    <cellStyle name="Normal 41 2 6" xfId="33199" xr:uid="{3B793573-471A-451C-BB62-88FF9A1E24E2}"/>
    <cellStyle name="Normal 41 3" xfId="3534" xr:uid="{7446375B-9C41-4BC1-A870-85E08EEB193C}"/>
    <cellStyle name="Normal 41 3 2" xfId="4903" xr:uid="{C9319254-AFDF-4A60-AA2E-06E82E0750BD}"/>
    <cellStyle name="Normal 41 3 2 2" xfId="8141" xr:uid="{5952ABAB-B147-44A4-A2D1-35954CEE4CAF}"/>
    <cellStyle name="Normal 41 3 2 2 2" xfId="15564" xr:uid="{DD17C539-B486-4376-89CF-1BD3D0FA429F}"/>
    <cellStyle name="Normal 41 3 2 2 2 2" xfId="30402" xr:uid="{FAF1937A-E1B4-490D-BC41-CA5AEADFD80E}"/>
    <cellStyle name="Normal 41 3 2 2 2 3" xfId="45235" xr:uid="{76B653B3-5F58-4785-9CBF-492C9BD22D29}"/>
    <cellStyle name="Normal 41 3 2 2 3" xfId="22982" xr:uid="{EED202C7-2360-44B4-87F4-7860C02099E8}"/>
    <cellStyle name="Normal 41 3 2 2 4" xfId="37815" xr:uid="{55D87421-D1EE-4001-A510-28D31C747F4D}"/>
    <cellStyle name="Normal 41 3 2 3" xfId="12326" xr:uid="{43CF67E9-E8DB-4FA7-8869-46C283D0D615}"/>
    <cellStyle name="Normal 41 3 2 3 2" xfId="27164" xr:uid="{833FE155-1EEA-4B87-81F3-11B34C27B4B8}"/>
    <cellStyle name="Normal 41 3 2 3 3" xfId="41997" xr:uid="{1A265EB4-AF42-470A-9CA6-A4F3B61A6E4E}"/>
    <cellStyle name="Normal 41 3 2 4" xfId="19744" xr:uid="{DCFB36AA-8DEB-486E-9E28-1440924F7B8A}"/>
    <cellStyle name="Normal 41 3 2 5" xfId="34577" xr:uid="{4BC35D8B-ED1B-44BA-B35D-C57AE2D3A9B5}"/>
    <cellStyle name="Normal 41 3 3" xfId="6767" xr:uid="{1BC1561F-173A-4704-8B53-8C5AE0C579B9}"/>
    <cellStyle name="Normal 41 3 3 2" xfId="14190" xr:uid="{63EE819E-D63B-46FB-94AE-0836FD30F9D4}"/>
    <cellStyle name="Normal 41 3 3 2 2" xfId="29028" xr:uid="{8AF4095D-101A-4F03-A524-933968D399F4}"/>
    <cellStyle name="Normal 41 3 3 2 3" xfId="43861" xr:uid="{6F702596-87CC-4CE0-8BF8-AF151E592EF7}"/>
    <cellStyle name="Normal 41 3 3 3" xfId="21608" xr:uid="{958A32DC-28D1-4CC5-AC44-048F8800FFA0}"/>
    <cellStyle name="Normal 41 3 3 4" xfId="36441" xr:uid="{565FC8C9-D44A-40B8-A5B9-1397E1684720}"/>
    <cellStyle name="Normal 41 3 4" xfId="10949" xr:uid="{47907FD0-9784-421A-84F5-AF0885F21BED}"/>
    <cellStyle name="Normal 41 3 4 2" xfId="25787" xr:uid="{7121B2F9-65E2-47C4-BDCB-83CB3E718EA6}"/>
    <cellStyle name="Normal 41 3 4 3" xfId="40620" xr:uid="{A84D0E4E-96F7-4C8F-8B19-A323DEC57BFA}"/>
    <cellStyle name="Normal 41 3 5" xfId="18367" xr:uid="{4BBEA5B1-EF1B-4E17-B485-3420E25EFE8C}"/>
    <cellStyle name="Normal 41 3 6" xfId="33200" xr:uid="{6E902D5F-7C11-4AE0-87D6-B6C3AA9464CA}"/>
    <cellStyle name="Normal 41 4" xfId="4904" xr:uid="{21EEAA17-90A3-46D3-9B05-BD7C06FDBFE9}"/>
    <cellStyle name="Normal 41 4 2" xfId="8142" xr:uid="{DDE1D1F7-FC37-412A-B760-82DC8C75CD93}"/>
    <cellStyle name="Normal 41 4 2 2" xfId="15565" xr:uid="{555370AC-34FC-4368-8DB8-4D9E35550E85}"/>
    <cellStyle name="Normal 41 4 2 2 2" xfId="30403" xr:uid="{860D0BA9-866F-4083-9FCA-5013411E662B}"/>
    <cellStyle name="Normal 41 4 2 2 3" xfId="45236" xr:uid="{4F699949-0B66-4F8D-A231-CB4FC9524EB8}"/>
    <cellStyle name="Normal 41 4 2 3" xfId="22983" xr:uid="{551D4288-9812-4DBC-91C5-051B585B735A}"/>
    <cellStyle name="Normal 41 4 2 4" xfId="37816" xr:uid="{15D86B1C-8054-42BC-869A-B3F56F626F17}"/>
    <cellStyle name="Normal 41 4 3" xfId="12327" xr:uid="{CF6D7E0F-209D-42A1-B90F-1B53892F655C}"/>
    <cellStyle name="Normal 41 4 3 2" xfId="27165" xr:uid="{F823985F-1515-403F-B42F-6240A0FE87A4}"/>
    <cellStyle name="Normal 41 4 3 3" xfId="41998" xr:uid="{1D18F949-749F-4A0F-B32D-365EA590EB92}"/>
    <cellStyle name="Normal 41 4 4" xfId="19745" xr:uid="{89DBAF78-065E-40E8-8B67-042DB8B01A34}"/>
    <cellStyle name="Normal 41 4 5" xfId="34578" xr:uid="{35B8DFAB-A7BE-45BC-B5DA-E0C1DB239E10}"/>
    <cellStyle name="Normal 41 5" xfId="5868" xr:uid="{ABFCE6F4-B6ED-4636-8579-9B2900E93CF8}"/>
    <cellStyle name="Normal 41 5 2" xfId="9107" xr:uid="{2787AD02-98B0-4EF2-9B5C-A42A97076556}"/>
    <cellStyle name="Normal 41 5 2 2" xfId="16530" xr:uid="{2FB5071F-5994-4396-9363-918F815EF7DF}"/>
    <cellStyle name="Normal 41 5 2 2 2" xfId="31368" xr:uid="{C7477BFC-D292-43FA-8332-BB69B3F53569}"/>
    <cellStyle name="Normal 41 5 2 2 3" xfId="46201" xr:uid="{481CD5D6-CEA4-4E6C-AAF2-F7F662F9E458}"/>
    <cellStyle name="Normal 41 5 2 3" xfId="23948" xr:uid="{0CCA7E9E-BE94-4B91-ADAB-DAD4D6889715}"/>
    <cellStyle name="Normal 41 5 2 4" xfId="38781" xr:uid="{9A7DB6F1-1AAB-4155-8470-0B37B5E39175}"/>
    <cellStyle name="Normal 41 5 3" xfId="13292" xr:uid="{6689B66A-0501-43A2-8AE0-DDAD798F7378}"/>
    <cellStyle name="Normal 41 5 3 2" xfId="28130" xr:uid="{72337D10-EBD1-460C-920D-AA17B785B3C6}"/>
    <cellStyle name="Normal 41 5 3 3" xfId="42963" xr:uid="{F39E4311-167A-49CF-909D-65BB3BA782A1}"/>
    <cellStyle name="Normal 41 5 4" xfId="20710" xr:uid="{CED9313C-1C15-4B31-9AAC-E19C2F4BEBAD}"/>
    <cellStyle name="Normal 41 5 5" xfId="35543" xr:uid="{95717F2D-283A-43A7-8A71-EA6A9D0D2AF5}"/>
    <cellStyle name="Normal 41 6" xfId="3532" xr:uid="{FE9D9F43-2A42-4E26-BADB-26E88DB33C6B}"/>
    <cellStyle name="Normal 41 6 2" xfId="9545" xr:uid="{9D80392E-29AF-4606-AFFC-1B2754A6DA21}"/>
    <cellStyle name="Normal 41 6 2 2" xfId="16968" xr:uid="{F6FCB9D6-E875-401E-8E3B-D2FED4F5BD40}"/>
    <cellStyle name="Normal 41 6 2 2 2" xfId="31806" xr:uid="{4582C6E1-D58A-4316-83F2-22850F2D1258}"/>
    <cellStyle name="Normal 41 6 2 2 3" xfId="46639" xr:uid="{8413E6C2-8103-4DB9-8D67-8CAA1E7F3663}"/>
    <cellStyle name="Normal 41 6 2 3" xfId="24386" xr:uid="{F0A08F4F-928C-43F2-AEF1-FD191A8D33F5}"/>
    <cellStyle name="Normal 41 6 2 4" xfId="39219" xr:uid="{E4EF68F1-DC96-4A13-8073-EB9AEE61BE12}"/>
    <cellStyle name="Normal 41 6 3" xfId="10947" xr:uid="{84ECAEE9-F7F3-4BE3-87CB-563A8F3C76E5}"/>
    <cellStyle name="Normal 41 6 3 2" xfId="25785" xr:uid="{CB723A17-D52E-45A8-B237-FCF3CED0C5EB}"/>
    <cellStyle name="Normal 41 6 3 3" xfId="40618" xr:uid="{11F66904-E1AF-43CA-8265-76D85A3906F7}"/>
    <cellStyle name="Normal 41 6 4" xfId="18365" xr:uid="{3B8382B6-42C7-4E5B-A517-A862E8CB744F}"/>
    <cellStyle name="Normal 41 6 5" xfId="33198" xr:uid="{580A2858-0A58-474E-9732-35EB5C075D0B}"/>
    <cellStyle name="Normal 41 7" xfId="6765" xr:uid="{E190FDA1-A100-43DD-84B3-75E9118806AB}"/>
    <cellStyle name="Normal 41 7 2" xfId="14188" xr:uid="{3C55C6F6-0663-4DE3-9B42-38BEC6B30EC6}"/>
    <cellStyle name="Normal 41 7 2 2" xfId="29026" xr:uid="{E43356B9-8888-44A7-A060-FE4ED4449239}"/>
    <cellStyle name="Normal 41 7 2 3" xfId="43859" xr:uid="{02C9621F-0C10-4AD2-A7D4-59B21F5ACF72}"/>
    <cellStyle name="Normal 41 7 3" xfId="21606" xr:uid="{C03F7289-DDF8-4108-95BA-5B84C7CD8E7D}"/>
    <cellStyle name="Normal 41 7 4" xfId="36439" xr:uid="{7BD9305E-4EC7-4493-95C8-96CBB4E1B872}"/>
    <cellStyle name="Normal 41 8" xfId="10252" xr:uid="{2BF20C18-8C1C-4FFB-A4CB-DF5D09E8E2BF}"/>
    <cellStyle name="Normal 41 8 2" xfId="25090" xr:uid="{8E59FF58-4209-4625-A56C-5BBB980680D5}"/>
    <cellStyle name="Normal 41 8 3" xfId="39923" xr:uid="{D1FD385B-2DAA-4CD8-AD33-2D00DCC06346}"/>
    <cellStyle name="Normal 41 9" xfId="17670" xr:uid="{D51026EE-9AFB-4A7A-82D2-8E65370FEE39}"/>
    <cellStyle name="Normal 42" xfId="2785" xr:uid="{79677CAA-EB26-4D95-8EAE-614A83DAEA33}"/>
    <cellStyle name="Normal 42 10" xfId="32514" xr:uid="{4BF696BC-1E13-4801-8D8A-6997480A965B}"/>
    <cellStyle name="Normal 42 2" xfId="2851" xr:uid="{DCA6143C-AFE5-4F29-9A50-E33A25CBBE91}"/>
    <cellStyle name="Normal 42 2 2" xfId="4905" xr:uid="{697A0FDF-ED91-497C-A8B3-F2B2432DF52D}"/>
    <cellStyle name="Normal 42 2 2 2" xfId="8143" xr:uid="{11FF3491-9A49-41FB-AB79-0BF205F1D81D}"/>
    <cellStyle name="Normal 42 2 2 2 2" xfId="15566" xr:uid="{480ECD0A-7159-4A8E-9A02-9F541EBB3E25}"/>
    <cellStyle name="Normal 42 2 2 2 2 2" xfId="30404" xr:uid="{B3F82E37-2E23-4273-8DF9-EFABE379675A}"/>
    <cellStyle name="Normal 42 2 2 2 2 3" xfId="45237" xr:uid="{8A999F42-D973-4057-B08C-48EA03DE3EC6}"/>
    <cellStyle name="Normal 42 2 2 2 3" xfId="22984" xr:uid="{0A141AD4-C082-4720-A09D-DA45723FE6F1}"/>
    <cellStyle name="Normal 42 2 2 2 4" xfId="37817" xr:uid="{B5E46E56-6FAB-4B17-9C82-D561AA220548}"/>
    <cellStyle name="Normal 42 2 2 3" xfId="12328" xr:uid="{A3920E28-C3E2-4DEF-9400-3C5B222D5859}"/>
    <cellStyle name="Normal 42 2 2 3 2" xfId="27166" xr:uid="{677FB139-6592-4056-9189-A199337FC0A4}"/>
    <cellStyle name="Normal 42 2 2 3 3" xfId="41999" xr:uid="{35A2D71A-5C27-4566-9BEB-8F9AEE57A802}"/>
    <cellStyle name="Normal 42 2 2 4" xfId="19746" xr:uid="{F4A8BEB6-16B5-4013-8D7F-9B909FD95E77}"/>
    <cellStyle name="Normal 42 2 2 5" xfId="34579" xr:uid="{ED3E8ED2-10CB-4862-B4AE-75EECF7F9F9B}"/>
    <cellStyle name="Normal 42 2 3" xfId="6769" xr:uid="{3507522F-D864-4958-A239-3F7368C22756}"/>
    <cellStyle name="Normal 42 2 3 2" xfId="14192" xr:uid="{D96B1C9D-F39E-4833-AA73-269C9DC464AF}"/>
    <cellStyle name="Normal 42 2 3 2 2" xfId="29030" xr:uid="{6153ED58-F933-49BE-B397-93609B5D8CF2}"/>
    <cellStyle name="Normal 42 2 3 2 3" xfId="43863" xr:uid="{CD6C1215-5709-4914-9F5C-3DDC1995E5E4}"/>
    <cellStyle name="Normal 42 2 3 3" xfId="21610" xr:uid="{CA1E8EAC-E21F-4EB7-B2BE-08AE93BD9999}"/>
    <cellStyle name="Normal 42 2 3 4" xfId="36443" xr:uid="{0906D7B6-4646-4F5F-B0F6-1A0CBDAEFDB2}"/>
    <cellStyle name="Normal 42 2 4" xfId="10951" xr:uid="{50040F43-F8A1-41BA-A709-5DEFC8A8266B}"/>
    <cellStyle name="Normal 42 2 4 2" xfId="25789" xr:uid="{372EEFE6-F5F6-4437-A307-5BFEA3526E01}"/>
    <cellStyle name="Normal 42 2 4 3" xfId="40622" xr:uid="{4D3D08EE-29AA-4B98-9E5C-6E8FE1C64FCE}"/>
    <cellStyle name="Normal 42 2 5" xfId="18369" xr:uid="{EDA5616B-C667-4E42-839F-3BF05B32474A}"/>
    <cellStyle name="Normal 42 2 6" xfId="33202" xr:uid="{783679F0-F5B8-423D-BF91-F9ACA19ACBF9}"/>
    <cellStyle name="Normal 42 2 7" xfId="3536" xr:uid="{94200480-FDD8-4172-8360-F1AE224E8830}"/>
    <cellStyle name="Normal 42 3" xfId="2853" xr:uid="{30C312B9-71F8-4847-97A4-45390EE46A15}"/>
    <cellStyle name="Normal 42 3 2" xfId="4906" xr:uid="{F0128266-5119-428F-B0CB-F32FFA1F4CAE}"/>
    <cellStyle name="Normal 42 3 2 2" xfId="8144" xr:uid="{AF900B39-8DBB-4F32-A602-3FFA0317E88C}"/>
    <cellStyle name="Normal 42 3 2 2 2" xfId="15567" xr:uid="{6CB46820-030F-4389-8D55-BBA5C5BA8B2D}"/>
    <cellStyle name="Normal 42 3 2 2 2 2" xfId="30405" xr:uid="{E81D33FC-2505-4567-8A8D-CBB4C119EF9F}"/>
    <cellStyle name="Normal 42 3 2 2 2 3" xfId="45238" xr:uid="{B4620F31-04BC-4CC6-B2F8-4DD10518ED8E}"/>
    <cellStyle name="Normal 42 3 2 2 3" xfId="22985" xr:uid="{7295CBB3-A252-4163-AF7E-11AD066BD768}"/>
    <cellStyle name="Normal 42 3 2 2 4" xfId="37818" xr:uid="{E29CC99C-DED5-4FB4-940B-9B50E947F650}"/>
    <cellStyle name="Normal 42 3 2 3" xfId="12329" xr:uid="{5FC6F9C3-19D4-4BBF-AB3B-A98679699C08}"/>
    <cellStyle name="Normal 42 3 2 3 2" xfId="27167" xr:uid="{0C3AA092-FA0E-4FC4-8195-CD5465B45550}"/>
    <cellStyle name="Normal 42 3 2 3 3" xfId="42000" xr:uid="{DD7577D7-98CB-47FD-8B55-F64FD732C61E}"/>
    <cellStyle name="Normal 42 3 2 4" xfId="19747" xr:uid="{42FD075B-A62E-4E77-AC92-B8DF224D9D78}"/>
    <cellStyle name="Normal 42 3 2 5" xfId="34580" xr:uid="{E502DDFF-76B9-4AEF-845C-3FE8DF4B2B8E}"/>
    <cellStyle name="Normal 42 3 3" xfId="6770" xr:uid="{E572F237-0E51-4E37-98A4-3B3D02E6882C}"/>
    <cellStyle name="Normal 42 3 3 2" xfId="14193" xr:uid="{A96D83CB-42FC-4C2F-A5E2-8B36BCB2EAD3}"/>
    <cellStyle name="Normal 42 3 3 2 2" xfId="29031" xr:uid="{5E75F94F-E457-4557-9826-4EF4BEFB23E5}"/>
    <cellStyle name="Normal 42 3 3 2 3" xfId="43864" xr:uid="{A97C1915-3BD5-4FF2-AB90-CB20901CB7AA}"/>
    <cellStyle name="Normal 42 3 3 3" xfId="21611" xr:uid="{DF3F3C06-E749-4B5D-95A0-BDA95CF35890}"/>
    <cellStyle name="Normal 42 3 3 4" xfId="36444" xr:uid="{2FB76A36-89FE-4A39-970B-64B4ACDF606C}"/>
    <cellStyle name="Normal 42 3 4" xfId="10952" xr:uid="{A51BFE7B-3FAA-46DF-9787-4B649528C0F8}"/>
    <cellStyle name="Normal 42 3 4 2" xfId="25790" xr:uid="{6BBFDCDD-726F-48A5-ACDE-5DE692BA3B75}"/>
    <cellStyle name="Normal 42 3 4 3" xfId="40623" xr:uid="{37ACE9DB-3F99-4437-A221-CCE433258F23}"/>
    <cellStyle name="Normal 42 3 5" xfId="18370" xr:uid="{882F2092-8B0C-4C5A-BE44-7781359EF014}"/>
    <cellStyle name="Normal 42 3 6" xfId="33203" xr:uid="{489CF920-2B69-4011-88DC-3141B6C8924B}"/>
    <cellStyle name="Normal 42 4" xfId="4907" xr:uid="{37909382-C1CF-4FA4-AC82-62E97A76983C}"/>
    <cellStyle name="Normal 42 4 2" xfId="8145" xr:uid="{50FB2E65-99C4-45D4-B634-F85596D8B975}"/>
    <cellStyle name="Normal 42 4 2 2" xfId="15568" xr:uid="{3A4C999A-A9F1-46D2-8D16-E27ABB6E3FB6}"/>
    <cellStyle name="Normal 42 4 2 2 2" xfId="30406" xr:uid="{7D29047F-AFA3-4FE5-8836-4A011483CCCE}"/>
    <cellStyle name="Normal 42 4 2 2 3" xfId="45239" xr:uid="{7C69A780-28C3-4558-AF6E-B0FDF00BAF6E}"/>
    <cellStyle name="Normal 42 4 2 3" xfId="22986" xr:uid="{98A03617-92A3-4508-925D-B33F8626FC8C}"/>
    <cellStyle name="Normal 42 4 2 4" xfId="37819" xr:uid="{51701EBA-A144-455D-8B70-51A8DBDF6C7F}"/>
    <cellStyle name="Normal 42 4 3" xfId="12330" xr:uid="{309EAB8F-ADDB-4E96-9314-CA5665C2122A}"/>
    <cellStyle name="Normal 42 4 3 2" xfId="27168" xr:uid="{CB2F32A4-61B5-45FC-AD21-40B38FF12111}"/>
    <cellStyle name="Normal 42 4 3 3" xfId="42001" xr:uid="{AB686AFE-1E65-4B73-92F1-65B046C206FE}"/>
    <cellStyle name="Normal 42 4 4" xfId="19748" xr:uid="{C99B8AF9-0198-491C-AFB0-408DA45F7656}"/>
    <cellStyle name="Normal 42 4 5" xfId="34581" xr:uid="{8A22FA35-E4FF-449C-8AFA-689961C848FC}"/>
    <cellStyle name="Normal 42 5" xfId="5644" xr:uid="{09CB33BA-2373-4B48-9E0F-5D6F50BF4225}"/>
    <cellStyle name="Normal 42 5 2" xfId="8884" xr:uid="{8D9FF2A5-F87E-4E15-8596-CDD0D9DB09ED}"/>
    <cellStyle name="Normal 42 5 2 2" xfId="16307" xr:uid="{5DA25F3E-6646-4D81-98CA-C3FA4B270826}"/>
    <cellStyle name="Normal 42 5 2 2 2" xfId="31145" xr:uid="{5CA7B21D-862B-4D45-9755-5F514962BAE3}"/>
    <cellStyle name="Normal 42 5 2 2 3" xfId="45978" xr:uid="{EFC62A95-5803-4713-BA81-E2367FBAFF1B}"/>
    <cellStyle name="Normal 42 5 2 3" xfId="23725" xr:uid="{5887B13B-682C-46F3-A567-5041AD2D86C4}"/>
    <cellStyle name="Normal 42 5 2 4" xfId="38558" xr:uid="{22BE5A74-E0A3-4B71-968D-38A951D4D3F7}"/>
    <cellStyle name="Normal 42 5 3" xfId="13069" xr:uid="{AEE83F8A-7763-410B-987F-7FC61DD2F6B4}"/>
    <cellStyle name="Normal 42 5 3 2" xfId="27907" xr:uid="{33BC1B1C-33F4-41B7-A9E4-915CE95C58D5}"/>
    <cellStyle name="Normal 42 5 3 3" xfId="42740" xr:uid="{41935B0B-E689-43D9-BE85-5B6AA21F654B}"/>
    <cellStyle name="Normal 42 5 4" xfId="20487" xr:uid="{AC2DDB57-C3B8-4E64-8B87-E62F5CC24CF7}"/>
    <cellStyle name="Normal 42 5 5" xfId="35320" xr:uid="{79A44A97-2A17-42EB-A6D9-2113DBB42456}"/>
    <cellStyle name="Normal 42 6" xfId="3535" xr:uid="{15997960-655D-4DDF-8535-71A474ECDEFF}"/>
    <cellStyle name="Normal 42 6 2" xfId="9546" xr:uid="{82A25E4B-1044-4E45-AC0C-00512E2E7AF7}"/>
    <cellStyle name="Normal 42 6 2 2" xfId="16969" xr:uid="{C4A685AB-6EC6-4C5A-B4AA-3557EA92270B}"/>
    <cellStyle name="Normal 42 6 2 2 2" xfId="31807" xr:uid="{3A3F1E0C-54E2-4E72-B270-5AD0BE180E5D}"/>
    <cellStyle name="Normal 42 6 2 2 3" xfId="46640" xr:uid="{8FB042AC-CADB-4A1E-A1F3-2A597540F540}"/>
    <cellStyle name="Normal 42 6 2 3" xfId="24387" xr:uid="{D43690C9-5544-45D0-8A48-75BB2CF96067}"/>
    <cellStyle name="Normal 42 6 2 4" xfId="39220" xr:uid="{DBCC5DFE-9197-419B-872E-B5173A6B8040}"/>
    <cellStyle name="Normal 42 6 3" xfId="10950" xr:uid="{90B33D0A-A66C-4E17-BDD0-76A35A4D993D}"/>
    <cellStyle name="Normal 42 6 3 2" xfId="25788" xr:uid="{2E9ACF70-A971-4949-B5DC-1896E8507CC7}"/>
    <cellStyle name="Normal 42 6 3 3" xfId="40621" xr:uid="{21C65EE9-892A-4EA6-B201-F9D1B1743F09}"/>
    <cellStyle name="Normal 42 6 4" xfId="18368" xr:uid="{15D30449-B0B1-4F20-B8DF-AE5933917BAA}"/>
    <cellStyle name="Normal 42 6 5" xfId="33201" xr:uid="{A8038281-6FEE-4CC8-B55A-36E0D8F26A01}"/>
    <cellStyle name="Normal 42 7" xfId="6768" xr:uid="{32C2F03F-D465-4402-9C7C-19AF4BAEF69C}"/>
    <cellStyle name="Normal 42 7 2" xfId="14191" xr:uid="{B31D424E-A978-44AB-A339-BD6D2EFE1C37}"/>
    <cellStyle name="Normal 42 7 2 2" xfId="29029" xr:uid="{F3D15CC0-1FBC-4180-86D7-321B9AFD3DEF}"/>
    <cellStyle name="Normal 42 7 2 3" xfId="43862" xr:uid="{99D9DE52-026D-4019-AEF1-434228BD5D35}"/>
    <cellStyle name="Normal 42 7 3" xfId="21609" xr:uid="{3500F921-51A9-446D-891E-A236726F2B6D}"/>
    <cellStyle name="Normal 42 7 4" xfId="36442" xr:uid="{3DC015B0-99BC-46DC-A3CF-E4078239F8D6}"/>
    <cellStyle name="Normal 42 8" xfId="10263" xr:uid="{8D0D0FA9-753F-4622-B980-080B9F4FDDAC}"/>
    <cellStyle name="Normal 42 8 2" xfId="25101" xr:uid="{841DFB4B-DE35-4592-A577-AE99E579181D}"/>
    <cellStyle name="Normal 42 8 3" xfId="39934" xr:uid="{3C7625B9-46E9-49F1-B40C-EEF3AD350BD4}"/>
    <cellStyle name="Normal 42 9" xfId="17681" xr:uid="{F0291CE5-1B70-4A33-A5E9-CC7963DD160F}"/>
    <cellStyle name="Normal 43" xfId="2852" xr:uid="{2E0BADFE-4416-4356-B02D-53F565383DCD}"/>
    <cellStyle name="Normal 43 2" xfId="5863" xr:uid="{6BB49627-68FD-4605-BDA9-132B18740E48}"/>
    <cellStyle name="Normal 43 2 2" xfId="9102" xr:uid="{60815502-92A5-409D-9286-1A7938B108DA}"/>
    <cellStyle name="Normal 43 2 2 2" xfId="16525" xr:uid="{CB5087BF-D242-45F7-9DF3-59CDC24A65C5}"/>
    <cellStyle name="Normal 43 2 2 2 2" xfId="31363" xr:uid="{120B48F3-4D50-4EF6-9C9E-CBE5ECA9E34A}"/>
    <cellStyle name="Normal 43 2 2 2 3" xfId="46196" xr:uid="{6AD84EB1-4392-41B6-B14D-DA804AC3B26D}"/>
    <cellStyle name="Normal 43 2 2 3" xfId="23943" xr:uid="{C2B5C7EC-2DAD-43F2-8FD8-A52EA570B27D}"/>
    <cellStyle name="Normal 43 2 2 4" xfId="38776" xr:uid="{3F4D6D5A-8BEE-4DF7-8159-2C8C7DF844A6}"/>
    <cellStyle name="Normal 43 2 3" xfId="13287" xr:uid="{26FD69FD-B3F3-4136-A0D0-6AA2E94078BD}"/>
    <cellStyle name="Normal 43 2 3 2" xfId="28125" xr:uid="{FC887881-8315-402C-8A8C-211A061048B4}"/>
    <cellStyle name="Normal 43 2 3 3" xfId="42958" xr:uid="{90E686CB-A4CC-4FFD-AC06-018A31A2DF56}"/>
    <cellStyle name="Normal 43 2 4" xfId="20705" xr:uid="{E58692A9-4C4C-4F50-9626-F0FC93C5527E}"/>
    <cellStyle name="Normal 43 2 5" xfId="35538" xr:uid="{CB422098-102C-4438-963C-206E3031B271}"/>
    <cellStyle name="Normal 43 3" xfId="3537" xr:uid="{8A8E9037-8C2C-4DAE-AB5D-105C0EED7D84}"/>
    <cellStyle name="Normal 43 3 2" xfId="9547" xr:uid="{C6F951ED-13DB-46B1-ADD7-6103330DE6B8}"/>
    <cellStyle name="Normal 43 3 2 2" xfId="16970" xr:uid="{DBFD5696-2E21-402B-AA2D-F5437372BF06}"/>
    <cellStyle name="Normal 43 3 2 2 2" xfId="31808" xr:uid="{B866DFFD-5E9B-481B-9B79-47DFD2C9706D}"/>
    <cellStyle name="Normal 43 3 2 2 3" xfId="46641" xr:uid="{0280EDC6-5C19-4B83-B3B6-99B4B8B06823}"/>
    <cellStyle name="Normal 43 3 2 3" xfId="24388" xr:uid="{2DBE2C0C-0A7F-4CE2-894D-8AC91D15D83A}"/>
    <cellStyle name="Normal 43 3 2 4" xfId="39221" xr:uid="{2D94CA4F-DEAD-4786-93B7-B62202AAC379}"/>
    <cellStyle name="Normal 43 3 3" xfId="10953" xr:uid="{74D83B9F-327E-4A1B-8B05-90A93CA2B5CC}"/>
    <cellStyle name="Normal 43 3 3 2" xfId="25791" xr:uid="{08F62FE7-D9B2-4B5E-BB4E-6D0248C55536}"/>
    <cellStyle name="Normal 43 3 3 3" xfId="40624" xr:uid="{C8FE1B9F-DC16-4ECE-8209-FE24875FC89F}"/>
    <cellStyle name="Normal 43 3 4" xfId="18371" xr:uid="{9E99A8DE-CDC5-40CF-B097-AD995EBCC786}"/>
    <cellStyle name="Normal 43 3 5" xfId="33204" xr:uid="{2DEA8648-AFF6-448A-BAF2-9D1C2A9826AF}"/>
    <cellStyle name="Normal 43 4" xfId="6771" xr:uid="{B37EF3C1-E578-4D6C-928B-6D86A49684AA}"/>
    <cellStyle name="Normal 43 4 2" xfId="14194" xr:uid="{0E51432B-D65C-40FE-B3FF-D0B7EE6119DD}"/>
    <cellStyle name="Normal 43 4 2 2" xfId="29032" xr:uid="{145D99FA-D948-43BD-800D-FDB9A19BA598}"/>
    <cellStyle name="Normal 43 4 2 3" xfId="43865" xr:uid="{DC279A2A-CF95-4733-8F15-C7E0006B8249}"/>
    <cellStyle name="Normal 43 4 3" xfId="21612" xr:uid="{D25D4343-8A08-4B09-B9CF-5EDAE87A5D71}"/>
    <cellStyle name="Normal 43 4 4" xfId="36445" xr:uid="{8D140B1C-26AB-497C-BD51-7BBBF40505E7}"/>
    <cellStyle name="Normal 43 5" xfId="10273" xr:uid="{A05389C9-F684-4A31-9B3F-7B949C1FCC00}"/>
    <cellStyle name="Normal 43 5 2" xfId="25111" xr:uid="{52B526BA-938A-4821-9742-DF9BF50E8725}"/>
    <cellStyle name="Normal 43 5 3" xfId="39944" xr:uid="{79D21179-435B-49AB-99AB-0D02C6D45CD5}"/>
    <cellStyle name="Normal 43 6" xfId="17691" xr:uid="{B9FA9E80-DAEA-4A2A-AEFD-C541F17102BF}"/>
    <cellStyle name="Normal 43 7" xfId="32524" xr:uid="{B96EA053-DA5D-411A-881D-24163B479C73}"/>
    <cellStyle name="Normal 43 8" xfId="2864" xr:uid="{30527CA9-F9E2-4B36-B187-91C5606B0174}"/>
    <cellStyle name="Normal 44" xfId="3538" xr:uid="{90C5D87D-3F08-4889-AB40-44BE957318DF}"/>
    <cellStyle name="Normal 44 2" xfId="5941" xr:uid="{1F380D53-D8B3-4EA5-90E6-AAAE7F8A64D1}"/>
    <cellStyle name="Normal 44 2 2" xfId="9179" xr:uid="{DB8CEC81-B90F-4E2C-8F1B-3648DF0C2B21}"/>
    <cellStyle name="Normal 44 2 2 2" xfId="16602" xr:uid="{B80A9B33-9E87-418A-A911-82AC7A34002B}"/>
    <cellStyle name="Normal 44 2 2 2 2" xfId="31440" xr:uid="{A7FA381E-9D12-4EE1-B5F5-FA807864A9A3}"/>
    <cellStyle name="Normal 44 2 2 2 3" xfId="46273" xr:uid="{BCC680C4-9014-4E18-BDB4-599CA62557D5}"/>
    <cellStyle name="Normal 44 2 2 3" xfId="24020" xr:uid="{2056B789-711C-41E9-BBA0-57B23EC721AF}"/>
    <cellStyle name="Normal 44 2 2 4" xfId="38853" xr:uid="{94AB0492-4DB4-4662-A0E7-C3995EE5D354}"/>
    <cellStyle name="Normal 44 2 3" xfId="13364" xr:uid="{F1C72345-B05F-450F-A1D4-43388B41649E}"/>
    <cellStyle name="Normal 44 2 3 2" xfId="28202" xr:uid="{56025EC4-1659-4D16-ABF1-476B4DD87D8D}"/>
    <cellStyle name="Normal 44 2 3 3" xfId="43035" xr:uid="{015DD44C-D3A6-46D2-8BB9-6697546B67BB}"/>
    <cellStyle name="Normal 44 2 4" xfId="20782" xr:uid="{D2C9D8DF-807D-4270-AF7F-7D82B65DEC97}"/>
    <cellStyle name="Normal 44 2 5" xfId="35615" xr:uid="{1F4C9A05-0A28-4203-A744-61F624D23CFB}"/>
    <cellStyle name="Normal 44 3" xfId="5899" xr:uid="{2852925A-2564-48CC-B8B6-EE4E6F9C8F50}"/>
    <cellStyle name="Normal 45" xfId="2863" xr:uid="{1B0E2B9A-1EA4-4CF3-B375-3EEBAD99EF02}"/>
    <cellStyle name="Normal 45 2" xfId="6081" xr:uid="{A05BA141-59D2-4403-A730-18FB8398C832}"/>
    <cellStyle name="Normal 46" xfId="6079" xr:uid="{4F674A88-DC91-4C36-B3BA-13FB305079EC}"/>
    <cellStyle name="Normal 46 2" xfId="9786" xr:uid="{1F960FDF-9A30-4A2F-AD4A-25B5C2C71916}"/>
    <cellStyle name="Normal 47" xfId="2781" xr:uid="{5A7A3F60-2656-4F4C-8434-A0A06D54F2DC}"/>
    <cellStyle name="Normal 47 10" xfId="32441" xr:uid="{D3C1808A-362C-4A57-AF84-FF3DA7AE3EED}"/>
    <cellStyle name="Normal 47 2" xfId="3540" xr:uid="{112FEB14-3E20-4638-BF87-93BC0E1A02BB}"/>
    <cellStyle name="Normal 47 2 2" xfId="4908" xr:uid="{20C4889F-2948-4C40-93F3-3FE8B835254D}"/>
    <cellStyle name="Normal 47 2 2 2" xfId="8146" xr:uid="{01C7BDC7-5755-4985-9CB5-3A386AC602B9}"/>
    <cellStyle name="Normal 47 2 2 2 2" xfId="15569" xr:uid="{C266338E-0854-41B8-A3DF-B20FA2BC64CD}"/>
    <cellStyle name="Normal 47 2 2 2 2 2" xfId="30407" xr:uid="{42F9B1AD-E7E5-4D8F-B46C-1B027517510E}"/>
    <cellStyle name="Normal 47 2 2 2 2 3" xfId="45240" xr:uid="{7F2C9CC2-224E-41AE-BD27-A24D99C2F9AD}"/>
    <cellStyle name="Normal 47 2 2 2 3" xfId="22987" xr:uid="{CD15192F-1772-43FE-B5AD-EE111E19B204}"/>
    <cellStyle name="Normal 47 2 2 2 4" xfId="37820" xr:uid="{6AD686D6-6577-41E8-8171-245DA8DA9CE5}"/>
    <cellStyle name="Normal 47 2 2 3" xfId="12331" xr:uid="{020FEB56-B634-478D-8032-0326CDA7CC7E}"/>
    <cellStyle name="Normal 47 2 2 3 2" xfId="27169" xr:uid="{A384AA81-D26F-4F96-B345-66F278D548CF}"/>
    <cellStyle name="Normal 47 2 2 3 3" xfId="42002" xr:uid="{ECE06033-B2B3-416A-8E85-96AB2847BE4C}"/>
    <cellStyle name="Normal 47 2 2 4" xfId="19749" xr:uid="{AD9C714D-A068-410A-8035-E4003A179928}"/>
    <cellStyle name="Normal 47 2 2 5" xfId="34582" xr:uid="{6325C410-6005-4C14-A137-B2A231DABB0D}"/>
    <cellStyle name="Normal 47 2 3" xfId="6773" xr:uid="{22D8ABA3-03BB-4F19-B282-5FCF525D8C29}"/>
    <cellStyle name="Normal 47 2 3 2" xfId="14196" xr:uid="{48C3BC2C-376F-4906-960A-D07E8BA6FD73}"/>
    <cellStyle name="Normal 47 2 3 2 2" xfId="29034" xr:uid="{42024E6B-EA1B-464D-8D6C-626F92CFF162}"/>
    <cellStyle name="Normal 47 2 3 2 3" xfId="43867" xr:uid="{270C1338-A9C9-4A79-A28B-0019D9963E02}"/>
    <cellStyle name="Normal 47 2 3 3" xfId="21614" xr:uid="{EB3C5EB3-0965-471E-A101-C5ED573A3C67}"/>
    <cellStyle name="Normal 47 2 3 4" xfId="36447" xr:uid="{78AFD32F-F6AC-4612-B208-B2057095B8A2}"/>
    <cellStyle name="Normal 47 2 4" xfId="10955" xr:uid="{1710553B-AB37-4832-AA98-2694A347C330}"/>
    <cellStyle name="Normal 47 2 4 2" xfId="25793" xr:uid="{CEAB3546-67D7-427C-978C-F77BBB1DBEF1}"/>
    <cellStyle name="Normal 47 2 4 3" xfId="40626" xr:uid="{D69192AB-40B1-44A5-B766-D344F09FAB68}"/>
    <cellStyle name="Normal 47 2 5" xfId="18373" xr:uid="{CF30203C-0038-483B-A132-C0CBC0B4CF91}"/>
    <cellStyle name="Normal 47 2 6" xfId="33206" xr:uid="{4086E37A-E27D-4CC3-BF30-49EE968B9B55}"/>
    <cellStyle name="Normal 47 3" xfId="3541" xr:uid="{5EFBFBC2-C8AB-4F07-9E26-9B207F0FEB48}"/>
    <cellStyle name="Normal 47 3 2" xfId="4909" xr:uid="{765A8694-367D-44E9-AA4B-9A56B4C484AF}"/>
    <cellStyle name="Normal 47 3 2 2" xfId="8147" xr:uid="{1FF1BBE1-10AD-4BB7-AF96-8FAB668729DB}"/>
    <cellStyle name="Normal 47 3 2 2 2" xfId="15570" xr:uid="{D7E0D2A4-4077-4C7F-9A71-ED67BA0989ED}"/>
    <cellStyle name="Normal 47 3 2 2 2 2" xfId="30408" xr:uid="{DFC2CFF5-DD6F-420E-85F0-0672A5D6F9FE}"/>
    <cellStyle name="Normal 47 3 2 2 2 3" xfId="45241" xr:uid="{02CFF85E-B011-4467-8F1C-1413AFE53E61}"/>
    <cellStyle name="Normal 47 3 2 2 3" xfId="22988" xr:uid="{DF3E11D3-C1AD-4E27-943E-798267896F3A}"/>
    <cellStyle name="Normal 47 3 2 2 4" xfId="37821" xr:uid="{A662D28A-8EAB-4F7C-B919-322D8EC0825B}"/>
    <cellStyle name="Normal 47 3 2 3" xfId="12332" xr:uid="{7A380A77-6A46-47F3-9455-F6C9CAE7309A}"/>
    <cellStyle name="Normal 47 3 2 3 2" xfId="27170" xr:uid="{EDF3860E-1BAA-437D-961B-0C8485586587}"/>
    <cellStyle name="Normal 47 3 2 3 3" xfId="42003" xr:uid="{DFF81A01-08A1-40F0-88B1-43A2FC428132}"/>
    <cellStyle name="Normal 47 3 2 4" xfId="19750" xr:uid="{4FA4A5A8-FE67-4597-BC6A-F29D2FB3DC6C}"/>
    <cellStyle name="Normal 47 3 2 5" xfId="34583" xr:uid="{F7BD36B4-7F86-41C2-9E3C-C7F9D2695D29}"/>
    <cellStyle name="Normal 47 3 3" xfId="6774" xr:uid="{6C4BDF1D-CE0C-46B3-9E04-19BC06EBF020}"/>
    <cellStyle name="Normal 47 3 3 2" xfId="14197" xr:uid="{53324A83-FFCD-4C75-9663-99DEB3E2A0AC}"/>
    <cellStyle name="Normal 47 3 3 2 2" xfId="29035" xr:uid="{5BC44B0F-A4B3-44EC-B3FF-4B3424628296}"/>
    <cellStyle name="Normal 47 3 3 2 3" xfId="43868" xr:uid="{81C84065-5BB3-430B-ADA9-DC83DE540ACE}"/>
    <cellStyle name="Normal 47 3 3 3" xfId="21615" xr:uid="{555B80B8-6C85-4D56-BA65-067262FB6835}"/>
    <cellStyle name="Normal 47 3 3 4" xfId="36448" xr:uid="{FA7AE6B0-091A-4F31-BEA8-917D7DAE55DF}"/>
    <cellStyle name="Normal 47 3 4" xfId="10956" xr:uid="{29D2EF89-5AEF-44E5-9604-C79AD2006290}"/>
    <cellStyle name="Normal 47 3 4 2" xfId="25794" xr:uid="{AD403F57-1104-476E-BEF0-4E124F2A8BC7}"/>
    <cellStyle name="Normal 47 3 4 3" xfId="40627" xr:uid="{3A532BB7-2483-4DE6-951E-1CD912F923EB}"/>
    <cellStyle name="Normal 47 3 5" xfId="18374" xr:uid="{D6CA9B5F-4079-4302-A18B-E802C172E91B}"/>
    <cellStyle name="Normal 47 3 6" xfId="33207" xr:uid="{C83CE024-D24F-4C9E-8BFA-DFF2D7C09BC3}"/>
    <cellStyle name="Normal 47 4" xfId="4910" xr:uid="{1E9E0E22-AB62-402A-985A-B0E8B630F0D9}"/>
    <cellStyle name="Normal 47 4 2" xfId="8148" xr:uid="{103D0A16-9C02-4EDD-81FB-E1B21B3DD7BF}"/>
    <cellStyle name="Normal 47 4 2 2" xfId="15571" xr:uid="{DEFA54EB-CE3D-451A-BE3B-BECE243CBAE8}"/>
    <cellStyle name="Normal 47 4 2 2 2" xfId="30409" xr:uid="{4CCA933A-CCBD-4606-85D9-EB6CA869378B}"/>
    <cellStyle name="Normal 47 4 2 2 3" xfId="45242" xr:uid="{E6B81111-BDEE-40E9-94E2-799911987629}"/>
    <cellStyle name="Normal 47 4 2 3" xfId="22989" xr:uid="{E42A3A5B-8DAC-4BF6-8A49-5AE9E860C8CB}"/>
    <cellStyle name="Normal 47 4 2 4" xfId="37822" xr:uid="{A5C81661-D5D6-41C1-986C-64878D8536BC}"/>
    <cellStyle name="Normal 47 4 3" xfId="12333" xr:uid="{32EDFEC7-AC55-42B2-9EAE-0BC964908883}"/>
    <cellStyle name="Normal 47 4 3 2" xfId="27171" xr:uid="{52C1C89A-81F5-41A6-938E-11997992D2DA}"/>
    <cellStyle name="Normal 47 4 3 3" xfId="42004" xr:uid="{E45D5028-9C86-4F53-8D82-40ECBAA4125A}"/>
    <cellStyle name="Normal 47 4 4" xfId="19751" xr:uid="{643C1903-65F2-4CB7-9DE9-ED819CF55053}"/>
    <cellStyle name="Normal 47 4 5" xfId="34584" xr:uid="{2B5958AE-756D-4D22-A265-2032B6A03CE5}"/>
    <cellStyle name="Normal 47 5" xfId="5827" xr:uid="{503A6B48-9D7C-430E-B1E2-3123E1F4FE0C}"/>
    <cellStyle name="Normal 47 5 2" xfId="9066" xr:uid="{0421217C-8945-4225-ABDB-926FACA06AED}"/>
    <cellStyle name="Normal 47 5 2 2" xfId="16489" xr:uid="{4A9546B5-52DD-4A82-A80A-A18E95CE6560}"/>
    <cellStyle name="Normal 47 5 2 2 2" xfId="31327" xr:uid="{5F2DB112-4220-46FE-ACA8-8481616D1E7E}"/>
    <cellStyle name="Normal 47 5 2 2 3" xfId="46160" xr:uid="{3DC81AC0-E28E-4514-A027-011F0A19BE7E}"/>
    <cellStyle name="Normal 47 5 2 3" xfId="23907" xr:uid="{FB96F342-E8F8-4F20-A304-08627E75619C}"/>
    <cellStyle name="Normal 47 5 2 4" xfId="38740" xr:uid="{0C96DA8A-EF32-4AE3-9431-5A363793F15B}"/>
    <cellStyle name="Normal 47 5 3" xfId="13251" xr:uid="{3CD70227-BB02-4A63-8197-C65304914580}"/>
    <cellStyle name="Normal 47 5 3 2" xfId="28089" xr:uid="{CE5D83D4-E0AA-4F21-9302-134568288F13}"/>
    <cellStyle name="Normal 47 5 3 3" xfId="42922" xr:uid="{517220C7-9D37-4234-8376-24D781B333A5}"/>
    <cellStyle name="Normal 47 5 4" xfId="20669" xr:uid="{079B7679-F37D-4866-B6F1-03B1AC111E75}"/>
    <cellStyle name="Normal 47 5 5" xfId="35502" xr:uid="{DCAD0724-42F1-4745-A5D3-DDF2E2A8063E}"/>
    <cellStyle name="Normal 47 6" xfId="3539" xr:uid="{9E35A376-8FD3-4DEA-B963-1ACD104C1091}"/>
    <cellStyle name="Normal 47 6 2" xfId="9548" xr:uid="{C8639D0E-1526-4AA2-AC1B-22F1E60CD7BB}"/>
    <cellStyle name="Normal 47 6 2 2" xfId="16971" xr:uid="{68ECA76B-3219-42E2-AD2B-7D4035C097D7}"/>
    <cellStyle name="Normal 47 6 2 2 2" xfId="31809" xr:uid="{718901E0-8615-4962-9F81-67A7F2ABCB7F}"/>
    <cellStyle name="Normal 47 6 2 2 3" xfId="46642" xr:uid="{922DA984-53C1-4F5A-95DD-6C728EE5C11C}"/>
    <cellStyle name="Normal 47 6 2 3" xfId="24389" xr:uid="{5570EDCD-B15D-4DC2-8C2C-1FCD9BE1F60A}"/>
    <cellStyle name="Normal 47 6 2 4" xfId="39222" xr:uid="{676A9540-CCE2-46DB-ACE5-0F70C37F1571}"/>
    <cellStyle name="Normal 47 6 3" xfId="10954" xr:uid="{DB0B7C84-F024-4191-8E8B-D7E21DB9E44C}"/>
    <cellStyle name="Normal 47 6 3 2" xfId="25792" xr:uid="{678B2FA7-2A8F-467C-A1BF-10095EE2BF31}"/>
    <cellStyle name="Normal 47 6 3 3" xfId="40625" xr:uid="{19CEA287-F79D-4328-81BD-FB88978D680A}"/>
    <cellStyle name="Normal 47 6 4" xfId="18372" xr:uid="{7D2EB09F-9A75-4189-A441-721ACAADCD89}"/>
    <cellStyle name="Normal 47 6 5" xfId="33205" xr:uid="{85DC8C6A-E83B-4078-B34F-84C74341BD29}"/>
    <cellStyle name="Normal 47 7" xfId="6772" xr:uid="{56B9820D-4873-4B99-80AC-05711CF49366}"/>
    <cellStyle name="Normal 47 7 2" xfId="14195" xr:uid="{CB82FDF9-3E4E-4A13-B418-CBF33EB40C69}"/>
    <cellStyle name="Normal 47 7 2 2" xfId="29033" xr:uid="{C8D038D5-CEF4-46D7-B6CA-164F6BD80C0A}"/>
    <cellStyle name="Normal 47 7 2 3" xfId="43866" xr:uid="{99482EBC-1A34-46D5-A975-5D75C119D4EA}"/>
    <cellStyle name="Normal 47 7 3" xfId="21613" xr:uid="{BC0D955D-CD94-4645-A419-91BFC259FC94}"/>
    <cellStyle name="Normal 47 7 4" xfId="36446" xr:uid="{6E403088-F032-4861-9961-B7C0B428283F}"/>
    <cellStyle name="Normal 47 8" xfId="10190" xr:uid="{7CE9FD69-DEC3-43EC-86D3-7F8527D90F88}"/>
    <cellStyle name="Normal 47 8 2" xfId="25028" xr:uid="{1C3978D1-A1E7-4D59-B051-F67CE71A8845}"/>
    <cellStyle name="Normal 47 8 3" xfId="39861" xr:uid="{0D47C94F-8E45-4C55-A703-762D1F79EA4B}"/>
    <cellStyle name="Normal 47 9" xfId="17608" xr:uid="{8567C7A6-6904-4E8E-AE8D-623D947C2D1B}"/>
    <cellStyle name="Normal 48" xfId="6080" xr:uid="{335BA92F-3BBE-43B6-8A8F-10015F0E7453}"/>
    <cellStyle name="Normal 48 2" xfId="9787" xr:uid="{6117E3C3-703F-4F1F-9716-28793E27DEBC}"/>
    <cellStyle name="Normal 49" xfId="2871" xr:uid="{66BD26D9-F090-48DF-A94F-C71FAA1C91E1}"/>
    <cellStyle name="Normal 49 2" xfId="9317" xr:uid="{12181781-B349-4D7D-9544-EEE841575990}"/>
    <cellStyle name="Normal 49 2 2" xfId="16740" xr:uid="{549F7E50-E719-419D-89B5-F9F4EFE68665}"/>
    <cellStyle name="Normal 49 2 2 2" xfId="31578" xr:uid="{5D84573C-3E0C-4637-9CDF-04BE870507CC}"/>
    <cellStyle name="Normal 49 2 2 3" xfId="46411" xr:uid="{87000F05-4C41-4966-8EF0-6B9741B3F98C}"/>
    <cellStyle name="Normal 49 2 3" xfId="24158" xr:uid="{AC22D73D-325E-4924-9655-659FC4AE6C78}"/>
    <cellStyle name="Normal 49 2 4" xfId="38991" xr:uid="{175335AB-C5AF-4A3C-9BD6-28403F6B0180}"/>
    <cellStyle name="Normal 49 3" xfId="10281" xr:uid="{5E0B1F26-EC5B-472E-95B7-536D4212D899}"/>
    <cellStyle name="Normal 49 3 2" xfId="25119" xr:uid="{DCCEA0B0-0486-4CA3-9E83-F76909AD991C}"/>
    <cellStyle name="Normal 49 3 3" xfId="39952" xr:uid="{A85107C1-BD86-44C7-9899-A8787C7B7D8B}"/>
    <cellStyle name="Normal 49 4" xfId="17699" xr:uid="{31CFE337-02E6-46C0-B332-659D107ED732}"/>
    <cellStyle name="Normal 49 5" xfId="32532" xr:uid="{A8ECCC3B-17DB-4182-9101-96DF8CF5BCB3}"/>
    <cellStyle name="Normal 5" xfId="7" xr:uid="{0081305B-BEAB-4022-8102-6233D459F4EB}"/>
    <cellStyle name="Normal 5 10" xfId="1740" xr:uid="{704EAEED-88F9-4486-A97D-AF43B4C9DF61}"/>
    <cellStyle name="Normal 5 10 10" xfId="32467" xr:uid="{E8C01579-2403-43A8-95FF-AED508E8D292}"/>
    <cellStyle name="Normal 5 10 11" xfId="2811" xr:uid="{5C60A34A-ECEA-42AC-864A-0DE51BCFD470}"/>
    <cellStyle name="Normal 5 10 2" xfId="3544" xr:uid="{1AA48EB7-717A-4530-A36E-0EE11F70C9D0}"/>
    <cellStyle name="Normal 5 10 2 2" xfId="4911" xr:uid="{A6E5E516-6E5C-4ED6-A2F4-58E1D36B9D58}"/>
    <cellStyle name="Normal 5 10 2 2 2" xfId="8149" xr:uid="{84727E3E-1D33-420E-B301-9C60F7E57FAD}"/>
    <cellStyle name="Normal 5 10 2 2 2 2" xfId="15572" xr:uid="{A37BB1B1-4991-458B-BCB4-023E85B9E019}"/>
    <cellStyle name="Normal 5 10 2 2 2 2 2" xfId="30410" xr:uid="{830E7DBC-680C-4F35-8875-6B2B7A10243A}"/>
    <cellStyle name="Normal 5 10 2 2 2 2 3" xfId="45243" xr:uid="{71C0B3C6-6893-4481-8C05-78B5CB0C41E4}"/>
    <cellStyle name="Normal 5 10 2 2 2 3" xfId="22990" xr:uid="{FE295F01-C1FD-499C-8882-7DF46D24352A}"/>
    <cellStyle name="Normal 5 10 2 2 2 4" xfId="37823" xr:uid="{04AC36BC-D907-48D7-9E57-655CCE711998}"/>
    <cellStyle name="Normal 5 10 2 2 3" xfId="12334" xr:uid="{D568518A-A67E-4D02-A771-5A141965241C}"/>
    <cellStyle name="Normal 5 10 2 2 3 2" xfId="27172" xr:uid="{EB2F7A7E-DAF9-477E-BD42-78C667FD14C8}"/>
    <cellStyle name="Normal 5 10 2 2 3 3" xfId="42005" xr:uid="{AA4DC613-0DCE-4BD4-8032-779FC74AED5C}"/>
    <cellStyle name="Normal 5 10 2 2 4" xfId="19752" xr:uid="{B7D3C6F7-13C1-493B-90DA-3E41C5B1860B}"/>
    <cellStyle name="Normal 5 10 2 2 5" xfId="34585" xr:uid="{D20CE405-2B9F-4DFA-90CE-F817B42466B9}"/>
    <cellStyle name="Normal 5 10 2 3" xfId="6777" xr:uid="{A9E4E45D-5C14-4A40-8C39-1DE492B04D77}"/>
    <cellStyle name="Normal 5 10 2 3 2" xfId="14200" xr:uid="{CC92999A-D267-43A6-A0B3-A289FDA05D90}"/>
    <cellStyle name="Normal 5 10 2 3 2 2" xfId="29038" xr:uid="{1164AA15-1AD1-41D3-AEFC-D9396E9DED12}"/>
    <cellStyle name="Normal 5 10 2 3 2 3" xfId="43871" xr:uid="{9CE2727C-E317-45A9-A6EE-9594D09B49DE}"/>
    <cellStyle name="Normal 5 10 2 3 3" xfId="21618" xr:uid="{EF33028B-897E-4946-A861-E870449666D9}"/>
    <cellStyle name="Normal 5 10 2 3 4" xfId="36451" xr:uid="{3023D0D4-FFB7-476A-B0B3-97A7B20F07C5}"/>
    <cellStyle name="Normal 5 10 2 4" xfId="10959" xr:uid="{80F2DB65-1D00-455C-85C0-B7B92C5CCCBC}"/>
    <cellStyle name="Normal 5 10 2 4 2" xfId="25797" xr:uid="{CD563E57-6B60-4855-9150-74B6AF070152}"/>
    <cellStyle name="Normal 5 10 2 4 3" xfId="40630" xr:uid="{CC0A2C48-C1B8-4D79-B708-4CC6E5A3A8CF}"/>
    <cellStyle name="Normal 5 10 2 5" xfId="18377" xr:uid="{8D0A9106-744B-4579-BBBB-124F25C4C7B9}"/>
    <cellStyle name="Normal 5 10 2 6" xfId="33210" xr:uid="{681A5DCF-1C8F-4142-B8EF-37882F838BA5}"/>
    <cellStyle name="Normal 5 10 3" xfId="3545" xr:uid="{3F8ABE05-48C6-4C81-929C-ACDA1B20D72E}"/>
    <cellStyle name="Normal 5 10 3 2" xfId="4912" xr:uid="{1018BE23-D83E-4801-A6C8-E5D49F8FF0A2}"/>
    <cellStyle name="Normal 5 10 3 2 2" xfId="8150" xr:uid="{EB0283E8-4B0F-4D29-BEA3-27BA56968BF5}"/>
    <cellStyle name="Normal 5 10 3 2 2 2" xfId="15573" xr:uid="{E867C2AD-13EC-4027-A32B-6EB75BC5825E}"/>
    <cellStyle name="Normal 5 10 3 2 2 2 2" xfId="30411" xr:uid="{67184F3F-EDBB-4AA3-B297-C8A9D6AFA8A6}"/>
    <cellStyle name="Normal 5 10 3 2 2 2 3" xfId="45244" xr:uid="{EFECE3C4-D26A-4FD1-ACE4-B87F4E98B953}"/>
    <cellStyle name="Normal 5 10 3 2 2 3" xfId="22991" xr:uid="{116F54FC-4B50-4AF7-BCE9-71272AA88486}"/>
    <cellStyle name="Normal 5 10 3 2 2 4" xfId="37824" xr:uid="{52A9027F-A3D4-4B65-B84C-FC994ED6C171}"/>
    <cellStyle name="Normal 5 10 3 2 3" xfId="12335" xr:uid="{83F7864C-667C-4628-9074-8AFFBDFF728A}"/>
    <cellStyle name="Normal 5 10 3 2 3 2" xfId="27173" xr:uid="{5BB8797F-458D-4E5A-BEAD-E7A30985A376}"/>
    <cellStyle name="Normal 5 10 3 2 3 3" xfId="42006" xr:uid="{0264C7AE-4AD0-4276-A178-DBB69D474158}"/>
    <cellStyle name="Normal 5 10 3 2 4" xfId="19753" xr:uid="{696215CA-F286-4F44-ADA5-E94CA10EA8EC}"/>
    <cellStyle name="Normal 5 10 3 2 5" xfId="34586" xr:uid="{5A418347-9882-4398-852B-FA176E022250}"/>
    <cellStyle name="Normal 5 10 3 3" xfId="6778" xr:uid="{31EA6E75-3836-439D-AB2E-744821DF26A0}"/>
    <cellStyle name="Normal 5 10 3 3 2" xfId="14201" xr:uid="{FFDD4E21-C218-427E-89F9-7CEEEB1A4778}"/>
    <cellStyle name="Normal 5 10 3 3 2 2" xfId="29039" xr:uid="{E2E6585E-8C72-4A33-9C46-F24FB109ABCC}"/>
    <cellStyle name="Normal 5 10 3 3 2 3" xfId="43872" xr:uid="{9FE8964D-C008-409B-A25A-9F5CE8854FA8}"/>
    <cellStyle name="Normal 5 10 3 3 3" xfId="21619" xr:uid="{80306937-E9C6-4B89-8E50-0692E6EDF659}"/>
    <cellStyle name="Normal 5 10 3 3 4" xfId="36452" xr:uid="{74757E44-3599-40F4-A772-5C24442C5554}"/>
    <cellStyle name="Normal 5 10 3 4" xfId="10960" xr:uid="{2D90E9C4-BDEA-4489-9375-704E191DEB9C}"/>
    <cellStyle name="Normal 5 10 3 4 2" xfId="25798" xr:uid="{CB6CA336-BEC8-490E-8A63-4A9574DE5BFC}"/>
    <cellStyle name="Normal 5 10 3 4 3" xfId="40631" xr:uid="{4B1819FA-7A98-414C-8CD2-AD009B0C2213}"/>
    <cellStyle name="Normal 5 10 3 5" xfId="18378" xr:uid="{9184809C-41DE-470F-826B-D2EA484172D5}"/>
    <cellStyle name="Normal 5 10 3 6" xfId="33211" xr:uid="{D9A4C61F-A68B-478E-8CF2-5EC3FD21C5BD}"/>
    <cellStyle name="Normal 5 10 4" xfId="4913" xr:uid="{50D6D09F-1C56-4802-8404-55A0D8BCAC9A}"/>
    <cellStyle name="Normal 5 10 4 2" xfId="8151" xr:uid="{45A74FCA-5F4D-45D6-9DE6-50309C7F979C}"/>
    <cellStyle name="Normal 5 10 4 2 2" xfId="15574" xr:uid="{519A53DB-C9F4-4374-856D-FEC995FE7B20}"/>
    <cellStyle name="Normal 5 10 4 2 2 2" xfId="30412" xr:uid="{79E31430-FD90-47FE-980D-2FC3BCBCE6C8}"/>
    <cellStyle name="Normal 5 10 4 2 2 3" xfId="45245" xr:uid="{E5BACEB2-1B2C-4207-AE75-3D35F4D860CC}"/>
    <cellStyle name="Normal 5 10 4 2 3" xfId="22992" xr:uid="{2935859C-8E2A-4DFD-89B1-537C813B489F}"/>
    <cellStyle name="Normal 5 10 4 2 4" xfId="37825" xr:uid="{DBE1635C-A82F-4239-ADAD-3CD6237C295A}"/>
    <cellStyle name="Normal 5 10 4 3" xfId="12336" xr:uid="{EB635793-DCC3-4A4E-B2E4-96B52BEBB594}"/>
    <cellStyle name="Normal 5 10 4 3 2" xfId="27174" xr:uid="{1706CAAB-1496-4360-A72B-716F8EA5DD96}"/>
    <cellStyle name="Normal 5 10 4 3 3" xfId="42007" xr:uid="{805CE2FC-FAF4-4216-93B6-4AFC669EFB01}"/>
    <cellStyle name="Normal 5 10 4 4" xfId="19754" xr:uid="{7DEB4C5E-7CCC-43F8-93FA-FC3C716CBD21}"/>
    <cellStyle name="Normal 5 10 4 5" xfId="34587" xr:uid="{145ADFE4-CFE0-468F-8788-370FD9C407D8}"/>
    <cellStyle name="Normal 5 10 5" xfId="5859" xr:uid="{6CC8B081-0FA6-4248-8E66-656306DF2EC0}"/>
    <cellStyle name="Normal 5 10 5 2" xfId="9098" xr:uid="{62A1E753-40A0-4BE2-B15D-ABCC3DC7270C}"/>
    <cellStyle name="Normal 5 10 5 2 2" xfId="16521" xr:uid="{ED01F0D0-D7AF-4509-99FA-4C15F6E05DBE}"/>
    <cellStyle name="Normal 5 10 5 2 2 2" xfId="31359" xr:uid="{87C29BB9-D036-46EC-8D34-FF549217C1DE}"/>
    <cellStyle name="Normal 5 10 5 2 2 3" xfId="46192" xr:uid="{D5F57608-F76B-4C1A-96C5-4200D88E8DB7}"/>
    <cellStyle name="Normal 5 10 5 2 3" xfId="23939" xr:uid="{AF2289DD-9831-41BE-A4A9-86AF3F4B55DC}"/>
    <cellStyle name="Normal 5 10 5 2 4" xfId="38772" xr:uid="{BA3E1026-1172-4F44-8E3D-D15678000C71}"/>
    <cellStyle name="Normal 5 10 5 3" xfId="13283" xr:uid="{F0F43788-DE9A-4343-A9A8-1C6D567A3AD3}"/>
    <cellStyle name="Normal 5 10 5 3 2" xfId="28121" xr:uid="{65760DEE-6478-4B81-BC03-C9E6CC10B494}"/>
    <cellStyle name="Normal 5 10 5 3 3" xfId="42954" xr:uid="{D3DA1EC2-F192-4391-A6CD-E5032225FC5D}"/>
    <cellStyle name="Normal 5 10 5 4" xfId="20701" xr:uid="{BC4E1AC8-FD10-4D65-8EEB-B60C932EE134}"/>
    <cellStyle name="Normal 5 10 5 5" xfId="35534" xr:uid="{873DB300-A7AC-4F85-BD7F-662C0854ABAC}"/>
    <cellStyle name="Normal 5 10 6" xfId="3543" xr:uid="{AA7AC897-DB8A-481A-B0A8-A6BB81FEAFB4}"/>
    <cellStyle name="Normal 5 10 6 2" xfId="9550" xr:uid="{86F6E56A-45B8-468F-8C15-B1B6E592AC7F}"/>
    <cellStyle name="Normal 5 10 6 2 2" xfId="16973" xr:uid="{FD5A71C2-71AF-445F-89BC-008C30DD3B90}"/>
    <cellStyle name="Normal 5 10 6 2 2 2" xfId="31811" xr:uid="{F3194979-575C-4D05-9A97-7913E35A296E}"/>
    <cellStyle name="Normal 5 10 6 2 2 3" xfId="46644" xr:uid="{55E47CAC-4FAF-43A9-85EE-A1E6EC70CED6}"/>
    <cellStyle name="Normal 5 10 6 2 3" xfId="24391" xr:uid="{1EEA5B3D-6A3E-4D81-824F-6A64D156F3E3}"/>
    <cellStyle name="Normal 5 10 6 2 4" xfId="39224" xr:uid="{F63305DC-92E5-4D8E-9C12-6D6354822A99}"/>
    <cellStyle name="Normal 5 10 6 3" xfId="10958" xr:uid="{55922B2B-DDDB-412C-B96C-DB405F8697B2}"/>
    <cellStyle name="Normal 5 10 6 3 2" xfId="25796" xr:uid="{5F44C8CF-604B-4292-BAAB-D4E2C0C85732}"/>
    <cellStyle name="Normal 5 10 6 3 3" xfId="40629" xr:uid="{4700BD06-2AFB-4D74-A020-80AE2EAD3F86}"/>
    <cellStyle name="Normal 5 10 6 4" xfId="18376" xr:uid="{D5ECD09E-A303-4B57-BDA2-0F2AE8128394}"/>
    <cellStyle name="Normal 5 10 6 5" xfId="33209" xr:uid="{BBEC29F7-A2C0-46D4-BBE7-A52BB0D14903}"/>
    <cellStyle name="Normal 5 10 7" xfId="6776" xr:uid="{C4D28E81-8A11-48D8-8756-FF945B6AB745}"/>
    <cellStyle name="Normal 5 10 7 2" xfId="14199" xr:uid="{254761A3-284C-4BE8-B7C9-5E052647A968}"/>
    <cellStyle name="Normal 5 10 7 2 2" xfId="29037" xr:uid="{616D6BF3-035E-406B-AF04-301F34B2445B}"/>
    <cellStyle name="Normal 5 10 7 2 3" xfId="43870" xr:uid="{F9C840D6-E81A-4FED-9B3A-45B975B8D3B4}"/>
    <cellStyle name="Normal 5 10 7 3" xfId="21617" xr:uid="{D0B142CF-4431-413D-8996-C8C9B659C08C}"/>
    <cellStyle name="Normal 5 10 7 4" xfId="36450" xr:uid="{F1064634-A132-49BC-B347-0E89285993BB}"/>
    <cellStyle name="Normal 5 10 8" xfId="10216" xr:uid="{17732D50-4128-40CD-82F1-36627892D9A6}"/>
    <cellStyle name="Normal 5 10 8 2" xfId="25054" xr:uid="{905E7634-77A7-46B4-BBB6-AF707E385A8D}"/>
    <cellStyle name="Normal 5 10 8 3" xfId="39887" xr:uid="{372D5785-0B23-4873-B7C9-A254855B0A28}"/>
    <cellStyle name="Normal 5 10 9" xfId="17634" xr:uid="{A14880B9-7E34-440D-92C9-31EEB2E859EB}"/>
    <cellStyle name="Normal 5 11" xfId="2820" xr:uid="{7C8A34C7-EC4C-4F64-85A9-3721D18DC6A4}"/>
    <cellStyle name="Normal 5 11 10" xfId="32478" xr:uid="{B5BFCCCB-02B9-4A97-A60E-D2D6F30AA46D}"/>
    <cellStyle name="Normal 5 11 2" xfId="3547" xr:uid="{754FF05F-5329-40D0-A5FF-DECE268F948D}"/>
    <cellStyle name="Normal 5 11 2 2" xfId="4914" xr:uid="{239EB191-725A-4C35-9CFE-7EEE8D6D3E30}"/>
    <cellStyle name="Normal 5 11 2 2 2" xfId="8152" xr:uid="{BFCE741B-EA0D-4020-9E31-D6F17536379A}"/>
    <cellStyle name="Normal 5 11 2 2 2 2" xfId="15575" xr:uid="{BAEA5C10-6D75-4259-9850-D5ECF1238E6B}"/>
    <cellStyle name="Normal 5 11 2 2 2 2 2" xfId="30413" xr:uid="{375A43A5-1D89-4CD6-AC01-76F30A2C2CDC}"/>
    <cellStyle name="Normal 5 11 2 2 2 2 3" xfId="45246" xr:uid="{29F9A2F0-8A26-4D27-84DB-C239BAA05EC8}"/>
    <cellStyle name="Normal 5 11 2 2 2 3" xfId="22993" xr:uid="{78345909-C479-41A9-B4CD-E419CB6A136C}"/>
    <cellStyle name="Normal 5 11 2 2 2 4" xfId="37826" xr:uid="{C7C7B8B6-FA1F-4C07-8B57-26672D13F096}"/>
    <cellStyle name="Normal 5 11 2 2 3" xfId="12337" xr:uid="{C4B088DA-232A-49BF-9FF3-96906F209043}"/>
    <cellStyle name="Normal 5 11 2 2 3 2" xfId="27175" xr:uid="{53B3E9AC-F65F-41D3-890C-4DDABAB687E0}"/>
    <cellStyle name="Normal 5 11 2 2 3 3" xfId="42008" xr:uid="{BF08F8A9-26BE-48B1-AA6A-908C51B61417}"/>
    <cellStyle name="Normal 5 11 2 2 4" xfId="19755" xr:uid="{02D3BF5B-9E94-47EC-BE7D-904133289313}"/>
    <cellStyle name="Normal 5 11 2 2 5" xfId="34588" xr:uid="{F63EEDF8-B3BB-43AB-80C1-E8AC202A23AC}"/>
    <cellStyle name="Normal 5 11 2 3" xfId="6780" xr:uid="{63D860B8-AD50-412C-8334-8BE5FE110338}"/>
    <cellStyle name="Normal 5 11 2 3 2" xfId="14203" xr:uid="{95021B7E-D1F5-4979-9B41-1C1355092122}"/>
    <cellStyle name="Normal 5 11 2 3 2 2" xfId="29041" xr:uid="{37BC1B7B-542C-44B1-8D1F-B36780A942B7}"/>
    <cellStyle name="Normal 5 11 2 3 2 3" xfId="43874" xr:uid="{AF1A784D-47BF-4BF6-9A82-44D46C2F72A3}"/>
    <cellStyle name="Normal 5 11 2 3 3" xfId="21621" xr:uid="{13028DD9-EE01-4C1C-B7A6-67317CF7036D}"/>
    <cellStyle name="Normal 5 11 2 3 4" xfId="36454" xr:uid="{228B0DD3-B03F-4D4C-9653-DFC4D36E70C6}"/>
    <cellStyle name="Normal 5 11 2 4" xfId="10962" xr:uid="{DA42FCBB-9377-45C4-B53D-C3C25161D9D4}"/>
    <cellStyle name="Normal 5 11 2 4 2" xfId="25800" xr:uid="{4E1BF018-1154-43BF-B569-192DFC2EC01A}"/>
    <cellStyle name="Normal 5 11 2 4 3" xfId="40633" xr:uid="{1E48DAE5-EB62-4018-9D89-4EE521A010AA}"/>
    <cellStyle name="Normal 5 11 2 5" xfId="18380" xr:uid="{8587E911-31B5-4AEA-8DB4-E4934F1FE4C2}"/>
    <cellStyle name="Normal 5 11 2 6" xfId="33213" xr:uid="{58102548-47B4-4D64-BD6E-A25675C029EA}"/>
    <cellStyle name="Normal 5 11 3" xfId="3548" xr:uid="{FEBE9E26-3FE3-4EBA-B378-937A2C444CC3}"/>
    <cellStyle name="Normal 5 11 3 2" xfId="4915" xr:uid="{073D4540-97B5-4C2F-BFBE-4A6F600E6A93}"/>
    <cellStyle name="Normal 5 11 3 2 2" xfId="8153" xr:uid="{2BDD83F4-7224-485F-81B7-4AFCAF115662}"/>
    <cellStyle name="Normal 5 11 3 2 2 2" xfId="15576" xr:uid="{53C8EA7C-97A8-481B-AA94-398FA85FBFF8}"/>
    <cellStyle name="Normal 5 11 3 2 2 2 2" xfId="30414" xr:uid="{F1D49C69-6CD3-4073-9042-E54C6723BDDD}"/>
    <cellStyle name="Normal 5 11 3 2 2 2 3" xfId="45247" xr:uid="{D9F823BE-13BD-4989-90F0-476F22C93AA6}"/>
    <cellStyle name="Normal 5 11 3 2 2 3" xfId="22994" xr:uid="{5483CFD6-60BB-4FB2-A192-B38C2AB7F281}"/>
    <cellStyle name="Normal 5 11 3 2 2 4" xfId="37827" xr:uid="{28C64C11-D9FC-412C-8E99-81D2A6AB5E43}"/>
    <cellStyle name="Normal 5 11 3 2 3" xfId="12338" xr:uid="{90B5D34C-A267-4260-9DC4-0F9E0834B022}"/>
    <cellStyle name="Normal 5 11 3 2 3 2" xfId="27176" xr:uid="{217B62D9-F73C-4E62-887B-371BE0493077}"/>
    <cellStyle name="Normal 5 11 3 2 3 3" xfId="42009" xr:uid="{6BF3C2D8-4944-468E-A84B-BB8EC9EF79E6}"/>
    <cellStyle name="Normal 5 11 3 2 4" xfId="19756" xr:uid="{0A1CC3BB-C165-42D9-856D-8B97E60BFDB8}"/>
    <cellStyle name="Normal 5 11 3 2 5" xfId="34589" xr:uid="{B253D418-DD92-4273-A027-893323E98BB2}"/>
    <cellStyle name="Normal 5 11 3 3" xfId="6781" xr:uid="{6AAB1C3E-5E30-4204-9321-354908DB7696}"/>
    <cellStyle name="Normal 5 11 3 3 2" xfId="14204" xr:uid="{3A753E88-5278-4A47-8639-4546C95867F8}"/>
    <cellStyle name="Normal 5 11 3 3 2 2" xfId="29042" xr:uid="{27C37931-5205-49C7-BEC3-960C70709A57}"/>
    <cellStyle name="Normal 5 11 3 3 2 3" xfId="43875" xr:uid="{16E9A176-B562-44CB-9C4A-34B39C6035D4}"/>
    <cellStyle name="Normal 5 11 3 3 3" xfId="21622" xr:uid="{1EE2476C-AA58-4049-AAAE-8663A018ECBD}"/>
    <cellStyle name="Normal 5 11 3 3 4" xfId="36455" xr:uid="{157BB34D-4D79-4E0C-B9AA-1DE721735FDE}"/>
    <cellStyle name="Normal 5 11 3 4" xfId="10963" xr:uid="{F2CFD549-C53D-4C7B-A8D3-E2A0D7FEFBB4}"/>
    <cellStyle name="Normal 5 11 3 4 2" xfId="25801" xr:uid="{F0EA35B3-96B9-432C-86D4-F24594F9CF2D}"/>
    <cellStyle name="Normal 5 11 3 4 3" xfId="40634" xr:uid="{5BD7C022-5EA7-4B94-970B-D97FC235D5D1}"/>
    <cellStyle name="Normal 5 11 3 5" xfId="18381" xr:uid="{E0992A5E-D96B-4D69-BCB6-AA4C39AB5B1F}"/>
    <cellStyle name="Normal 5 11 3 6" xfId="33214" xr:uid="{B8167C10-D768-4011-A6C5-8B1A43CB6EEE}"/>
    <cellStyle name="Normal 5 11 4" xfId="4916" xr:uid="{70F17997-B749-4F51-85E2-90639430C405}"/>
    <cellStyle name="Normal 5 11 4 2" xfId="8154" xr:uid="{CB1B43F9-9401-4183-B30E-2FEC27E24994}"/>
    <cellStyle name="Normal 5 11 4 2 2" xfId="15577" xr:uid="{5A3B40D2-A3C9-46A8-8BDD-E04BA4D81563}"/>
    <cellStyle name="Normal 5 11 4 2 2 2" xfId="30415" xr:uid="{B84FCCB7-2D47-4DC8-97B5-192075E386F8}"/>
    <cellStyle name="Normal 5 11 4 2 2 3" xfId="45248" xr:uid="{6437D3D4-3F57-49C5-AD43-6B48C350CE46}"/>
    <cellStyle name="Normal 5 11 4 2 3" xfId="22995" xr:uid="{7E34865A-AC39-4A87-A0FB-915672C2AA90}"/>
    <cellStyle name="Normal 5 11 4 2 4" xfId="37828" xr:uid="{5CE3C873-3558-4054-B45D-8DF962617565}"/>
    <cellStyle name="Normal 5 11 4 3" xfId="12339" xr:uid="{DC44530C-4A61-4F16-9BA1-5431AF84F013}"/>
    <cellStyle name="Normal 5 11 4 3 2" xfId="27177" xr:uid="{26C7FFD3-03E8-4749-A20F-8815EE15B060}"/>
    <cellStyle name="Normal 5 11 4 3 3" xfId="42010" xr:uid="{13E63CC8-A24C-4D1B-BF2F-EEAF497CFEB1}"/>
    <cellStyle name="Normal 5 11 4 4" xfId="19757" xr:uid="{2ADCFE6E-BBEB-444E-BFCD-5A1330998FA4}"/>
    <cellStyle name="Normal 5 11 4 5" xfId="34590" xr:uid="{10DBDC68-32C3-44F8-90D7-B7374D3B7788}"/>
    <cellStyle name="Normal 5 11 5" xfId="5687" xr:uid="{33E4BF71-5E9B-4DE4-B8BD-9623361F7CA4}"/>
    <cellStyle name="Normal 5 11 5 2" xfId="8927" xr:uid="{E457E988-42A4-4F7C-B5A8-208E3391FD00}"/>
    <cellStyle name="Normal 5 11 5 2 2" xfId="16350" xr:uid="{B7C96011-7097-4F61-8037-9C899646BA6F}"/>
    <cellStyle name="Normal 5 11 5 2 2 2" xfId="31188" xr:uid="{16701915-9746-4003-8A99-22E2354933D9}"/>
    <cellStyle name="Normal 5 11 5 2 2 3" xfId="46021" xr:uid="{80411A24-1349-4F23-B28E-A2E4845D45EF}"/>
    <cellStyle name="Normal 5 11 5 2 3" xfId="23768" xr:uid="{EA665AA5-4BE5-4D7C-B2EE-B7A9E5069420}"/>
    <cellStyle name="Normal 5 11 5 2 4" xfId="38601" xr:uid="{E919E6B7-4EDD-4A8E-9ABB-A79EAD4E7039}"/>
    <cellStyle name="Normal 5 11 5 3" xfId="13112" xr:uid="{B2E1FB23-E684-4C9B-99FC-7B6D77DDAA8D}"/>
    <cellStyle name="Normal 5 11 5 3 2" xfId="27950" xr:uid="{92EAB643-CCFB-4567-9C26-26551E2C8D2B}"/>
    <cellStyle name="Normal 5 11 5 3 3" xfId="42783" xr:uid="{EB8759FF-A076-44F9-9D07-A02CF374A928}"/>
    <cellStyle name="Normal 5 11 5 4" xfId="20530" xr:uid="{E7338D79-083C-48AB-801F-A4EB3718CB14}"/>
    <cellStyle name="Normal 5 11 5 5" xfId="35363" xr:uid="{B4C992E0-03A9-4C67-BE7A-552FEC363F59}"/>
    <cellStyle name="Normal 5 11 6" xfId="3546" xr:uid="{796F0134-D44E-4AC3-9DE8-21AA14747F46}"/>
    <cellStyle name="Normal 5 11 6 2" xfId="9551" xr:uid="{2C2B703E-B3B5-417B-8DDD-754847718190}"/>
    <cellStyle name="Normal 5 11 6 2 2" xfId="16974" xr:uid="{C36950AF-1F14-4A3D-9317-8E2D4BD8CCDE}"/>
    <cellStyle name="Normal 5 11 6 2 2 2" xfId="31812" xr:uid="{367C940F-8380-4815-ABCA-B55585B1E330}"/>
    <cellStyle name="Normal 5 11 6 2 2 3" xfId="46645" xr:uid="{B67075F0-B80F-4CFF-B707-1A3523EEC43C}"/>
    <cellStyle name="Normal 5 11 6 2 3" xfId="24392" xr:uid="{13048563-91DF-4166-999C-F6DD3DE04022}"/>
    <cellStyle name="Normal 5 11 6 2 4" xfId="39225" xr:uid="{970AAFE9-C351-400F-8BA9-427771F9A816}"/>
    <cellStyle name="Normal 5 11 6 3" xfId="10961" xr:uid="{635DA1B5-154D-4DE8-B8ED-274F014BD08A}"/>
    <cellStyle name="Normal 5 11 6 3 2" xfId="25799" xr:uid="{A2B164AB-B38A-4DA8-94CE-1492E69BA88B}"/>
    <cellStyle name="Normal 5 11 6 3 3" xfId="40632" xr:uid="{B4ACB09E-D7F6-40CB-86EE-D20176A97624}"/>
    <cellStyle name="Normal 5 11 6 4" xfId="18379" xr:uid="{BFB365EB-389C-4C5B-8944-C127A5197E26}"/>
    <cellStyle name="Normal 5 11 6 5" xfId="33212" xr:uid="{3889F67D-EF89-48E0-8E79-B704E1942799}"/>
    <cellStyle name="Normal 5 11 7" xfId="6779" xr:uid="{C32B8056-1BF2-49D9-8085-DD50F0566B86}"/>
    <cellStyle name="Normal 5 11 7 2" xfId="14202" xr:uid="{8E140CD0-4ACC-46A0-A51E-487E548540EB}"/>
    <cellStyle name="Normal 5 11 7 2 2" xfId="29040" xr:uid="{710C5EE0-A90B-4071-A1DD-C061C8AEA283}"/>
    <cellStyle name="Normal 5 11 7 2 3" xfId="43873" xr:uid="{4A46AA9C-454D-4B7A-9CE0-AD48916DF330}"/>
    <cellStyle name="Normal 5 11 7 3" xfId="21620" xr:uid="{9752BEFE-F2C4-4CB1-9EDD-2110E46F408E}"/>
    <cellStyle name="Normal 5 11 7 4" xfId="36453" xr:uid="{814A13F4-F6E9-49FD-979B-9240137965EC}"/>
    <cellStyle name="Normal 5 11 8" xfId="10227" xr:uid="{F620C005-F2F4-45A6-B350-328D83A15DAE}"/>
    <cellStyle name="Normal 5 11 8 2" xfId="25065" xr:uid="{F6238EE7-CB60-47BA-8A2E-80E9F41AEDA0}"/>
    <cellStyle name="Normal 5 11 8 3" xfId="39898" xr:uid="{89CB0876-F88C-4407-9922-264A98CC1EE7}"/>
    <cellStyle name="Normal 5 11 9" xfId="17645" xr:uid="{41BB108F-6225-4B5D-9DDA-FAF09769078B}"/>
    <cellStyle name="Normal 5 12" xfId="2829" xr:uid="{E42EA5DF-6F6D-43D8-B315-A9D269D03383}"/>
    <cellStyle name="Normal 5 12 10" xfId="32489" xr:uid="{C4601F80-944C-4B62-B20A-A057E1D03513}"/>
    <cellStyle name="Normal 5 12 2" xfId="3550" xr:uid="{C2CA42C4-CC7E-4987-A90B-26890F87FE5E}"/>
    <cellStyle name="Normal 5 12 2 2" xfId="4917" xr:uid="{B1A029B6-A923-4875-A97F-187AF73C9321}"/>
    <cellStyle name="Normal 5 12 2 2 2" xfId="8155" xr:uid="{AEC2247B-CACD-49EA-BFC2-E507BBC6A09B}"/>
    <cellStyle name="Normal 5 12 2 2 2 2" xfId="15578" xr:uid="{757C974C-9404-4BB0-9317-0FABC94DB6C5}"/>
    <cellStyle name="Normal 5 12 2 2 2 2 2" xfId="30416" xr:uid="{F63F6FF1-23C1-403F-847F-8FC2916F6437}"/>
    <cellStyle name="Normal 5 12 2 2 2 2 3" xfId="45249" xr:uid="{D656BCF9-4EB4-4C26-914B-FB7A394DF22E}"/>
    <cellStyle name="Normal 5 12 2 2 2 3" xfId="22996" xr:uid="{71C5046C-4FF9-4F6E-9900-378DB2DBE8DC}"/>
    <cellStyle name="Normal 5 12 2 2 2 4" xfId="37829" xr:uid="{45A27F1E-8393-49B9-B314-86DFDE401ABE}"/>
    <cellStyle name="Normal 5 12 2 2 3" xfId="12340" xr:uid="{CCD4F5E1-DE79-402A-8279-39A11E9E793E}"/>
    <cellStyle name="Normal 5 12 2 2 3 2" xfId="27178" xr:uid="{920F0DF9-257D-4E7E-B773-FCA13D6E0897}"/>
    <cellStyle name="Normal 5 12 2 2 3 3" xfId="42011" xr:uid="{AD5B9A50-E392-4E37-A025-EE329B3C93BF}"/>
    <cellStyle name="Normal 5 12 2 2 4" xfId="19758" xr:uid="{357B7235-E001-48D7-A25B-998166D4BA62}"/>
    <cellStyle name="Normal 5 12 2 2 5" xfId="34591" xr:uid="{2B886D4B-27E5-4721-B60B-8C4814F6744C}"/>
    <cellStyle name="Normal 5 12 2 3" xfId="6783" xr:uid="{72AAE0D2-F42F-4576-8D4A-1572BA5BA7BF}"/>
    <cellStyle name="Normal 5 12 2 3 2" xfId="14206" xr:uid="{70F54CD9-DF09-4853-ACCF-392699CA92BE}"/>
    <cellStyle name="Normal 5 12 2 3 2 2" xfId="29044" xr:uid="{C237F5DD-4A98-4546-B58F-D6D6D5E21F9D}"/>
    <cellStyle name="Normal 5 12 2 3 2 3" xfId="43877" xr:uid="{9FB5681B-5A00-4411-BE2A-3231E4982E9E}"/>
    <cellStyle name="Normal 5 12 2 3 3" xfId="21624" xr:uid="{FC5EE22E-1494-442E-8863-A4E81627E5D3}"/>
    <cellStyle name="Normal 5 12 2 3 4" xfId="36457" xr:uid="{903E431B-BD89-402C-BD6E-65E6F5AE441D}"/>
    <cellStyle name="Normal 5 12 2 4" xfId="10965" xr:uid="{9F8878D7-5C93-4A6B-BE7D-51274456DD96}"/>
    <cellStyle name="Normal 5 12 2 4 2" xfId="25803" xr:uid="{3F09E25B-9206-4617-8274-48801BADB103}"/>
    <cellStyle name="Normal 5 12 2 4 3" xfId="40636" xr:uid="{DA120081-7F1E-4E95-AC7F-7FA1B78C8AA1}"/>
    <cellStyle name="Normal 5 12 2 5" xfId="18383" xr:uid="{71672532-510C-4615-81B6-604B763EA68C}"/>
    <cellStyle name="Normal 5 12 2 6" xfId="33216" xr:uid="{6222707A-F3A3-4617-9752-16065ED11663}"/>
    <cellStyle name="Normal 5 12 3" xfId="3551" xr:uid="{17DD34B9-1CC0-40EB-8B3B-B6ADC9AEB18D}"/>
    <cellStyle name="Normal 5 12 3 2" xfId="4918" xr:uid="{27F3A9F8-BE11-4BC6-BE44-0E468801178F}"/>
    <cellStyle name="Normal 5 12 3 2 2" xfId="8156" xr:uid="{6A3324AC-EE5C-4202-93F8-9563F536216D}"/>
    <cellStyle name="Normal 5 12 3 2 2 2" xfId="15579" xr:uid="{F7C0EDD5-4726-44DC-B6A8-49944F40D75E}"/>
    <cellStyle name="Normal 5 12 3 2 2 2 2" xfId="30417" xr:uid="{73729622-D10A-4681-A5FE-C905061D64AF}"/>
    <cellStyle name="Normal 5 12 3 2 2 2 3" xfId="45250" xr:uid="{7AC9FB71-2559-4C9F-BDF0-865253799022}"/>
    <cellStyle name="Normal 5 12 3 2 2 3" xfId="22997" xr:uid="{8D40FDD8-EAC1-4C2B-8172-5E6EEDAD3FED}"/>
    <cellStyle name="Normal 5 12 3 2 2 4" xfId="37830" xr:uid="{D39353FA-9A9E-4E84-898E-114206CC0D52}"/>
    <cellStyle name="Normal 5 12 3 2 3" xfId="12341" xr:uid="{EA48C13B-7E97-44C9-A49C-9FB316C5CCC5}"/>
    <cellStyle name="Normal 5 12 3 2 3 2" xfId="27179" xr:uid="{91AB7F0F-E6FF-4BCB-B372-81775DDAC1C7}"/>
    <cellStyle name="Normal 5 12 3 2 3 3" xfId="42012" xr:uid="{3BBDE7E6-63F8-413D-B2C6-9F4D699B06BC}"/>
    <cellStyle name="Normal 5 12 3 2 4" xfId="19759" xr:uid="{2ACDFCBB-3EC4-48CF-A811-DE790F184AE2}"/>
    <cellStyle name="Normal 5 12 3 2 5" xfId="34592" xr:uid="{79C2066C-0D84-41A3-92FC-AFB9B1CA7382}"/>
    <cellStyle name="Normal 5 12 3 3" xfId="6784" xr:uid="{F48652DA-68C7-4702-A015-1D6384B2FE55}"/>
    <cellStyle name="Normal 5 12 3 3 2" xfId="14207" xr:uid="{8A88103E-D562-494C-8B1A-452B8A5E101D}"/>
    <cellStyle name="Normal 5 12 3 3 2 2" xfId="29045" xr:uid="{6D6E3026-ABA1-4381-A3F6-E45B4416258C}"/>
    <cellStyle name="Normal 5 12 3 3 2 3" xfId="43878" xr:uid="{EF50A08C-46AA-46ED-B196-E610D5F5F14C}"/>
    <cellStyle name="Normal 5 12 3 3 3" xfId="21625" xr:uid="{35EBFBD7-6608-4000-8F26-B4E902AC867D}"/>
    <cellStyle name="Normal 5 12 3 3 4" xfId="36458" xr:uid="{04E613D8-8D48-4BC5-97E3-7C8E4E1316EF}"/>
    <cellStyle name="Normal 5 12 3 4" xfId="10966" xr:uid="{1C79DEEB-9ADB-43C4-9260-847568FFF5D4}"/>
    <cellStyle name="Normal 5 12 3 4 2" xfId="25804" xr:uid="{0B8E07F1-BDA2-4370-957C-DB4E32EAB504}"/>
    <cellStyle name="Normal 5 12 3 4 3" xfId="40637" xr:uid="{2185295A-B32B-4AFD-BF12-92F056CFBC10}"/>
    <cellStyle name="Normal 5 12 3 5" xfId="18384" xr:uid="{047FB044-D049-4C15-B294-1E5CBB48AE4C}"/>
    <cellStyle name="Normal 5 12 3 6" xfId="33217" xr:uid="{4D767717-106F-4D1C-AFC9-CD8A3C0BCB0E}"/>
    <cellStyle name="Normal 5 12 4" xfId="4919" xr:uid="{9F42A4C6-5359-4D16-88F3-37B22DCEA762}"/>
    <cellStyle name="Normal 5 12 4 2" xfId="8157" xr:uid="{4D98344C-8D01-4360-9748-ECF5B7118CE1}"/>
    <cellStyle name="Normal 5 12 4 2 2" xfId="15580" xr:uid="{310BBD31-031A-44B6-9381-6EBA5F900624}"/>
    <cellStyle name="Normal 5 12 4 2 2 2" xfId="30418" xr:uid="{FA6CDAA7-470D-4A5F-BEC3-3BE1F248FFDC}"/>
    <cellStyle name="Normal 5 12 4 2 2 3" xfId="45251" xr:uid="{30461111-D764-4387-AF2A-4D56D75F4579}"/>
    <cellStyle name="Normal 5 12 4 2 3" xfId="22998" xr:uid="{0482EB53-97B6-4ACD-BC1C-49BE8B8945BD}"/>
    <cellStyle name="Normal 5 12 4 2 4" xfId="37831" xr:uid="{919D0D92-43AE-473C-883E-6CE4A8683839}"/>
    <cellStyle name="Normal 5 12 4 3" xfId="12342" xr:uid="{59D6F105-8B6E-4FEE-AF22-C09F7B8881C6}"/>
    <cellStyle name="Normal 5 12 4 3 2" xfId="27180" xr:uid="{29BABE32-797D-4C7F-89C1-76EFD7F8CA4A}"/>
    <cellStyle name="Normal 5 12 4 3 3" xfId="42013" xr:uid="{46C3E54F-940A-4F3E-8E9A-1F4E3F572D36}"/>
    <cellStyle name="Normal 5 12 4 4" xfId="19760" xr:uid="{2FA8C366-AB50-40A5-AB9A-BF0BBD14DA11}"/>
    <cellStyle name="Normal 5 12 4 5" xfId="34593" xr:uid="{1A806133-4122-44CC-89B4-B0BB14E7814D}"/>
    <cellStyle name="Normal 5 12 5" xfId="5830" xr:uid="{5C543EA6-6508-498D-B4E3-434013671549}"/>
    <cellStyle name="Normal 5 12 5 2" xfId="9069" xr:uid="{57B49BA4-B2C0-4A36-A264-BEE2E63F52B2}"/>
    <cellStyle name="Normal 5 12 5 2 2" xfId="16492" xr:uid="{5819CAED-FF6E-4C43-90E7-D97B6526B2EE}"/>
    <cellStyle name="Normal 5 12 5 2 2 2" xfId="31330" xr:uid="{16DB0FCE-9C38-4CAB-9547-BBD7ED7DDEAD}"/>
    <cellStyle name="Normal 5 12 5 2 2 3" xfId="46163" xr:uid="{F280CA06-CF74-48EA-930A-C20D6C8C8B4A}"/>
    <cellStyle name="Normal 5 12 5 2 3" xfId="23910" xr:uid="{32A5F9A2-2DE1-46D2-A313-EEC50002DDEC}"/>
    <cellStyle name="Normal 5 12 5 2 4" xfId="38743" xr:uid="{1A189A9C-9907-4168-8558-8C979B748250}"/>
    <cellStyle name="Normal 5 12 5 3" xfId="13254" xr:uid="{6CA50515-131A-4B13-9684-13308CCBBC6F}"/>
    <cellStyle name="Normal 5 12 5 3 2" xfId="28092" xr:uid="{E96030B3-D2C0-46B6-A976-54B6F5F0844D}"/>
    <cellStyle name="Normal 5 12 5 3 3" xfId="42925" xr:uid="{164F6E70-12E8-4F16-995E-378220CF94E5}"/>
    <cellStyle name="Normal 5 12 5 4" xfId="20672" xr:uid="{5C6A0D32-5E96-4905-8C8D-2EDFE4891B2B}"/>
    <cellStyle name="Normal 5 12 5 5" xfId="35505" xr:uid="{8193BA94-3308-4FC8-9E3A-2C0A71F33B8D}"/>
    <cellStyle name="Normal 5 12 6" xfId="3549" xr:uid="{23E59DE6-5272-4151-B9BE-0F0B87B0D4E0}"/>
    <cellStyle name="Normal 5 12 6 2" xfId="9552" xr:uid="{6A010D29-099B-4CD1-A143-161C603A6354}"/>
    <cellStyle name="Normal 5 12 6 2 2" xfId="16975" xr:uid="{1DA366BA-E07C-469F-B3ED-3A6C710FE9EF}"/>
    <cellStyle name="Normal 5 12 6 2 2 2" xfId="31813" xr:uid="{42A2AE22-CC08-463B-A465-404EE595BC39}"/>
    <cellStyle name="Normal 5 12 6 2 2 3" xfId="46646" xr:uid="{5FE22076-2581-4585-8CEF-E2CF696B3EBA}"/>
    <cellStyle name="Normal 5 12 6 2 3" xfId="24393" xr:uid="{91EB423A-170D-4B50-9820-8F10792B3CBE}"/>
    <cellStyle name="Normal 5 12 6 2 4" xfId="39226" xr:uid="{57D944FE-28B3-4085-8959-B1F1445A5CD6}"/>
    <cellStyle name="Normal 5 12 6 3" xfId="10964" xr:uid="{30E228E0-C625-40E5-839E-4F3B3F01BD2C}"/>
    <cellStyle name="Normal 5 12 6 3 2" xfId="25802" xr:uid="{5815440A-2ECF-47ED-B5B8-D4BE0AAF5ECE}"/>
    <cellStyle name="Normal 5 12 6 3 3" xfId="40635" xr:uid="{F5DE052C-5852-4A47-89C8-90F47E4944E1}"/>
    <cellStyle name="Normal 5 12 6 4" xfId="18382" xr:uid="{57F95E15-7707-45DA-A62B-F759E39F094E}"/>
    <cellStyle name="Normal 5 12 6 5" xfId="33215" xr:uid="{2A706889-42DB-4ED9-8E46-D066E8BE4927}"/>
    <cellStyle name="Normal 5 12 7" xfId="6782" xr:uid="{BAE304D1-4C19-48C1-ACA8-FB254AB92E90}"/>
    <cellStyle name="Normal 5 12 7 2" xfId="14205" xr:uid="{C63B7BEE-9441-435E-95C2-94A913D687CF}"/>
    <cellStyle name="Normal 5 12 7 2 2" xfId="29043" xr:uid="{E5930109-4ADC-48A1-990D-B08619F0E847}"/>
    <cellStyle name="Normal 5 12 7 2 3" xfId="43876" xr:uid="{811364E9-64F5-4BB3-A32B-0BE1B912F3A8}"/>
    <cellStyle name="Normal 5 12 7 3" xfId="21623" xr:uid="{889758F9-8A14-4F12-9989-6587BBAE69AA}"/>
    <cellStyle name="Normal 5 12 7 4" xfId="36456" xr:uid="{DE33C8D0-3DBA-4ABD-BCED-4F7B874C04E3}"/>
    <cellStyle name="Normal 5 12 8" xfId="10238" xr:uid="{D13720AC-3E0D-4FC2-ACFF-539129CAF655}"/>
    <cellStyle name="Normal 5 12 8 2" xfId="25076" xr:uid="{CE2E4ED4-8411-4173-87BC-57C51CF2635A}"/>
    <cellStyle name="Normal 5 12 8 3" xfId="39909" xr:uid="{8DE944C7-83D7-4062-9BD4-DA06D48DC451}"/>
    <cellStyle name="Normal 5 12 9" xfId="17656" xr:uid="{899B7DBE-DD36-4642-8F6F-683FEEECA4A2}"/>
    <cellStyle name="Normal 5 13" xfId="2838" xr:uid="{0598C432-A0D2-4890-AB55-E9EAD12B77BD}"/>
    <cellStyle name="Normal 5 13 10" xfId="32500" xr:uid="{D3A30F33-DA6E-421E-8684-E6899656B902}"/>
    <cellStyle name="Normal 5 13 2" xfId="3553" xr:uid="{2CEBAFC1-D609-446F-AEC4-08928A0A29D1}"/>
    <cellStyle name="Normal 5 13 2 2" xfId="4920" xr:uid="{100C572F-73CD-4398-A567-B2A1819553A8}"/>
    <cellStyle name="Normal 5 13 2 2 2" xfId="8158" xr:uid="{33277756-48C4-4FB2-9042-5F8A0D86CA6A}"/>
    <cellStyle name="Normal 5 13 2 2 2 2" xfId="15581" xr:uid="{F3431353-EEB8-4094-94FE-24ED43DF531A}"/>
    <cellStyle name="Normal 5 13 2 2 2 2 2" xfId="30419" xr:uid="{B9B4F9F8-5AE9-4B3B-A428-DFF9A324491C}"/>
    <cellStyle name="Normal 5 13 2 2 2 2 3" xfId="45252" xr:uid="{F33840C8-B991-42CC-ABF1-B15AE847F095}"/>
    <cellStyle name="Normal 5 13 2 2 2 3" xfId="22999" xr:uid="{ED046E2A-2E4D-4420-AAB2-67378423CE1A}"/>
    <cellStyle name="Normal 5 13 2 2 2 4" xfId="37832" xr:uid="{E081CF9D-956E-4CC5-B832-10CF599A9D22}"/>
    <cellStyle name="Normal 5 13 2 2 3" xfId="12343" xr:uid="{186E7338-3376-4FCD-BB75-46C1F590053A}"/>
    <cellStyle name="Normal 5 13 2 2 3 2" xfId="27181" xr:uid="{58C98CBD-6681-4AF1-862D-B0B4376FE031}"/>
    <cellStyle name="Normal 5 13 2 2 3 3" xfId="42014" xr:uid="{BD5F277A-BF00-42BE-AC39-0E739EFE5427}"/>
    <cellStyle name="Normal 5 13 2 2 4" xfId="19761" xr:uid="{36552A06-5622-4753-9DEF-3ED739EB917A}"/>
    <cellStyle name="Normal 5 13 2 2 5" xfId="34594" xr:uid="{1DE59ABC-C3A6-439B-9947-3C122F5E2904}"/>
    <cellStyle name="Normal 5 13 2 3" xfId="6786" xr:uid="{15A007DB-3AAE-4A2A-841F-ADEC5F4B6368}"/>
    <cellStyle name="Normal 5 13 2 3 2" xfId="14209" xr:uid="{CBB0C115-7026-42B1-B477-56FC50DD7955}"/>
    <cellStyle name="Normal 5 13 2 3 2 2" xfId="29047" xr:uid="{2CF65AE0-BAEC-415E-AAFD-FE55708B0002}"/>
    <cellStyle name="Normal 5 13 2 3 2 3" xfId="43880" xr:uid="{437A83F9-C911-4D08-BA29-63252ABE7130}"/>
    <cellStyle name="Normal 5 13 2 3 3" xfId="21627" xr:uid="{EFADD1E7-9858-4719-A205-F1F3116F4938}"/>
    <cellStyle name="Normal 5 13 2 3 4" xfId="36460" xr:uid="{3CA5ABED-C313-486C-BCA3-61B1CC4E8110}"/>
    <cellStyle name="Normal 5 13 2 4" xfId="10968" xr:uid="{7867C457-6E45-443D-A9DF-C797380DA5D2}"/>
    <cellStyle name="Normal 5 13 2 4 2" xfId="25806" xr:uid="{19041E63-3FE9-4E13-8E1B-21E1CD2EE752}"/>
    <cellStyle name="Normal 5 13 2 4 3" xfId="40639" xr:uid="{3AC5DBB0-A37D-4222-98F4-686A08E0778C}"/>
    <cellStyle name="Normal 5 13 2 5" xfId="18386" xr:uid="{2197D979-AD16-49B1-8135-45D6517DC169}"/>
    <cellStyle name="Normal 5 13 2 6" xfId="33219" xr:uid="{ABA89744-4A2D-451D-B109-40A9938DFB5A}"/>
    <cellStyle name="Normal 5 13 3" xfId="3554" xr:uid="{01B21B2B-526D-4CC9-AC68-5608B121331C}"/>
    <cellStyle name="Normal 5 13 3 2" xfId="4921" xr:uid="{0C2E0A45-D03B-4165-A8E9-125A620B4F8E}"/>
    <cellStyle name="Normal 5 13 3 2 2" xfId="8159" xr:uid="{51320513-606D-485D-8F3E-2798E8EC0F28}"/>
    <cellStyle name="Normal 5 13 3 2 2 2" xfId="15582" xr:uid="{75A84A41-DE82-4391-9C76-DD851BE4C8F9}"/>
    <cellStyle name="Normal 5 13 3 2 2 2 2" xfId="30420" xr:uid="{C91F7D49-4304-4C79-BE5C-C718331412E2}"/>
    <cellStyle name="Normal 5 13 3 2 2 2 3" xfId="45253" xr:uid="{1D0412C0-C293-4FD4-A40F-4CC5E216D1D4}"/>
    <cellStyle name="Normal 5 13 3 2 2 3" xfId="23000" xr:uid="{DECC3078-D572-4AF7-9139-BB965CD556A7}"/>
    <cellStyle name="Normal 5 13 3 2 2 4" xfId="37833" xr:uid="{18CD0E10-6BA0-4AFC-991F-D50C9C8431CC}"/>
    <cellStyle name="Normal 5 13 3 2 3" xfId="12344" xr:uid="{5D877330-1DE9-4C57-B9BC-593A20CFCECE}"/>
    <cellStyle name="Normal 5 13 3 2 3 2" xfId="27182" xr:uid="{BBED10A0-AC14-4774-88CF-469C4AAF4B20}"/>
    <cellStyle name="Normal 5 13 3 2 3 3" xfId="42015" xr:uid="{7F7A95F9-AA03-4AD5-9BAE-89332A6B7F63}"/>
    <cellStyle name="Normal 5 13 3 2 4" xfId="19762" xr:uid="{758665A9-F984-4985-AA13-815490B21A37}"/>
    <cellStyle name="Normal 5 13 3 2 5" xfId="34595" xr:uid="{B031B711-D05A-4AEC-A368-A7287328657F}"/>
    <cellStyle name="Normal 5 13 3 3" xfId="6787" xr:uid="{AFA6CFC7-449A-408B-BC14-8A892A4D85B3}"/>
    <cellStyle name="Normal 5 13 3 3 2" xfId="14210" xr:uid="{6D9B14E8-82DE-4F97-8453-19FEC84E8838}"/>
    <cellStyle name="Normal 5 13 3 3 2 2" xfId="29048" xr:uid="{E2F67CD6-FB5D-4B81-88E1-818967FCE790}"/>
    <cellStyle name="Normal 5 13 3 3 2 3" xfId="43881" xr:uid="{F5983989-0982-43E5-98C5-B452EE81FAB2}"/>
    <cellStyle name="Normal 5 13 3 3 3" xfId="21628" xr:uid="{B2CF81DA-FEA6-4ADB-BA9D-F2727E164EAD}"/>
    <cellStyle name="Normal 5 13 3 3 4" xfId="36461" xr:uid="{99BA06D1-9E22-4EEA-B39A-1535ED9361EF}"/>
    <cellStyle name="Normal 5 13 3 4" xfId="10969" xr:uid="{A921928A-ADE3-4D9B-8DBC-0CE71F9A94B5}"/>
    <cellStyle name="Normal 5 13 3 4 2" xfId="25807" xr:uid="{AC6BE53A-0E65-4EED-85D6-166F7263549D}"/>
    <cellStyle name="Normal 5 13 3 4 3" xfId="40640" xr:uid="{E73EF31C-5DBA-45A9-BCF4-882D77F2283C}"/>
    <cellStyle name="Normal 5 13 3 5" xfId="18387" xr:uid="{BD65BE85-72A5-487A-9F49-8C56C8585F71}"/>
    <cellStyle name="Normal 5 13 3 6" xfId="33220" xr:uid="{27365B7A-886C-4F28-BA22-0BB30226F760}"/>
    <cellStyle name="Normal 5 13 4" xfId="4922" xr:uid="{1ABBC0C7-A01B-4F26-BDFA-C4BA0D70F201}"/>
    <cellStyle name="Normal 5 13 4 2" xfId="8160" xr:uid="{4EA822D7-3147-477F-AA63-5956FAB19C01}"/>
    <cellStyle name="Normal 5 13 4 2 2" xfId="15583" xr:uid="{C47EBE36-117B-4D60-B448-837AA3348949}"/>
    <cellStyle name="Normal 5 13 4 2 2 2" xfId="30421" xr:uid="{75ADC018-D845-4F63-BB97-37BA7DB6FD8A}"/>
    <cellStyle name="Normal 5 13 4 2 2 3" xfId="45254" xr:uid="{0C3AAC10-5F4F-4CFF-86F8-0279AB2903B0}"/>
    <cellStyle name="Normal 5 13 4 2 3" xfId="23001" xr:uid="{BDD7906A-1EC9-445D-9F48-EB46BD538397}"/>
    <cellStyle name="Normal 5 13 4 2 4" xfId="37834" xr:uid="{F1E80AB9-FE99-4ACE-AB52-61D0F73C1925}"/>
    <cellStyle name="Normal 5 13 4 3" xfId="12345" xr:uid="{BAA47A9A-A108-4958-8E64-5845C1EA84B3}"/>
    <cellStyle name="Normal 5 13 4 3 2" xfId="27183" xr:uid="{AC81EA34-5132-4EE0-B9CB-6F4C11BA5061}"/>
    <cellStyle name="Normal 5 13 4 3 3" xfId="42016" xr:uid="{885B4482-D48A-473A-905E-1D3303DE7F21}"/>
    <cellStyle name="Normal 5 13 4 4" xfId="19763" xr:uid="{10F20FEC-4954-4F52-BC21-87572A39EB6F}"/>
    <cellStyle name="Normal 5 13 4 5" xfId="34596" xr:uid="{4EFC618C-265A-4540-BEED-8A0B55B99835}"/>
    <cellStyle name="Normal 5 13 5" xfId="5677" xr:uid="{A2989FC8-1CEB-46F5-A20D-85D359D8A7F9}"/>
    <cellStyle name="Normal 5 13 5 2" xfId="8917" xr:uid="{B4C29DFA-33BB-4492-927B-8A29AD42E5E1}"/>
    <cellStyle name="Normal 5 13 5 2 2" xfId="16340" xr:uid="{166C923D-04E5-4FAD-957C-4AF8C513E3AC}"/>
    <cellStyle name="Normal 5 13 5 2 2 2" xfId="31178" xr:uid="{F37CDD75-ECA2-476C-A02B-80D35AE17112}"/>
    <cellStyle name="Normal 5 13 5 2 2 3" xfId="46011" xr:uid="{FCE2163A-2DB8-4764-9AF8-E366A8BFFD22}"/>
    <cellStyle name="Normal 5 13 5 2 3" xfId="23758" xr:uid="{B6546A57-0859-4280-B2E7-CAACD6AEE86F}"/>
    <cellStyle name="Normal 5 13 5 2 4" xfId="38591" xr:uid="{F6B74106-1660-4C4A-BC00-8614A80F5D3E}"/>
    <cellStyle name="Normal 5 13 5 3" xfId="13102" xr:uid="{5C826148-11FF-43F1-9513-B9BC9341A924}"/>
    <cellStyle name="Normal 5 13 5 3 2" xfId="27940" xr:uid="{09F0E063-12CB-4A5F-97F5-D51040A74CCA}"/>
    <cellStyle name="Normal 5 13 5 3 3" xfId="42773" xr:uid="{DFD4ADB7-1789-431A-9104-DFE6CE0E3BCB}"/>
    <cellStyle name="Normal 5 13 5 4" xfId="20520" xr:uid="{96C21B85-ADAD-43D5-B642-FF93421995F8}"/>
    <cellStyle name="Normal 5 13 5 5" xfId="35353" xr:uid="{78247A2E-C4D6-48AB-B55C-5E5C5EF2ED6E}"/>
    <cellStyle name="Normal 5 13 6" xfId="3552" xr:uid="{AFD5943F-9C55-4772-B7E3-F20823415F32}"/>
    <cellStyle name="Normal 5 13 6 2" xfId="9553" xr:uid="{6FD59767-54D0-485E-98AC-E06AA292FCCF}"/>
    <cellStyle name="Normal 5 13 6 2 2" xfId="16976" xr:uid="{D811D98C-E4EC-419F-98E6-25EEE2539050}"/>
    <cellStyle name="Normal 5 13 6 2 2 2" xfId="31814" xr:uid="{C8CDDE16-AEED-402E-84E5-8224FAE84BF9}"/>
    <cellStyle name="Normal 5 13 6 2 2 3" xfId="46647" xr:uid="{A4D482D4-0497-4F76-B405-CF0F58E1F156}"/>
    <cellStyle name="Normal 5 13 6 2 3" xfId="24394" xr:uid="{9B1A1FA5-F3B8-441D-AC95-414C2B24125E}"/>
    <cellStyle name="Normal 5 13 6 2 4" xfId="39227" xr:uid="{A2C1BBD1-0739-4338-AE5F-3FCD6FA35E3F}"/>
    <cellStyle name="Normal 5 13 6 3" xfId="10967" xr:uid="{DD63F574-D6CA-4018-ABDC-964A2566C100}"/>
    <cellStyle name="Normal 5 13 6 3 2" xfId="25805" xr:uid="{FED9940F-1490-44B4-A49B-F45B6C73E0CB}"/>
    <cellStyle name="Normal 5 13 6 3 3" xfId="40638" xr:uid="{18149915-F5F7-4943-BC8A-7672F72E5A11}"/>
    <cellStyle name="Normal 5 13 6 4" xfId="18385" xr:uid="{6B2C7638-305A-48DF-B584-B167F80FC50A}"/>
    <cellStyle name="Normal 5 13 6 5" xfId="33218" xr:uid="{9DD18CEB-09D3-4892-8236-23AA8A60B9C5}"/>
    <cellStyle name="Normal 5 13 7" xfId="6785" xr:uid="{0B15BA85-E5C0-4AAE-98AF-AEAAEB61D5DD}"/>
    <cellStyle name="Normal 5 13 7 2" xfId="14208" xr:uid="{63050284-5CEF-45B7-A3F0-68CADE7CC89A}"/>
    <cellStyle name="Normal 5 13 7 2 2" xfId="29046" xr:uid="{72BDF31E-5AFA-4373-AC7A-18F5759A6D4A}"/>
    <cellStyle name="Normal 5 13 7 2 3" xfId="43879" xr:uid="{A2DEA05C-B0AD-481D-A11C-B984FDC368CD}"/>
    <cellStyle name="Normal 5 13 7 3" xfId="21626" xr:uid="{2EA942AE-EEA1-4783-8CD9-9782C631A044}"/>
    <cellStyle name="Normal 5 13 7 4" xfId="36459" xr:uid="{57EAA9BA-4290-45AF-B37B-773D9B45EA8E}"/>
    <cellStyle name="Normal 5 13 8" xfId="10249" xr:uid="{E09B50A1-2532-41D5-BAF1-DDA2F76A3FA2}"/>
    <cellStyle name="Normal 5 13 8 2" xfId="25087" xr:uid="{837F5269-4202-417A-B384-D01F4612926C}"/>
    <cellStyle name="Normal 5 13 8 3" xfId="39920" xr:uid="{13FCB638-427E-407A-B0CC-E97368D10720}"/>
    <cellStyle name="Normal 5 13 9" xfId="17667" xr:uid="{3B4D59EA-67D6-41F2-808A-F11A55CF1D40}"/>
    <cellStyle name="Normal 5 14" xfId="2847" xr:uid="{01EC28A8-3A9B-4ADA-8C11-22A3A9CBF57F}"/>
    <cellStyle name="Normal 5 14 10" xfId="32511" xr:uid="{E7261077-C6C3-4D14-BDE3-C0BFBA1881F8}"/>
    <cellStyle name="Normal 5 14 2" xfId="3556" xr:uid="{276B9C83-FD90-4156-8608-492DAA080DC5}"/>
    <cellStyle name="Normal 5 14 2 2" xfId="4923" xr:uid="{9E47A07B-4581-447A-A576-CA9B8CE8910B}"/>
    <cellStyle name="Normal 5 14 2 2 2" xfId="8161" xr:uid="{8882154B-1EE2-450E-BA53-FF024F527B66}"/>
    <cellStyle name="Normal 5 14 2 2 2 2" xfId="15584" xr:uid="{9E4D9254-BB47-4DAC-AF96-5C6C6F88E745}"/>
    <cellStyle name="Normal 5 14 2 2 2 2 2" xfId="30422" xr:uid="{A8DACE9B-6A29-4ABB-816D-572FC4822B10}"/>
    <cellStyle name="Normal 5 14 2 2 2 2 3" xfId="45255" xr:uid="{70BFA928-A154-4339-A501-035B4860EB9E}"/>
    <cellStyle name="Normal 5 14 2 2 2 3" xfId="23002" xr:uid="{C2395BB1-6E5C-42FC-A2F5-696B679FDA91}"/>
    <cellStyle name="Normal 5 14 2 2 2 4" xfId="37835" xr:uid="{EF92CD11-DBE2-4B50-8822-228ECF777EDC}"/>
    <cellStyle name="Normal 5 14 2 2 3" xfId="12346" xr:uid="{B7CFBEF0-B17E-4B1D-9FC2-5A970CF2F625}"/>
    <cellStyle name="Normal 5 14 2 2 3 2" xfId="27184" xr:uid="{F29C1833-2700-4369-9ACE-A74BDCFC9FF4}"/>
    <cellStyle name="Normal 5 14 2 2 3 3" xfId="42017" xr:uid="{91CE0F9B-44C7-44ED-A982-3CDE017E86E7}"/>
    <cellStyle name="Normal 5 14 2 2 4" xfId="19764" xr:uid="{682D1B17-85D6-4F22-864C-9097B6063660}"/>
    <cellStyle name="Normal 5 14 2 2 5" xfId="34597" xr:uid="{3213E401-7747-4E75-AE58-E3CF9D8008BA}"/>
    <cellStyle name="Normal 5 14 2 3" xfId="6789" xr:uid="{E865D2DE-CE2E-4165-8D79-692328E17A6E}"/>
    <cellStyle name="Normal 5 14 2 3 2" xfId="14212" xr:uid="{277352CE-AE1B-4FD3-BA9F-BF0BCB4A2B47}"/>
    <cellStyle name="Normal 5 14 2 3 2 2" xfId="29050" xr:uid="{51A653B9-3546-4ED0-979C-A193D69AB795}"/>
    <cellStyle name="Normal 5 14 2 3 2 3" xfId="43883" xr:uid="{7D947E89-3076-43F6-B8EA-71AE239A735B}"/>
    <cellStyle name="Normal 5 14 2 3 3" xfId="21630" xr:uid="{84DCC2B3-F05B-4722-A0F3-5A417ADC151D}"/>
    <cellStyle name="Normal 5 14 2 3 4" xfId="36463" xr:uid="{02FDD2C0-22D9-4BD5-82E8-6F37AC68485B}"/>
    <cellStyle name="Normal 5 14 2 4" xfId="10971" xr:uid="{78B24357-F59D-41B1-8ED5-EE562C37E1DC}"/>
    <cellStyle name="Normal 5 14 2 4 2" xfId="25809" xr:uid="{E7EB4DDB-709C-4F34-9A96-74B3EEB2F97E}"/>
    <cellStyle name="Normal 5 14 2 4 3" xfId="40642" xr:uid="{461A0036-BEA8-4364-8D9E-63B564AEA077}"/>
    <cellStyle name="Normal 5 14 2 5" xfId="18389" xr:uid="{160AF6B9-7B14-465A-9267-30F7FB93B3E7}"/>
    <cellStyle name="Normal 5 14 2 6" xfId="33222" xr:uid="{D26B48BA-9434-4AAD-ACD8-68B9C53B5C65}"/>
    <cellStyle name="Normal 5 14 3" xfId="3557" xr:uid="{360A6A36-438D-41A7-B785-76D341D202C1}"/>
    <cellStyle name="Normal 5 14 3 2" xfId="4924" xr:uid="{076A41E9-9071-4B84-8652-B4ACB098B36F}"/>
    <cellStyle name="Normal 5 14 3 2 2" xfId="8162" xr:uid="{8FC6B31C-8C49-401F-92CA-C356899F8CB2}"/>
    <cellStyle name="Normal 5 14 3 2 2 2" xfId="15585" xr:uid="{78AFBA6A-7B1D-4AB2-9EBA-8B5D2904AD1F}"/>
    <cellStyle name="Normal 5 14 3 2 2 2 2" xfId="30423" xr:uid="{FDC61379-B637-435C-9624-7A3183D12D34}"/>
    <cellStyle name="Normal 5 14 3 2 2 2 3" xfId="45256" xr:uid="{85D6EDC2-E20C-42DE-B150-5FD9461F11B8}"/>
    <cellStyle name="Normal 5 14 3 2 2 3" xfId="23003" xr:uid="{18E171EB-8294-4508-9610-6ABBE60EAFC3}"/>
    <cellStyle name="Normal 5 14 3 2 2 4" xfId="37836" xr:uid="{707672EF-4AA5-4FA7-8BE0-9A7CBC6AC24A}"/>
    <cellStyle name="Normal 5 14 3 2 3" xfId="12347" xr:uid="{051FA0EB-8A9F-4761-8C89-37C305EB0E8A}"/>
    <cellStyle name="Normal 5 14 3 2 3 2" xfId="27185" xr:uid="{38A900AB-A672-4863-9C57-E76754B84B37}"/>
    <cellStyle name="Normal 5 14 3 2 3 3" xfId="42018" xr:uid="{14D8993C-36C6-410A-A44B-ABC280EB7FFB}"/>
    <cellStyle name="Normal 5 14 3 2 4" xfId="19765" xr:uid="{49113531-FBFD-4815-B3C9-2CB765417E35}"/>
    <cellStyle name="Normal 5 14 3 2 5" xfId="34598" xr:uid="{91A5AF5F-9E94-4DA9-AB58-9479B85A983C}"/>
    <cellStyle name="Normal 5 14 3 3" xfId="6790" xr:uid="{364D1975-076E-499B-8EF2-E14EAF8290E6}"/>
    <cellStyle name="Normal 5 14 3 3 2" xfId="14213" xr:uid="{F367A82D-9B15-43AB-B292-334E4C544888}"/>
    <cellStyle name="Normal 5 14 3 3 2 2" xfId="29051" xr:uid="{FFEF0340-9778-48E4-B6D1-D33B47D7DB1B}"/>
    <cellStyle name="Normal 5 14 3 3 2 3" xfId="43884" xr:uid="{9477A119-EBDA-4AF2-8770-0A7CBEAAB7DE}"/>
    <cellStyle name="Normal 5 14 3 3 3" xfId="21631" xr:uid="{5D69F055-1394-4141-B3FD-567492E983A1}"/>
    <cellStyle name="Normal 5 14 3 3 4" xfId="36464" xr:uid="{7CF3F548-D408-439A-8C80-6C6E083622AC}"/>
    <cellStyle name="Normal 5 14 3 4" xfId="10972" xr:uid="{875AE35C-B219-4A18-BE29-17B18E871E59}"/>
    <cellStyle name="Normal 5 14 3 4 2" xfId="25810" xr:uid="{036C4229-8354-4CC4-84F9-13521CBDC9C8}"/>
    <cellStyle name="Normal 5 14 3 4 3" xfId="40643" xr:uid="{6BF5FCDC-6B10-436D-B47B-8FDEB7AE591F}"/>
    <cellStyle name="Normal 5 14 3 5" xfId="18390" xr:uid="{050A1586-A60E-4AE2-BE7B-F4A42D9D5690}"/>
    <cellStyle name="Normal 5 14 3 6" xfId="33223" xr:uid="{2BF6BD0A-2385-457D-BED8-06FAE94508E6}"/>
    <cellStyle name="Normal 5 14 4" xfId="4925" xr:uid="{51A83FAF-0F9C-4648-BDDB-CD3EE6CF149E}"/>
    <cellStyle name="Normal 5 14 4 2" xfId="8163" xr:uid="{C4032B18-CB77-49C2-8579-E7827205CD78}"/>
    <cellStyle name="Normal 5 14 4 2 2" xfId="15586" xr:uid="{ED1B02CB-7788-4ACA-BE8E-A32CF2D0A065}"/>
    <cellStyle name="Normal 5 14 4 2 2 2" xfId="30424" xr:uid="{88EF5A22-925D-4941-866D-10F5539BFF9E}"/>
    <cellStyle name="Normal 5 14 4 2 2 3" xfId="45257" xr:uid="{A75315D5-AD12-4D11-867E-B03B9AF58F97}"/>
    <cellStyle name="Normal 5 14 4 2 3" xfId="23004" xr:uid="{33E6A2D4-E362-4B46-AEC0-4FA631EDB7F4}"/>
    <cellStyle name="Normal 5 14 4 2 4" xfId="37837" xr:uid="{56CFCCF2-1A8E-410A-A8DB-02BA742EC4FF}"/>
    <cellStyle name="Normal 5 14 4 3" xfId="12348" xr:uid="{1A9A21E4-5477-4637-B3F3-CC876D2E2E78}"/>
    <cellStyle name="Normal 5 14 4 3 2" xfId="27186" xr:uid="{1375F12F-9FDE-408E-9DE8-D17BC63F0DA4}"/>
    <cellStyle name="Normal 5 14 4 3 3" xfId="42019" xr:uid="{BC9BB1D6-4FDA-45A9-B861-6A6CAFEC1ECC}"/>
    <cellStyle name="Normal 5 14 4 4" xfId="19766" xr:uid="{BEE5C170-75C1-4137-9A26-279086324BD2}"/>
    <cellStyle name="Normal 5 14 4 5" xfId="34599" xr:uid="{73B65889-C4F2-4149-B0C8-2A0717E91A8C}"/>
    <cellStyle name="Normal 5 14 5" xfId="6024" xr:uid="{AA454940-44EF-47BB-848D-9ECEAF2B5F25}"/>
    <cellStyle name="Normal 5 14 5 2" xfId="9262" xr:uid="{6756292B-D77E-4F37-828C-6763E77D57EF}"/>
    <cellStyle name="Normal 5 14 5 2 2" xfId="16685" xr:uid="{FC0C44CD-F9D2-4452-9933-5E4ECAF5FD18}"/>
    <cellStyle name="Normal 5 14 5 2 2 2" xfId="31523" xr:uid="{D7039D2B-EEB5-4A8C-8BAB-63D591051F8A}"/>
    <cellStyle name="Normal 5 14 5 2 2 3" xfId="46356" xr:uid="{48F6085B-97C0-402B-B198-29EB21AE238D}"/>
    <cellStyle name="Normal 5 14 5 2 3" xfId="24103" xr:uid="{11092A4A-7647-4B29-BDB2-EF80EF6C1110}"/>
    <cellStyle name="Normal 5 14 5 2 4" xfId="38936" xr:uid="{3C57CE8D-CCA8-42AE-94DD-79FCB029100F}"/>
    <cellStyle name="Normal 5 14 5 3" xfId="13447" xr:uid="{B2BDF5A6-5326-4E5E-947D-A3C4E6898895}"/>
    <cellStyle name="Normal 5 14 5 3 2" xfId="28285" xr:uid="{3CFE3BE6-1336-4058-8CF3-8E9D47D369A0}"/>
    <cellStyle name="Normal 5 14 5 3 3" xfId="43118" xr:uid="{A9B3EE46-9733-4A0A-B4A5-9C1EF7428965}"/>
    <cellStyle name="Normal 5 14 5 4" xfId="20865" xr:uid="{E0BB7274-E811-4E0F-BAEE-976C1D47D9E7}"/>
    <cellStyle name="Normal 5 14 5 5" xfId="35698" xr:uid="{192F10B2-1845-48ED-B71A-C5E177BC71A8}"/>
    <cellStyle name="Normal 5 14 6" xfId="3555" xr:uid="{E280DF25-D697-4F77-BBB2-59DC8D5D8010}"/>
    <cellStyle name="Normal 5 14 6 2" xfId="9554" xr:uid="{CC41DF0A-8E45-4AC3-95D3-F20E6E0BAC28}"/>
    <cellStyle name="Normal 5 14 6 2 2" xfId="16977" xr:uid="{53BDDF53-EEAC-41C7-87BA-A00CE45B684C}"/>
    <cellStyle name="Normal 5 14 6 2 2 2" xfId="31815" xr:uid="{58DDEEA1-EF74-4D28-A163-D3844F1E8B5E}"/>
    <cellStyle name="Normal 5 14 6 2 2 3" xfId="46648" xr:uid="{024C1DEA-8EC9-49A8-B407-2038018E7970}"/>
    <cellStyle name="Normal 5 14 6 2 3" xfId="24395" xr:uid="{D602522E-DF59-4FA1-A3E8-5EE5BB412FAA}"/>
    <cellStyle name="Normal 5 14 6 2 4" xfId="39228" xr:uid="{1EF41F90-0827-44B1-84BC-F7767CEC9280}"/>
    <cellStyle name="Normal 5 14 6 3" xfId="10970" xr:uid="{E15A609F-96F8-4761-ACD6-78544A690D2E}"/>
    <cellStyle name="Normal 5 14 6 3 2" xfId="25808" xr:uid="{26531C1A-F27D-4082-B074-476CA0713755}"/>
    <cellStyle name="Normal 5 14 6 3 3" xfId="40641" xr:uid="{986BE8A3-DE9D-4267-A817-F1892868CA4B}"/>
    <cellStyle name="Normal 5 14 6 4" xfId="18388" xr:uid="{5C2EFC04-001E-4300-9CAC-81AFC7195EC5}"/>
    <cellStyle name="Normal 5 14 6 5" xfId="33221" xr:uid="{5A68C5C0-D209-4DCD-803E-F2E8C8C2E9DB}"/>
    <cellStyle name="Normal 5 14 7" xfId="6788" xr:uid="{67642878-340C-4BEF-B9F4-E8B5B9091754}"/>
    <cellStyle name="Normal 5 14 7 2" xfId="14211" xr:uid="{E1319AE7-5C38-4416-8E56-B29DE3D0B575}"/>
    <cellStyle name="Normal 5 14 7 2 2" xfId="29049" xr:uid="{91BF522C-729E-4B8C-B2F3-A6FCA64D1B6E}"/>
    <cellStyle name="Normal 5 14 7 2 3" xfId="43882" xr:uid="{9F47394F-171E-4B19-850B-FAFAE8E07BDD}"/>
    <cellStyle name="Normal 5 14 7 3" xfId="21629" xr:uid="{D05E0796-62FC-4252-8EBE-1235988AA89A}"/>
    <cellStyle name="Normal 5 14 7 4" xfId="36462" xr:uid="{8CBCA354-A371-49D2-B149-BC325EBA0E4C}"/>
    <cellStyle name="Normal 5 14 8" xfId="10260" xr:uid="{17CDF679-C753-4E62-B2D2-4A01E22A02F9}"/>
    <cellStyle name="Normal 5 14 8 2" xfId="25098" xr:uid="{7B60BA02-177A-4356-9506-0A34AEE8C521}"/>
    <cellStyle name="Normal 5 14 8 3" xfId="39931" xr:uid="{386CDDE9-C00B-4570-9EF1-10512BFE1772}"/>
    <cellStyle name="Normal 5 14 9" xfId="17678" xr:uid="{20E248FA-0D9D-4BFE-A2E4-04544183A508}"/>
    <cellStyle name="Normal 5 15" xfId="3558" xr:uid="{37EDE446-129B-4CF0-B81B-0287F97F8AB7}"/>
    <cellStyle name="Normal 5 15 2" xfId="4926" xr:uid="{9740D969-1E02-4172-9861-44C52230B486}"/>
    <cellStyle name="Normal 5 15 2 2" xfId="8164" xr:uid="{FC8F8E31-2964-4D52-B3A1-70CFB215D657}"/>
    <cellStyle name="Normal 5 15 2 2 2" xfId="15587" xr:uid="{0EE305C3-EF51-453B-ADDF-5A4F543D6B8D}"/>
    <cellStyle name="Normal 5 15 2 2 2 2" xfId="30425" xr:uid="{4CBFCE5D-8199-45CF-9938-644B636108E9}"/>
    <cellStyle name="Normal 5 15 2 2 2 3" xfId="45258" xr:uid="{C65DBBDC-B562-4FAA-B087-139D2AD736D2}"/>
    <cellStyle name="Normal 5 15 2 2 3" xfId="23005" xr:uid="{FBCA4085-5DA4-446C-BA67-0A7E0E6C577C}"/>
    <cellStyle name="Normal 5 15 2 2 4" xfId="37838" xr:uid="{071496EB-F741-4072-9B35-A1A295D53A6F}"/>
    <cellStyle name="Normal 5 15 2 3" xfId="12349" xr:uid="{6192A6C9-572B-4FA0-8F88-82902248B85B}"/>
    <cellStyle name="Normal 5 15 2 3 2" xfId="27187" xr:uid="{693DC3D0-E511-4730-B7BC-6687A9A85321}"/>
    <cellStyle name="Normal 5 15 2 3 3" xfId="42020" xr:uid="{1F2B0772-4B6A-46FF-AFE0-C08360399424}"/>
    <cellStyle name="Normal 5 15 2 4" xfId="19767" xr:uid="{99D1EEDC-E3D3-48D3-A3FE-76788324AA27}"/>
    <cellStyle name="Normal 5 15 2 5" xfId="34600" xr:uid="{42F80953-20F4-422C-BBFD-29491362B271}"/>
    <cellStyle name="Normal 5 15 3" xfId="6791" xr:uid="{0FDAE676-6C90-400A-86C7-E000F25CAE81}"/>
    <cellStyle name="Normal 5 15 3 2" xfId="14214" xr:uid="{F7C53567-8263-4050-B428-085895220C76}"/>
    <cellStyle name="Normal 5 15 3 2 2" xfId="29052" xr:uid="{A674FED2-9910-4072-B3CF-B1C46F008682}"/>
    <cellStyle name="Normal 5 15 3 2 3" xfId="43885" xr:uid="{F07829BF-56E0-4AA7-8E05-29B533BA09D2}"/>
    <cellStyle name="Normal 5 15 3 3" xfId="21632" xr:uid="{0B7AE25E-5D27-419B-8524-9EB445F5462E}"/>
    <cellStyle name="Normal 5 15 3 4" xfId="36465" xr:uid="{342B0E2D-4EC5-4001-B6FA-EFCF071C11FD}"/>
    <cellStyle name="Normal 5 15 4" xfId="10973" xr:uid="{124159DA-8DE2-42D1-AAE1-8159F0C83B4D}"/>
    <cellStyle name="Normal 5 15 4 2" xfId="25811" xr:uid="{FE957EC4-45C3-4219-91EB-7CBE5B70F58B}"/>
    <cellStyle name="Normal 5 15 4 3" xfId="40644" xr:uid="{1192971B-0581-42AB-B071-7289B5DA4B03}"/>
    <cellStyle name="Normal 5 15 5" xfId="18391" xr:uid="{DAC78E41-C853-4488-A2FA-02E42796BDB9}"/>
    <cellStyle name="Normal 5 15 6" xfId="33224" xr:uid="{1ADA76A1-991E-4A44-B34B-F1711AC98E2C}"/>
    <cellStyle name="Normal 5 16" xfId="3559" xr:uid="{432ACFF4-05CF-44A5-9A86-C0490AB4BF72}"/>
    <cellStyle name="Normal 5 16 2" xfId="4927" xr:uid="{2D9D813E-076C-424A-A9FD-484E8726B219}"/>
    <cellStyle name="Normal 5 16 2 2" xfId="8165" xr:uid="{2A7409C6-8065-4566-AA5D-943E55F63835}"/>
    <cellStyle name="Normal 5 16 2 2 2" xfId="15588" xr:uid="{79F490E7-6F27-4314-9E4F-007ABF106611}"/>
    <cellStyle name="Normal 5 16 2 2 2 2" xfId="30426" xr:uid="{7A2D8AD3-FC26-45BA-BDB9-3135C52BC5A4}"/>
    <cellStyle name="Normal 5 16 2 2 2 3" xfId="45259" xr:uid="{EBA70D41-07B9-499F-8D01-865860FD4B91}"/>
    <cellStyle name="Normal 5 16 2 2 3" xfId="23006" xr:uid="{5F50EBBA-6A39-4FC5-AF8E-27426AD5F33F}"/>
    <cellStyle name="Normal 5 16 2 2 4" xfId="37839" xr:uid="{1B4205C8-F10A-492C-82B4-CF9D58AF7C94}"/>
    <cellStyle name="Normal 5 16 2 3" xfId="12350" xr:uid="{5E86BEEF-3B5C-48B1-B052-B6F93ED08864}"/>
    <cellStyle name="Normal 5 16 2 3 2" xfId="27188" xr:uid="{3179E654-4DF0-4AFB-95F0-DFF8DEEFD2E8}"/>
    <cellStyle name="Normal 5 16 2 3 3" xfId="42021" xr:uid="{11F4407A-2751-4141-BE2B-54FA2D36A9F2}"/>
    <cellStyle name="Normal 5 16 2 4" xfId="19768" xr:uid="{7B52DEAC-580F-48BC-9A70-159A9BCBA0FF}"/>
    <cellStyle name="Normal 5 16 2 5" xfId="34601" xr:uid="{A300896C-999D-4F0B-A342-BE14E2C95636}"/>
    <cellStyle name="Normal 5 16 3" xfId="6792" xr:uid="{2DB7D6C2-0BD3-4B61-88CB-39BFA4B89B03}"/>
    <cellStyle name="Normal 5 16 3 2" xfId="14215" xr:uid="{F1837542-74F5-4951-8797-B31D63FA57CE}"/>
    <cellStyle name="Normal 5 16 3 2 2" xfId="29053" xr:uid="{3D4168DC-BA55-4886-B0EC-0A0C9A946CD3}"/>
    <cellStyle name="Normal 5 16 3 2 3" xfId="43886" xr:uid="{3877E1A8-67C0-4DA6-B5D1-6E4B16796C35}"/>
    <cellStyle name="Normal 5 16 3 3" xfId="21633" xr:uid="{7EAAFADC-3C04-4FD4-AB0A-B389094244C7}"/>
    <cellStyle name="Normal 5 16 3 4" xfId="36466" xr:uid="{9120C15A-01F2-4618-AF3A-D9E225B7631F}"/>
    <cellStyle name="Normal 5 16 4" xfId="10974" xr:uid="{DF8B3C88-F777-4132-BE86-9E025CEC24FB}"/>
    <cellStyle name="Normal 5 16 4 2" xfId="25812" xr:uid="{01ED30AC-C14B-42E0-9594-3D21A7354BC4}"/>
    <cellStyle name="Normal 5 16 4 3" xfId="40645" xr:uid="{C0DCFA92-395A-4D49-840E-4339D985DBC0}"/>
    <cellStyle name="Normal 5 16 5" xfId="18392" xr:uid="{4E241377-0D0E-4DD3-96B1-605A8D3C8069}"/>
    <cellStyle name="Normal 5 16 6" xfId="33225" xr:uid="{FB5D1A52-5A1E-4E0C-8A2A-F5477214C652}"/>
    <cellStyle name="Normal 5 17" xfId="4928" xr:uid="{52904587-03A4-4169-AF1B-45F9975F0749}"/>
    <cellStyle name="Normal 5 17 2" xfId="8166" xr:uid="{14901D5D-D49A-4C42-9149-2A3C8D5B750C}"/>
    <cellStyle name="Normal 5 17 2 2" xfId="15589" xr:uid="{55DAE962-CA2A-47D6-B381-075146A7FBC1}"/>
    <cellStyle name="Normal 5 17 2 2 2" xfId="30427" xr:uid="{55EBBB3E-253D-42B7-9B68-29F2AFB021F9}"/>
    <cellStyle name="Normal 5 17 2 2 3" xfId="45260" xr:uid="{C994F393-38E7-4F57-8C02-92175833EC05}"/>
    <cellStyle name="Normal 5 17 2 3" xfId="23007" xr:uid="{8AA3B33E-446F-4DBE-9FF5-241F7B3EC6B2}"/>
    <cellStyle name="Normal 5 17 2 4" xfId="37840" xr:uid="{5A76B8E7-1D45-4240-8EC1-E62514E4A04C}"/>
    <cellStyle name="Normal 5 17 3" xfId="12351" xr:uid="{8F07D1A7-7DD4-4034-A175-92A2BA64150F}"/>
    <cellStyle name="Normal 5 17 3 2" xfId="27189" xr:uid="{8EC99152-8D8F-4E11-A747-FA4A8017F25D}"/>
    <cellStyle name="Normal 5 17 3 3" xfId="42022" xr:uid="{53F570C4-68FB-4DA1-8065-9E15FEACFE50}"/>
    <cellStyle name="Normal 5 17 4" xfId="19769" xr:uid="{E2B04D56-5E5A-4863-9D72-78A2F4FCF661}"/>
    <cellStyle name="Normal 5 17 5" xfId="34602" xr:uid="{C42CB655-BD2C-4D29-994F-137DC2448E9A}"/>
    <cellStyle name="Normal 5 18" xfId="5761" xr:uid="{0ED06C12-2376-4166-84CA-A17C2BC23CDA}"/>
    <cellStyle name="Normal 5 18 2" xfId="9001" xr:uid="{D26BB4F3-06D9-4767-8998-97120E3D4315}"/>
    <cellStyle name="Normal 5 18 2 2" xfId="16424" xr:uid="{A5C360B3-850B-4ADE-9708-BFBAA0852D23}"/>
    <cellStyle name="Normal 5 18 2 2 2" xfId="31262" xr:uid="{44FCA963-D6DE-477C-9272-D314A328F39D}"/>
    <cellStyle name="Normal 5 18 2 2 3" xfId="46095" xr:uid="{7236CCC2-6DDA-442A-956B-39C343CD6CB9}"/>
    <cellStyle name="Normal 5 18 2 3" xfId="23842" xr:uid="{8697EEE1-6C59-45A2-A9D6-996910A3A6D6}"/>
    <cellStyle name="Normal 5 18 2 4" xfId="38675" xr:uid="{CCE21F7E-9B9B-4E41-8E57-D7020B4D7F57}"/>
    <cellStyle name="Normal 5 18 3" xfId="13186" xr:uid="{248D1AA1-4AEB-4FF4-9668-381EC6EE3370}"/>
    <cellStyle name="Normal 5 18 3 2" xfId="28024" xr:uid="{4F616F2A-050C-4EA5-9222-B8EAD87A20FB}"/>
    <cellStyle name="Normal 5 18 3 3" xfId="42857" xr:uid="{75B996DA-7E0A-42C8-B099-10D19C8F9278}"/>
    <cellStyle name="Normal 5 18 4" xfId="20604" xr:uid="{81D945E2-84A4-41C6-90F9-4686C78006E8}"/>
    <cellStyle name="Normal 5 18 5" xfId="35437" xr:uid="{227FCCF1-0B71-464E-B9D1-DD5347E6B49B}"/>
    <cellStyle name="Normal 5 19" xfId="3542" xr:uid="{ADA0E444-2FD3-4B0E-B13C-3D43018CD7E5}"/>
    <cellStyle name="Normal 5 19 2" xfId="9549" xr:uid="{CD62F1DA-1E06-4CAD-99F5-8EE72E276623}"/>
    <cellStyle name="Normal 5 19 2 2" xfId="16972" xr:uid="{ECB45947-6CAD-4E52-9EE1-B57055BA1AC7}"/>
    <cellStyle name="Normal 5 19 2 2 2" xfId="31810" xr:uid="{65CD9D6D-53F4-45C1-ADBA-00EBAC07F6DB}"/>
    <cellStyle name="Normal 5 19 2 2 3" xfId="46643" xr:uid="{12D33D1B-8371-4BF1-9F21-CC4849DD126B}"/>
    <cellStyle name="Normal 5 19 2 3" xfId="24390" xr:uid="{1B422288-419B-4671-A565-0218D9EA8AF7}"/>
    <cellStyle name="Normal 5 19 2 4" xfId="39223" xr:uid="{21E1D27B-EE03-458D-8BE6-1C969149C4CF}"/>
    <cellStyle name="Normal 5 19 3" xfId="10957" xr:uid="{1818FF9A-71D4-4727-9399-95D6B832807E}"/>
    <cellStyle name="Normal 5 19 3 2" xfId="25795" xr:uid="{CDF99443-37D7-4BD1-A532-0EE1AEC3AFFD}"/>
    <cellStyle name="Normal 5 19 3 3" xfId="40628" xr:uid="{1A4FDF17-B5DC-44F4-9C48-CD7000CE8743}"/>
    <cellStyle name="Normal 5 19 4" xfId="18375" xr:uid="{E9681C8F-538D-4E11-8AF1-14C44FD5D2E8}"/>
    <cellStyle name="Normal 5 19 5" xfId="33208" xr:uid="{C3CAE2F4-AA67-4EA8-B104-638E8121BB6E}"/>
    <cellStyle name="Normal 5 2" xfId="256" xr:uid="{CE44BF94-A0F4-4BF7-9A5F-387A50277551}"/>
    <cellStyle name="Normal 5 2 10" xfId="17261" xr:uid="{D7C7CADE-0EC3-4886-A470-653818BB3D16}"/>
    <cellStyle name="Normal 5 2 11" xfId="32094" xr:uid="{ABD5E20B-3166-4E93-A209-FF45633E1910}"/>
    <cellStyle name="Normal 5 2 12" xfId="2218" xr:uid="{532C2309-AD02-4613-890A-01F4BE6C19F8}"/>
    <cellStyle name="Normal 5 2 2" xfId="1742" xr:uid="{BFDA1AA1-74FE-4048-805B-FC2A9229B23D}"/>
    <cellStyle name="Normal 5 2 2 10" xfId="32116" xr:uid="{8DB37E3B-AEE6-49CC-B65F-7C0D0C9D2768}"/>
    <cellStyle name="Normal 5 2 2 11" xfId="2295" xr:uid="{92769AE6-86CB-4235-812B-B0289C47901C}"/>
    <cellStyle name="Normal 5 2 2 2" xfId="3562" xr:uid="{883ED18D-22CD-438C-9806-AA0B6EFAD766}"/>
    <cellStyle name="Normal 5 2 2 2 2" xfId="4929" xr:uid="{02E43BAC-4934-479B-864F-BEFA37588C73}"/>
    <cellStyle name="Normal 5 2 2 2 2 2" xfId="8167" xr:uid="{8F2B48C2-F433-4F20-95AB-9D0BF5B3B473}"/>
    <cellStyle name="Normal 5 2 2 2 2 2 2" xfId="15590" xr:uid="{3075EF20-837F-42E0-9B3C-5BAD23C77ACA}"/>
    <cellStyle name="Normal 5 2 2 2 2 2 2 2" xfId="30428" xr:uid="{B571D61B-1303-412C-A880-6C3F6855E804}"/>
    <cellStyle name="Normal 5 2 2 2 2 2 2 3" xfId="45261" xr:uid="{38FA9E03-EF8A-467E-81FA-71DE7F57EF2C}"/>
    <cellStyle name="Normal 5 2 2 2 2 2 3" xfId="23008" xr:uid="{3ECBAE78-6501-4BDB-A57A-3DEB604BA47A}"/>
    <cellStyle name="Normal 5 2 2 2 2 2 4" xfId="37841" xr:uid="{BE4F2B8A-180F-461C-9507-FFFAA8553F47}"/>
    <cellStyle name="Normal 5 2 2 2 2 3" xfId="12352" xr:uid="{AEAF14C3-BC4C-4C6E-9775-7006DF4A9582}"/>
    <cellStyle name="Normal 5 2 2 2 2 3 2" xfId="27190" xr:uid="{64F17B08-BA5D-497C-B983-B43FD6AE3056}"/>
    <cellStyle name="Normal 5 2 2 2 2 3 3" xfId="42023" xr:uid="{63F2BD7F-55D2-479B-8890-372EE0A89E1C}"/>
    <cellStyle name="Normal 5 2 2 2 2 4" xfId="19770" xr:uid="{5BF4BAE9-9AEE-4730-BD53-D8543262368D}"/>
    <cellStyle name="Normal 5 2 2 2 2 5" xfId="34603" xr:uid="{08EBB359-0B42-47EC-92C6-AEB834BCE5E1}"/>
    <cellStyle name="Normal 5 2 2 2 3" xfId="6795" xr:uid="{68F210CE-9111-45F0-BC71-DB2B6A78EDE7}"/>
    <cellStyle name="Normal 5 2 2 2 3 2" xfId="14218" xr:uid="{1561C36A-7056-4CD4-813A-787A828B8129}"/>
    <cellStyle name="Normal 5 2 2 2 3 2 2" xfId="29056" xr:uid="{D0457EAB-33A5-469B-9512-DB968B73474F}"/>
    <cellStyle name="Normal 5 2 2 2 3 2 3" xfId="43889" xr:uid="{DE0CA3A6-189C-4B13-A13D-C14EEF43120F}"/>
    <cellStyle name="Normal 5 2 2 2 3 3" xfId="21636" xr:uid="{63717BE9-863A-479E-B9FD-44B7632349F3}"/>
    <cellStyle name="Normal 5 2 2 2 3 4" xfId="36469" xr:uid="{FD06071E-E418-4B82-BABB-B07A844392A0}"/>
    <cellStyle name="Normal 5 2 2 2 4" xfId="10977" xr:uid="{17B8896F-908E-4309-8946-E81C704F4688}"/>
    <cellStyle name="Normal 5 2 2 2 4 2" xfId="25815" xr:uid="{E27C285F-1C29-462D-94FF-44F7F9647916}"/>
    <cellStyle name="Normal 5 2 2 2 4 3" xfId="40648" xr:uid="{B98A9DE9-52FB-486F-9168-C151ED1F3CA1}"/>
    <cellStyle name="Normal 5 2 2 2 5" xfId="18395" xr:uid="{77F50069-12C3-4BC8-BDF0-EFD7E2D27DE4}"/>
    <cellStyle name="Normal 5 2 2 2 6" xfId="33228" xr:uid="{26A05581-B9D0-4919-A9DD-456CE072E9B9}"/>
    <cellStyle name="Normal 5 2 2 3" xfId="3563" xr:uid="{CC0974FF-6658-4A0F-9074-058EDC25198D}"/>
    <cellStyle name="Normal 5 2 2 3 2" xfId="4930" xr:uid="{67FC8E00-D670-4A05-A6B8-0F8EFBBCE1EE}"/>
    <cellStyle name="Normal 5 2 2 3 2 2" xfId="8168" xr:uid="{DF7B6B5E-0487-41F5-8CE0-262CF2ACBD3D}"/>
    <cellStyle name="Normal 5 2 2 3 2 2 2" xfId="15591" xr:uid="{87F11E45-F9BA-4117-9B40-B6A8E60BCAD5}"/>
    <cellStyle name="Normal 5 2 2 3 2 2 2 2" xfId="30429" xr:uid="{896EB758-B5E3-4192-967C-71EDF2CF7433}"/>
    <cellStyle name="Normal 5 2 2 3 2 2 2 3" xfId="45262" xr:uid="{09959A53-348E-46A9-88EE-202D09F238A6}"/>
    <cellStyle name="Normal 5 2 2 3 2 2 3" xfId="23009" xr:uid="{73A6CF17-7393-4338-996E-AFBFF4954A4F}"/>
    <cellStyle name="Normal 5 2 2 3 2 2 4" xfId="37842" xr:uid="{67F403B4-BB60-491B-9C17-673D18EAFBE2}"/>
    <cellStyle name="Normal 5 2 2 3 2 3" xfId="12353" xr:uid="{AA1D93AE-27B1-41C5-B1DF-1FFCD1C258D2}"/>
    <cellStyle name="Normal 5 2 2 3 2 3 2" xfId="27191" xr:uid="{4C28EE01-A282-4C48-BD7B-28E37B87BD36}"/>
    <cellStyle name="Normal 5 2 2 3 2 3 3" xfId="42024" xr:uid="{D62EB63C-ED33-4783-99F4-88EE5C31319C}"/>
    <cellStyle name="Normal 5 2 2 3 2 4" xfId="19771" xr:uid="{F35D3798-F0E2-43C3-BBAC-B5C644AEF9B3}"/>
    <cellStyle name="Normal 5 2 2 3 2 5" xfId="34604" xr:uid="{42478712-393D-4CFE-B696-266A92438A63}"/>
    <cellStyle name="Normal 5 2 2 3 3" xfId="6796" xr:uid="{081847CF-6672-4A7A-8CE5-C1B57D666F2E}"/>
    <cellStyle name="Normal 5 2 2 3 3 2" xfId="14219" xr:uid="{E9D22397-39C4-47DB-90B4-10141DBD8556}"/>
    <cellStyle name="Normal 5 2 2 3 3 2 2" xfId="29057" xr:uid="{58A319CB-A498-4C0E-9692-4C516EF63C20}"/>
    <cellStyle name="Normal 5 2 2 3 3 2 3" xfId="43890" xr:uid="{1AF8C92E-EA8D-4352-86C5-4DBE8E587A6E}"/>
    <cellStyle name="Normal 5 2 2 3 3 3" xfId="21637" xr:uid="{1FCCF0D9-337A-4EF3-A639-913A8122D109}"/>
    <cellStyle name="Normal 5 2 2 3 3 4" xfId="36470" xr:uid="{EFACAD91-3C53-4BC9-8EC9-4DC7DE13E308}"/>
    <cellStyle name="Normal 5 2 2 3 4" xfId="10978" xr:uid="{E134C6A9-3F56-4EA8-9710-370656C83941}"/>
    <cellStyle name="Normal 5 2 2 3 4 2" xfId="25816" xr:uid="{5B14BF7D-1B63-4C2A-BDB3-74BD48E2371D}"/>
    <cellStyle name="Normal 5 2 2 3 4 3" xfId="40649" xr:uid="{3476DA89-E291-4204-B117-478EBD022C1A}"/>
    <cellStyle name="Normal 5 2 2 3 5" xfId="18396" xr:uid="{33A340EF-9E00-4902-86E7-6C5BB01EB58C}"/>
    <cellStyle name="Normal 5 2 2 3 6" xfId="33229" xr:uid="{BD09C37E-F19C-48EA-864E-28345F7C5009}"/>
    <cellStyle name="Normal 5 2 2 4" xfId="4931" xr:uid="{64B95809-4A1B-4445-BD5D-C153D4EA947B}"/>
    <cellStyle name="Normal 5 2 2 4 2" xfId="8169" xr:uid="{171D7D04-E0C5-4786-A5D6-799A1EDE544A}"/>
    <cellStyle name="Normal 5 2 2 4 2 2" xfId="15592" xr:uid="{69AEBC76-E388-41AE-84FE-1610963A4698}"/>
    <cellStyle name="Normal 5 2 2 4 2 2 2" xfId="30430" xr:uid="{C07FC1ED-7665-443A-BBDD-8555C34A3F8F}"/>
    <cellStyle name="Normal 5 2 2 4 2 2 3" xfId="45263" xr:uid="{EF659FD6-6404-450B-8F23-12C8522EE1BB}"/>
    <cellStyle name="Normal 5 2 2 4 2 3" xfId="23010" xr:uid="{21656765-3660-43E9-92DD-3E3E2D34D866}"/>
    <cellStyle name="Normal 5 2 2 4 2 4" xfId="37843" xr:uid="{F8D20A44-B5C2-4DC0-8C17-D7FDECCE5E88}"/>
    <cellStyle name="Normal 5 2 2 4 3" xfId="12354" xr:uid="{C5891AEE-DF0E-401B-928D-9FBC2EFD8D85}"/>
    <cellStyle name="Normal 5 2 2 4 3 2" xfId="27192" xr:uid="{383A2EA2-DBFB-4C7A-8D8A-B0A7FF410826}"/>
    <cellStyle name="Normal 5 2 2 4 3 3" xfId="42025" xr:uid="{6BA2CA27-A631-407C-BA00-E36CE8A27A69}"/>
    <cellStyle name="Normal 5 2 2 4 4" xfId="19772" xr:uid="{A82ACD0D-CF03-4A99-9903-E0383E4BED0F}"/>
    <cellStyle name="Normal 5 2 2 4 5" xfId="34605" xr:uid="{0C44C3FE-9941-4FE8-86EB-8B9847ECC84E}"/>
    <cellStyle name="Normal 5 2 2 5" xfId="5718" xr:uid="{6EC1C45E-0D3F-44C2-826D-6EC0175B18C1}"/>
    <cellStyle name="Normal 5 2 2 5 2" xfId="8958" xr:uid="{B808187F-BB30-4DC3-A434-C0C888A0E573}"/>
    <cellStyle name="Normal 5 2 2 5 2 2" xfId="16381" xr:uid="{7827B44C-B682-4CD8-A4C7-3D7D5E8A59C0}"/>
    <cellStyle name="Normal 5 2 2 5 2 2 2" xfId="31219" xr:uid="{E8277AD1-A0DF-4932-84BD-6CA7BC08624B}"/>
    <cellStyle name="Normal 5 2 2 5 2 2 3" xfId="46052" xr:uid="{58879DEC-0F67-4099-B7AF-CD4E76FE78FB}"/>
    <cellStyle name="Normal 5 2 2 5 2 3" xfId="23799" xr:uid="{D7B83282-7A07-4DE5-BA0C-27B838778E40}"/>
    <cellStyle name="Normal 5 2 2 5 2 4" xfId="38632" xr:uid="{9A8F5158-F8A9-496B-B07D-F92ECAF3CB23}"/>
    <cellStyle name="Normal 5 2 2 5 3" xfId="13143" xr:uid="{0EB8F8D8-C4DF-4754-A9A8-A626D62A5D9B}"/>
    <cellStyle name="Normal 5 2 2 5 3 2" xfId="27981" xr:uid="{54AF6D0A-2C41-4DF9-BF62-8A790089F8F7}"/>
    <cellStyle name="Normal 5 2 2 5 3 3" xfId="42814" xr:uid="{42D68B54-4017-4167-A432-5D6694EB4BDD}"/>
    <cellStyle name="Normal 5 2 2 5 4" xfId="20561" xr:uid="{E2C49782-1CF0-49AC-905A-4B94E79FB18C}"/>
    <cellStyle name="Normal 5 2 2 5 5" xfId="35394" xr:uid="{2B80F407-24C6-48ED-B21C-06FA3D436D89}"/>
    <cellStyle name="Normal 5 2 2 6" xfId="3561" xr:uid="{8611291A-F60D-423B-A35D-528D7E28687A}"/>
    <cellStyle name="Normal 5 2 2 6 2" xfId="9556" xr:uid="{EFC2B7D7-8358-4303-A1C7-3D6F68B74755}"/>
    <cellStyle name="Normal 5 2 2 6 2 2" xfId="16979" xr:uid="{3CA680AE-AB13-4005-AE81-A31452292FD6}"/>
    <cellStyle name="Normal 5 2 2 6 2 2 2" xfId="31817" xr:uid="{C60C6CB6-C551-4869-BFD1-73DBC3B7CA56}"/>
    <cellStyle name="Normal 5 2 2 6 2 2 3" xfId="46650" xr:uid="{B53DC6D7-7487-4EDD-A843-07D7CAE37ECD}"/>
    <cellStyle name="Normal 5 2 2 6 2 3" xfId="24397" xr:uid="{2516E175-94B8-461F-83CB-A552E68A0CEC}"/>
    <cellStyle name="Normal 5 2 2 6 2 4" xfId="39230" xr:uid="{442A9FF9-048B-4AE1-8B8A-FFB7291B7837}"/>
    <cellStyle name="Normal 5 2 2 6 3" xfId="10976" xr:uid="{BFCD57D3-B3A4-4690-8DB1-A9FC6A9B7B0D}"/>
    <cellStyle name="Normal 5 2 2 6 3 2" xfId="25814" xr:uid="{E513A78E-5B66-4F03-AF3D-77768D9B6282}"/>
    <cellStyle name="Normal 5 2 2 6 3 3" xfId="40647" xr:uid="{11F9DCE4-8430-482A-94FA-0961C0B0823F}"/>
    <cellStyle name="Normal 5 2 2 6 4" xfId="18394" xr:uid="{15E1BAC0-1BE3-44F8-9C40-50C31A312EE3}"/>
    <cellStyle name="Normal 5 2 2 6 5" xfId="33227" xr:uid="{E81A5943-DF04-4B0A-B925-8B0C2C3FB2AA}"/>
    <cellStyle name="Normal 5 2 2 7" xfId="6794" xr:uid="{27C5B075-F46C-4485-9B7B-86587FC51594}"/>
    <cellStyle name="Normal 5 2 2 7 2" xfId="14217" xr:uid="{AA8145B6-E2FC-4421-BDA4-C1F7E9D5860D}"/>
    <cellStyle name="Normal 5 2 2 7 2 2" xfId="29055" xr:uid="{32734AF8-46C2-4F36-AB0E-999A55D9AFF5}"/>
    <cellStyle name="Normal 5 2 2 7 2 3" xfId="43888" xr:uid="{7FC75618-5596-42AA-B16A-6A3EBC5D0F99}"/>
    <cellStyle name="Normal 5 2 2 7 3" xfId="21635" xr:uid="{FD4B7576-329B-44FA-96B4-67EBFCCC0547}"/>
    <cellStyle name="Normal 5 2 2 7 4" xfId="36468" xr:uid="{10592473-7218-4439-961C-E50399EE7C5F}"/>
    <cellStyle name="Normal 5 2 2 8" xfId="9865" xr:uid="{80B27956-6E50-45C3-9168-E85D23E90D81}"/>
    <cellStyle name="Normal 5 2 2 8 2" xfId="24703" xr:uid="{CF5AA95A-6A16-40F3-93CA-061AA5DB2D5E}"/>
    <cellStyle name="Normal 5 2 2 8 3" xfId="39536" xr:uid="{65D7B914-DC27-4F80-8C7F-E4C751A836A3}"/>
    <cellStyle name="Normal 5 2 2 9" xfId="17283" xr:uid="{BB997370-E1CD-4D93-9BC8-31D3D5234BE5}"/>
    <cellStyle name="Normal 5 2 3" xfId="1741" xr:uid="{6D3DBBE3-2353-42AA-B083-C6682609C707}"/>
    <cellStyle name="Normal 5 2 3 2" xfId="4932" xr:uid="{B723F894-3D42-4784-AB20-6720023687E8}"/>
    <cellStyle name="Normal 5 2 3 2 2" xfId="8170" xr:uid="{3F3F386F-F53B-45FD-BE4B-2955B29836AF}"/>
    <cellStyle name="Normal 5 2 3 2 2 2" xfId="15593" xr:uid="{9F4CB8D7-4FB5-40EB-8B12-952B111F43D0}"/>
    <cellStyle name="Normal 5 2 3 2 2 2 2" xfId="30431" xr:uid="{C6EDD57E-ADAB-4EB8-BCE0-27CDF2BA865A}"/>
    <cellStyle name="Normal 5 2 3 2 2 2 3" xfId="45264" xr:uid="{624E4167-D533-4107-A491-23E555AE52C0}"/>
    <cellStyle name="Normal 5 2 3 2 2 3" xfId="23011" xr:uid="{9AB13B0F-04E5-4108-93F2-F299A511A806}"/>
    <cellStyle name="Normal 5 2 3 2 2 4" xfId="37844" xr:uid="{229A5134-D741-4DE9-A92A-63542265F60E}"/>
    <cellStyle name="Normal 5 2 3 2 3" xfId="12355" xr:uid="{EBB19ABE-EA48-4896-A079-FA83DE1D47C3}"/>
    <cellStyle name="Normal 5 2 3 2 3 2" xfId="27193" xr:uid="{679B8268-18A2-4810-A821-3B632B3B3D83}"/>
    <cellStyle name="Normal 5 2 3 2 3 3" xfId="42026" xr:uid="{4C6A2A43-5BE2-409F-97D6-2E563B8264D0}"/>
    <cellStyle name="Normal 5 2 3 2 4" xfId="19773" xr:uid="{C8681E5E-53CD-40D0-BE44-3E376E4872FB}"/>
    <cellStyle name="Normal 5 2 3 2 5" xfId="34606" xr:uid="{14380411-964C-477B-B12B-A7E7CDFE6C28}"/>
    <cellStyle name="Normal 5 2 3 3" xfId="6797" xr:uid="{EF7974FD-7860-45B6-AE45-7743CC86DA9B}"/>
    <cellStyle name="Normal 5 2 3 3 2" xfId="14220" xr:uid="{7E3C9980-AA7E-4266-A7D1-73366F98C230}"/>
    <cellStyle name="Normal 5 2 3 3 2 2" xfId="29058" xr:uid="{C431F840-0B3E-4374-BCAC-8EF18905A867}"/>
    <cellStyle name="Normal 5 2 3 3 2 3" xfId="43891" xr:uid="{1937C145-96D6-49E3-8231-01413C7CA61F}"/>
    <cellStyle name="Normal 5 2 3 3 3" xfId="21638" xr:uid="{49DF2F10-7363-4A17-9F32-92B2060A8D13}"/>
    <cellStyle name="Normal 5 2 3 3 4" xfId="36471" xr:uid="{4784B91E-F3FB-4636-8653-D5C10D02EB3C}"/>
    <cellStyle name="Normal 5 2 3 4" xfId="10979" xr:uid="{C1E8DD01-416D-4C4C-A31E-F250C9758182}"/>
    <cellStyle name="Normal 5 2 3 4 2" xfId="25817" xr:uid="{F802047F-2742-4C8B-ACDF-2BF674A123CA}"/>
    <cellStyle name="Normal 5 2 3 4 3" xfId="40650" xr:uid="{3CD00957-00CC-46E6-BDB1-13F99C3A15D1}"/>
    <cellStyle name="Normal 5 2 3 5" xfId="18397" xr:uid="{B93279BC-A1B7-4CEC-8EB7-880393EBBFAF}"/>
    <cellStyle name="Normal 5 2 3 6" xfId="33230" xr:uid="{70CB36A7-22A4-4780-9057-3CB3A640F2F0}"/>
    <cellStyle name="Normal 5 2 3 7" xfId="3564" xr:uid="{A07A11E0-23C7-42D2-A611-FA2AD9A541E7}"/>
    <cellStyle name="Normal 5 2 4" xfId="3565" xr:uid="{BA41FD6B-D9F9-461E-A41C-D4EEDF4CC202}"/>
    <cellStyle name="Normal 5 2 4 2" xfId="4933" xr:uid="{A7121737-D1FC-4176-9A29-6E722F21F3F1}"/>
    <cellStyle name="Normal 5 2 4 2 2" xfId="8171" xr:uid="{392D3751-4D30-4E74-A3A2-C8E095944B44}"/>
    <cellStyle name="Normal 5 2 4 2 2 2" xfId="15594" xr:uid="{27A27C67-46FE-4BF5-9150-C05858DA3A9C}"/>
    <cellStyle name="Normal 5 2 4 2 2 2 2" xfId="30432" xr:uid="{A5DB3EB9-DDF6-4B76-A219-A92D870C62FB}"/>
    <cellStyle name="Normal 5 2 4 2 2 2 3" xfId="45265" xr:uid="{DA0F9DC1-FBE9-468C-AB2D-F0571235C797}"/>
    <cellStyle name="Normal 5 2 4 2 2 3" xfId="23012" xr:uid="{AB7D7B01-3F9D-40B8-91B8-A0519DA4047A}"/>
    <cellStyle name="Normal 5 2 4 2 2 4" xfId="37845" xr:uid="{EB9DFBE4-C7D4-4EB0-8C96-AF00C1BAE8BB}"/>
    <cellStyle name="Normal 5 2 4 2 3" xfId="12356" xr:uid="{42564F58-4F65-4B96-9F20-CD8F3D82A704}"/>
    <cellStyle name="Normal 5 2 4 2 3 2" xfId="27194" xr:uid="{361ED1B0-FFD2-45E0-A6E2-77A3D2B128FD}"/>
    <cellStyle name="Normal 5 2 4 2 3 3" xfId="42027" xr:uid="{CBE15891-AF5F-44EB-877E-970CDE8C6524}"/>
    <cellStyle name="Normal 5 2 4 2 4" xfId="19774" xr:uid="{1944955E-5D30-4FAE-BA4B-D19CFFB33D8C}"/>
    <cellStyle name="Normal 5 2 4 2 5" xfId="34607" xr:uid="{5B0AE8E0-D689-4348-B71A-0827D4258B5C}"/>
    <cellStyle name="Normal 5 2 4 3" xfId="6798" xr:uid="{F57A0781-E6A6-4B4B-A5C1-3C935103E7AC}"/>
    <cellStyle name="Normal 5 2 4 3 2" xfId="14221" xr:uid="{9A84DF30-C6E6-475A-B963-3BE1F368AA0B}"/>
    <cellStyle name="Normal 5 2 4 3 2 2" xfId="29059" xr:uid="{9FBEF6A2-366B-4B3B-9AD8-B144A77AF808}"/>
    <cellStyle name="Normal 5 2 4 3 2 3" xfId="43892" xr:uid="{BA222AD1-D689-4C06-A226-CF0DB616D1CB}"/>
    <cellStyle name="Normal 5 2 4 3 3" xfId="21639" xr:uid="{FF3A2702-54E2-463B-8DD7-892510910FCD}"/>
    <cellStyle name="Normal 5 2 4 3 4" xfId="36472" xr:uid="{3E6029DD-1D42-42EA-9C06-C99B3F00F7AA}"/>
    <cellStyle name="Normal 5 2 4 4" xfId="10980" xr:uid="{F42F382C-55C0-47F8-A906-E920B5892650}"/>
    <cellStyle name="Normal 5 2 4 4 2" xfId="25818" xr:uid="{8DC3DF8D-BF5F-4EB7-84E5-313491677A11}"/>
    <cellStyle name="Normal 5 2 4 4 3" xfId="40651" xr:uid="{20C4BA72-D431-4AF1-8EA4-CCBB1E60B0F2}"/>
    <cellStyle name="Normal 5 2 4 5" xfId="18398" xr:uid="{F406FFCD-90EC-4CA7-8ED3-A14AF1B1F1C2}"/>
    <cellStyle name="Normal 5 2 4 6" xfId="33231" xr:uid="{820AF361-9B79-4A50-B4CA-F29B94B6255B}"/>
    <cellStyle name="Normal 5 2 5" xfId="4934" xr:uid="{0C48FB9F-B96A-46BB-80FA-A2631C6D11A8}"/>
    <cellStyle name="Normal 5 2 5 2" xfId="8172" xr:uid="{E2BBBCA7-0703-49F2-A504-F50C1B147050}"/>
    <cellStyle name="Normal 5 2 5 2 2" xfId="15595" xr:uid="{60160CA6-FD0C-461C-8EA4-62744EDA3BC3}"/>
    <cellStyle name="Normal 5 2 5 2 2 2" xfId="30433" xr:uid="{3594A300-F2C7-4D17-AE7A-76DCA554544A}"/>
    <cellStyle name="Normal 5 2 5 2 2 3" xfId="45266" xr:uid="{CDCD90D0-9AC8-4A8F-8525-1D37BFA0A703}"/>
    <cellStyle name="Normal 5 2 5 2 3" xfId="23013" xr:uid="{17DCDA4C-7DE6-4CCC-9B3C-BB21B6EA8FF7}"/>
    <cellStyle name="Normal 5 2 5 2 4" xfId="37846" xr:uid="{00DE0107-742E-4594-8F4F-6D7345BD4CAA}"/>
    <cellStyle name="Normal 5 2 5 3" xfId="12357" xr:uid="{C575385C-AC92-47E9-8D4C-3D0991F40D1F}"/>
    <cellStyle name="Normal 5 2 5 3 2" xfId="27195" xr:uid="{C28AD3B2-C482-4ED9-AFED-42697F623D97}"/>
    <cellStyle name="Normal 5 2 5 3 3" xfId="42028" xr:uid="{A7A30847-4127-48EB-A286-4431331AEFAD}"/>
    <cellStyle name="Normal 5 2 5 4" xfId="19775" xr:uid="{89A6E8EA-A03D-41C3-A66E-220C36EEAC2A}"/>
    <cellStyle name="Normal 5 2 5 5" xfId="34608" xr:uid="{F9834093-4AAA-4948-901A-867A7D932C10}"/>
    <cellStyle name="Normal 5 2 6" xfId="5920" xr:uid="{9A5A3E07-E992-48F1-8898-509CC9B6CD92}"/>
    <cellStyle name="Normal 5 2 6 2" xfId="9158" xr:uid="{C6E43A6C-1DA5-4323-97ED-98ADA8E74B33}"/>
    <cellStyle name="Normal 5 2 6 2 2" xfId="16581" xr:uid="{B767F433-13BB-4183-97D2-5C16C0FDE6FB}"/>
    <cellStyle name="Normal 5 2 6 2 2 2" xfId="31419" xr:uid="{E23AC739-4F45-4BF8-B180-2CD55EDA18DD}"/>
    <cellStyle name="Normal 5 2 6 2 2 3" xfId="46252" xr:uid="{9613F054-6D05-4ABF-A500-3637368D75F4}"/>
    <cellStyle name="Normal 5 2 6 2 3" xfId="23999" xr:uid="{DBD389E4-5E98-4F51-B437-270F71E0B8A2}"/>
    <cellStyle name="Normal 5 2 6 2 4" xfId="38832" xr:uid="{CFD1D6A3-5E9C-4D1E-A5EE-9D5A00F44920}"/>
    <cellStyle name="Normal 5 2 6 3" xfId="13343" xr:uid="{3197638C-9F2E-4CD7-BB0C-53AF51DED41D}"/>
    <cellStyle name="Normal 5 2 6 3 2" xfId="28181" xr:uid="{3105FE5E-053E-4941-9FF7-C35BA8E5B27F}"/>
    <cellStyle name="Normal 5 2 6 3 3" xfId="43014" xr:uid="{ECA11E98-DE22-424C-B2CA-F6BB6D74AAC8}"/>
    <cellStyle name="Normal 5 2 6 4" xfId="20761" xr:uid="{0A5EB74A-0697-4015-97CD-2E9D42A1015E}"/>
    <cellStyle name="Normal 5 2 6 5" xfId="35594" xr:uid="{3840F7EE-87F4-4C1E-A459-62C9C3251BA7}"/>
    <cellStyle name="Normal 5 2 7" xfId="3560" xr:uid="{94FF063D-1FDD-4EEE-A06A-97403CA3A238}"/>
    <cellStyle name="Normal 5 2 7 2" xfId="9555" xr:uid="{E7480AFE-C91D-41CA-8CE0-FDC65EDF1E80}"/>
    <cellStyle name="Normal 5 2 7 2 2" xfId="16978" xr:uid="{5C22E20B-7FCD-4347-9AE8-12F11A38328E}"/>
    <cellStyle name="Normal 5 2 7 2 2 2" xfId="31816" xr:uid="{04ECE191-085A-475E-AA97-5A68397B9521}"/>
    <cellStyle name="Normal 5 2 7 2 2 3" xfId="46649" xr:uid="{F0CD0307-57AF-4846-A82B-1841B1F4E4E8}"/>
    <cellStyle name="Normal 5 2 7 2 3" xfId="24396" xr:uid="{80BF931B-7B53-400C-AA46-6D1C40649BF0}"/>
    <cellStyle name="Normal 5 2 7 2 4" xfId="39229" xr:uid="{D0D6AD79-01F4-4016-A383-677234A87738}"/>
    <cellStyle name="Normal 5 2 7 3" xfId="10975" xr:uid="{4CEF7727-8090-49EA-A89B-F1C54691E8CF}"/>
    <cellStyle name="Normal 5 2 7 3 2" xfId="25813" xr:uid="{8FAC923F-E568-48C9-982E-DFDC5B5F1181}"/>
    <cellStyle name="Normal 5 2 7 3 3" xfId="40646" xr:uid="{C10AE421-5BC6-4DDF-9792-33E63DE2DABA}"/>
    <cellStyle name="Normal 5 2 7 4" xfId="18393" xr:uid="{E38BAA66-01C8-428B-8054-B88B074B90D3}"/>
    <cellStyle name="Normal 5 2 7 5" xfId="33226" xr:uid="{252343F1-3331-4044-8B32-12B819ED1D98}"/>
    <cellStyle name="Normal 5 2 8" xfId="6793" xr:uid="{01B1ADDD-836B-4D0B-9680-F7BAF8FF09A2}"/>
    <cellStyle name="Normal 5 2 8 2" xfId="14216" xr:uid="{44C62CC7-EEDF-42D5-BDA5-4BA6AD7270D9}"/>
    <cellStyle name="Normal 5 2 8 2 2" xfId="29054" xr:uid="{7B8576A1-7D7B-4B66-B616-F5C821B0CD69}"/>
    <cellStyle name="Normal 5 2 8 2 3" xfId="43887" xr:uid="{0F6CD686-F8CE-4BB6-BADE-A158FE035297}"/>
    <cellStyle name="Normal 5 2 8 3" xfId="21634" xr:uid="{41B410BE-B0B6-4B24-A32F-AE7C369C7505}"/>
    <cellStyle name="Normal 5 2 8 4" xfId="36467" xr:uid="{68DC4EF8-40B4-4B93-9801-47A98A8FD99C}"/>
    <cellStyle name="Normal 5 2 9" xfId="9843" xr:uid="{B01F0E61-E010-4A33-B146-865AC92F18F9}"/>
    <cellStyle name="Normal 5 2 9 2" xfId="24681" xr:uid="{3DD811A7-0AFD-4086-ACA9-CFE628596249}"/>
    <cellStyle name="Normal 5 2 9 3" xfId="39514" xr:uid="{2FFC9D10-CE63-40FF-B68D-63BA1094F528}"/>
    <cellStyle name="Normal 5 20" xfId="6775" xr:uid="{B306DE99-164F-459B-9C65-AE55AF362556}"/>
    <cellStyle name="Normal 5 20 2" xfId="14198" xr:uid="{0AC7567C-5351-48B5-AA6A-47171064BFFA}"/>
    <cellStyle name="Normal 5 20 2 2" xfId="29036" xr:uid="{ED42BA8E-906D-4882-B8D5-3D9B5F7B8998}"/>
    <cellStyle name="Normal 5 20 2 3" xfId="43869" xr:uid="{FC7AB533-B581-4F32-8CFE-E5229C4E4D20}"/>
    <cellStyle name="Normal 5 20 3" xfId="21616" xr:uid="{6F9B3351-D0CA-4C74-8C02-B670129074AC}"/>
    <cellStyle name="Normal 5 20 4" xfId="36449" xr:uid="{21CA0767-65DF-486F-B039-5E61C9C55252}"/>
    <cellStyle name="Normal 5 21" xfId="9826" xr:uid="{B5412048-270B-422F-BC04-A7FF1A785B23}"/>
    <cellStyle name="Normal 5 21 2" xfId="24664" xr:uid="{C729BE9E-B678-432C-BEAE-B2056864F536}"/>
    <cellStyle name="Normal 5 21 3" xfId="39497" xr:uid="{613E7F2A-E8DC-4523-AEC6-93CD981C7DE8}"/>
    <cellStyle name="Normal 5 22" xfId="17244" xr:uid="{85EB59FA-92A0-46ED-ADEE-45D409CFF9D6}"/>
    <cellStyle name="Normal 5 23" xfId="32077" xr:uid="{69B40B15-29F3-48FC-A5D7-1F13FD99AE9E}"/>
    <cellStyle name="Normal 5 24" xfId="255" xr:uid="{A0F83ED7-0B61-422E-8D0B-11619EEA0046}"/>
    <cellStyle name="Normal 5 3" xfId="641" xr:uid="{F658EF7B-50A8-47AA-880E-6E1872A03EB2}"/>
    <cellStyle name="Normal 5 3 10" xfId="32142" xr:uid="{A2256BB6-E105-43C8-AAB0-8F74E1CD3078}"/>
    <cellStyle name="Normal 5 3 2" xfId="664" xr:uid="{E381F6BE-E02F-4A1E-8A2C-3FC948C8F024}"/>
    <cellStyle name="Normal 5 3 2 2" xfId="1744" xr:uid="{31C74721-26F4-4080-A51E-D7CC8E92B7D4}"/>
    <cellStyle name="Normal 5 3 2 2 2" xfId="8173" xr:uid="{BF79C583-ED32-40C5-9366-C5907469D031}"/>
    <cellStyle name="Normal 5 3 2 2 2 2" xfId="15596" xr:uid="{03DD2D15-C3C9-4A6F-9E26-21F4DF62BF2C}"/>
    <cellStyle name="Normal 5 3 2 2 2 2 2" xfId="30434" xr:uid="{023A3FB3-C9C8-4335-8D10-9A81E0F63003}"/>
    <cellStyle name="Normal 5 3 2 2 2 2 3" xfId="45267" xr:uid="{88C794B6-0C65-4713-BA7B-E2CC148561FC}"/>
    <cellStyle name="Normal 5 3 2 2 2 3" xfId="23014" xr:uid="{CAF8BFE4-CE84-455E-B2CE-AE8D3A67723E}"/>
    <cellStyle name="Normal 5 3 2 2 2 4" xfId="37847" xr:uid="{8B91DA22-5DAC-4186-8408-45749612AEBB}"/>
    <cellStyle name="Normal 5 3 2 2 3" xfId="12358" xr:uid="{0F5A99CD-850B-4D9E-BE77-56FB033CAF2E}"/>
    <cellStyle name="Normal 5 3 2 2 3 2" xfId="27196" xr:uid="{DED83007-6FF4-4821-9D6C-92CB564B728E}"/>
    <cellStyle name="Normal 5 3 2 2 3 3" xfId="42029" xr:uid="{43513787-ECDF-45F3-81F7-2D20A1966A15}"/>
    <cellStyle name="Normal 5 3 2 2 4" xfId="19776" xr:uid="{18C9A80C-FF83-4417-8C99-0115066528AB}"/>
    <cellStyle name="Normal 5 3 2 2 5" xfId="34609" xr:uid="{EFF5C8A2-96BF-4918-AE6F-C02A797FE8F8}"/>
    <cellStyle name="Normal 5 3 2 2 6" xfId="4935" xr:uid="{89DA0E12-2FCF-4E01-ABB9-24E483CE71DA}"/>
    <cellStyle name="Normal 5 3 2 3" xfId="6800" xr:uid="{241CBFC2-8509-4CCA-B7BC-233EB4B2FDEA}"/>
    <cellStyle name="Normal 5 3 2 3 2" xfId="14223" xr:uid="{47F5AA67-7BE7-41E7-86CE-F9FB704BB0C6}"/>
    <cellStyle name="Normal 5 3 2 3 2 2" xfId="29061" xr:uid="{48C6BB5F-54E7-4004-905B-6045ACBFAA51}"/>
    <cellStyle name="Normal 5 3 2 3 2 3" xfId="43894" xr:uid="{57F5C49F-9ADF-44A1-B8FB-52F910CF06A3}"/>
    <cellStyle name="Normal 5 3 2 3 3" xfId="21641" xr:uid="{BC0B7010-1C29-490A-9B01-D5FA0BCC3036}"/>
    <cellStyle name="Normal 5 3 2 3 4" xfId="36474" xr:uid="{31F3B4BE-B7BE-46B3-AD6A-BAAF9518218D}"/>
    <cellStyle name="Normal 5 3 2 4" xfId="10982" xr:uid="{24736A96-7EA9-4606-BBCD-DAE563301DD3}"/>
    <cellStyle name="Normal 5 3 2 4 2" xfId="25820" xr:uid="{F03AA60F-AE84-4A55-AB79-2CDFB184829D}"/>
    <cellStyle name="Normal 5 3 2 4 3" xfId="40653" xr:uid="{6C7FB0E7-E708-4E57-8B8C-D11E2942B04F}"/>
    <cellStyle name="Normal 5 3 2 5" xfId="18400" xr:uid="{36BC30E0-49E1-4001-BEF9-7A3B0A79EB15}"/>
    <cellStyle name="Normal 5 3 2 6" xfId="33233" xr:uid="{0E21801B-0340-48FF-A95F-22ABF72C806B}"/>
    <cellStyle name="Normal 5 3 3" xfId="843" xr:uid="{A29B821D-529D-4A77-975E-7FF78C57E5E4}"/>
    <cellStyle name="Normal 5 3 3 2" xfId="4936" xr:uid="{46B5D039-E709-4E90-9938-310C3B316AD7}"/>
    <cellStyle name="Normal 5 3 3 2 2" xfId="8174" xr:uid="{7A083C8A-684B-44D3-87F5-118DC22A6AA1}"/>
    <cellStyle name="Normal 5 3 3 2 2 2" xfId="15597" xr:uid="{083637B8-C373-426B-A99F-6FA49BA15DC5}"/>
    <cellStyle name="Normal 5 3 3 2 2 2 2" xfId="30435" xr:uid="{93DBFA17-2D9D-46E6-8002-ECAC1ADAB62C}"/>
    <cellStyle name="Normal 5 3 3 2 2 2 3" xfId="45268" xr:uid="{DA3D0F5C-A9AD-4A39-BD18-10FCB41E2950}"/>
    <cellStyle name="Normal 5 3 3 2 2 3" xfId="23015" xr:uid="{733575CF-5A44-4945-825B-A2AEB1F592E1}"/>
    <cellStyle name="Normal 5 3 3 2 2 4" xfId="37848" xr:uid="{A1D38A6B-D3F4-4A04-908A-B85E79343DC3}"/>
    <cellStyle name="Normal 5 3 3 2 3" xfId="12359" xr:uid="{5459949C-F8C7-498C-A774-89AAAA84251C}"/>
    <cellStyle name="Normal 5 3 3 2 3 2" xfId="27197" xr:uid="{99CBDBCA-163A-4132-8A3C-444737898350}"/>
    <cellStyle name="Normal 5 3 3 2 3 3" xfId="42030" xr:uid="{60A5783C-6CDA-4679-979F-CD9DCF66D9C1}"/>
    <cellStyle name="Normal 5 3 3 2 4" xfId="19777" xr:uid="{7B0AFD7E-46FE-42B0-838C-849AE1E1EA22}"/>
    <cellStyle name="Normal 5 3 3 2 5" xfId="34610" xr:uid="{8565CB92-FA2A-4845-868A-7DEA0ADFB392}"/>
    <cellStyle name="Normal 5 3 3 3" xfId="6801" xr:uid="{63B1606B-D965-44FA-BEF1-133F853FB205}"/>
    <cellStyle name="Normal 5 3 3 3 2" xfId="14224" xr:uid="{1249EAD5-8346-432C-98D5-9875FAD90274}"/>
    <cellStyle name="Normal 5 3 3 3 2 2" xfId="29062" xr:uid="{1648FF47-E2E6-4DDC-B5B8-7D6DB4248F69}"/>
    <cellStyle name="Normal 5 3 3 3 2 3" xfId="43895" xr:uid="{6858463E-CDC0-4C58-ADE6-01954E189A87}"/>
    <cellStyle name="Normal 5 3 3 3 3" xfId="21642" xr:uid="{82D7061D-F992-4A91-8751-C4AF20B1874B}"/>
    <cellStyle name="Normal 5 3 3 3 4" xfId="36475" xr:uid="{370B18B4-3572-4C4E-B514-A494F208AFC7}"/>
    <cellStyle name="Normal 5 3 3 4" xfId="10983" xr:uid="{BE64AE27-56E6-4BBA-B498-AEE8C25FF1E3}"/>
    <cellStyle name="Normal 5 3 3 4 2" xfId="25821" xr:uid="{7A507633-30FE-4E75-834E-DEE3005DF13E}"/>
    <cellStyle name="Normal 5 3 3 4 3" xfId="40654" xr:uid="{F87F6740-AABC-4063-BFEA-29DE45E5E467}"/>
    <cellStyle name="Normal 5 3 3 5" xfId="18401" xr:uid="{CC59A526-30AE-4336-A046-17B418650CB4}"/>
    <cellStyle name="Normal 5 3 3 6" xfId="33234" xr:uid="{BD339323-0B2A-47A4-AC48-04336D1E2F8D}"/>
    <cellStyle name="Normal 5 3 4" xfId="1202" xr:uid="{ACDDF89C-0145-43D9-80C8-5D444C5AAFA9}"/>
    <cellStyle name="Normal 5 3 4 2" xfId="8175" xr:uid="{8069EAAE-0FFC-4C96-A0B2-5494AABF81B5}"/>
    <cellStyle name="Normal 5 3 4 2 2" xfId="15598" xr:uid="{0BF599AA-866C-4E13-B59F-486B96C0991D}"/>
    <cellStyle name="Normal 5 3 4 2 2 2" xfId="30436" xr:uid="{4C2BEAA1-66D5-4826-9C2C-CB7F252C7455}"/>
    <cellStyle name="Normal 5 3 4 2 2 3" xfId="45269" xr:uid="{47A36B5D-C272-4675-882F-CA71035C8125}"/>
    <cellStyle name="Normal 5 3 4 2 3" xfId="23016" xr:uid="{4D18A9C1-0F7D-4831-A7D3-24A45A317AEB}"/>
    <cellStyle name="Normal 5 3 4 2 4" xfId="37849" xr:uid="{D5C31B16-EDA4-427C-B65F-AB95B479863C}"/>
    <cellStyle name="Normal 5 3 4 3" xfId="12360" xr:uid="{20F8CCF0-F1AE-4E23-AEAD-1CB73D60C96B}"/>
    <cellStyle name="Normal 5 3 4 3 2" xfId="27198" xr:uid="{A6ADC340-3FE8-43E1-9A27-4713EBC868D6}"/>
    <cellStyle name="Normal 5 3 4 3 3" xfId="42031" xr:uid="{9372AF1E-D027-44E8-99BF-E1744B6528D7}"/>
    <cellStyle name="Normal 5 3 4 4" xfId="19778" xr:uid="{63522D98-0169-4D2B-95DC-FEC50B54B568}"/>
    <cellStyle name="Normal 5 3 4 5" xfId="34611" xr:uid="{47BE2683-F0CD-42CB-BBAC-8064EF3FB61A}"/>
    <cellStyle name="Normal 5 3 5" xfId="1743" xr:uid="{F162DB92-3BF2-44F9-959D-367D1F380560}"/>
    <cellStyle name="Normal 5 3 5 2" xfId="8859" xr:uid="{FD0740AF-F427-4F27-BF5B-90038DDED9A3}"/>
    <cellStyle name="Normal 5 3 5 2 2" xfId="16282" xr:uid="{325F3C9B-2F83-4485-9E95-9EA44A6BBDD2}"/>
    <cellStyle name="Normal 5 3 5 2 2 2" xfId="31120" xr:uid="{0FAE4873-DCD2-47D7-B75A-50BDF7873350}"/>
    <cellStyle name="Normal 5 3 5 2 2 3" xfId="45953" xr:uid="{EEFEB919-768C-4016-A449-4DDF8A536E5D}"/>
    <cellStyle name="Normal 5 3 5 2 3" xfId="23700" xr:uid="{D8A263CD-3D86-400A-8B38-693ED0C07CBD}"/>
    <cellStyle name="Normal 5 3 5 2 4" xfId="38533" xr:uid="{9418C337-1A11-4419-B5A0-E21A1968320A}"/>
    <cellStyle name="Normal 5 3 5 3" xfId="13044" xr:uid="{A212572E-9791-4E40-B1EB-FF6DD7EC7627}"/>
    <cellStyle name="Normal 5 3 5 3 2" xfId="27882" xr:uid="{1E2D5D18-9154-4AF1-88D3-D23BB51C6D9D}"/>
    <cellStyle name="Normal 5 3 5 3 3" xfId="42715" xr:uid="{5CD325C1-5C4E-48D0-A6E1-5B9CC48EE5D5}"/>
    <cellStyle name="Normal 5 3 5 4" xfId="20462" xr:uid="{6C7FF533-30AA-4058-BBF2-6296D4AD84BB}"/>
    <cellStyle name="Normal 5 3 5 5" xfId="35295" xr:uid="{20988226-FF25-47C7-AE38-4118E3A4FE34}"/>
    <cellStyle name="Normal 5 3 5 6" xfId="5619" xr:uid="{600AB228-6419-43FE-ADA4-1F41D59D1503}"/>
    <cellStyle name="Normal 5 3 6" xfId="3566" xr:uid="{AF8A0682-D52C-4153-865B-E4025B360211}"/>
    <cellStyle name="Normal 5 3 6 2" xfId="9557" xr:uid="{9624B67E-01F3-43C0-A059-1DB7985629B6}"/>
    <cellStyle name="Normal 5 3 6 2 2" xfId="16980" xr:uid="{585DDF45-E75B-4383-968B-E79E358174EB}"/>
    <cellStyle name="Normal 5 3 6 2 2 2" xfId="31818" xr:uid="{0CBB408C-5F56-4ACC-A2DF-E2A0137917F8}"/>
    <cellStyle name="Normal 5 3 6 2 2 3" xfId="46651" xr:uid="{43021997-0996-41AB-ADFE-4B706274A61C}"/>
    <cellStyle name="Normal 5 3 6 2 3" xfId="24398" xr:uid="{9DD63BC5-1EE7-4739-A08D-9476998DB22A}"/>
    <cellStyle name="Normal 5 3 6 2 4" xfId="39231" xr:uid="{FA9FCBEC-DDA0-4D12-8E25-3CC488D94910}"/>
    <cellStyle name="Normal 5 3 6 3" xfId="10981" xr:uid="{CE5AF289-981B-48DD-9342-21C4B32875FD}"/>
    <cellStyle name="Normal 5 3 6 3 2" xfId="25819" xr:uid="{02DBC8C3-A6E3-4FE5-A6A6-5FB411906F3B}"/>
    <cellStyle name="Normal 5 3 6 3 3" xfId="40652" xr:uid="{91455772-6DF2-4171-88E7-A265A4DDF02E}"/>
    <cellStyle name="Normal 5 3 6 4" xfId="18399" xr:uid="{09397522-AFCF-4197-859A-554541243DAE}"/>
    <cellStyle name="Normal 5 3 6 5" xfId="33232" xr:uid="{406AA5B7-605A-4940-9439-C485A1BF5C4C}"/>
    <cellStyle name="Normal 5 3 7" xfId="6799" xr:uid="{975DC1B1-5396-4CC8-8095-777E8BFD762E}"/>
    <cellStyle name="Normal 5 3 7 2" xfId="14222" xr:uid="{14FDE875-D2F9-4E0C-9E8C-AC4A0462A611}"/>
    <cellStyle name="Normal 5 3 7 2 2" xfId="29060" xr:uid="{4F61B454-A180-4FD3-B249-1D854247241F}"/>
    <cellStyle name="Normal 5 3 7 2 3" xfId="43893" xr:uid="{FA9DD484-F256-48C6-AF7E-BBD702F552CC}"/>
    <cellStyle name="Normal 5 3 7 3" xfId="21640" xr:uid="{846DAC72-4879-4964-88B1-059A47A9C50B}"/>
    <cellStyle name="Normal 5 3 7 4" xfId="36473" xr:uid="{561C0175-1C36-4B48-AA92-3D23AB3DD1DD}"/>
    <cellStyle name="Normal 5 3 8" xfId="9891" xr:uid="{E26A085B-E9AF-4ABE-996B-B3360A931A54}"/>
    <cellStyle name="Normal 5 3 8 2" xfId="24729" xr:uid="{FDBA8B8E-0063-478E-B824-DC3AD570833D}"/>
    <cellStyle name="Normal 5 3 8 3" xfId="39562" xr:uid="{8525C590-8C47-4B3F-A5B0-E7D090FFB11D}"/>
    <cellStyle name="Normal 5 3 9" xfId="17309" xr:uid="{3F87DF1D-B755-4865-A55F-41BDD222AB2A}"/>
    <cellStyle name="Normal 5 4" xfId="818" xr:uid="{6AC40693-5181-4512-A288-D17C81996B60}"/>
    <cellStyle name="Normal 5 4 10" xfId="32151" xr:uid="{8F9EDE5F-2655-418D-8B5A-EA8DE88C092C}"/>
    <cellStyle name="Normal 5 4 2" xfId="848" xr:uid="{7DF7593D-3326-40CB-9E9A-460C4249E9FF}"/>
    <cellStyle name="Normal 5 4 2 2" xfId="4937" xr:uid="{A0AF0112-35B4-4A9C-A0B9-3DDF4D1C1040}"/>
    <cellStyle name="Normal 5 4 2 2 2" xfId="8176" xr:uid="{6F280263-FE23-4571-A20C-87EEF14783FC}"/>
    <cellStyle name="Normal 5 4 2 2 2 2" xfId="15599" xr:uid="{DC716830-5752-4ADF-A067-ECDCD4BC5DD6}"/>
    <cellStyle name="Normal 5 4 2 2 2 2 2" xfId="30437" xr:uid="{D15EE332-5066-495B-A5D9-2DDE80D7750B}"/>
    <cellStyle name="Normal 5 4 2 2 2 2 3" xfId="45270" xr:uid="{49FF12C8-FBA8-44E2-B997-681B473D39B9}"/>
    <cellStyle name="Normal 5 4 2 2 2 3" xfId="23017" xr:uid="{AC145528-9EFA-4AC5-96D8-2BC4D0706FBE}"/>
    <cellStyle name="Normal 5 4 2 2 2 4" xfId="37850" xr:uid="{9065A447-7DAF-48BD-A437-DF65A440ECAB}"/>
    <cellStyle name="Normal 5 4 2 2 3" xfId="12361" xr:uid="{5DFF5E0B-AD6D-43E6-B867-A051943A68EF}"/>
    <cellStyle name="Normal 5 4 2 2 3 2" xfId="27199" xr:uid="{20EB7AD5-8FB9-4686-9B67-A41CACEBED04}"/>
    <cellStyle name="Normal 5 4 2 2 3 3" xfId="42032" xr:uid="{39148976-8408-4DEF-B376-1536B006C7F4}"/>
    <cellStyle name="Normal 5 4 2 2 4" xfId="19779" xr:uid="{5550B5A5-4B44-4BF5-99B5-70767DDEE7D3}"/>
    <cellStyle name="Normal 5 4 2 2 5" xfId="34612" xr:uid="{CB9878D1-3BD9-4616-937B-28FB8A940CEF}"/>
    <cellStyle name="Normal 5 4 2 3" xfId="6803" xr:uid="{C0B1473B-4C6C-4F8C-BBE1-B7CA127ECCC4}"/>
    <cellStyle name="Normal 5 4 2 3 2" xfId="14226" xr:uid="{775D98B3-153F-4F8B-BC85-0F78641DDD76}"/>
    <cellStyle name="Normal 5 4 2 3 2 2" xfId="29064" xr:uid="{D400D6A3-3AF6-49A5-8A76-529643BD48DF}"/>
    <cellStyle name="Normal 5 4 2 3 2 3" xfId="43897" xr:uid="{EA82C7F8-3883-4475-9B1A-CCA4F827B7BF}"/>
    <cellStyle name="Normal 5 4 2 3 3" xfId="21644" xr:uid="{F98C942F-A75E-4079-862F-E9893E270A87}"/>
    <cellStyle name="Normal 5 4 2 3 4" xfId="36477" xr:uid="{148A6F15-F0BF-412C-9FD1-6FCD1160FB72}"/>
    <cellStyle name="Normal 5 4 2 4" xfId="10985" xr:uid="{DCC7BA27-9681-4E9E-A1A8-8C6D16860D46}"/>
    <cellStyle name="Normal 5 4 2 4 2" xfId="25823" xr:uid="{4D59B29A-D671-45D7-93D7-9ACBEDA4EFB7}"/>
    <cellStyle name="Normal 5 4 2 4 3" xfId="40656" xr:uid="{0570B57B-4B44-4E72-AE8E-82D0D93B7D63}"/>
    <cellStyle name="Normal 5 4 2 5" xfId="18403" xr:uid="{C050674A-4E9F-411E-B396-42A5FC127054}"/>
    <cellStyle name="Normal 5 4 2 6" xfId="33236" xr:uid="{07400BAA-1541-4130-AC20-335CF9F9BBE9}"/>
    <cellStyle name="Normal 5 4 3" xfId="1207" xr:uid="{21F1AF13-F748-4626-9987-0A471A2CEC84}"/>
    <cellStyle name="Normal 5 4 3 2" xfId="4938" xr:uid="{44FA32E5-2020-48A8-B7AD-7993E526E238}"/>
    <cellStyle name="Normal 5 4 3 2 2" xfId="8177" xr:uid="{425876FC-6CB5-4A9E-B5D6-EE58D0D2FC16}"/>
    <cellStyle name="Normal 5 4 3 2 2 2" xfId="15600" xr:uid="{E50D0D1C-C9A7-488A-9B34-DD5C82FC2CCF}"/>
    <cellStyle name="Normal 5 4 3 2 2 2 2" xfId="30438" xr:uid="{394C592A-B7B9-4D16-95DE-6D76ACAF6C31}"/>
    <cellStyle name="Normal 5 4 3 2 2 2 3" xfId="45271" xr:uid="{901E9E95-3ADA-4B9A-BED6-BB7800FD8892}"/>
    <cellStyle name="Normal 5 4 3 2 2 3" xfId="23018" xr:uid="{B3C68B8B-7F6E-4EB1-BD6A-A157B5835A33}"/>
    <cellStyle name="Normal 5 4 3 2 2 4" xfId="37851" xr:uid="{A3205B4E-F2DE-4CE3-B400-2679A776BF5D}"/>
    <cellStyle name="Normal 5 4 3 2 3" xfId="12362" xr:uid="{FD9BD065-16EA-411D-BA89-CED73C2A15C0}"/>
    <cellStyle name="Normal 5 4 3 2 3 2" xfId="27200" xr:uid="{14167BA6-8105-492C-8A8E-931B943D208B}"/>
    <cellStyle name="Normal 5 4 3 2 3 3" xfId="42033" xr:uid="{DA22FCA9-52B8-41E2-AB67-F0C0AD37B95A}"/>
    <cellStyle name="Normal 5 4 3 2 4" xfId="19780" xr:uid="{6279523F-A715-496C-8563-DF1A078829A0}"/>
    <cellStyle name="Normal 5 4 3 2 5" xfId="34613" xr:uid="{028C2B3E-BD1D-419A-9161-21FB99736C9E}"/>
    <cellStyle name="Normal 5 4 3 3" xfId="6804" xr:uid="{9D2BC235-ED27-4D2E-A23B-8DC4CA232797}"/>
    <cellStyle name="Normal 5 4 3 3 2" xfId="14227" xr:uid="{38981840-8662-448A-B9AF-A69492FB5A02}"/>
    <cellStyle name="Normal 5 4 3 3 2 2" xfId="29065" xr:uid="{A4042B1F-D09B-4F10-BF9B-A78DC927B0F9}"/>
    <cellStyle name="Normal 5 4 3 3 2 3" xfId="43898" xr:uid="{B94A795E-B174-4A1B-B785-4BB386F4B6BA}"/>
    <cellStyle name="Normal 5 4 3 3 3" xfId="21645" xr:uid="{0C774E1C-7937-44F8-B1BB-817A2B3EA620}"/>
    <cellStyle name="Normal 5 4 3 3 4" xfId="36478" xr:uid="{274ED4E5-67D5-415C-9AB6-2A76CEA68062}"/>
    <cellStyle name="Normal 5 4 3 4" xfId="10986" xr:uid="{7B04AA34-C594-471E-906C-7E995A0D41B9}"/>
    <cellStyle name="Normal 5 4 3 4 2" xfId="25824" xr:uid="{5157062A-9272-4606-BA25-2AF901075F47}"/>
    <cellStyle name="Normal 5 4 3 4 3" xfId="40657" xr:uid="{552F4BA7-EF89-487E-A8FD-AF8D736FEBB3}"/>
    <cellStyle name="Normal 5 4 3 5" xfId="18404" xr:uid="{AA606DAF-7B6B-462B-ACDE-E440BE8B8DC2}"/>
    <cellStyle name="Normal 5 4 3 6" xfId="33237" xr:uid="{A07187EB-79E8-4D30-AEEF-ABF8BBC65950}"/>
    <cellStyle name="Normal 5 4 4" xfId="4939" xr:uid="{60E86485-531A-4B01-8FAE-F1CB657E1A5D}"/>
    <cellStyle name="Normal 5 4 4 2" xfId="8178" xr:uid="{57CCAFED-E705-441C-9A7B-8B9080FCB052}"/>
    <cellStyle name="Normal 5 4 4 2 2" xfId="15601" xr:uid="{C4097AFE-0FE3-4274-880B-127F1A65A96F}"/>
    <cellStyle name="Normal 5 4 4 2 2 2" xfId="30439" xr:uid="{B3114D24-67B3-43A9-AC02-8EB431D46432}"/>
    <cellStyle name="Normal 5 4 4 2 2 3" xfId="45272" xr:uid="{41E825EE-CB58-41AF-8DBA-B0744CD57316}"/>
    <cellStyle name="Normal 5 4 4 2 3" xfId="23019" xr:uid="{BC588C32-1506-4DF5-8101-ACC2F46F77CE}"/>
    <cellStyle name="Normal 5 4 4 2 4" xfId="37852" xr:uid="{EC01AC63-87BA-4454-A9CB-2B1103BED969}"/>
    <cellStyle name="Normal 5 4 4 3" xfId="12363" xr:uid="{3FDE35A1-DEB7-42B4-B3DF-B1314D76294B}"/>
    <cellStyle name="Normal 5 4 4 3 2" xfId="27201" xr:uid="{FC7536E2-99C0-47C6-9E9A-FE332D5A416E}"/>
    <cellStyle name="Normal 5 4 4 3 3" xfId="42034" xr:uid="{37CE7511-0ABA-4F22-B01C-911293B5299A}"/>
    <cellStyle name="Normal 5 4 4 4" xfId="19781" xr:uid="{1FF993EC-D9B6-4A3A-8586-710821ED0C01}"/>
    <cellStyle name="Normal 5 4 4 5" xfId="34614" xr:uid="{4C4B7EE2-288F-4831-B0EA-53C57ECF373C}"/>
    <cellStyle name="Normal 5 4 5" xfId="5959" xr:uid="{A051514C-5425-4E3F-ACE3-D80223C92355}"/>
    <cellStyle name="Normal 5 4 5 2" xfId="9197" xr:uid="{16B08FC9-85EC-421C-92E0-5AB667A8312F}"/>
    <cellStyle name="Normal 5 4 5 2 2" xfId="16620" xr:uid="{054E9FF5-ADF4-4CB6-9E41-E65E065D8BCE}"/>
    <cellStyle name="Normal 5 4 5 2 2 2" xfId="31458" xr:uid="{9ED097DA-82FC-4C3F-B61E-34B70A9BF92B}"/>
    <cellStyle name="Normal 5 4 5 2 2 3" xfId="46291" xr:uid="{7911EF55-02F7-41BF-8C3C-37CFDFB6C495}"/>
    <cellStyle name="Normal 5 4 5 2 3" xfId="24038" xr:uid="{B2199250-1E2E-45CE-8126-D67D660B59E7}"/>
    <cellStyle name="Normal 5 4 5 2 4" xfId="38871" xr:uid="{9FE0A9CE-5F29-4E5D-B200-605C3CDF6D5E}"/>
    <cellStyle name="Normal 5 4 5 3" xfId="13382" xr:uid="{DA9F8AF4-428A-45EA-876F-52307BBC3C38}"/>
    <cellStyle name="Normal 5 4 5 3 2" xfId="28220" xr:uid="{628DE4C2-5870-4B4A-B674-91110F0F73C6}"/>
    <cellStyle name="Normal 5 4 5 3 3" xfId="43053" xr:uid="{C033DDF9-E2C8-4CEE-8248-A4B49A554CC0}"/>
    <cellStyle name="Normal 5 4 5 4" xfId="20800" xr:uid="{260072EE-F057-4917-ADEF-C30041EBCC50}"/>
    <cellStyle name="Normal 5 4 5 5" xfId="35633" xr:uid="{D3B88DBB-C73B-4621-BC83-EEC160913F1B}"/>
    <cellStyle name="Normal 5 4 6" xfId="3567" xr:uid="{15FDCCC4-6E81-43F1-A28B-6615870E1F03}"/>
    <cellStyle name="Normal 5 4 6 2" xfId="9558" xr:uid="{351205C1-796E-4FA1-9A9E-30E2DA1C681F}"/>
    <cellStyle name="Normal 5 4 6 2 2" xfId="16981" xr:uid="{9357DC6B-7B0C-4372-86CD-AA0A1B5702DE}"/>
    <cellStyle name="Normal 5 4 6 2 2 2" xfId="31819" xr:uid="{B675BBA7-F1C9-428C-BC6D-3CADD1E44399}"/>
    <cellStyle name="Normal 5 4 6 2 2 3" xfId="46652" xr:uid="{25463792-99AA-49B7-BCC9-FB718DC63679}"/>
    <cellStyle name="Normal 5 4 6 2 3" xfId="24399" xr:uid="{33DCFE74-3F68-41C4-A3F7-1EF0D7A5C33C}"/>
    <cellStyle name="Normal 5 4 6 2 4" xfId="39232" xr:uid="{5E135FCE-3DFC-4BE2-948C-E1CF2B43628B}"/>
    <cellStyle name="Normal 5 4 6 3" xfId="10984" xr:uid="{6CA2E0D8-E558-4D0E-9956-EF425D66753F}"/>
    <cellStyle name="Normal 5 4 6 3 2" xfId="25822" xr:uid="{48FE65B3-3D24-4F41-9104-C778DA7D09AD}"/>
    <cellStyle name="Normal 5 4 6 3 3" xfId="40655" xr:uid="{2D766A5B-6067-4956-94F5-FC810865F3C5}"/>
    <cellStyle name="Normal 5 4 6 4" xfId="18402" xr:uid="{B94F18CB-1586-4AAA-AAE5-826A555360E8}"/>
    <cellStyle name="Normal 5 4 6 5" xfId="33235" xr:uid="{E9711BE5-F4E3-46DE-A7D8-4A34D0950678}"/>
    <cellStyle name="Normal 5 4 7" xfId="6802" xr:uid="{69438A92-7310-4096-A57C-7FD6281AF2E6}"/>
    <cellStyle name="Normal 5 4 7 2" xfId="14225" xr:uid="{1D9D65FD-87EB-4B64-8771-F7253A4B2AC8}"/>
    <cellStyle name="Normal 5 4 7 2 2" xfId="29063" xr:uid="{396A16D4-2CA5-411C-8936-C3443008ED17}"/>
    <cellStyle name="Normal 5 4 7 2 3" xfId="43896" xr:uid="{E98892AD-70C0-4F38-BC9B-AC72A6319B48}"/>
    <cellStyle name="Normal 5 4 7 3" xfId="21643" xr:uid="{518C26C9-2326-45A0-B426-61EA6FAEC27B}"/>
    <cellStyle name="Normal 5 4 7 4" xfId="36476" xr:uid="{DC146BE0-C582-41D0-8CFD-792881D84A3C}"/>
    <cellStyle name="Normal 5 4 8" xfId="9900" xr:uid="{EE2983E4-E990-4139-A08C-379159D19B45}"/>
    <cellStyle name="Normal 5 4 8 2" xfId="24738" xr:uid="{6449AE1A-E8C7-445C-B466-9DD1B6C53D8F}"/>
    <cellStyle name="Normal 5 4 8 3" xfId="39571" xr:uid="{AC4EF63F-580B-4308-A591-506BC15796DA}"/>
    <cellStyle name="Normal 5 4 9" xfId="17318" xr:uid="{11C572BA-E0C0-40F1-BD25-0FE79D817CC2}"/>
    <cellStyle name="Normal 5 5" xfId="659" xr:uid="{EF80B932-2B38-499F-BF47-9D8C154A8AB5}"/>
    <cellStyle name="Normal 5 5 10" xfId="32176" xr:uid="{1FE61BC0-BB6B-4CE5-A287-EA81B50D990F}"/>
    <cellStyle name="Normal 5 5 2" xfId="3569" xr:uid="{A6314C1F-B115-4E3B-AA96-19743E26016F}"/>
    <cellStyle name="Normal 5 5 2 2" xfId="4940" xr:uid="{E80D3674-F586-49EA-B6F6-A05BC3BCD81E}"/>
    <cellStyle name="Normal 5 5 2 2 2" xfId="8179" xr:uid="{2186A277-B4C3-45FD-8AE9-48E16772D924}"/>
    <cellStyle name="Normal 5 5 2 2 2 2" xfId="15602" xr:uid="{BE6D4A3A-56E4-443A-AC3C-BFAD6577E1DE}"/>
    <cellStyle name="Normal 5 5 2 2 2 2 2" xfId="30440" xr:uid="{C50A8543-91E5-419C-994B-63A272B76436}"/>
    <cellStyle name="Normal 5 5 2 2 2 2 3" xfId="45273" xr:uid="{1661F53A-F62B-4140-B191-BE6073178F36}"/>
    <cellStyle name="Normal 5 5 2 2 2 3" xfId="23020" xr:uid="{056CB6FB-793A-4ABA-B9B8-0E534F864513}"/>
    <cellStyle name="Normal 5 5 2 2 2 4" xfId="37853" xr:uid="{B6135892-2A9B-4EEC-B6DA-2CAE2DF543A5}"/>
    <cellStyle name="Normal 5 5 2 2 3" xfId="12364" xr:uid="{85AF60F2-F3C7-467B-A572-0B14CF455DDC}"/>
    <cellStyle name="Normal 5 5 2 2 3 2" xfId="27202" xr:uid="{19C7D138-278D-4660-9659-CC44B719F1D5}"/>
    <cellStyle name="Normal 5 5 2 2 3 3" xfId="42035" xr:uid="{913C2A54-F867-427B-AA6F-6CCE2B0F5F8E}"/>
    <cellStyle name="Normal 5 5 2 2 4" xfId="19782" xr:uid="{339CFF2E-D69D-4364-A5B6-BC42F45F6D1B}"/>
    <cellStyle name="Normal 5 5 2 2 5" xfId="34615" xr:uid="{209BBF51-AEAE-4004-B533-713419C892B8}"/>
    <cellStyle name="Normal 5 5 2 3" xfId="6806" xr:uid="{BB381834-F3E6-4AA6-AD59-08A89C253085}"/>
    <cellStyle name="Normal 5 5 2 3 2" xfId="14229" xr:uid="{FD60A4DE-C7E3-4C40-B17D-0FA9EC64C2EE}"/>
    <cellStyle name="Normal 5 5 2 3 2 2" xfId="29067" xr:uid="{16EB4CA3-E241-41D6-AD2E-80F8805EF5D3}"/>
    <cellStyle name="Normal 5 5 2 3 2 3" xfId="43900" xr:uid="{E557DD2A-67AC-4256-B1F4-B0BF9F44F83B}"/>
    <cellStyle name="Normal 5 5 2 3 3" xfId="21647" xr:uid="{BE5BD65C-5E66-4BFF-8E17-CFEF8C946EA4}"/>
    <cellStyle name="Normal 5 5 2 3 4" xfId="36480" xr:uid="{CA5A2AC9-51A7-444D-B191-54A4FA198081}"/>
    <cellStyle name="Normal 5 5 2 4" xfId="10988" xr:uid="{7CAEBBD6-A75F-4AC6-936F-EFB07C4E9FA1}"/>
    <cellStyle name="Normal 5 5 2 4 2" xfId="25826" xr:uid="{A7984BA6-760D-43E6-A72B-DF5A899956DD}"/>
    <cellStyle name="Normal 5 5 2 4 3" xfId="40659" xr:uid="{5F278979-E590-4FE0-B189-34465539C849}"/>
    <cellStyle name="Normal 5 5 2 5" xfId="18406" xr:uid="{1C5250F0-E66B-45A3-9DC1-99122ABA50F1}"/>
    <cellStyle name="Normal 5 5 2 6" xfId="33239" xr:uid="{C8E1C3DD-1658-4E6F-AE79-BC1436A364DC}"/>
    <cellStyle name="Normal 5 5 3" xfId="3570" xr:uid="{C64D4CFE-5FC6-4AA7-B451-E64C84810C74}"/>
    <cellStyle name="Normal 5 5 3 2" xfId="4941" xr:uid="{D79DC72E-1E51-41E0-BE54-86602A7925AA}"/>
    <cellStyle name="Normal 5 5 3 2 2" xfId="8180" xr:uid="{E275B97D-1202-4E6C-A4C5-AA7DC6B6200B}"/>
    <cellStyle name="Normal 5 5 3 2 2 2" xfId="15603" xr:uid="{2FEAD44C-AB2B-4354-820C-890B4E448806}"/>
    <cellStyle name="Normal 5 5 3 2 2 2 2" xfId="30441" xr:uid="{93D04876-D029-4739-ADF0-95B11BF49CFE}"/>
    <cellStyle name="Normal 5 5 3 2 2 2 3" xfId="45274" xr:uid="{928E678B-E3E2-4ED8-9EAA-45795D265806}"/>
    <cellStyle name="Normal 5 5 3 2 2 3" xfId="23021" xr:uid="{0994EF4E-54D9-453F-AA1F-CCF56B21D50C}"/>
    <cellStyle name="Normal 5 5 3 2 2 4" xfId="37854" xr:uid="{B75A6A4C-B8B9-407C-84E3-B0AFE421240E}"/>
    <cellStyle name="Normal 5 5 3 2 3" xfId="12365" xr:uid="{B9DD78EB-C48B-4466-A0E4-D48B8FCCC73C}"/>
    <cellStyle name="Normal 5 5 3 2 3 2" xfId="27203" xr:uid="{6A649CB3-3082-4878-98ED-0B39EF885EB6}"/>
    <cellStyle name="Normal 5 5 3 2 3 3" xfId="42036" xr:uid="{25A40958-4CF5-4FFF-90D5-E2066BEF6A68}"/>
    <cellStyle name="Normal 5 5 3 2 4" xfId="19783" xr:uid="{6442B9B1-D2F4-4297-92A4-644D03E015FD}"/>
    <cellStyle name="Normal 5 5 3 2 5" xfId="34616" xr:uid="{407E1E77-D654-495F-8BAF-904FA5A31BB0}"/>
    <cellStyle name="Normal 5 5 3 3" xfId="6807" xr:uid="{D1DFC523-9AC2-4701-BC59-05304982B7F5}"/>
    <cellStyle name="Normal 5 5 3 3 2" xfId="14230" xr:uid="{2806A0E8-665B-4C3E-9B8C-F557226365C3}"/>
    <cellStyle name="Normal 5 5 3 3 2 2" xfId="29068" xr:uid="{6F638A66-BB79-407C-A201-3695DBF55AB4}"/>
    <cellStyle name="Normal 5 5 3 3 2 3" xfId="43901" xr:uid="{6D66D04B-1E87-4078-AB49-F91C67C98398}"/>
    <cellStyle name="Normal 5 5 3 3 3" xfId="21648" xr:uid="{B8C76E6A-B549-4869-AC25-049E13B2EFC1}"/>
    <cellStyle name="Normal 5 5 3 3 4" xfId="36481" xr:uid="{9223370E-8410-498D-ABA2-040B1243378E}"/>
    <cellStyle name="Normal 5 5 3 4" xfId="10989" xr:uid="{5A084E58-3264-4514-BEC7-F6E010F7545E}"/>
    <cellStyle name="Normal 5 5 3 4 2" xfId="25827" xr:uid="{2587F384-7A67-489A-9AD0-6668E7703363}"/>
    <cellStyle name="Normal 5 5 3 4 3" xfId="40660" xr:uid="{AB070669-8986-4416-AC14-F3014859E0F0}"/>
    <cellStyle name="Normal 5 5 3 5" xfId="18407" xr:uid="{7F4FF10A-F7F6-4E49-B700-E27F8294B2A2}"/>
    <cellStyle name="Normal 5 5 3 6" xfId="33240" xr:uid="{7A530156-7B30-4470-A67C-9E0569514824}"/>
    <cellStyle name="Normal 5 5 4" xfId="4942" xr:uid="{FC92C7D0-F2BA-44EB-A8EB-5705010EDEA2}"/>
    <cellStyle name="Normal 5 5 4 2" xfId="8181" xr:uid="{DDC81D34-491C-427B-89D3-54DBB1908DFE}"/>
    <cellStyle name="Normal 5 5 4 2 2" xfId="15604" xr:uid="{F0DA43C6-62CD-4088-B6DF-84D67B703286}"/>
    <cellStyle name="Normal 5 5 4 2 2 2" xfId="30442" xr:uid="{A7184B1F-8003-4ED0-99E4-8036A47D900C}"/>
    <cellStyle name="Normal 5 5 4 2 2 3" xfId="45275" xr:uid="{0FB4EFE6-8E58-41FE-B4EC-179F99FBD77E}"/>
    <cellStyle name="Normal 5 5 4 2 3" xfId="23022" xr:uid="{C90F1B0E-E0E4-4D4F-B08F-516B30AA079F}"/>
    <cellStyle name="Normal 5 5 4 2 4" xfId="37855" xr:uid="{83C95674-7FD9-4250-8DDE-42E4B4BB1701}"/>
    <cellStyle name="Normal 5 5 4 3" xfId="12366" xr:uid="{000611A3-82DF-40D9-B6B8-8CCEA469A70E}"/>
    <cellStyle name="Normal 5 5 4 3 2" xfId="27204" xr:uid="{9E3DAB22-2251-4C03-B332-63CC54889ED7}"/>
    <cellStyle name="Normal 5 5 4 3 3" xfId="42037" xr:uid="{AB771B69-5D0E-4DEF-AE6D-7E87751BD1F2}"/>
    <cellStyle name="Normal 5 5 4 4" xfId="19784" xr:uid="{79E6D69C-CE64-4B9C-AB2D-A51A12988BDD}"/>
    <cellStyle name="Normal 5 5 4 5" xfId="34617" xr:uid="{547D7B54-437E-4A1A-B7A7-97DA3CFD8F39}"/>
    <cellStyle name="Normal 5 5 5" xfId="5865" xr:uid="{9C7CAE1E-CE32-4D1A-BD58-0764D4B1C8E9}"/>
    <cellStyle name="Normal 5 5 5 2" xfId="9104" xr:uid="{B8547A11-385D-4EB3-A8B0-EDD5BB8F0E3C}"/>
    <cellStyle name="Normal 5 5 5 2 2" xfId="16527" xr:uid="{4A3D43BD-F349-49E1-BD9E-DE592570E930}"/>
    <cellStyle name="Normal 5 5 5 2 2 2" xfId="31365" xr:uid="{69F1B1EA-217E-4BA2-96BB-A8B8550E60CB}"/>
    <cellStyle name="Normal 5 5 5 2 2 3" xfId="46198" xr:uid="{C33A5E6D-84AF-4493-96A6-5AD0069B99EA}"/>
    <cellStyle name="Normal 5 5 5 2 3" xfId="23945" xr:uid="{165E2883-1297-4867-A588-3427C8B34CF6}"/>
    <cellStyle name="Normal 5 5 5 2 4" xfId="38778" xr:uid="{5ED4D221-E800-43ED-840C-AACCEC98ED3C}"/>
    <cellStyle name="Normal 5 5 5 3" xfId="13289" xr:uid="{135D721A-8747-4E91-8AAE-374707003985}"/>
    <cellStyle name="Normal 5 5 5 3 2" xfId="28127" xr:uid="{8EF451D5-DF2F-4001-832D-6F9AFCA591E7}"/>
    <cellStyle name="Normal 5 5 5 3 3" xfId="42960" xr:uid="{E483CBC1-08A2-4DB7-9F69-5F78D5C84B42}"/>
    <cellStyle name="Normal 5 5 5 4" xfId="20707" xr:uid="{15B37BD2-580D-421E-BCD0-69568022988C}"/>
    <cellStyle name="Normal 5 5 5 5" xfId="35540" xr:uid="{B72973F8-0E6B-430B-BBD4-F3508A4909C0}"/>
    <cellStyle name="Normal 5 5 6" xfId="3568" xr:uid="{1B4E1AAE-3532-4314-ACE8-D64EDEA8946B}"/>
    <cellStyle name="Normal 5 5 6 2" xfId="9559" xr:uid="{10D36669-77BD-4BD8-8214-4367228C2176}"/>
    <cellStyle name="Normal 5 5 6 2 2" xfId="16982" xr:uid="{446B1DE7-8190-441A-88A5-25E90D329707}"/>
    <cellStyle name="Normal 5 5 6 2 2 2" xfId="31820" xr:uid="{9B379022-66A7-4481-9B8A-60243DF3909F}"/>
    <cellStyle name="Normal 5 5 6 2 2 3" xfId="46653" xr:uid="{44E95DE0-6BB8-436D-B786-612268BD03A1}"/>
    <cellStyle name="Normal 5 5 6 2 3" xfId="24400" xr:uid="{430A4DC8-BDB2-459F-8B5F-5293FCDCC7E0}"/>
    <cellStyle name="Normal 5 5 6 2 4" xfId="39233" xr:uid="{5FDD1570-F63E-4608-83D6-BF8B21EDDDF1}"/>
    <cellStyle name="Normal 5 5 6 3" xfId="10987" xr:uid="{359CC838-D6C7-48E2-8D86-12931E24C38E}"/>
    <cellStyle name="Normal 5 5 6 3 2" xfId="25825" xr:uid="{B7C0141B-0993-404D-9E21-103F08B06C5A}"/>
    <cellStyle name="Normal 5 5 6 3 3" xfId="40658" xr:uid="{0AD6AE96-5839-4C16-A0BB-7AB492948680}"/>
    <cellStyle name="Normal 5 5 6 4" xfId="18405" xr:uid="{27EC7DC9-5C6A-4167-A111-4F76F8A3B7C1}"/>
    <cellStyle name="Normal 5 5 6 5" xfId="33238" xr:uid="{E5A13FA3-2733-410D-A673-613CEA7855C6}"/>
    <cellStyle name="Normal 5 5 7" xfId="6805" xr:uid="{31490FB7-F77B-4447-8322-7C4D1520CBFC}"/>
    <cellStyle name="Normal 5 5 7 2" xfId="14228" xr:uid="{0D27A871-348C-403E-9AA9-03B4DD5B77C2}"/>
    <cellStyle name="Normal 5 5 7 2 2" xfId="29066" xr:uid="{0FE030AF-0B99-4782-B7DD-46B89944C323}"/>
    <cellStyle name="Normal 5 5 7 2 3" xfId="43899" xr:uid="{B9ACB309-F6AF-41A9-860D-891AB10FB997}"/>
    <cellStyle name="Normal 5 5 7 3" xfId="21646" xr:uid="{BA6E73FB-E39F-4A74-BEA0-CBEE4D239ABB}"/>
    <cellStyle name="Normal 5 5 7 4" xfId="36479" xr:uid="{69864565-92C3-4462-877A-E39F3541E83D}"/>
    <cellStyle name="Normal 5 5 8" xfId="9925" xr:uid="{1AE917CB-EE94-41F1-A178-5AF4680CA925}"/>
    <cellStyle name="Normal 5 5 8 2" xfId="24763" xr:uid="{323C5E02-AD2A-43D7-A299-D4D5EB2D3BD9}"/>
    <cellStyle name="Normal 5 5 8 3" xfId="39596" xr:uid="{93D56DA8-45BE-47D7-9944-CB719B68540F}"/>
    <cellStyle name="Normal 5 5 9" xfId="17343" xr:uid="{C5EBE95B-7E51-4CFF-B07F-15D41D79CC87}"/>
    <cellStyle name="Normal 5 6" xfId="838" xr:uid="{8819746E-ACA9-40B7-8A67-4678036A5D37}"/>
    <cellStyle name="Normal 5 6 10" xfId="32170" xr:uid="{D620BD71-DAC5-477F-BE0B-4F5931C251BD}"/>
    <cellStyle name="Normal 5 6 2" xfId="3572" xr:uid="{34A9C2B0-8B27-4F40-AC47-09257BBC9C55}"/>
    <cellStyle name="Normal 5 6 2 2" xfId="4943" xr:uid="{83F788B0-F7FF-41D2-A059-4052D5DD948F}"/>
    <cellStyle name="Normal 5 6 2 2 2" xfId="8182" xr:uid="{B7F4C120-5DC2-42C3-A0CE-EA90DD0D909C}"/>
    <cellStyle name="Normal 5 6 2 2 2 2" xfId="15605" xr:uid="{71E6AD44-CA69-4002-B843-32169A3A24EE}"/>
    <cellStyle name="Normal 5 6 2 2 2 2 2" xfId="30443" xr:uid="{26934803-CDE8-45B8-BCA2-0FD39AC6B750}"/>
    <cellStyle name="Normal 5 6 2 2 2 2 3" xfId="45276" xr:uid="{AA57D278-1754-476E-99AA-1AC1D0EC7F4B}"/>
    <cellStyle name="Normal 5 6 2 2 2 3" xfId="23023" xr:uid="{EB3AD98D-38FB-4B7F-B448-6C1E0890DC5D}"/>
    <cellStyle name="Normal 5 6 2 2 2 4" xfId="37856" xr:uid="{0DF71E30-950A-4355-AF60-2FAEDF8B6A3B}"/>
    <cellStyle name="Normal 5 6 2 2 3" xfId="12367" xr:uid="{826668AE-A00A-4369-9F2C-837521F08452}"/>
    <cellStyle name="Normal 5 6 2 2 3 2" xfId="27205" xr:uid="{FE93DAB9-049F-4221-91FA-7FB6F817E4C6}"/>
    <cellStyle name="Normal 5 6 2 2 3 3" xfId="42038" xr:uid="{122FBDF5-4341-49C7-9365-37E2947A271A}"/>
    <cellStyle name="Normal 5 6 2 2 4" xfId="19785" xr:uid="{2A8A78E0-2C31-4B03-8EFF-C8B89D3648DA}"/>
    <cellStyle name="Normal 5 6 2 2 5" xfId="34618" xr:uid="{C84D29B3-8F8F-4C22-B202-D7D4613C5808}"/>
    <cellStyle name="Normal 5 6 2 3" xfId="6809" xr:uid="{40150F2D-08C7-4921-AEB2-CA49CEB2F61C}"/>
    <cellStyle name="Normal 5 6 2 3 2" xfId="14232" xr:uid="{9537ED87-279E-4A33-8844-773265D21BF6}"/>
    <cellStyle name="Normal 5 6 2 3 2 2" xfId="29070" xr:uid="{52BB6900-5589-4F46-9986-EDE8C0FFD85E}"/>
    <cellStyle name="Normal 5 6 2 3 2 3" xfId="43903" xr:uid="{C3670509-0872-4356-B4FE-4A833FBC34C7}"/>
    <cellStyle name="Normal 5 6 2 3 3" xfId="21650" xr:uid="{A7F08E56-E9B1-4B2D-A3C1-06A63838BE40}"/>
    <cellStyle name="Normal 5 6 2 3 4" xfId="36483" xr:uid="{05988D11-3E95-48C3-8F44-D463F651ECF5}"/>
    <cellStyle name="Normal 5 6 2 4" xfId="10991" xr:uid="{DBD032F8-75CF-4687-A522-78F6F140AF67}"/>
    <cellStyle name="Normal 5 6 2 4 2" xfId="25829" xr:uid="{A63D92A2-3325-482E-ADEF-337B630B287D}"/>
    <cellStyle name="Normal 5 6 2 4 3" xfId="40662" xr:uid="{11F5ACD9-22C8-4C68-914F-9FE404818C58}"/>
    <cellStyle name="Normal 5 6 2 5" xfId="18409" xr:uid="{1F38802D-CA04-44D5-B28C-8FA57B53CA71}"/>
    <cellStyle name="Normal 5 6 2 6" xfId="33242" xr:uid="{7AAF03BA-8D42-44E9-A051-709A698918FB}"/>
    <cellStyle name="Normal 5 6 3" xfId="3573" xr:uid="{5B396D27-08CD-40B0-BA99-02943D8B11C2}"/>
    <cellStyle name="Normal 5 6 3 2" xfId="4944" xr:uid="{1A46AE78-AE53-4EF7-8518-188E2792CACD}"/>
    <cellStyle name="Normal 5 6 3 2 2" xfId="8183" xr:uid="{AF65D07F-8271-4609-9B0A-59D92AA9FA9A}"/>
    <cellStyle name="Normal 5 6 3 2 2 2" xfId="15606" xr:uid="{B9DC20CF-8D41-4784-B4CB-36DD311F9F9F}"/>
    <cellStyle name="Normal 5 6 3 2 2 2 2" xfId="30444" xr:uid="{62AA4DAD-75A7-4B0D-95B7-7938539BAF1B}"/>
    <cellStyle name="Normal 5 6 3 2 2 2 3" xfId="45277" xr:uid="{1DA01FAB-9DAA-4E47-AA56-AEC2AF9020AB}"/>
    <cellStyle name="Normal 5 6 3 2 2 3" xfId="23024" xr:uid="{F0D9B7B0-D052-46C4-811F-813B89BB1DD7}"/>
    <cellStyle name="Normal 5 6 3 2 2 4" xfId="37857" xr:uid="{322B77AA-3BD8-4114-9037-300736A695C2}"/>
    <cellStyle name="Normal 5 6 3 2 3" xfId="12368" xr:uid="{4E9CCE88-D68B-43C9-B5D1-AACBB5BEE89E}"/>
    <cellStyle name="Normal 5 6 3 2 3 2" xfId="27206" xr:uid="{C2FB6895-DFAB-4D33-9A72-C57AE6C6F8E0}"/>
    <cellStyle name="Normal 5 6 3 2 3 3" xfId="42039" xr:uid="{A22D5EE0-57E9-4321-9A40-55260364AA2E}"/>
    <cellStyle name="Normal 5 6 3 2 4" xfId="19786" xr:uid="{C0914C76-58F3-4A9B-8907-7FBA30B3C890}"/>
    <cellStyle name="Normal 5 6 3 2 5" xfId="34619" xr:uid="{D2247235-AE25-4327-BDFC-120C5D2FDCBE}"/>
    <cellStyle name="Normal 5 6 3 3" xfId="6810" xr:uid="{50FDB134-8C21-4222-8460-2F06B5318C95}"/>
    <cellStyle name="Normal 5 6 3 3 2" xfId="14233" xr:uid="{CA3C7E1C-F73C-4038-ACDE-9BCD5B861303}"/>
    <cellStyle name="Normal 5 6 3 3 2 2" xfId="29071" xr:uid="{B6E8CA0C-BC20-4151-8519-5E252C25A9AD}"/>
    <cellStyle name="Normal 5 6 3 3 2 3" xfId="43904" xr:uid="{FDFBA713-8174-426A-9316-514538BAD4AD}"/>
    <cellStyle name="Normal 5 6 3 3 3" xfId="21651" xr:uid="{506EFB67-B31A-48CE-96D3-838DC37C615A}"/>
    <cellStyle name="Normal 5 6 3 3 4" xfId="36484" xr:uid="{52EE48BC-A056-4184-B447-D0EEA64786C0}"/>
    <cellStyle name="Normal 5 6 3 4" xfId="10992" xr:uid="{0E019C09-7BF3-4264-B8CB-28EBEDFB01BF}"/>
    <cellStyle name="Normal 5 6 3 4 2" xfId="25830" xr:uid="{0394A268-6DDB-4EDD-B494-6F069AF00E00}"/>
    <cellStyle name="Normal 5 6 3 4 3" xfId="40663" xr:uid="{8AB2BFB2-F5D0-47D8-83DB-DC00B6653CDA}"/>
    <cellStyle name="Normal 5 6 3 5" xfId="18410" xr:uid="{B3F7B3D3-526C-4E13-A837-EDE6C816B74D}"/>
    <cellStyle name="Normal 5 6 3 6" xfId="33243" xr:uid="{B4A940AB-A05A-4E0F-A13F-91A4B858C155}"/>
    <cellStyle name="Normal 5 6 4" xfId="4945" xr:uid="{8CC9BA62-B3B0-4B44-916C-13627A4EA648}"/>
    <cellStyle name="Normal 5 6 4 2" xfId="8184" xr:uid="{95F48536-2AD7-45DB-A88B-57853CD07F11}"/>
    <cellStyle name="Normal 5 6 4 2 2" xfId="15607" xr:uid="{D48C07B1-B47C-4BA4-A42C-922AA7A94376}"/>
    <cellStyle name="Normal 5 6 4 2 2 2" xfId="30445" xr:uid="{35049782-3724-47BD-80CF-917F5204AA5B}"/>
    <cellStyle name="Normal 5 6 4 2 2 3" xfId="45278" xr:uid="{18CB8720-41B2-46C7-8B7B-DD49B7491ACF}"/>
    <cellStyle name="Normal 5 6 4 2 3" xfId="23025" xr:uid="{C50A019A-47F5-4509-B1A7-7A2CDD6A1424}"/>
    <cellStyle name="Normal 5 6 4 2 4" xfId="37858" xr:uid="{D667000D-E0D5-4964-A8DA-22F8024ADB7F}"/>
    <cellStyle name="Normal 5 6 4 3" xfId="12369" xr:uid="{1B63C445-DC1B-463C-9279-08C819F6D971}"/>
    <cellStyle name="Normal 5 6 4 3 2" xfId="27207" xr:uid="{81BE212C-EA82-41B0-A047-0764ED52799C}"/>
    <cellStyle name="Normal 5 6 4 3 3" xfId="42040" xr:uid="{0A94EF66-1769-46FB-AF40-751800B73162}"/>
    <cellStyle name="Normal 5 6 4 4" xfId="19787" xr:uid="{5B2F8FFA-C4FC-4385-B7BE-2D3932D7890B}"/>
    <cellStyle name="Normal 5 6 4 5" xfId="34620" xr:uid="{8CD8DAB2-C13E-4F9A-A1E8-986E4B26055C}"/>
    <cellStyle name="Normal 5 6 5" xfId="5776" xr:uid="{7036C8FF-628B-4B12-801B-C18AC781E34D}"/>
    <cellStyle name="Normal 5 6 5 2" xfId="9016" xr:uid="{D94CA4C9-1E56-46CF-B2AE-1FF43ACFC09E}"/>
    <cellStyle name="Normal 5 6 5 2 2" xfId="16439" xr:uid="{E650F306-79EE-4841-891F-866A97E760BE}"/>
    <cellStyle name="Normal 5 6 5 2 2 2" xfId="31277" xr:uid="{10B0E2CE-D1FC-4EDC-B094-70CE4D448BB3}"/>
    <cellStyle name="Normal 5 6 5 2 2 3" xfId="46110" xr:uid="{7B668BE0-0A76-4FE8-9732-6A32879C19CA}"/>
    <cellStyle name="Normal 5 6 5 2 3" xfId="23857" xr:uid="{D6EA559B-0842-4308-832F-01495A62E370}"/>
    <cellStyle name="Normal 5 6 5 2 4" xfId="38690" xr:uid="{A1C45662-EC9E-405D-978B-E80E405A1BBE}"/>
    <cellStyle name="Normal 5 6 5 3" xfId="13201" xr:uid="{F2DD6860-F80B-4DE9-BEA2-F4372C49D9F9}"/>
    <cellStyle name="Normal 5 6 5 3 2" xfId="28039" xr:uid="{B66A0C43-13D3-4231-BCC4-18BBFFF25397}"/>
    <cellStyle name="Normal 5 6 5 3 3" xfId="42872" xr:uid="{452DB667-79FC-4F0C-854A-835EEBF0881C}"/>
    <cellStyle name="Normal 5 6 5 4" xfId="20619" xr:uid="{5FB47483-BCD9-432F-8E71-F2FA741CB12E}"/>
    <cellStyle name="Normal 5 6 5 5" xfId="35452" xr:uid="{15F59194-1355-4DC6-BC16-7CBD4E744585}"/>
    <cellStyle name="Normal 5 6 6" xfId="3571" xr:uid="{6BC424AD-A41B-4539-AAE6-3AE0CCEF229E}"/>
    <cellStyle name="Normal 5 6 6 2" xfId="9560" xr:uid="{4D4C28C7-A7A4-4253-904F-A95114161DC7}"/>
    <cellStyle name="Normal 5 6 6 2 2" xfId="16983" xr:uid="{2AFA1D55-7D79-4C7F-AA26-F45636B450A4}"/>
    <cellStyle name="Normal 5 6 6 2 2 2" xfId="31821" xr:uid="{6D985613-66AF-4C78-A100-F39C620427E1}"/>
    <cellStyle name="Normal 5 6 6 2 2 3" xfId="46654" xr:uid="{D5434037-8EED-4BA5-84F4-900DA5C812A6}"/>
    <cellStyle name="Normal 5 6 6 2 3" xfId="24401" xr:uid="{B140377B-06AA-4D90-8058-02083855F8A8}"/>
    <cellStyle name="Normal 5 6 6 2 4" xfId="39234" xr:uid="{A544A4B2-B484-4137-9A63-1C1D33BF24BB}"/>
    <cellStyle name="Normal 5 6 6 3" xfId="10990" xr:uid="{D7C6E210-0A2E-4080-A12F-A2283DB84748}"/>
    <cellStyle name="Normal 5 6 6 3 2" xfId="25828" xr:uid="{0E5B7729-8122-40E2-B89C-2279E27ED043}"/>
    <cellStyle name="Normal 5 6 6 3 3" xfId="40661" xr:uid="{DCECEA7A-D98F-4B49-8EDA-CED072DA3F29}"/>
    <cellStyle name="Normal 5 6 6 4" xfId="18408" xr:uid="{F1E50803-FB60-4961-B9F6-75BD8FA7D678}"/>
    <cellStyle name="Normal 5 6 6 5" xfId="33241" xr:uid="{C699E273-0549-40B2-A1DA-291DB3A7BD10}"/>
    <cellStyle name="Normal 5 6 7" xfId="6808" xr:uid="{0F943621-5878-46EF-B749-5BF1F7EB6081}"/>
    <cellStyle name="Normal 5 6 7 2" xfId="14231" xr:uid="{9CCB6F66-1273-4BD2-99C2-F62E5CC79C1D}"/>
    <cellStyle name="Normal 5 6 7 2 2" xfId="29069" xr:uid="{53BA01C0-670A-4ED7-B578-6FE692F897D0}"/>
    <cellStyle name="Normal 5 6 7 2 3" xfId="43902" xr:uid="{BA7743A7-2C48-4C60-9D32-47002524DAF3}"/>
    <cellStyle name="Normal 5 6 7 3" xfId="21649" xr:uid="{7C0DD7BE-EA95-4DCB-8BC5-8A502A48B1E9}"/>
    <cellStyle name="Normal 5 6 7 4" xfId="36482" xr:uid="{B1111CDB-7237-439B-B8DA-C77D452767F3}"/>
    <cellStyle name="Normal 5 6 8" xfId="9919" xr:uid="{26E303E6-7720-4974-A794-CCE7A17D5EF7}"/>
    <cellStyle name="Normal 5 6 8 2" xfId="24757" xr:uid="{D42D9D41-5A1F-4531-8E56-A14A544E9ED7}"/>
    <cellStyle name="Normal 5 6 8 3" xfId="39590" xr:uid="{8D641BB7-9819-445A-95C2-2CFBFFD6E74D}"/>
    <cellStyle name="Normal 5 6 9" xfId="17337" xr:uid="{3786C5D7-4A8C-4AEC-A701-302FF14EAF19}"/>
    <cellStyle name="Normal 5 7" xfId="1002" xr:uid="{7E14B0C9-4BDE-467B-B497-56DD2193EAEF}"/>
    <cellStyle name="Normal 5 7 10" xfId="32299" xr:uid="{EBC19F8C-6CF0-4F51-9CD9-B8ED22EF35B8}"/>
    <cellStyle name="Normal 5 7 2" xfId="3575" xr:uid="{0395C24C-5139-4DFE-B416-EA5AEF7F7E94}"/>
    <cellStyle name="Normal 5 7 2 2" xfId="4946" xr:uid="{C67D9E62-7693-488C-B966-1F757DE1D933}"/>
    <cellStyle name="Normal 5 7 2 2 2" xfId="8185" xr:uid="{EECF6D2F-6DFD-450B-B021-A4827E8AAC88}"/>
    <cellStyle name="Normal 5 7 2 2 2 2" xfId="15608" xr:uid="{33EB6974-4B9A-47FC-98D6-9091B907BF1C}"/>
    <cellStyle name="Normal 5 7 2 2 2 2 2" xfId="30446" xr:uid="{FE622FE3-D614-481C-8EEC-76684E671AC3}"/>
    <cellStyle name="Normal 5 7 2 2 2 2 3" xfId="45279" xr:uid="{ACE447C5-904B-457C-8A28-52D5B9611D2E}"/>
    <cellStyle name="Normal 5 7 2 2 2 3" xfId="23026" xr:uid="{467E676B-83EF-4E0E-B846-D75E5BEAFAB4}"/>
    <cellStyle name="Normal 5 7 2 2 2 4" xfId="37859" xr:uid="{1DBD4B04-4DEB-44DC-9DA1-FF0FE061F256}"/>
    <cellStyle name="Normal 5 7 2 2 3" xfId="12370" xr:uid="{91B20476-9EC6-4A1E-9D9E-441AA345E82D}"/>
    <cellStyle name="Normal 5 7 2 2 3 2" xfId="27208" xr:uid="{44E7763C-F0D1-4A5E-AFC6-42E4426A0157}"/>
    <cellStyle name="Normal 5 7 2 2 3 3" xfId="42041" xr:uid="{AB9C9888-547D-4E64-8230-F0C76659F77B}"/>
    <cellStyle name="Normal 5 7 2 2 4" xfId="19788" xr:uid="{E632F507-C4D3-4C13-9FF6-17AB3671C65C}"/>
    <cellStyle name="Normal 5 7 2 2 5" xfId="34621" xr:uid="{02688970-8183-4790-A11C-9C61052C7196}"/>
    <cellStyle name="Normal 5 7 2 3" xfId="6812" xr:uid="{5D83419B-025F-4466-9BC4-82ED49C7EE85}"/>
    <cellStyle name="Normal 5 7 2 3 2" xfId="14235" xr:uid="{2FC0FB91-5087-49CD-8791-2B28547EB2B1}"/>
    <cellStyle name="Normal 5 7 2 3 2 2" xfId="29073" xr:uid="{3CE33442-B933-4AE2-8F49-D35432C7030B}"/>
    <cellStyle name="Normal 5 7 2 3 2 3" xfId="43906" xr:uid="{6D806079-CFDB-4252-AB3A-835DECBB0EB1}"/>
    <cellStyle name="Normal 5 7 2 3 3" xfId="21653" xr:uid="{540A9B46-5E25-40EB-9E98-F83B91B08864}"/>
    <cellStyle name="Normal 5 7 2 3 4" xfId="36486" xr:uid="{943D6E08-065C-48CA-A878-78F8F1204845}"/>
    <cellStyle name="Normal 5 7 2 4" xfId="10994" xr:uid="{34CC978E-D742-4F23-8015-9D27BAE1B4BB}"/>
    <cellStyle name="Normal 5 7 2 4 2" xfId="25832" xr:uid="{C4691A5A-37EE-4F41-9A0A-8A5565017B3D}"/>
    <cellStyle name="Normal 5 7 2 4 3" xfId="40665" xr:uid="{5946A79F-C9C4-48F0-B687-2FC168ACF217}"/>
    <cellStyle name="Normal 5 7 2 5" xfId="18412" xr:uid="{D25EB15C-8CC8-4A19-ADA7-91D2E31FD7B9}"/>
    <cellStyle name="Normal 5 7 2 6" xfId="33245" xr:uid="{B169939F-016C-495A-967F-4F504B1B3756}"/>
    <cellStyle name="Normal 5 7 3" xfId="3576" xr:uid="{5F7F7A07-1425-4CDD-8BA5-ACCF034EDE13}"/>
    <cellStyle name="Normal 5 7 3 2" xfId="4947" xr:uid="{FE820501-3F26-4FF2-946C-29EA63E2F081}"/>
    <cellStyle name="Normal 5 7 3 2 2" xfId="8186" xr:uid="{79641102-17E1-473B-BEB6-5370C7B53124}"/>
    <cellStyle name="Normal 5 7 3 2 2 2" xfId="15609" xr:uid="{45F78A36-EA9A-4669-BB89-24A1A0ACED9D}"/>
    <cellStyle name="Normal 5 7 3 2 2 2 2" xfId="30447" xr:uid="{1D3256BC-9220-406D-BF91-7E5350210CA9}"/>
    <cellStyle name="Normal 5 7 3 2 2 2 3" xfId="45280" xr:uid="{E17A1D7D-E609-48B5-A365-B2A445E06E6B}"/>
    <cellStyle name="Normal 5 7 3 2 2 3" xfId="23027" xr:uid="{6B999117-3EDD-4E0A-BFC8-9741779CFA8A}"/>
    <cellStyle name="Normal 5 7 3 2 2 4" xfId="37860" xr:uid="{68207C59-9233-495C-BECF-44649F1FC07D}"/>
    <cellStyle name="Normal 5 7 3 2 3" xfId="12371" xr:uid="{6432F60C-25C4-486F-97E2-DD2AA3BAD6E6}"/>
    <cellStyle name="Normal 5 7 3 2 3 2" xfId="27209" xr:uid="{A7E3597E-AB9A-4183-953E-C6F356425F09}"/>
    <cellStyle name="Normal 5 7 3 2 3 3" xfId="42042" xr:uid="{96E69BE6-D650-498C-A444-081DD4D48E64}"/>
    <cellStyle name="Normal 5 7 3 2 4" xfId="19789" xr:uid="{C8E2E1FA-214C-4E8B-9FF9-1979B0DACE64}"/>
    <cellStyle name="Normal 5 7 3 2 5" xfId="34622" xr:uid="{7FCDBD87-ACA6-4060-AEA2-71A1BE02029E}"/>
    <cellStyle name="Normal 5 7 3 3" xfId="6813" xr:uid="{F07C20D8-E14B-4E80-8F85-B57CDE961EA8}"/>
    <cellStyle name="Normal 5 7 3 3 2" xfId="14236" xr:uid="{D958B281-27D4-4BBD-80C5-AD07CC28121B}"/>
    <cellStyle name="Normal 5 7 3 3 2 2" xfId="29074" xr:uid="{E9EFE53F-048D-483C-B8EC-01A1C294F39E}"/>
    <cellStyle name="Normal 5 7 3 3 2 3" xfId="43907" xr:uid="{28A24F82-A920-4226-9D6C-42CA503CE890}"/>
    <cellStyle name="Normal 5 7 3 3 3" xfId="21654" xr:uid="{D2BB507D-12C0-45A9-9FFC-9E8E2CC8E37B}"/>
    <cellStyle name="Normal 5 7 3 3 4" xfId="36487" xr:uid="{6394A4E0-F161-4F44-8730-1FB8652E7128}"/>
    <cellStyle name="Normal 5 7 3 4" xfId="10995" xr:uid="{91A70F51-174D-4832-A887-03C96B3A3B68}"/>
    <cellStyle name="Normal 5 7 3 4 2" xfId="25833" xr:uid="{A9660814-69E2-4A38-8E82-5100B74F261D}"/>
    <cellStyle name="Normal 5 7 3 4 3" xfId="40666" xr:uid="{4971642B-2DF3-4F68-B508-154E780A3AE4}"/>
    <cellStyle name="Normal 5 7 3 5" xfId="18413" xr:uid="{B6DB0EF5-102A-4FD3-85F0-4B73ED3EC8B1}"/>
    <cellStyle name="Normal 5 7 3 6" xfId="33246" xr:uid="{78D4E590-A00F-4378-B78C-3245014EE260}"/>
    <cellStyle name="Normal 5 7 4" xfId="4948" xr:uid="{624061EE-2E4D-4E84-8A1B-AAF09FC7ABF8}"/>
    <cellStyle name="Normal 5 7 4 2" xfId="8187" xr:uid="{7A0E66A5-D3D1-4EE0-A7FF-925488206892}"/>
    <cellStyle name="Normal 5 7 4 2 2" xfId="15610" xr:uid="{AB4378B5-D0BC-4E42-9164-657BE8D67A90}"/>
    <cellStyle name="Normal 5 7 4 2 2 2" xfId="30448" xr:uid="{021CDA15-CDB4-448E-AEBE-9DEBDDA21616}"/>
    <cellStyle name="Normal 5 7 4 2 2 3" xfId="45281" xr:uid="{17CC4E87-BC0B-44E3-ABFB-ECA49B8FF517}"/>
    <cellStyle name="Normal 5 7 4 2 3" xfId="23028" xr:uid="{4A30EEFD-51DE-4DA6-9E15-676DFDCB58A9}"/>
    <cellStyle name="Normal 5 7 4 2 4" xfId="37861" xr:uid="{C58FB6F1-80DD-4AE4-A870-3AAFAEDCF5CF}"/>
    <cellStyle name="Normal 5 7 4 3" xfId="12372" xr:uid="{3A9A8CAD-B437-40BE-AF68-DF3C72F6B30B}"/>
    <cellStyle name="Normal 5 7 4 3 2" xfId="27210" xr:uid="{F6F8C330-1B1E-4CC9-8017-158DAF878D55}"/>
    <cellStyle name="Normal 5 7 4 3 3" xfId="42043" xr:uid="{DE0406A5-5D72-4BC2-8F9A-6565FB0A3184}"/>
    <cellStyle name="Normal 5 7 4 4" xfId="19790" xr:uid="{E962E62B-87F9-41C9-9499-32F1412994EC}"/>
    <cellStyle name="Normal 5 7 4 5" xfId="34623" xr:uid="{2CB86079-14E2-414E-94AE-2E4F9EA8906B}"/>
    <cellStyle name="Normal 5 7 5" xfId="5857" xr:uid="{7D35F96E-656B-4737-8FE8-F4B06D49EDD9}"/>
    <cellStyle name="Normal 5 7 5 2" xfId="9096" xr:uid="{696601AB-A26D-44DB-ABC9-7AEC325D7460}"/>
    <cellStyle name="Normal 5 7 5 2 2" xfId="16519" xr:uid="{510D290F-DF7B-413B-8C80-4436823D9B6D}"/>
    <cellStyle name="Normal 5 7 5 2 2 2" xfId="31357" xr:uid="{3AF534CB-2108-4E6B-B9D2-2ED0E025DCD3}"/>
    <cellStyle name="Normal 5 7 5 2 2 3" xfId="46190" xr:uid="{EF6C541F-A836-4337-B7FA-C9BCC04C4B99}"/>
    <cellStyle name="Normal 5 7 5 2 3" xfId="23937" xr:uid="{A8972139-E40E-4557-9948-B941FCE55A01}"/>
    <cellStyle name="Normal 5 7 5 2 4" xfId="38770" xr:uid="{1571F21E-8C3F-4F5B-8438-4873ACEFE4B8}"/>
    <cellStyle name="Normal 5 7 5 3" xfId="13281" xr:uid="{0112BA5F-6C76-4E01-BBFC-E2605AA68209}"/>
    <cellStyle name="Normal 5 7 5 3 2" xfId="28119" xr:uid="{4CDF888B-BD45-46F5-BE1B-53D28A3C77FE}"/>
    <cellStyle name="Normal 5 7 5 3 3" xfId="42952" xr:uid="{161CFDE3-54B5-4F7F-92C9-EA472A7EB05E}"/>
    <cellStyle name="Normal 5 7 5 4" xfId="20699" xr:uid="{117A4720-9657-48E5-9723-95A55CDEFE0C}"/>
    <cellStyle name="Normal 5 7 5 5" xfId="35532" xr:uid="{11079FD0-AB2E-4EC0-B751-623C906B55AE}"/>
    <cellStyle name="Normal 5 7 6" xfId="3574" xr:uid="{B9FE5DAD-EEAD-4C4F-B0A2-FD6745D73A87}"/>
    <cellStyle name="Normal 5 7 6 2" xfId="9561" xr:uid="{0BF83143-8958-45F0-AAD7-743571D4ED81}"/>
    <cellStyle name="Normal 5 7 6 2 2" xfId="16984" xr:uid="{D1E8FC3D-6C07-4672-948A-65B71D3DEBD2}"/>
    <cellStyle name="Normal 5 7 6 2 2 2" xfId="31822" xr:uid="{D21F013B-D561-4253-9DDD-426E0B9DD2CE}"/>
    <cellStyle name="Normal 5 7 6 2 2 3" xfId="46655" xr:uid="{54B9766D-1D26-4B98-A1A4-6D89EF553179}"/>
    <cellStyle name="Normal 5 7 6 2 3" xfId="24402" xr:uid="{1B460E69-A848-417E-ABA1-6EEA336EE2DD}"/>
    <cellStyle name="Normal 5 7 6 2 4" xfId="39235" xr:uid="{8F5B657D-770C-4C53-8A72-4D5F7FF6AC41}"/>
    <cellStyle name="Normal 5 7 6 3" xfId="10993" xr:uid="{0323B7BE-1754-4CED-B0E5-0395242F3BAC}"/>
    <cellStyle name="Normal 5 7 6 3 2" xfId="25831" xr:uid="{55058818-37A3-40DD-884C-99FBC1BBC6C8}"/>
    <cellStyle name="Normal 5 7 6 3 3" xfId="40664" xr:uid="{AEDE3D5F-8805-4AA0-BB20-B7BE29E67673}"/>
    <cellStyle name="Normal 5 7 6 4" xfId="18411" xr:uid="{E21A0383-71D8-4DCA-AE92-27A4CCA83BAA}"/>
    <cellStyle name="Normal 5 7 6 5" xfId="33244" xr:uid="{348DACC0-C485-4B01-94CC-3D58ADF8829D}"/>
    <cellStyle name="Normal 5 7 7" xfId="6811" xr:uid="{1D5B8A97-508A-4951-A052-9C8926B45E14}"/>
    <cellStyle name="Normal 5 7 7 2" xfId="14234" xr:uid="{BB2CB8A9-D983-4D7F-9988-1F990DC9B4FD}"/>
    <cellStyle name="Normal 5 7 7 2 2" xfId="29072" xr:uid="{A51CF1FA-B0EA-429A-A533-74BC7B1694AB}"/>
    <cellStyle name="Normal 5 7 7 2 3" xfId="43905" xr:uid="{EF0CBCF7-FB33-481A-A18D-DA42A90A00FC}"/>
    <cellStyle name="Normal 5 7 7 3" xfId="21652" xr:uid="{D94405E2-DFE3-4454-9CEC-CA3293F90BFA}"/>
    <cellStyle name="Normal 5 7 7 4" xfId="36485" xr:uid="{6D5AC642-4A91-4375-92EF-4733C0F08973}"/>
    <cellStyle name="Normal 5 7 8" xfId="10048" xr:uid="{2940E1FF-7A7C-410F-BED5-1A7E192318B3}"/>
    <cellStyle name="Normal 5 7 8 2" xfId="24886" xr:uid="{712B1F67-2FFD-453C-B9A0-319181B77BE3}"/>
    <cellStyle name="Normal 5 7 8 3" xfId="39719" xr:uid="{E34F7FF6-5143-429D-A348-300D173D485D}"/>
    <cellStyle name="Normal 5 7 9" xfId="17466" xr:uid="{79FE9E7E-A3DA-4632-81C6-FBDA9653215F}"/>
    <cellStyle name="Normal 5 8" xfId="1169" xr:uid="{FF530C2E-AA20-4641-A3AB-316226DC9533}"/>
    <cellStyle name="Normal 5 8 10" xfId="32193" xr:uid="{B28F814D-ECE0-4B9A-A091-66E5C64200BB}"/>
    <cellStyle name="Normal 5 8 2" xfId="3578" xr:uid="{79D2F545-1BB0-4D5C-9FE2-D69FDA8BA6CB}"/>
    <cellStyle name="Normal 5 8 2 2" xfId="4949" xr:uid="{F6DD58CD-5A81-4E3A-BFBA-4C2840CC78B5}"/>
    <cellStyle name="Normal 5 8 2 2 2" xfId="8188" xr:uid="{0C2CAEF3-8941-4DD2-AB30-8E34B9306A8F}"/>
    <cellStyle name="Normal 5 8 2 2 2 2" xfId="15611" xr:uid="{2C8FE1EF-BC14-4A51-9B48-6E0B79C2C49E}"/>
    <cellStyle name="Normal 5 8 2 2 2 2 2" xfId="30449" xr:uid="{3AEBCC5B-6311-4760-B9D8-1EEEA9BC4281}"/>
    <cellStyle name="Normal 5 8 2 2 2 2 3" xfId="45282" xr:uid="{CF7ECCB5-742D-471D-BD33-7CE3174A2B20}"/>
    <cellStyle name="Normal 5 8 2 2 2 3" xfId="23029" xr:uid="{AE92A126-6D2E-4F44-8EA6-7766C5B752F1}"/>
    <cellStyle name="Normal 5 8 2 2 2 4" xfId="37862" xr:uid="{B27B8305-8730-45B4-9CAC-EA2A5906ECEB}"/>
    <cellStyle name="Normal 5 8 2 2 3" xfId="12373" xr:uid="{0EB262EF-B0D6-4F6B-8A53-75A98D995035}"/>
    <cellStyle name="Normal 5 8 2 2 3 2" xfId="27211" xr:uid="{EC9435F5-5C5A-4006-A4A7-E04C371680C7}"/>
    <cellStyle name="Normal 5 8 2 2 3 3" xfId="42044" xr:uid="{A640B5EA-FA28-42FB-B4BC-4D3397F7D8E2}"/>
    <cellStyle name="Normal 5 8 2 2 4" xfId="19791" xr:uid="{E51EB122-E6BB-4D77-81D7-10C54274C8B1}"/>
    <cellStyle name="Normal 5 8 2 2 5" xfId="34624" xr:uid="{1AA64DE0-7DBA-44C7-9BB9-4FABFAFE9B8D}"/>
    <cellStyle name="Normal 5 8 2 3" xfId="6815" xr:uid="{8A0FC6B3-6161-4A29-AC81-AAFDCF2084F5}"/>
    <cellStyle name="Normal 5 8 2 3 2" xfId="14238" xr:uid="{2967D407-7188-4C53-A889-89BB3B151A43}"/>
    <cellStyle name="Normal 5 8 2 3 2 2" xfId="29076" xr:uid="{DA71F2E6-C225-4A0E-93CE-5016CDB0FAD8}"/>
    <cellStyle name="Normal 5 8 2 3 2 3" xfId="43909" xr:uid="{516815B9-9396-421F-9B23-D5474101C314}"/>
    <cellStyle name="Normal 5 8 2 3 3" xfId="21656" xr:uid="{6C796002-5A55-4A85-8017-AF34990F6DAD}"/>
    <cellStyle name="Normal 5 8 2 3 4" xfId="36489" xr:uid="{2D43B555-4095-403D-9931-951E80D72C88}"/>
    <cellStyle name="Normal 5 8 2 4" xfId="10997" xr:uid="{6AF5B8A8-2ED7-4DE0-A648-2D63E34E094A}"/>
    <cellStyle name="Normal 5 8 2 4 2" xfId="25835" xr:uid="{C0CAD454-9ACE-41A7-B06F-37AB1B93420B}"/>
    <cellStyle name="Normal 5 8 2 4 3" xfId="40668" xr:uid="{DBB93FEB-86F4-4285-961D-C6930997B4C5}"/>
    <cellStyle name="Normal 5 8 2 5" xfId="18415" xr:uid="{CAE29893-E451-4695-9BCE-17A6C67CAB13}"/>
    <cellStyle name="Normal 5 8 2 6" xfId="33248" xr:uid="{E4FC7A84-1300-48BD-BD0A-D4B044B9E57B}"/>
    <cellStyle name="Normal 5 8 3" xfId="3579" xr:uid="{03B3E793-7D5D-47E9-BE0D-D9200409E3F5}"/>
    <cellStyle name="Normal 5 8 3 2" xfId="4950" xr:uid="{049DAA9E-C27C-4338-815A-11EC7CAD1283}"/>
    <cellStyle name="Normal 5 8 3 2 2" xfId="8189" xr:uid="{B6E70C19-3C1B-42E5-AF99-2C1842AD6779}"/>
    <cellStyle name="Normal 5 8 3 2 2 2" xfId="15612" xr:uid="{AF388F18-B3DE-4D17-BBDB-9559A6A61FE2}"/>
    <cellStyle name="Normal 5 8 3 2 2 2 2" xfId="30450" xr:uid="{949EFFE6-AE8B-4A21-A113-ACB146B9B202}"/>
    <cellStyle name="Normal 5 8 3 2 2 2 3" xfId="45283" xr:uid="{BD46667D-9E98-4F90-A047-D4448E650929}"/>
    <cellStyle name="Normal 5 8 3 2 2 3" xfId="23030" xr:uid="{F721DBDE-390A-46DF-BB61-62E22AA22BC7}"/>
    <cellStyle name="Normal 5 8 3 2 2 4" xfId="37863" xr:uid="{1F3FA87A-1924-4F0F-9FD8-4856637B2E5D}"/>
    <cellStyle name="Normal 5 8 3 2 3" xfId="12374" xr:uid="{A28C9531-E1DC-4736-A511-889333C45035}"/>
    <cellStyle name="Normal 5 8 3 2 3 2" xfId="27212" xr:uid="{391F1922-5B2D-4A85-AF3C-F02A5F0C1DBE}"/>
    <cellStyle name="Normal 5 8 3 2 3 3" xfId="42045" xr:uid="{43FDF8A3-06E4-45A0-A178-233CB09D9E9B}"/>
    <cellStyle name="Normal 5 8 3 2 4" xfId="19792" xr:uid="{E4C29EB4-1AB7-45FF-8B13-E996BFA1D0E5}"/>
    <cellStyle name="Normal 5 8 3 2 5" xfId="34625" xr:uid="{F6361CE4-8EB5-4D90-9902-CC87B43D2099}"/>
    <cellStyle name="Normal 5 8 3 3" xfId="6816" xr:uid="{B4AE0BC0-B410-4152-9CBF-3FEED35278D9}"/>
    <cellStyle name="Normal 5 8 3 3 2" xfId="14239" xr:uid="{E7968E23-2A59-4DAF-9E77-841AEFB0545C}"/>
    <cellStyle name="Normal 5 8 3 3 2 2" xfId="29077" xr:uid="{C4A481A9-73F8-4CA1-95A3-38846C54A6B5}"/>
    <cellStyle name="Normal 5 8 3 3 2 3" xfId="43910" xr:uid="{F094D15B-D30A-4E0C-8801-13CE07412D2C}"/>
    <cellStyle name="Normal 5 8 3 3 3" xfId="21657" xr:uid="{15F79170-5A2D-454E-9C73-C144427623AE}"/>
    <cellStyle name="Normal 5 8 3 3 4" xfId="36490" xr:uid="{CDF4A393-3FC8-428E-B905-779E617D6833}"/>
    <cellStyle name="Normal 5 8 3 4" xfId="10998" xr:uid="{197A1A55-6E8C-464D-8C8C-071001E5FED1}"/>
    <cellStyle name="Normal 5 8 3 4 2" xfId="25836" xr:uid="{93C33043-B1BC-46DF-9248-5BE083B29A25}"/>
    <cellStyle name="Normal 5 8 3 4 3" xfId="40669" xr:uid="{42068CDF-76B4-445A-B139-F20607A46B52}"/>
    <cellStyle name="Normal 5 8 3 5" xfId="18416" xr:uid="{416CA0CE-1DAD-4241-96F4-0708C7FB9FAC}"/>
    <cellStyle name="Normal 5 8 3 6" xfId="33249" xr:uid="{F813F943-BADE-4A7A-9DB1-69632E64972E}"/>
    <cellStyle name="Normal 5 8 4" xfId="4951" xr:uid="{05DD1F65-9D0E-4E99-BC84-D4E1902A1B09}"/>
    <cellStyle name="Normal 5 8 4 2" xfId="8190" xr:uid="{B385F234-ADD4-4D78-B58B-F35BC5909504}"/>
    <cellStyle name="Normal 5 8 4 2 2" xfId="15613" xr:uid="{2826CF5F-6154-4044-BFD3-062C37F5C0D1}"/>
    <cellStyle name="Normal 5 8 4 2 2 2" xfId="30451" xr:uid="{E9B6D4FD-462A-4FF3-A6C6-D2DA029884DD}"/>
    <cellStyle name="Normal 5 8 4 2 2 3" xfId="45284" xr:uid="{1068135E-7D3A-4A42-A8F6-F737D4EB04C5}"/>
    <cellStyle name="Normal 5 8 4 2 3" xfId="23031" xr:uid="{40F3914A-EC1E-49D2-9574-EC97BB3277C7}"/>
    <cellStyle name="Normal 5 8 4 2 4" xfId="37864" xr:uid="{525AF7A1-CAA6-4017-A888-600852078AD8}"/>
    <cellStyle name="Normal 5 8 4 3" xfId="12375" xr:uid="{F7CEC492-94D5-4A9B-ADBF-F182538CFEDF}"/>
    <cellStyle name="Normal 5 8 4 3 2" xfId="27213" xr:uid="{F082759D-90D1-4B7D-A364-6F55CB903ED7}"/>
    <cellStyle name="Normal 5 8 4 3 3" xfId="42046" xr:uid="{1910B10B-F838-4701-8A00-2A8B32060FF6}"/>
    <cellStyle name="Normal 5 8 4 4" xfId="19793" xr:uid="{DE852328-DE51-4FCA-B340-229F61B761BF}"/>
    <cellStyle name="Normal 5 8 4 5" xfId="34626" xr:uid="{88C5514C-CFD5-43A9-9337-946716CB7785}"/>
    <cellStyle name="Normal 5 8 5" xfId="6004" xr:uid="{1D79290F-AB81-4503-9F55-8B98C03F769B}"/>
    <cellStyle name="Normal 5 8 5 2" xfId="9242" xr:uid="{815D283E-39A1-43BE-A8F4-E4A452E0A49C}"/>
    <cellStyle name="Normal 5 8 5 2 2" xfId="16665" xr:uid="{35965121-1B28-4B69-979F-9BF863116C5D}"/>
    <cellStyle name="Normal 5 8 5 2 2 2" xfId="31503" xr:uid="{93DDA001-CA51-4404-8B73-32D49BC729EE}"/>
    <cellStyle name="Normal 5 8 5 2 2 3" xfId="46336" xr:uid="{B334578B-1E21-4402-BC38-D3E9AC091363}"/>
    <cellStyle name="Normal 5 8 5 2 3" xfId="24083" xr:uid="{81D5ACF4-FE87-411D-8E0B-16621AA1534B}"/>
    <cellStyle name="Normal 5 8 5 2 4" xfId="38916" xr:uid="{179C442E-FB63-48A2-A2E1-0D395B284B3A}"/>
    <cellStyle name="Normal 5 8 5 3" xfId="13427" xr:uid="{09298DEA-B20C-4569-967E-53390011BE83}"/>
    <cellStyle name="Normal 5 8 5 3 2" xfId="28265" xr:uid="{D0BA4ED3-BAF7-44F0-86C3-B01FE06DE3F4}"/>
    <cellStyle name="Normal 5 8 5 3 3" xfId="43098" xr:uid="{AF0AA8FD-354B-4E6C-ADC8-CCEC9DB9B042}"/>
    <cellStyle name="Normal 5 8 5 4" xfId="20845" xr:uid="{60B96E8E-BB71-4636-B492-CD28FD9F260C}"/>
    <cellStyle name="Normal 5 8 5 5" xfId="35678" xr:uid="{15BD5DAD-330A-4B69-B157-EC0FC8D2508D}"/>
    <cellStyle name="Normal 5 8 6" xfId="3577" xr:uid="{478E9D8E-416C-4E1B-AF73-AAD4D0F67860}"/>
    <cellStyle name="Normal 5 8 6 2" xfId="9562" xr:uid="{69AA8B6C-21C5-43C5-B51F-B2698E11365C}"/>
    <cellStyle name="Normal 5 8 6 2 2" xfId="16985" xr:uid="{0E122DEA-27F1-4BB5-A55C-662A24ECD590}"/>
    <cellStyle name="Normal 5 8 6 2 2 2" xfId="31823" xr:uid="{4ACED2A8-F90E-42AD-A6B1-7DFE53F49DA7}"/>
    <cellStyle name="Normal 5 8 6 2 2 3" xfId="46656" xr:uid="{BE3DD078-B595-4A70-9C47-A288B84D076A}"/>
    <cellStyle name="Normal 5 8 6 2 3" xfId="24403" xr:uid="{60CF91F6-8581-4289-83B7-562703A29064}"/>
    <cellStyle name="Normal 5 8 6 2 4" xfId="39236" xr:uid="{B947E7BB-CD92-4D7D-9DD2-FA9066C71475}"/>
    <cellStyle name="Normal 5 8 6 3" xfId="10996" xr:uid="{DA507CE5-4E73-42A6-90FD-2F4CEB656D7A}"/>
    <cellStyle name="Normal 5 8 6 3 2" xfId="25834" xr:uid="{1EE3BFE0-5B9B-4880-B686-B7960FCD9D2B}"/>
    <cellStyle name="Normal 5 8 6 3 3" xfId="40667" xr:uid="{B2B46CD6-96BB-467F-946F-7616248DB879}"/>
    <cellStyle name="Normal 5 8 6 4" xfId="18414" xr:uid="{CAB238CD-A20F-48CF-8E90-C0BA4F0FE3B2}"/>
    <cellStyle name="Normal 5 8 6 5" xfId="33247" xr:uid="{C7A27716-5B6D-4A48-89DB-3BEC0B2599BA}"/>
    <cellStyle name="Normal 5 8 7" xfId="6814" xr:uid="{5AC1FBBC-1C9D-42A2-A83F-D8FE63815A41}"/>
    <cellStyle name="Normal 5 8 7 2" xfId="14237" xr:uid="{EEEC8A27-C04B-4DB9-ACDF-81B0D5C67F49}"/>
    <cellStyle name="Normal 5 8 7 2 2" xfId="29075" xr:uid="{39C2282F-F1F8-41F8-8D7A-2A178A121408}"/>
    <cellStyle name="Normal 5 8 7 2 3" xfId="43908" xr:uid="{6545892F-4040-472A-B6B6-5BE3D07D615F}"/>
    <cellStyle name="Normal 5 8 7 3" xfId="21655" xr:uid="{963826B6-89E2-42BF-BE7F-265795BA9963}"/>
    <cellStyle name="Normal 5 8 7 4" xfId="36488" xr:uid="{EB83AADF-A1A9-4FA6-ACBB-C495ADD54ACB}"/>
    <cellStyle name="Normal 5 8 8" xfId="9942" xr:uid="{5AA05D58-48F0-46F2-A3BC-F38CD5E2585E}"/>
    <cellStyle name="Normal 5 8 8 2" xfId="24780" xr:uid="{CDB65FA0-F4A5-4CDE-811C-F46C78437ECE}"/>
    <cellStyle name="Normal 5 8 8 3" xfId="39613" xr:uid="{9DAB446F-2182-493A-B3ED-94D648EFB519}"/>
    <cellStyle name="Normal 5 8 9" xfId="17360" xr:uid="{574E7A70-C956-4BFD-A613-EAA6058E86B2}"/>
    <cellStyle name="Normal 5 9" xfId="1197" xr:uid="{EF64B7AF-216D-444A-B9F8-02C73BA3706A}"/>
    <cellStyle name="Normal 5 9 10" xfId="32456" xr:uid="{003F1ACA-BE83-4EDF-AA71-39622EFF06D0}"/>
    <cellStyle name="Normal 5 9 2" xfId="3581" xr:uid="{B74F9A06-E161-4AE1-9E8C-06AB761C2261}"/>
    <cellStyle name="Normal 5 9 2 2" xfId="4952" xr:uid="{89CC2249-DEDF-49AD-AB3D-2A1765DB4B0A}"/>
    <cellStyle name="Normal 5 9 2 2 2" xfId="8191" xr:uid="{45D02FB1-D904-41EB-8733-8D433AC0144B}"/>
    <cellStyle name="Normal 5 9 2 2 2 2" xfId="15614" xr:uid="{50070967-F28B-4CFF-A079-6AC9E4520367}"/>
    <cellStyle name="Normal 5 9 2 2 2 2 2" xfId="30452" xr:uid="{61C50B93-4995-46AC-BBB7-6375F0DB6B62}"/>
    <cellStyle name="Normal 5 9 2 2 2 2 3" xfId="45285" xr:uid="{45232B73-52C2-4770-BB3B-F3F41DB08D2A}"/>
    <cellStyle name="Normal 5 9 2 2 2 3" xfId="23032" xr:uid="{F88D77DE-65E8-4DAD-89F9-2C83F2EC56E5}"/>
    <cellStyle name="Normal 5 9 2 2 2 4" xfId="37865" xr:uid="{AC5D434B-EB89-4E62-9F21-60FFE6C86C12}"/>
    <cellStyle name="Normal 5 9 2 2 3" xfId="12376" xr:uid="{4D919653-9926-49AF-8B83-B75F61D43660}"/>
    <cellStyle name="Normal 5 9 2 2 3 2" xfId="27214" xr:uid="{35204ADC-450E-4284-9541-D44804EF1338}"/>
    <cellStyle name="Normal 5 9 2 2 3 3" xfId="42047" xr:uid="{549D850D-7586-41A4-8113-17A02E7603CE}"/>
    <cellStyle name="Normal 5 9 2 2 4" xfId="19794" xr:uid="{40E7C8EE-3C4A-4E89-80B4-9F8EC1BE5632}"/>
    <cellStyle name="Normal 5 9 2 2 5" xfId="34627" xr:uid="{92A3343D-0AF3-401F-BF38-F2868B4EC63A}"/>
    <cellStyle name="Normal 5 9 2 3" xfId="6818" xr:uid="{DBB57E68-8955-4F45-8DBE-CC46C844D4B3}"/>
    <cellStyle name="Normal 5 9 2 3 2" xfId="14241" xr:uid="{50BF0431-3DC7-4AAC-B2E4-15E609E9B589}"/>
    <cellStyle name="Normal 5 9 2 3 2 2" xfId="29079" xr:uid="{EEDDF424-EC3C-4333-9B03-35AEE0ADD9D2}"/>
    <cellStyle name="Normal 5 9 2 3 2 3" xfId="43912" xr:uid="{3B913885-B91A-4D9F-9ECB-BB43CE1334D6}"/>
    <cellStyle name="Normal 5 9 2 3 3" xfId="21659" xr:uid="{C76C75B9-D0D8-440A-AFA8-83EACA18C33A}"/>
    <cellStyle name="Normal 5 9 2 3 4" xfId="36492" xr:uid="{9DFE8D90-0996-40C3-AB3C-BBE81910366E}"/>
    <cellStyle name="Normal 5 9 2 4" xfId="11000" xr:uid="{924F888F-A12B-4CC4-9B63-0FD4DA2CA41D}"/>
    <cellStyle name="Normal 5 9 2 4 2" xfId="25838" xr:uid="{274E62BB-A7F2-443E-A682-819559F4D30E}"/>
    <cellStyle name="Normal 5 9 2 4 3" xfId="40671" xr:uid="{20C8383F-A578-404F-A84E-B424F95107BB}"/>
    <cellStyle name="Normal 5 9 2 5" xfId="18418" xr:uid="{B9F85C6C-FE9E-4EDD-AD05-A653B92873BC}"/>
    <cellStyle name="Normal 5 9 2 6" xfId="33251" xr:uid="{DFE1B101-856B-44AE-96C5-715D946D297E}"/>
    <cellStyle name="Normal 5 9 3" xfId="3582" xr:uid="{E94C55ED-1508-4D20-B5E0-831617D43B1C}"/>
    <cellStyle name="Normal 5 9 3 2" xfId="4953" xr:uid="{921557D3-E2CE-41D9-BD71-A8D98EB024F9}"/>
    <cellStyle name="Normal 5 9 3 2 2" xfId="8192" xr:uid="{67A56549-DDF4-4013-98D7-A10D46E4E5C1}"/>
    <cellStyle name="Normal 5 9 3 2 2 2" xfId="15615" xr:uid="{74BCE3D5-131D-4213-AC09-DC023C7FC03E}"/>
    <cellStyle name="Normal 5 9 3 2 2 2 2" xfId="30453" xr:uid="{9A382AEE-4B83-43C7-808F-BB83D5BAEEE9}"/>
    <cellStyle name="Normal 5 9 3 2 2 2 3" xfId="45286" xr:uid="{3D86E186-A8EF-43B0-9E5F-87FF152340F1}"/>
    <cellStyle name="Normal 5 9 3 2 2 3" xfId="23033" xr:uid="{72777155-72EE-47CD-8F53-9398C010F3CA}"/>
    <cellStyle name="Normal 5 9 3 2 2 4" xfId="37866" xr:uid="{C0F565C4-2B42-46D5-BE28-0296E86F9F4A}"/>
    <cellStyle name="Normal 5 9 3 2 3" xfId="12377" xr:uid="{427E2BD3-DEEB-42D1-BD88-FD4FEE2533EC}"/>
    <cellStyle name="Normal 5 9 3 2 3 2" xfId="27215" xr:uid="{C2377760-DBBB-4A8E-A96D-A40C487426A4}"/>
    <cellStyle name="Normal 5 9 3 2 3 3" xfId="42048" xr:uid="{282E093A-86AC-4182-965E-8E5D51AC6309}"/>
    <cellStyle name="Normal 5 9 3 2 4" xfId="19795" xr:uid="{0ED5E1DB-037B-4469-9F75-A8495890331E}"/>
    <cellStyle name="Normal 5 9 3 2 5" xfId="34628" xr:uid="{9D23C25F-DD92-4EA4-9B25-BD8AC6506197}"/>
    <cellStyle name="Normal 5 9 3 3" xfId="6819" xr:uid="{4F9B5B76-E484-4A17-A18B-DBDDA11A1A07}"/>
    <cellStyle name="Normal 5 9 3 3 2" xfId="14242" xr:uid="{8D8E23BF-1842-4C06-B104-4ECB7A526B1B}"/>
    <cellStyle name="Normal 5 9 3 3 2 2" xfId="29080" xr:uid="{71FF0FC4-C84D-49D1-8D47-3F6EF5E2A9A0}"/>
    <cellStyle name="Normal 5 9 3 3 2 3" xfId="43913" xr:uid="{00BD3ED0-281D-4A26-A11C-CD2D1D1B2F5B}"/>
    <cellStyle name="Normal 5 9 3 3 3" xfId="21660" xr:uid="{7FFC0081-82D3-4CCA-85EF-285C8984356D}"/>
    <cellStyle name="Normal 5 9 3 3 4" xfId="36493" xr:uid="{7CD80204-BC85-4B15-9BCC-09BF0DAD61C3}"/>
    <cellStyle name="Normal 5 9 3 4" xfId="11001" xr:uid="{95492E05-CCBC-4F4C-B8A5-99E243528C64}"/>
    <cellStyle name="Normal 5 9 3 4 2" xfId="25839" xr:uid="{64FFC2FE-1500-4878-A910-15F872D64D1C}"/>
    <cellStyle name="Normal 5 9 3 4 3" xfId="40672" xr:uid="{553C5ED0-9489-4C62-92EF-C32966635E16}"/>
    <cellStyle name="Normal 5 9 3 5" xfId="18419" xr:uid="{BC561BD4-D817-485C-9141-CC0B0C431B80}"/>
    <cellStyle name="Normal 5 9 3 6" xfId="33252" xr:uid="{8AD56B3A-ACF9-401A-B7CE-6C6A7EB07477}"/>
    <cellStyle name="Normal 5 9 4" xfId="4954" xr:uid="{FDA48E28-8A02-4DCC-9F5C-DB5E37912C6D}"/>
    <cellStyle name="Normal 5 9 4 2" xfId="8193" xr:uid="{182817C1-97CC-4244-A298-046548874E0E}"/>
    <cellStyle name="Normal 5 9 4 2 2" xfId="15616" xr:uid="{0185730D-35B5-492F-84E3-44990FEE6871}"/>
    <cellStyle name="Normal 5 9 4 2 2 2" xfId="30454" xr:uid="{9273CDA8-DC56-442B-BC88-310583CFF83E}"/>
    <cellStyle name="Normal 5 9 4 2 2 3" xfId="45287" xr:uid="{BB23F6C7-ABD1-486B-9C9A-FA67A4CFA79A}"/>
    <cellStyle name="Normal 5 9 4 2 3" xfId="23034" xr:uid="{B8F8366B-A5FC-4D27-9437-A0DEB97461BA}"/>
    <cellStyle name="Normal 5 9 4 2 4" xfId="37867" xr:uid="{F7712989-EA37-4C26-B79E-E59459385199}"/>
    <cellStyle name="Normal 5 9 4 3" xfId="12378" xr:uid="{14D52033-AAE1-4871-97D8-55A5B9125EE9}"/>
    <cellStyle name="Normal 5 9 4 3 2" xfId="27216" xr:uid="{15F37263-9C09-440B-B970-C1EE6F65B9FC}"/>
    <cellStyle name="Normal 5 9 4 3 3" xfId="42049" xr:uid="{A8F3E20A-CB57-47B1-A96A-FFA2C724D5D9}"/>
    <cellStyle name="Normal 5 9 4 4" xfId="19796" xr:uid="{8CCFD3A8-3EBB-4C9D-AD0E-DF9E035F4B70}"/>
    <cellStyle name="Normal 5 9 4 5" xfId="34629" xr:uid="{155E432B-19F6-4731-B7A9-BD2ABAB03A6A}"/>
    <cellStyle name="Normal 5 9 5" xfId="5798" xr:uid="{435694C3-E00E-436E-B5F7-45C1B34A6673}"/>
    <cellStyle name="Normal 5 9 5 2" xfId="9038" xr:uid="{BF982A98-4BBF-4397-976E-162478B98CEA}"/>
    <cellStyle name="Normal 5 9 5 2 2" xfId="16461" xr:uid="{C32058E5-3A4C-4B3F-B2F3-DB9D8DFE187E}"/>
    <cellStyle name="Normal 5 9 5 2 2 2" xfId="31299" xr:uid="{8D23EA56-EA98-4FAD-9752-5FC49F45BC83}"/>
    <cellStyle name="Normal 5 9 5 2 2 3" xfId="46132" xr:uid="{FDADC4AA-93B2-4993-8DAF-0BF6C1AAD793}"/>
    <cellStyle name="Normal 5 9 5 2 3" xfId="23879" xr:uid="{A6E7F962-4985-418F-B333-2FB928EAF844}"/>
    <cellStyle name="Normal 5 9 5 2 4" xfId="38712" xr:uid="{87B3440B-BAD4-4656-ADED-704F0C4CD6AD}"/>
    <cellStyle name="Normal 5 9 5 3" xfId="13223" xr:uid="{7FE8B8F3-FF73-4C0E-BA8A-25A163E534BD}"/>
    <cellStyle name="Normal 5 9 5 3 2" xfId="28061" xr:uid="{5A0C6888-CEC1-452E-B4DF-DA8F7859BDEA}"/>
    <cellStyle name="Normal 5 9 5 3 3" xfId="42894" xr:uid="{390F7102-D794-4B75-911F-0317DDB40A8A}"/>
    <cellStyle name="Normal 5 9 5 4" xfId="20641" xr:uid="{A8C193BB-DE0E-4D26-A408-35B9D05E9F67}"/>
    <cellStyle name="Normal 5 9 5 5" xfId="35474" xr:uid="{6ABE9D75-5EF0-400D-B494-244EE4EF67F6}"/>
    <cellStyle name="Normal 5 9 6" xfId="3580" xr:uid="{E96E2A60-466D-45FE-B7AC-DB1A05EB69D4}"/>
    <cellStyle name="Normal 5 9 6 2" xfId="9563" xr:uid="{B897C65F-EEF2-4E4A-8202-5B582F9B147A}"/>
    <cellStyle name="Normal 5 9 6 2 2" xfId="16986" xr:uid="{448BB969-F057-4606-AD06-1BCE679A81CC}"/>
    <cellStyle name="Normal 5 9 6 2 2 2" xfId="31824" xr:uid="{38FF791D-AA56-4287-973A-0060E87D90F8}"/>
    <cellStyle name="Normal 5 9 6 2 2 3" xfId="46657" xr:uid="{FB317355-08F8-443C-BEF0-242F80800AE3}"/>
    <cellStyle name="Normal 5 9 6 2 3" xfId="24404" xr:uid="{91A16449-1ED6-4504-ADCC-8EC3D212E8ED}"/>
    <cellStyle name="Normal 5 9 6 2 4" xfId="39237" xr:uid="{6E7F75AF-A42C-4C7D-9801-C3EFE7F5A120}"/>
    <cellStyle name="Normal 5 9 6 3" xfId="10999" xr:uid="{7DF7F2F2-50ED-4845-8118-9FC1ADD0EA99}"/>
    <cellStyle name="Normal 5 9 6 3 2" xfId="25837" xr:uid="{B744FA5C-1C05-4E18-BAC8-EE0DA050E46F}"/>
    <cellStyle name="Normal 5 9 6 3 3" xfId="40670" xr:uid="{DBD76A6C-1746-461D-A47F-9ECB537BCCE5}"/>
    <cellStyle name="Normal 5 9 6 4" xfId="18417" xr:uid="{B40A5FCA-63EE-44E6-AB3B-8D9EC16F1A17}"/>
    <cellStyle name="Normal 5 9 6 5" xfId="33250" xr:uid="{890B0A1A-75EC-4F0A-B64F-830A4FB8E2A9}"/>
    <cellStyle name="Normal 5 9 7" xfId="6817" xr:uid="{3D6A2FAB-D3CE-42F8-AA75-FC94086F190D}"/>
    <cellStyle name="Normal 5 9 7 2" xfId="14240" xr:uid="{164ECEB4-4ED4-4DF3-B07F-12A8A6C05F69}"/>
    <cellStyle name="Normal 5 9 7 2 2" xfId="29078" xr:uid="{72B67798-87BC-4792-8CA7-08AA447393BF}"/>
    <cellStyle name="Normal 5 9 7 2 3" xfId="43911" xr:uid="{287AD780-25C9-4560-A1C6-A45A4420A499}"/>
    <cellStyle name="Normal 5 9 7 3" xfId="21658" xr:uid="{2E97E35A-8E81-4E8C-BF03-B4C5BBE8E95E}"/>
    <cellStyle name="Normal 5 9 7 4" xfId="36491" xr:uid="{FAD8B38B-CB08-4629-B2F2-7D05B0050174}"/>
    <cellStyle name="Normal 5 9 8" xfId="10205" xr:uid="{291981B7-7030-460F-B38C-4E6B99BEC560}"/>
    <cellStyle name="Normal 5 9 8 2" xfId="25043" xr:uid="{2777C6CE-4A89-4866-B522-BFDFB0838055}"/>
    <cellStyle name="Normal 5 9 8 3" xfId="39876" xr:uid="{A2CF6729-D68C-4431-9535-393577FB3DDC}"/>
    <cellStyle name="Normal 5 9 9" xfId="17623" xr:uid="{7B138AA0-B61D-47AA-85CE-160A29165435}"/>
    <cellStyle name="Normal 5_20130128_ITS on reporting_Annex I_CA" xfId="257" xr:uid="{D413583C-D97E-41B8-838D-F5E0AFFF2A26}"/>
    <cellStyle name="Normal 50" xfId="6082" xr:uid="{8405192E-3AB9-461F-A2AF-2933FF4D5570}"/>
    <cellStyle name="Normal 50 2" xfId="9789" xr:uid="{1C01B6AB-CD14-45E1-8743-857F432B1815}"/>
    <cellStyle name="Normal 50 2 2" xfId="17209" xr:uid="{C9B8925E-3BB6-4794-9B6D-1E17271ABBBE}"/>
    <cellStyle name="Normal 50 2 2 2" xfId="32047" xr:uid="{CB584628-63CC-44E5-98CC-9F394078270C}"/>
    <cellStyle name="Normal 50 2 2 3" xfId="46880" xr:uid="{923051B0-7462-4420-A17F-442628B1EFB8}"/>
    <cellStyle name="Normal 50 2 3" xfId="24627" xr:uid="{B8462D03-F772-4050-A659-7E9855E51F3B}"/>
    <cellStyle name="Normal 50 2 4" xfId="39460" xr:uid="{A15402F4-28D0-40A7-BD10-6357937CC9E0}"/>
    <cellStyle name="Normal 50 3" xfId="9788" xr:uid="{5EEDF490-C303-49E1-9898-AB02C597115D}"/>
    <cellStyle name="Normal 50 4" xfId="13502" xr:uid="{7839F8D8-6FC3-4E9D-8AC7-B74190ECE41A}"/>
    <cellStyle name="Normal 50 4 2" xfId="28340" xr:uid="{4D2550B8-53AC-40BB-89F8-1FB46122F928}"/>
    <cellStyle name="Normal 50 4 3" xfId="43173" xr:uid="{C5C7824B-7A24-455A-90B4-E104225C27EC}"/>
    <cellStyle name="Normal 50 5" xfId="20920" xr:uid="{379D9945-278F-4B1A-9B29-876F03745BAA}"/>
    <cellStyle name="Normal 50 6" xfId="35753" xr:uid="{F0F6A5C1-EBBB-47ED-97D5-5E9F44C05830}"/>
    <cellStyle name="Normal 51" xfId="6089" xr:uid="{E1F5D027-DF5C-48E3-9C2A-0D4F868EEFEA}"/>
    <cellStyle name="Normal 51 2" xfId="9797" xr:uid="{523F09F0-372A-4AA5-A49E-24DAE139C63D}"/>
    <cellStyle name="Normal 51 2 2" xfId="17217" xr:uid="{B6E65FA2-7950-4325-B532-4F62F685B973}"/>
    <cellStyle name="Normal 51 2 2 2" xfId="32055" xr:uid="{8E88EB4F-B28F-4257-B9DC-92A04AA3F2E0}"/>
    <cellStyle name="Normal 51 2 2 3" xfId="46888" xr:uid="{BA780B03-6AA3-4DDC-B023-D383B4EBE0F4}"/>
    <cellStyle name="Normal 51 2 3" xfId="24635" xr:uid="{E7DA2900-9217-480E-B0CD-F1183C44D8E5}"/>
    <cellStyle name="Normal 51 2 4" xfId="39468" xr:uid="{32C31FD6-2076-47C4-97AB-4EDCF58DF406}"/>
    <cellStyle name="Normal 51 3" xfId="13510" xr:uid="{23AAAA47-91DC-452C-93DB-692CE02335B6}"/>
    <cellStyle name="Normal 51 3 2" xfId="28348" xr:uid="{E977A8E4-E24F-4331-B7C0-2D7BF5CDFF2A}"/>
    <cellStyle name="Normal 51 3 3" xfId="43181" xr:uid="{9DDE1115-00D5-4B9C-AADC-F1FD51B3A1C6}"/>
    <cellStyle name="Normal 51 4" xfId="20928" xr:uid="{2BE4E130-FDCA-4EB4-927E-4B8B6927B91A}"/>
    <cellStyle name="Normal 51 5" xfId="35761" xr:uid="{2B468A0B-3666-4364-A24B-7526B9723452}"/>
    <cellStyle name="Normal 52" xfId="6096" xr:uid="{48099A32-6940-4B68-B026-3A75FD2CC232}"/>
    <cellStyle name="Normal 52 2" xfId="13518" xr:uid="{5762832C-42CA-4CB9-A9EB-21D773BAF921}"/>
    <cellStyle name="Normal 52 2 2" xfId="28356" xr:uid="{541C8426-6EA0-4662-AD55-684B3FC5BD8A}"/>
    <cellStyle name="Normal 52 2 3" xfId="43189" xr:uid="{A30DED7E-334B-4088-99B5-0BF3F29EDAF9}"/>
    <cellStyle name="Normal 52 3" xfId="20936" xr:uid="{FDBD5D72-C56C-40B9-B2F3-3073D8B18D64}"/>
    <cellStyle name="Normal 52 4" xfId="35769" xr:uid="{897AEBB2-AB71-4443-AEA0-415012E5D22E}"/>
    <cellStyle name="Normal 53" xfId="9806" xr:uid="{676CD54E-B3F7-4E75-A063-9DB74D9187F6}"/>
    <cellStyle name="Normal 53 2" xfId="24643" xr:uid="{9E933343-565A-4D17-ABAC-0255D31C3983}"/>
    <cellStyle name="Normal 53 3" xfId="39476" xr:uid="{1FE656E8-0C29-4752-87F5-37C832C3FADA}"/>
    <cellStyle name="Normal 54" xfId="17229" xr:uid="{E0DBB277-79E7-4543-8639-E3D28BADC744}"/>
    <cellStyle name="Normal 54 2" xfId="46896" xr:uid="{E523EAD1-443C-4374-BDE9-1CE691EB51A0}"/>
    <cellStyle name="Normal 55" xfId="2860" xr:uid="{3E4E781B-AC9B-41FB-B240-A24D338116E1}"/>
    <cellStyle name="Normal 56" xfId="46903" xr:uid="{98813C08-5EE9-4386-BF4D-A13F79527FA2}"/>
    <cellStyle name="Normal 57" xfId="46904" xr:uid="{E2283D6A-0C54-4D60-9633-7B09D6CCCCE9}"/>
    <cellStyle name="Normal 58" xfId="46905" xr:uid="{0B1CC9B1-B8DD-454C-B546-0F89E15B9F40}"/>
    <cellStyle name="Normal 59" xfId="46906" xr:uid="{06BA3461-C138-4ED9-B44C-5B27A09DC907}"/>
    <cellStyle name="Normal 6" xfId="258" xr:uid="{B772D290-8723-40BB-BC42-47D6BDE35086}"/>
    <cellStyle name="Normal 6 10" xfId="3584" xr:uid="{5285F951-CD7F-425C-A9E5-624DA7E936E1}"/>
    <cellStyle name="Normal 6 10 2" xfId="4955" xr:uid="{09AEB121-DA5D-445C-A4DC-C4A74EFC0EAE}"/>
    <cellStyle name="Normal 6 10 2 2" xfId="8194" xr:uid="{32564574-99D6-4964-BA5B-331A07646674}"/>
    <cellStyle name="Normal 6 10 2 2 2" xfId="15617" xr:uid="{39E567E8-33E1-4B49-A5A4-73D3134378EF}"/>
    <cellStyle name="Normal 6 10 2 2 2 2" xfId="30455" xr:uid="{DD7FF47C-24FE-4411-ABD5-83E1A66A0342}"/>
    <cellStyle name="Normal 6 10 2 2 2 3" xfId="45288" xr:uid="{C882CA8A-E654-4C94-A53E-BCE282888C3E}"/>
    <cellStyle name="Normal 6 10 2 2 3" xfId="23035" xr:uid="{E42EFC04-C1FE-4318-A19C-14A6C04BA673}"/>
    <cellStyle name="Normal 6 10 2 2 4" xfId="37868" xr:uid="{5BFCA8A0-B16E-4340-9AF8-2F00E9DC7C80}"/>
    <cellStyle name="Normal 6 10 2 3" xfId="12379" xr:uid="{95B8B80C-2C0F-4928-B371-A3371FA6CBFD}"/>
    <cellStyle name="Normal 6 10 2 3 2" xfId="27217" xr:uid="{92D0B042-7308-4AAA-A4BE-E01DC75AB0B7}"/>
    <cellStyle name="Normal 6 10 2 3 3" xfId="42050" xr:uid="{71C9C701-891A-431F-9B15-D4A85A8F2780}"/>
    <cellStyle name="Normal 6 10 2 4" xfId="19797" xr:uid="{E58F71DB-3FF9-451C-A2C7-776F13ED5CF4}"/>
    <cellStyle name="Normal 6 10 2 5" xfId="34630" xr:uid="{C78DD6F2-B26E-4AD0-8BEF-46C1CF96CF9B}"/>
    <cellStyle name="Normal 6 10 3" xfId="6821" xr:uid="{E6B55167-8CEC-411D-ACC2-5C15840DA2F7}"/>
    <cellStyle name="Normal 6 10 3 2" xfId="14244" xr:uid="{CA26E5C7-8C14-489A-B2C8-3A9E78E33F70}"/>
    <cellStyle name="Normal 6 10 3 2 2" xfId="29082" xr:uid="{79A349D4-8DBA-483F-8DEC-FCAD8D4A2DA6}"/>
    <cellStyle name="Normal 6 10 3 2 3" xfId="43915" xr:uid="{25EBC9D6-2497-40D5-9E77-BC30C51D90B8}"/>
    <cellStyle name="Normal 6 10 3 3" xfId="21662" xr:uid="{BFEBF957-9729-4CBE-B03A-AEDA12F8D1E2}"/>
    <cellStyle name="Normal 6 10 3 4" xfId="36495" xr:uid="{D051D5CA-1066-465A-AA5F-D3018F624360}"/>
    <cellStyle name="Normal 6 10 4" xfId="11003" xr:uid="{83D1A329-0E8B-4825-BC0F-0C3AB954B7CB}"/>
    <cellStyle name="Normal 6 10 4 2" xfId="25841" xr:uid="{56CC7053-7513-4A62-B420-6258A100F0E8}"/>
    <cellStyle name="Normal 6 10 4 3" xfId="40674" xr:uid="{E26E2A86-FF22-4448-A02C-BF1298C49FF7}"/>
    <cellStyle name="Normal 6 10 5" xfId="18421" xr:uid="{A67E6CD2-A648-47E9-ABE4-348ADB4987B1}"/>
    <cellStyle name="Normal 6 10 6" xfId="33254" xr:uid="{EB1252C7-06D6-44A5-B649-CF4EE7AE5066}"/>
    <cellStyle name="Normal 6 11" xfId="3585" xr:uid="{23040D4D-988A-4C21-B3BC-4E407FD955D6}"/>
    <cellStyle name="Normal 6 11 2" xfId="4956" xr:uid="{32B198F2-4ED1-4AEB-AFAC-287B05EDA1A8}"/>
    <cellStyle name="Normal 6 11 2 2" xfId="8195" xr:uid="{D7F223BF-98FF-4FED-9605-C4CC6BD1B8C1}"/>
    <cellStyle name="Normal 6 11 2 2 2" xfId="15618" xr:uid="{D66E03E0-66C5-4E55-B73A-EE67FE74221E}"/>
    <cellStyle name="Normal 6 11 2 2 2 2" xfId="30456" xr:uid="{DD92C7C0-0DE7-48CF-9130-787B7063A604}"/>
    <cellStyle name="Normal 6 11 2 2 2 3" xfId="45289" xr:uid="{66ABE6A1-62FF-44D0-B54A-19A5EF595D23}"/>
    <cellStyle name="Normal 6 11 2 2 3" xfId="23036" xr:uid="{5F3960C2-ECAA-4ED0-B031-716E792E12D0}"/>
    <cellStyle name="Normal 6 11 2 2 4" xfId="37869" xr:uid="{3EDD3527-D592-46F9-975A-7F204314DA6B}"/>
    <cellStyle name="Normal 6 11 2 3" xfId="12380" xr:uid="{447322AE-914C-4691-A4AE-01EE072A70EA}"/>
    <cellStyle name="Normal 6 11 2 3 2" xfId="27218" xr:uid="{42DA8D4B-5ED5-41E5-BCBD-B6E2A8405943}"/>
    <cellStyle name="Normal 6 11 2 3 3" xfId="42051" xr:uid="{3C2D52D7-7E38-4C9F-9328-6751A13B8B20}"/>
    <cellStyle name="Normal 6 11 2 4" xfId="19798" xr:uid="{F7BE83D6-DCA8-498E-8CDC-964087008E07}"/>
    <cellStyle name="Normal 6 11 2 5" xfId="34631" xr:uid="{CD9B7E9C-3725-45DB-9D4B-ADB8579DC42D}"/>
    <cellStyle name="Normal 6 11 3" xfId="6822" xr:uid="{B24F8DED-EB16-4EC1-9F7A-3B374E93E5E8}"/>
    <cellStyle name="Normal 6 11 3 2" xfId="14245" xr:uid="{9381D2D9-0307-417C-91FB-F51804FF545A}"/>
    <cellStyle name="Normal 6 11 3 2 2" xfId="29083" xr:uid="{6DB24396-1C92-4574-BECF-B7CC3E39F2E2}"/>
    <cellStyle name="Normal 6 11 3 2 3" xfId="43916" xr:uid="{885AC5EE-EE7A-4F33-8E21-FCAB3F0FC2A3}"/>
    <cellStyle name="Normal 6 11 3 3" xfId="21663" xr:uid="{7193FB17-28EC-4FC5-B380-F1FC93AD4640}"/>
    <cellStyle name="Normal 6 11 3 4" xfId="36496" xr:uid="{0E0ED2BE-3C60-4BB8-881D-4A0CFCFB6DBF}"/>
    <cellStyle name="Normal 6 11 4" xfId="11004" xr:uid="{FC77385B-69CC-4F23-99DD-0F9FE5B9301B}"/>
    <cellStyle name="Normal 6 11 4 2" xfId="25842" xr:uid="{F26F5B78-23BF-4E3B-BBE0-7099A615FABA}"/>
    <cellStyle name="Normal 6 11 4 3" xfId="40675" xr:uid="{A2D7CA3C-C977-45FA-B232-8F09B668F430}"/>
    <cellStyle name="Normal 6 11 5" xfId="18422" xr:uid="{B3A2B6CC-F20F-45D7-AE83-4A7B9CDE6737}"/>
    <cellStyle name="Normal 6 11 6" xfId="33255" xr:uid="{85EE4EB1-11B8-4A6E-9B19-9468939B0557}"/>
    <cellStyle name="Normal 6 12" xfId="4957" xr:uid="{6DB52EA4-1FEC-4057-996F-28EA45320E24}"/>
    <cellStyle name="Normal 6 12 2" xfId="8196" xr:uid="{D8F59885-A617-43EA-BAF2-6E90BFDF8A69}"/>
    <cellStyle name="Normal 6 12 2 2" xfId="15619" xr:uid="{D953E621-550A-407C-8023-0EE624CDAC87}"/>
    <cellStyle name="Normal 6 12 2 2 2" xfId="30457" xr:uid="{D13422EF-5A17-44DF-B90D-610CDA187626}"/>
    <cellStyle name="Normal 6 12 2 2 3" xfId="45290" xr:uid="{86BDF4D3-C5EC-4038-86DB-8EFDBD65A84F}"/>
    <cellStyle name="Normal 6 12 2 3" xfId="23037" xr:uid="{C7F990EC-D8B7-483E-87BD-1C94D52ADD99}"/>
    <cellStyle name="Normal 6 12 2 4" xfId="37870" xr:uid="{3675A7CB-E286-4031-B078-7E148113D269}"/>
    <cellStyle name="Normal 6 12 3" xfId="12381" xr:uid="{EA6E5948-C778-4F6B-90BF-40AF7C47360E}"/>
    <cellStyle name="Normal 6 12 3 2" xfId="27219" xr:uid="{55A382D8-48F0-4F6F-8755-D4733FC9250C}"/>
    <cellStyle name="Normal 6 12 3 3" xfId="42052" xr:uid="{CD6FEBF0-E5D8-4204-BD8F-E33B70C2DB6F}"/>
    <cellStyle name="Normal 6 12 4" xfId="19799" xr:uid="{80514C84-91BC-4F05-9DF8-AFD74B81BC19}"/>
    <cellStyle name="Normal 6 12 5" xfId="34632" xr:uid="{BF91DB73-69BE-4F1A-936F-6DF0A23C7B2F}"/>
    <cellStyle name="Normal 6 13" xfId="6075" xr:uid="{D47F47B6-ED25-4763-809D-163B49BBE4EB}"/>
    <cellStyle name="Normal 6 13 2" xfId="9313" xr:uid="{A97D89FD-8321-4664-AD46-5EADC6BDAD85}"/>
    <cellStyle name="Normal 6 13 2 2" xfId="16736" xr:uid="{A91FB88C-CBAC-4653-AB8F-8A0D90574555}"/>
    <cellStyle name="Normal 6 13 2 2 2" xfId="31574" xr:uid="{C34D09EE-DC84-479D-AF29-E8067352B622}"/>
    <cellStyle name="Normal 6 13 2 2 3" xfId="46407" xr:uid="{EB6AF1D8-E1FF-41E2-957B-A256FE1FF634}"/>
    <cellStyle name="Normal 6 13 2 3" xfId="24154" xr:uid="{1BDEB85C-647D-4056-B1CC-EED82357C598}"/>
    <cellStyle name="Normal 6 13 2 4" xfId="38987" xr:uid="{E2D52807-5100-450F-AE49-398F0ECF251F}"/>
    <cellStyle name="Normal 6 13 3" xfId="13498" xr:uid="{1F52B983-0D01-4B75-BB73-E7B8558434AD}"/>
    <cellStyle name="Normal 6 13 3 2" xfId="28336" xr:uid="{FE2D0D05-74AD-4DE8-8811-2B303FBD42CE}"/>
    <cellStyle name="Normal 6 13 3 3" xfId="43169" xr:uid="{F3D8411C-A3FE-4246-A14B-92146C9538FB}"/>
    <cellStyle name="Normal 6 13 4" xfId="20916" xr:uid="{2B102CDD-C49C-4185-9569-273B6A716017}"/>
    <cellStyle name="Normal 6 13 5" xfId="35749" xr:uid="{8F0773EF-E143-4F11-94A3-D869632DCAFB}"/>
    <cellStyle name="Normal 6 14" xfId="3583" xr:uid="{A6F23F65-5AEF-4ED1-8A36-32C72B4A3EEF}"/>
    <cellStyle name="Normal 6 14 2" xfId="9564" xr:uid="{FE40F43C-3C48-409F-AD6F-697374A31BD4}"/>
    <cellStyle name="Normal 6 14 2 2" xfId="16987" xr:uid="{EE14AB1C-D67B-4672-A682-8CD8927F9EC4}"/>
    <cellStyle name="Normal 6 14 2 2 2" xfId="31825" xr:uid="{CFD044B2-E957-480C-920A-B93575F8550D}"/>
    <cellStyle name="Normal 6 14 2 2 3" xfId="46658" xr:uid="{DB699343-ED2E-40FE-AD0A-FB435E9FE4D0}"/>
    <cellStyle name="Normal 6 14 2 3" xfId="24405" xr:uid="{FE3F1601-9EFB-46D8-88D8-76C78448C92F}"/>
    <cellStyle name="Normal 6 14 2 4" xfId="39238" xr:uid="{81BCE7C4-69BE-4273-A3EB-33FBAAD2882D}"/>
    <cellStyle name="Normal 6 14 3" xfId="11002" xr:uid="{A1E2A674-F703-4FAB-BA52-895F8E326FEE}"/>
    <cellStyle name="Normal 6 14 3 2" xfId="25840" xr:uid="{99DDD31C-BDDB-43CA-8097-74CBED903EEF}"/>
    <cellStyle name="Normal 6 14 3 3" xfId="40673" xr:uid="{F88051B6-6A94-4895-9C69-80ABF91751CA}"/>
    <cellStyle name="Normal 6 14 4" xfId="18420" xr:uid="{9AAE0E54-C6FF-4A23-B89C-22B0F29A8757}"/>
    <cellStyle name="Normal 6 14 5" xfId="33253" xr:uid="{DB265E65-8007-4856-8829-2EB3F751B302}"/>
    <cellStyle name="Normal 6 15" xfId="6820" xr:uid="{ECD6729F-086C-48BA-BFF7-EC6D0A1C86E0}"/>
    <cellStyle name="Normal 6 15 2" xfId="14243" xr:uid="{4C1743E9-649A-4058-A708-B7974F490C2F}"/>
    <cellStyle name="Normal 6 15 2 2" xfId="29081" xr:uid="{48F690A4-8160-4724-A461-EEE33006D4CF}"/>
    <cellStyle name="Normal 6 15 2 3" xfId="43914" xr:uid="{841E7105-6E0E-4C63-86D4-67DC8102967B}"/>
    <cellStyle name="Normal 6 15 3" xfId="21661" xr:uid="{E7D2BACE-6719-4733-AC60-096CB6FEBC83}"/>
    <cellStyle name="Normal 6 15 4" xfId="36494" xr:uid="{6DD2D56F-C467-4ED8-98A7-33582FA905F8}"/>
    <cellStyle name="Normal 6 16" xfId="9821" xr:uid="{F3FB6185-9B4E-4E76-9163-887700EEB048}"/>
    <cellStyle name="Normal 6 16 2" xfId="24659" xr:uid="{BDDC1540-9EFF-49C3-A019-6DCF7B0B7BA1}"/>
    <cellStyle name="Normal 6 16 3" xfId="39492" xr:uid="{975DC393-9C81-4867-B7EE-0F86159D00BE}"/>
    <cellStyle name="Normal 6 17" xfId="17239" xr:uid="{53897D69-149E-4367-A176-7453D89F7657}"/>
    <cellStyle name="Normal 6 18" xfId="32072" xr:uid="{49FE5C1B-C4C3-4300-BDB7-67549EB50834}"/>
    <cellStyle name="Normal 6 19" xfId="2207" xr:uid="{D3721B52-8A19-45BC-BDF3-4C90E262FCE7}"/>
    <cellStyle name="Normal 6 2" xfId="1746" xr:uid="{15C715B8-562A-4A02-8232-350C45EF6823}"/>
    <cellStyle name="Normal 6 2 10" xfId="17256" xr:uid="{76C3B565-9F16-463A-A076-47573A99702E}"/>
    <cellStyle name="Normal 6 2 11" xfId="32089" xr:uid="{FB6CDC6A-0A2D-464D-B82A-C9CA20328B6F}"/>
    <cellStyle name="Normal 6 2 12" xfId="2214" xr:uid="{29F912EB-8205-46DC-B135-ABCFB1FF4036}"/>
    <cellStyle name="Normal 6 2 2" xfId="1747" xr:uid="{DD54B3F8-1C6D-4036-973A-8069739264E5}"/>
    <cellStyle name="Normal 6 2 2 10" xfId="32128" xr:uid="{EC221645-3768-4B81-8E41-4A185D04F249}"/>
    <cellStyle name="Normal 6 2 2 11" xfId="2305" xr:uid="{52F13DE4-135E-4917-8FDD-8256EFB0FB35}"/>
    <cellStyle name="Normal 6 2 2 2" xfId="3588" xr:uid="{3985D09B-51A4-4D1E-B085-76242542150A}"/>
    <cellStyle name="Normal 6 2 2 2 2" xfId="4958" xr:uid="{F23FD7AF-CDC8-4A9A-89F4-420239DE474F}"/>
    <cellStyle name="Normal 6 2 2 2 2 2" xfId="8197" xr:uid="{DFCADBCF-B123-4BCB-973D-8866818C1BAA}"/>
    <cellStyle name="Normal 6 2 2 2 2 2 2" xfId="15620" xr:uid="{03999515-5804-45BB-94CC-54D0939DB24A}"/>
    <cellStyle name="Normal 6 2 2 2 2 2 2 2" xfId="30458" xr:uid="{BF5E31AE-A8AE-491B-B748-201D62032EAC}"/>
    <cellStyle name="Normal 6 2 2 2 2 2 2 3" xfId="45291" xr:uid="{F80E4FC9-FAE0-4B2D-A3C9-A9B7B1D8FA39}"/>
    <cellStyle name="Normal 6 2 2 2 2 2 3" xfId="23038" xr:uid="{BA08D7CB-2E2D-4401-81A7-E5EAADED63AD}"/>
    <cellStyle name="Normal 6 2 2 2 2 2 4" xfId="37871" xr:uid="{6F68B233-AF75-495A-8C16-58E3B48462A0}"/>
    <cellStyle name="Normal 6 2 2 2 2 3" xfId="12382" xr:uid="{44F07D4E-3D65-463B-8BA4-1C5960DA89A5}"/>
    <cellStyle name="Normal 6 2 2 2 2 3 2" xfId="27220" xr:uid="{589DE156-59C3-4793-8F2E-B414DE0E93FC}"/>
    <cellStyle name="Normal 6 2 2 2 2 3 3" xfId="42053" xr:uid="{DF2855FB-DC8D-45C1-8189-253EA31B271B}"/>
    <cellStyle name="Normal 6 2 2 2 2 4" xfId="19800" xr:uid="{2D97C5D8-5C3A-4B2A-90FB-89CAE400B2EC}"/>
    <cellStyle name="Normal 6 2 2 2 2 5" xfId="34633" xr:uid="{DCA39B87-FB26-4E18-8088-3E4DA03B64AA}"/>
    <cellStyle name="Normal 6 2 2 2 3" xfId="6825" xr:uid="{E2428D38-F4FC-44DD-A69B-2A7C0D4DEF16}"/>
    <cellStyle name="Normal 6 2 2 2 3 2" xfId="14248" xr:uid="{03B6570D-8DA6-457C-BCBA-7BFBC2DF585B}"/>
    <cellStyle name="Normal 6 2 2 2 3 2 2" xfId="29086" xr:uid="{303BC862-F4CC-4FDF-8FFD-ADE82B8120E1}"/>
    <cellStyle name="Normal 6 2 2 2 3 2 3" xfId="43919" xr:uid="{59D618B1-6943-422A-AD13-6635C00D9B09}"/>
    <cellStyle name="Normal 6 2 2 2 3 3" xfId="21666" xr:uid="{AEB9E70E-3EFA-4F07-AAA1-7E51AE360220}"/>
    <cellStyle name="Normal 6 2 2 2 3 4" xfId="36499" xr:uid="{4A8B5CF9-829A-49F6-8953-A8B4DFC69CD5}"/>
    <cellStyle name="Normal 6 2 2 2 4" xfId="11007" xr:uid="{541E9EB9-4D39-4B31-9A32-7094D44546DF}"/>
    <cellStyle name="Normal 6 2 2 2 4 2" xfId="25845" xr:uid="{C3A81724-FF6F-4103-87AD-0A270C692321}"/>
    <cellStyle name="Normal 6 2 2 2 4 3" xfId="40678" xr:uid="{1AD89E41-4226-463F-A3D5-61744A568AD9}"/>
    <cellStyle name="Normal 6 2 2 2 5" xfId="18425" xr:uid="{DF644821-91F2-4474-B938-D4756E8E10BF}"/>
    <cellStyle name="Normal 6 2 2 2 6" xfId="33258" xr:uid="{40CA5092-98F6-4713-B4D4-A90851902D11}"/>
    <cellStyle name="Normal 6 2 2 3" xfId="3589" xr:uid="{BE809318-DED6-4B70-AD1E-97938DC0CDA5}"/>
    <cellStyle name="Normal 6 2 2 3 2" xfId="4959" xr:uid="{1A39919B-78D5-43B2-9565-2917AB65AF5E}"/>
    <cellStyle name="Normal 6 2 2 3 2 2" xfId="8198" xr:uid="{84E61B7B-3649-4F3A-9A84-BFE200F014AD}"/>
    <cellStyle name="Normal 6 2 2 3 2 2 2" xfId="15621" xr:uid="{D85F02DA-0851-44C1-BD49-D64A45C07264}"/>
    <cellStyle name="Normal 6 2 2 3 2 2 2 2" xfId="30459" xr:uid="{B7F6CAC0-F676-4B51-9298-24E0D9A75BC8}"/>
    <cellStyle name="Normal 6 2 2 3 2 2 2 3" xfId="45292" xr:uid="{6CCF5A2B-04F9-4A1F-8228-78E5A93B0E83}"/>
    <cellStyle name="Normal 6 2 2 3 2 2 3" xfId="23039" xr:uid="{D00B9F05-847F-45BE-97D7-37D5E174ACD0}"/>
    <cellStyle name="Normal 6 2 2 3 2 2 4" xfId="37872" xr:uid="{457CCE59-7439-4F7E-99B6-CE36F96A6AF6}"/>
    <cellStyle name="Normal 6 2 2 3 2 3" xfId="12383" xr:uid="{2D756490-B726-4C85-9A38-ACB971860044}"/>
    <cellStyle name="Normal 6 2 2 3 2 3 2" xfId="27221" xr:uid="{2515FFD4-FA91-4710-BA0D-1FF15956D404}"/>
    <cellStyle name="Normal 6 2 2 3 2 3 3" xfId="42054" xr:uid="{81646844-3A5B-40DB-AAC9-320D4D55FFC2}"/>
    <cellStyle name="Normal 6 2 2 3 2 4" xfId="19801" xr:uid="{394B1011-D82F-471B-AD11-A60704764A6E}"/>
    <cellStyle name="Normal 6 2 2 3 2 5" xfId="34634" xr:uid="{0498E983-4BF3-4A21-B92A-AAA63774EC7A}"/>
    <cellStyle name="Normal 6 2 2 3 3" xfId="6826" xr:uid="{9D38E1FB-C2F2-455C-AAAD-05A069FB273D}"/>
    <cellStyle name="Normal 6 2 2 3 3 2" xfId="14249" xr:uid="{EF507BC8-0632-4CA8-B7EB-E5CB37704F78}"/>
    <cellStyle name="Normal 6 2 2 3 3 2 2" xfId="29087" xr:uid="{E1183CC0-BFFB-42AD-B23D-F5676F2A2E75}"/>
    <cellStyle name="Normal 6 2 2 3 3 2 3" xfId="43920" xr:uid="{C88724BA-95E7-4645-A9EC-8812FC8C5CB6}"/>
    <cellStyle name="Normal 6 2 2 3 3 3" xfId="21667" xr:uid="{50843F48-7617-40E2-BB78-71F8948EF245}"/>
    <cellStyle name="Normal 6 2 2 3 3 4" xfId="36500" xr:uid="{07711FA0-E995-4E46-AE6F-A4FB7B91BCAF}"/>
    <cellStyle name="Normal 6 2 2 3 4" xfId="11008" xr:uid="{8DF16D12-798A-407A-B1E9-3B58BA4F0CF1}"/>
    <cellStyle name="Normal 6 2 2 3 4 2" xfId="25846" xr:uid="{A550FF29-3D60-424C-A3BA-92F0015276D2}"/>
    <cellStyle name="Normal 6 2 2 3 4 3" xfId="40679" xr:uid="{B7F5CECB-E4C1-4864-B7A4-4B5F5382DB3B}"/>
    <cellStyle name="Normal 6 2 2 3 5" xfId="18426" xr:uid="{28B5F7AB-E1B5-4BB4-BB04-CCEB358BD4E1}"/>
    <cellStyle name="Normal 6 2 2 3 6" xfId="33259" xr:uid="{870524A9-4BF1-4E93-AFF4-EF7A3084CCBE}"/>
    <cellStyle name="Normal 6 2 2 4" xfId="4960" xr:uid="{257B5952-745A-4B13-A119-2603E86A9640}"/>
    <cellStyle name="Normal 6 2 2 4 2" xfId="8199" xr:uid="{4857BB49-61A4-4FC0-AEE4-DEBBC8849596}"/>
    <cellStyle name="Normal 6 2 2 4 2 2" xfId="15622" xr:uid="{4785F8B2-8CE2-4F7C-A514-A02A620ED4DF}"/>
    <cellStyle name="Normal 6 2 2 4 2 2 2" xfId="30460" xr:uid="{FD5400FB-DEA4-4C26-BC1A-540CF3C332A1}"/>
    <cellStyle name="Normal 6 2 2 4 2 2 3" xfId="45293" xr:uid="{C4F59AE6-FD1F-4756-9B7E-6A36A532DD0B}"/>
    <cellStyle name="Normal 6 2 2 4 2 3" xfId="23040" xr:uid="{7AE921FF-85A2-4F58-9B2D-25AA3A0EFBCB}"/>
    <cellStyle name="Normal 6 2 2 4 2 4" xfId="37873" xr:uid="{8BE6B77E-7BBF-44E4-A468-5F18B4E6C5BB}"/>
    <cellStyle name="Normal 6 2 2 4 3" xfId="12384" xr:uid="{E7EE1EE8-78A1-4EC1-9EA5-0E845169084A}"/>
    <cellStyle name="Normal 6 2 2 4 3 2" xfId="27222" xr:uid="{386A592D-4009-4A5A-910A-789A7BD61BB6}"/>
    <cellStyle name="Normal 6 2 2 4 3 3" xfId="42055" xr:uid="{101F289E-DDE7-4C2E-AD18-017C74F9761F}"/>
    <cellStyle name="Normal 6 2 2 4 4" xfId="19802" xr:uid="{6E7D306A-CE20-4C07-BD19-2029DEEFFDEE}"/>
    <cellStyle name="Normal 6 2 2 4 5" xfId="34635" xr:uid="{B2CF97E9-18AD-468A-B5DC-0A98FEEAA71A}"/>
    <cellStyle name="Normal 6 2 2 5" xfId="5654" xr:uid="{9004A4E0-5B82-421F-AC85-D807E24651F8}"/>
    <cellStyle name="Normal 6 2 2 5 2" xfId="8894" xr:uid="{72A9F41C-0431-48C9-9762-6E018C394354}"/>
    <cellStyle name="Normal 6 2 2 5 2 2" xfId="16317" xr:uid="{3F51BC5D-0260-4911-B10E-308B0C838F1F}"/>
    <cellStyle name="Normal 6 2 2 5 2 2 2" xfId="31155" xr:uid="{8BFD5317-8C45-458B-B001-C97474BCE61D}"/>
    <cellStyle name="Normal 6 2 2 5 2 2 3" xfId="45988" xr:uid="{2DF478C3-2A89-42E8-8DDD-80C121EE3474}"/>
    <cellStyle name="Normal 6 2 2 5 2 3" xfId="23735" xr:uid="{7720BBF4-52F3-483A-8C2B-2A7FC7CFA4EA}"/>
    <cellStyle name="Normal 6 2 2 5 2 4" xfId="38568" xr:uid="{FEF8BE13-ED31-46A1-98AF-30EA487C9832}"/>
    <cellStyle name="Normal 6 2 2 5 3" xfId="13079" xr:uid="{4F325F58-6E0B-4F3A-B0B1-AC134BA7CF9E}"/>
    <cellStyle name="Normal 6 2 2 5 3 2" xfId="27917" xr:uid="{3F0FE148-74CD-46F4-9164-78A9533A644E}"/>
    <cellStyle name="Normal 6 2 2 5 3 3" xfId="42750" xr:uid="{D208ED1A-A58A-4318-9553-CE12BFA41A35}"/>
    <cellStyle name="Normal 6 2 2 5 4" xfId="20497" xr:uid="{42C5DC05-6280-4F74-AC69-E8149EEDA17E}"/>
    <cellStyle name="Normal 6 2 2 5 5" xfId="35330" xr:uid="{5DEBED43-C110-4BD3-8D50-F7A9CCB751AE}"/>
    <cellStyle name="Normal 6 2 2 6" xfId="3587" xr:uid="{69E44734-8A88-4364-B82D-D3BAA08E5E71}"/>
    <cellStyle name="Normal 6 2 2 6 2" xfId="9566" xr:uid="{19CA63C0-462A-4668-A486-53A4F829A96C}"/>
    <cellStyle name="Normal 6 2 2 6 2 2" xfId="16989" xr:uid="{B1F4EA81-809A-47D0-951B-B6C315297596}"/>
    <cellStyle name="Normal 6 2 2 6 2 2 2" xfId="31827" xr:uid="{AFEE22C0-0D8B-4BE4-B33C-C697680540F2}"/>
    <cellStyle name="Normal 6 2 2 6 2 2 3" xfId="46660" xr:uid="{B58D8874-66C6-4373-A62E-2E6C175A05AB}"/>
    <cellStyle name="Normal 6 2 2 6 2 3" xfId="24407" xr:uid="{0F19ED82-18D7-4D6F-A8ED-CF6553A3A9E6}"/>
    <cellStyle name="Normal 6 2 2 6 2 4" xfId="39240" xr:uid="{4BC123AE-CFFD-4DBE-858E-EF94AC48742A}"/>
    <cellStyle name="Normal 6 2 2 6 3" xfId="11006" xr:uid="{CF86B9AC-44F8-4BC5-8276-496C9CDE1423}"/>
    <cellStyle name="Normal 6 2 2 6 3 2" xfId="25844" xr:uid="{926A3C71-B753-4D87-B02F-F16AFC842EFF}"/>
    <cellStyle name="Normal 6 2 2 6 3 3" xfId="40677" xr:uid="{30C8BE82-8F55-4FA4-BC99-7765EF6C49CD}"/>
    <cellStyle name="Normal 6 2 2 6 4" xfId="18424" xr:uid="{E06C5722-A38A-4462-ACF3-CE4A6FD067E2}"/>
    <cellStyle name="Normal 6 2 2 6 5" xfId="33257" xr:uid="{09C3F8A2-8B0A-4AEF-ABCC-64D72B8DDD72}"/>
    <cellStyle name="Normal 6 2 2 7" xfId="6824" xr:uid="{7C75F183-5C23-4682-A15D-75AB28910296}"/>
    <cellStyle name="Normal 6 2 2 7 2" xfId="14247" xr:uid="{1F6723DE-F8B9-4525-BE04-28F79D5CFC2B}"/>
    <cellStyle name="Normal 6 2 2 7 2 2" xfId="29085" xr:uid="{5E09BCF1-0141-4997-A30A-F339C632CE66}"/>
    <cellStyle name="Normal 6 2 2 7 2 3" xfId="43918" xr:uid="{7CCE5B50-52F0-47F4-B3A1-84F3FC02732D}"/>
    <cellStyle name="Normal 6 2 2 7 3" xfId="21665" xr:uid="{307D5703-8E99-40FE-8BC9-96E015885EB5}"/>
    <cellStyle name="Normal 6 2 2 7 4" xfId="36498" xr:uid="{E4250315-0E46-4F65-B861-D7902FB5D769}"/>
    <cellStyle name="Normal 6 2 2 8" xfId="9877" xr:uid="{BEC2EABC-607D-4563-A141-9E45DDCBBE18}"/>
    <cellStyle name="Normal 6 2 2 8 2" xfId="24715" xr:uid="{EF588000-CCDB-4D48-A15C-49D91C18AA04}"/>
    <cellStyle name="Normal 6 2 2 8 3" xfId="39548" xr:uid="{258845CB-5DA7-47E3-8824-49FF1A23EA05}"/>
    <cellStyle name="Normal 6 2 2 9" xfId="17295" xr:uid="{A854ACB0-6494-4687-BE16-7081C0B8DD51}"/>
    <cellStyle name="Normal 6 2 3" xfId="1748" xr:uid="{BD70C171-F3E8-4B29-8F48-B7C3A562BBB4}"/>
    <cellStyle name="Normal 6 2 3 2" xfId="4961" xr:uid="{6C49436C-6DF8-4036-A3D3-BC0FFFC31EE1}"/>
    <cellStyle name="Normal 6 2 3 2 2" xfId="8200" xr:uid="{2679D749-AC45-49EC-9D08-8253F750A3E8}"/>
    <cellStyle name="Normal 6 2 3 2 2 2" xfId="15623" xr:uid="{26074AAA-B3D5-461D-B905-D45EE4DF4A78}"/>
    <cellStyle name="Normal 6 2 3 2 2 2 2" xfId="30461" xr:uid="{4AECB8FF-FB2D-4FD4-9135-4848AE831CE2}"/>
    <cellStyle name="Normal 6 2 3 2 2 2 3" xfId="45294" xr:uid="{D6DD6E62-9860-45DD-AA84-188AAEF30963}"/>
    <cellStyle name="Normal 6 2 3 2 2 3" xfId="23041" xr:uid="{808C52CE-2B2D-43FF-99D0-F04A5B6FA029}"/>
    <cellStyle name="Normal 6 2 3 2 2 4" xfId="37874" xr:uid="{8E610D9A-2A75-4A13-BBFE-93E3C8FB0DB6}"/>
    <cellStyle name="Normal 6 2 3 2 3" xfId="12385" xr:uid="{822C35DD-B95C-4FAE-95A3-DD59BF821178}"/>
    <cellStyle name="Normal 6 2 3 2 3 2" xfId="27223" xr:uid="{1E69893D-60E6-49A7-99B7-17BD5663C04C}"/>
    <cellStyle name="Normal 6 2 3 2 3 3" xfId="42056" xr:uid="{2EBA9D8B-CEBB-4F9A-8C86-FDFFA2F587C0}"/>
    <cellStyle name="Normal 6 2 3 2 4" xfId="19803" xr:uid="{A258683B-0573-4DEF-99D8-0918F9807BF8}"/>
    <cellStyle name="Normal 6 2 3 2 5" xfId="34636" xr:uid="{60E2FE64-2915-4854-BAA1-A741BB6428AB}"/>
    <cellStyle name="Normal 6 2 3 3" xfId="6827" xr:uid="{5F0D86CE-E338-4AD4-AE6E-03C1CDABB6CF}"/>
    <cellStyle name="Normal 6 2 3 3 2" xfId="14250" xr:uid="{B6C2013D-D45F-45E8-B53D-9A154A41A963}"/>
    <cellStyle name="Normal 6 2 3 3 2 2" xfId="29088" xr:uid="{655D28BA-7BA6-4162-8613-BE92E89FD714}"/>
    <cellStyle name="Normal 6 2 3 3 2 3" xfId="43921" xr:uid="{7F2ECAA1-EABC-4A2A-B471-68A4D600D2C0}"/>
    <cellStyle name="Normal 6 2 3 3 3" xfId="21668" xr:uid="{6D1BA07A-0D32-4C32-B55C-3E6C052A5C90}"/>
    <cellStyle name="Normal 6 2 3 3 4" xfId="36501" xr:uid="{6880BFE6-8D23-4D6D-B677-91EDDF5C6E74}"/>
    <cellStyle name="Normal 6 2 3 4" xfId="11009" xr:uid="{EABBCC26-8C9A-44E4-B47E-E4F950C143B2}"/>
    <cellStyle name="Normal 6 2 3 4 2" xfId="25847" xr:uid="{FDBA0E90-AD55-4201-A37D-8A4C77828514}"/>
    <cellStyle name="Normal 6 2 3 4 3" xfId="40680" xr:uid="{2CB55C79-5A77-49DB-B690-9E00B994BA5A}"/>
    <cellStyle name="Normal 6 2 3 5" xfId="18427" xr:uid="{B114483C-8953-4B49-AD36-03A6BEF60C02}"/>
    <cellStyle name="Normal 6 2 3 6" xfId="33260" xr:uid="{C3ADE5E4-7368-40F2-9F26-0891F243953E}"/>
    <cellStyle name="Normal 6 2 3 7" xfId="3590" xr:uid="{3B2A6431-92FD-414A-BAFB-7B148EC47EF3}"/>
    <cellStyle name="Normal 6 2 4" xfId="3591" xr:uid="{FD2D2564-DF24-400D-82CB-27C9C2FF67A6}"/>
    <cellStyle name="Normal 6 2 4 2" xfId="4962" xr:uid="{691C776B-BADE-4BB3-A796-A20A8C46B453}"/>
    <cellStyle name="Normal 6 2 4 2 2" xfId="8201" xr:uid="{26431115-4FB5-47A7-B9F1-DE27ACC6F141}"/>
    <cellStyle name="Normal 6 2 4 2 2 2" xfId="15624" xr:uid="{FBA6E17A-9582-4FDC-8C26-F500B5883562}"/>
    <cellStyle name="Normal 6 2 4 2 2 2 2" xfId="30462" xr:uid="{13CF9097-D144-4386-AB2F-245DFCD432AC}"/>
    <cellStyle name="Normal 6 2 4 2 2 2 3" xfId="45295" xr:uid="{9E2FA1EA-CBFC-4DF0-BC8A-AE5E93CDB663}"/>
    <cellStyle name="Normal 6 2 4 2 2 3" xfId="23042" xr:uid="{5B716CB7-90F0-4263-8B7F-61AFB28E09BB}"/>
    <cellStyle name="Normal 6 2 4 2 2 4" xfId="37875" xr:uid="{0233BA78-43A7-4303-B237-193249BC54CB}"/>
    <cellStyle name="Normal 6 2 4 2 3" xfId="12386" xr:uid="{A7946E01-4184-471D-9DEB-0BBC9932C8D4}"/>
    <cellStyle name="Normal 6 2 4 2 3 2" xfId="27224" xr:uid="{1FF94A74-5E93-4888-983E-18A8A2303C89}"/>
    <cellStyle name="Normal 6 2 4 2 3 3" xfId="42057" xr:uid="{3E181A88-891D-4DEB-97CB-70D462AA96B2}"/>
    <cellStyle name="Normal 6 2 4 2 4" xfId="19804" xr:uid="{1730411D-B16F-4329-B40E-AB3115B14355}"/>
    <cellStyle name="Normal 6 2 4 2 5" xfId="34637" xr:uid="{09125DE5-A2E0-4B8D-A61E-90C4C1B866C4}"/>
    <cellStyle name="Normal 6 2 4 3" xfId="6828" xr:uid="{C8276025-91FC-41D2-9023-A19A9C5EC167}"/>
    <cellStyle name="Normal 6 2 4 3 2" xfId="14251" xr:uid="{EC308F0E-E6C8-493B-95CF-BCDF015E57D7}"/>
    <cellStyle name="Normal 6 2 4 3 2 2" xfId="29089" xr:uid="{F9FF51BE-BFDC-4E5F-9074-AD12F4E48F49}"/>
    <cellStyle name="Normal 6 2 4 3 2 3" xfId="43922" xr:uid="{C26D879A-1E53-498C-9DB1-F0083A04F15B}"/>
    <cellStyle name="Normal 6 2 4 3 3" xfId="21669" xr:uid="{29D00DE3-022C-45AF-BAF3-14F273A3BCD4}"/>
    <cellStyle name="Normal 6 2 4 3 4" xfId="36502" xr:uid="{8307972C-BEE2-4F3C-9968-FAF1A837B5E2}"/>
    <cellStyle name="Normal 6 2 4 4" xfId="11010" xr:uid="{A30CF421-FD2F-4DC1-945A-8522F83E685A}"/>
    <cellStyle name="Normal 6 2 4 4 2" xfId="25848" xr:uid="{86955520-6B7A-4D78-825F-A5AF63030A34}"/>
    <cellStyle name="Normal 6 2 4 4 3" xfId="40681" xr:uid="{02477BD5-D2D7-41EF-B9EE-CADA5358B8C9}"/>
    <cellStyle name="Normal 6 2 4 5" xfId="18428" xr:uid="{3C02AA7B-60C4-4641-9AB7-7EDD82216599}"/>
    <cellStyle name="Normal 6 2 4 6" xfId="33261" xr:uid="{07516752-E1CF-43B2-A7C2-D465172FAFD0}"/>
    <cellStyle name="Normal 6 2 5" xfId="4963" xr:uid="{D01FFDE4-E8F7-4BB6-BB9C-B1277EF6D1CB}"/>
    <cellStyle name="Normal 6 2 5 2" xfId="8202" xr:uid="{F6B89D73-7D34-486D-A72C-5BB55766BE01}"/>
    <cellStyle name="Normal 6 2 5 2 2" xfId="15625" xr:uid="{3CCF59E3-6B15-4A46-92EB-D4FDF53F85A7}"/>
    <cellStyle name="Normal 6 2 5 2 2 2" xfId="30463" xr:uid="{E8DE6CDA-998D-4A5A-99A3-9CCF656C8E78}"/>
    <cellStyle name="Normal 6 2 5 2 2 3" xfId="45296" xr:uid="{550C6FFC-DAE9-45CA-B316-208DECCC700E}"/>
    <cellStyle name="Normal 6 2 5 2 3" xfId="23043" xr:uid="{9D320C76-C389-44C7-B26C-B1813A84D814}"/>
    <cellStyle name="Normal 6 2 5 2 4" xfId="37876" xr:uid="{4A566BC7-2EA7-47C2-B77E-40C05F35FE99}"/>
    <cellStyle name="Normal 6 2 5 3" xfId="12387" xr:uid="{A4C346F2-2C68-4734-ADC0-4651E410F20B}"/>
    <cellStyle name="Normal 6 2 5 3 2" xfId="27225" xr:uid="{E7FA7BB9-235F-4441-B77B-AEA09FB52779}"/>
    <cellStyle name="Normal 6 2 5 3 3" xfId="42058" xr:uid="{BFEA97A0-9435-41F6-B73A-A811AAEDBAAF}"/>
    <cellStyle name="Normal 6 2 5 4" xfId="19805" xr:uid="{0097BBE3-1313-4B37-B564-EEE8D2BA993F}"/>
    <cellStyle name="Normal 6 2 5 5" xfId="34638" xr:uid="{71DD8D1F-2EBC-4078-A1AC-AE079A414C6A}"/>
    <cellStyle name="Normal 6 2 6" xfId="6008" xr:uid="{BFEEEC8F-ABFA-4F96-84C8-7890703970B9}"/>
    <cellStyle name="Normal 6 2 6 2" xfId="9246" xr:uid="{0BC3B48A-24AF-4E94-B264-E01E6A2FFF20}"/>
    <cellStyle name="Normal 6 2 6 2 2" xfId="16669" xr:uid="{F332394A-8ED2-4233-BFC5-3FEECE804E13}"/>
    <cellStyle name="Normal 6 2 6 2 2 2" xfId="31507" xr:uid="{E7B1A027-A611-4A95-AE54-B188BADE348C}"/>
    <cellStyle name="Normal 6 2 6 2 2 3" xfId="46340" xr:uid="{DA261D86-50B8-4C33-8094-671EA2386582}"/>
    <cellStyle name="Normal 6 2 6 2 3" xfId="24087" xr:uid="{1C536526-47A2-40C9-A0CF-49CBC7B97132}"/>
    <cellStyle name="Normal 6 2 6 2 4" xfId="38920" xr:uid="{04E72965-5119-4D58-BBDB-4C48D9A2566C}"/>
    <cellStyle name="Normal 6 2 6 3" xfId="13431" xr:uid="{5A4AE827-E13A-4762-BC53-AA0981A711EA}"/>
    <cellStyle name="Normal 6 2 6 3 2" xfId="28269" xr:uid="{92333506-9DEC-4480-99EE-A7D4D7427341}"/>
    <cellStyle name="Normal 6 2 6 3 3" xfId="43102" xr:uid="{D49ED87B-A544-4F78-BF35-3643B29D3FAE}"/>
    <cellStyle name="Normal 6 2 6 4" xfId="20849" xr:uid="{CA0AADAB-8A5C-4540-973D-40F34C90F437}"/>
    <cellStyle name="Normal 6 2 6 5" xfId="35682" xr:uid="{B652B231-EC9D-4459-B9F3-80847E3EC83E}"/>
    <cellStyle name="Normal 6 2 7" xfId="3586" xr:uid="{85068591-A235-4082-8058-C5A000155473}"/>
    <cellStyle name="Normal 6 2 7 2" xfId="9565" xr:uid="{FE351514-D698-4FCF-A1C1-2DCA69116B73}"/>
    <cellStyle name="Normal 6 2 7 2 2" xfId="16988" xr:uid="{7DC4D78F-C09B-4073-A422-31DB9ED4B15D}"/>
    <cellStyle name="Normal 6 2 7 2 2 2" xfId="31826" xr:uid="{DBE0DAA0-6C74-429D-9B79-D44107F603E7}"/>
    <cellStyle name="Normal 6 2 7 2 2 3" xfId="46659" xr:uid="{4EB6CD60-9158-4BD4-9559-0133319E7DBE}"/>
    <cellStyle name="Normal 6 2 7 2 3" xfId="24406" xr:uid="{D33A9B67-A9CA-49DA-BDA8-EAA283080EA3}"/>
    <cellStyle name="Normal 6 2 7 2 4" xfId="39239" xr:uid="{A6092BBE-08B4-4AA9-B731-97240670F16E}"/>
    <cellStyle name="Normal 6 2 7 3" xfId="11005" xr:uid="{245AE70D-72FA-4907-86FD-9D2C7A4F0075}"/>
    <cellStyle name="Normal 6 2 7 3 2" xfId="25843" xr:uid="{7796CD47-0D07-4FED-96EC-E970C8CAD421}"/>
    <cellStyle name="Normal 6 2 7 3 3" xfId="40676" xr:uid="{DD04B50F-CAB8-43B7-B675-0EE1B9BAE6C9}"/>
    <cellStyle name="Normal 6 2 7 4" xfId="18423" xr:uid="{9FE9ACC8-E5BE-40C2-8E07-01389F47E1B3}"/>
    <cellStyle name="Normal 6 2 7 5" xfId="33256" xr:uid="{5C62CA3B-2AF1-4D4C-886E-526C9957F1F9}"/>
    <cellStyle name="Normal 6 2 8" xfId="6823" xr:uid="{9081FAA1-92AB-473B-B397-583D0BA5DB22}"/>
    <cellStyle name="Normal 6 2 8 2" xfId="14246" xr:uid="{FB590A61-7369-4C95-BAA4-83797C178FFD}"/>
    <cellStyle name="Normal 6 2 8 2 2" xfId="29084" xr:uid="{96FD3F48-A643-471C-BE91-63031729D446}"/>
    <cellStyle name="Normal 6 2 8 2 3" xfId="43917" xr:uid="{A67014C2-EF88-45B9-BF00-60516A65D45C}"/>
    <cellStyle name="Normal 6 2 8 3" xfId="21664" xr:uid="{F0D14AD3-8F7B-4FF3-B9C1-BBBAD55DE231}"/>
    <cellStyle name="Normal 6 2 8 4" xfId="36497" xr:uid="{74E8832D-B045-41C9-987D-FFBFD17B7EB0}"/>
    <cellStyle name="Normal 6 2 9" xfId="9838" xr:uid="{F735783E-CEC2-4B79-A12F-EF3A49C415B2}"/>
    <cellStyle name="Normal 6 2 9 2" xfId="24676" xr:uid="{CF7E57C4-DD26-4EA7-8B98-6669AB2E6A60}"/>
    <cellStyle name="Normal 6 2 9 3" xfId="39509" xr:uid="{F9C8BB72-EBF3-44BD-A083-1A1B250E7C7A}"/>
    <cellStyle name="Normal 6 3" xfId="1749" xr:uid="{C4ACAC67-2211-477E-B97C-064FFFCC303D}"/>
    <cellStyle name="Normal 6 3 10" xfId="32111" xr:uid="{AF40ED6C-F981-43FB-8606-E9291A26FDB4}"/>
    <cellStyle name="Normal 6 3 11" xfId="2290" xr:uid="{129D57F1-CDC5-49F9-BC85-9FEC4E73EA7C}"/>
    <cellStyle name="Normal 6 3 2" xfId="1750" xr:uid="{5A043DA5-A4FC-4B42-ABEA-DF62DB223791}"/>
    <cellStyle name="Normal 6 3 2 2" xfId="4964" xr:uid="{3798FC57-0581-4AE2-844F-1EF901FD2DF9}"/>
    <cellStyle name="Normal 6 3 2 2 2" xfId="8203" xr:uid="{9FF30380-5783-43B2-BC83-2C31960B1B3C}"/>
    <cellStyle name="Normal 6 3 2 2 2 2" xfId="15626" xr:uid="{D07CDBB1-2641-4C5F-A354-74A6210703F8}"/>
    <cellStyle name="Normal 6 3 2 2 2 2 2" xfId="30464" xr:uid="{3465956B-8298-4FCE-8C8F-2F4040BF185A}"/>
    <cellStyle name="Normal 6 3 2 2 2 2 3" xfId="45297" xr:uid="{9A600047-2E4A-4B01-BB0D-FFEEF3D07135}"/>
    <cellStyle name="Normal 6 3 2 2 2 3" xfId="23044" xr:uid="{8653A23A-B01D-4B2F-84D9-E3BF0E71DA22}"/>
    <cellStyle name="Normal 6 3 2 2 2 4" xfId="37877" xr:uid="{CD53AE38-08D1-49F8-B855-1099822C2F05}"/>
    <cellStyle name="Normal 6 3 2 2 3" xfId="12388" xr:uid="{1354EB84-7379-4A82-B92F-B67BCE9BC22A}"/>
    <cellStyle name="Normal 6 3 2 2 3 2" xfId="27226" xr:uid="{993F82F5-508F-4A53-99FA-FF4A51B9477D}"/>
    <cellStyle name="Normal 6 3 2 2 3 3" xfId="42059" xr:uid="{B0083C02-1EA0-417B-A15D-108B24BBE4D8}"/>
    <cellStyle name="Normal 6 3 2 2 4" xfId="19806" xr:uid="{EBA647AE-67F5-43AB-89A5-C790A1276575}"/>
    <cellStyle name="Normal 6 3 2 2 5" xfId="34639" xr:uid="{EA81493D-2972-451F-AAEB-D8A2A5E1E740}"/>
    <cellStyle name="Normal 6 3 2 3" xfId="6830" xr:uid="{24D04A5A-C671-4AAC-8215-7A104768EE07}"/>
    <cellStyle name="Normal 6 3 2 3 2" xfId="14253" xr:uid="{0B2B5298-1BF6-42E3-B736-9B2CD09B70A5}"/>
    <cellStyle name="Normal 6 3 2 3 2 2" xfId="29091" xr:uid="{CBD7E9CC-69F4-4696-9DFA-1F60FC101DF7}"/>
    <cellStyle name="Normal 6 3 2 3 2 3" xfId="43924" xr:uid="{A1E4872A-50D6-449C-81B0-09FD4E912158}"/>
    <cellStyle name="Normal 6 3 2 3 3" xfId="21671" xr:uid="{8D901E89-5461-4393-91E9-C5395484C5E2}"/>
    <cellStyle name="Normal 6 3 2 3 4" xfId="36504" xr:uid="{CBB0A61A-1A2E-45E6-B34E-52CD94FF37E3}"/>
    <cellStyle name="Normal 6 3 2 4" xfId="11012" xr:uid="{E0989774-A006-4FF7-A697-185F4506DD85}"/>
    <cellStyle name="Normal 6 3 2 4 2" xfId="25850" xr:uid="{0F536728-8C74-4E5C-B280-2DBC5763891E}"/>
    <cellStyle name="Normal 6 3 2 4 3" xfId="40683" xr:uid="{5A8DD5E6-9F96-4A4D-B7D6-7FD2778107F7}"/>
    <cellStyle name="Normal 6 3 2 5" xfId="18430" xr:uid="{60B66953-02DA-4FD2-B47D-64A0576A3861}"/>
    <cellStyle name="Normal 6 3 2 6" xfId="33263" xr:uid="{A670EAF8-6D6E-4954-BBEB-AAF066EC0601}"/>
    <cellStyle name="Normal 6 3 2 7" xfId="3593" xr:uid="{1A0813EF-D3ED-49FD-9C3A-4E362B7FA412}"/>
    <cellStyle name="Normal 6 3 3" xfId="1751" xr:uid="{0FDDC257-5970-4F15-B5D9-66EFC79CD341}"/>
    <cellStyle name="Normal 6 3 3 2" xfId="4965" xr:uid="{AAC2755F-6365-425E-9BDC-DAF948CBA7CB}"/>
    <cellStyle name="Normal 6 3 3 2 2" xfId="8204" xr:uid="{7DA52C64-9FBF-4A1A-89F7-282604ADE4D5}"/>
    <cellStyle name="Normal 6 3 3 2 2 2" xfId="15627" xr:uid="{A5D12178-FC36-4FA4-8A74-70BF5862BE57}"/>
    <cellStyle name="Normal 6 3 3 2 2 2 2" xfId="30465" xr:uid="{2E7F2798-5085-4671-BD95-10ACD712FE13}"/>
    <cellStyle name="Normal 6 3 3 2 2 2 3" xfId="45298" xr:uid="{93048B6D-AB91-427D-B4E7-3FE973FA373D}"/>
    <cellStyle name="Normal 6 3 3 2 2 3" xfId="23045" xr:uid="{AF1F9325-26A1-447C-BDDA-05B50FFEFA22}"/>
    <cellStyle name="Normal 6 3 3 2 2 4" xfId="37878" xr:uid="{F6A368E8-8989-4B18-8462-52AFFEBCC9C1}"/>
    <cellStyle name="Normal 6 3 3 2 3" xfId="12389" xr:uid="{5F1CBE80-6521-4D13-A567-5C6EE39E8125}"/>
    <cellStyle name="Normal 6 3 3 2 3 2" xfId="27227" xr:uid="{2A2D8336-E35C-4D81-A022-F80EC2D772DE}"/>
    <cellStyle name="Normal 6 3 3 2 3 3" xfId="42060" xr:uid="{CDAE5A18-3522-47D6-B76C-73CC9DFDF2FB}"/>
    <cellStyle name="Normal 6 3 3 2 4" xfId="19807" xr:uid="{D220540D-7ED0-4D5D-9BC6-0CA8F465D34A}"/>
    <cellStyle name="Normal 6 3 3 2 5" xfId="34640" xr:uid="{5A6D106D-0EFE-46E8-AB50-407260A091D7}"/>
    <cellStyle name="Normal 6 3 3 3" xfId="6831" xr:uid="{81DDFD77-2FAC-4D9F-B3D2-2842FC4345BA}"/>
    <cellStyle name="Normal 6 3 3 3 2" xfId="14254" xr:uid="{B674F8D9-8187-4C5D-869F-C4E15BA47C57}"/>
    <cellStyle name="Normal 6 3 3 3 2 2" xfId="29092" xr:uid="{5E0BF64D-467B-4B2D-B411-3D8B3E88418A}"/>
    <cellStyle name="Normal 6 3 3 3 2 3" xfId="43925" xr:uid="{DC270C92-73BD-4444-8BB0-45C2BB17AECE}"/>
    <cellStyle name="Normal 6 3 3 3 3" xfId="21672" xr:uid="{2B85C86A-41C7-4370-91F5-9D72BE77F952}"/>
    <cellStyle name="Normal 6 3 3 3 4" xfId="36505" xr:uid="{17F831DC-9705-47B5-B831-C7A304D9A41E}"/>
    <cellStyle name="Normal 6 3 3 4" xfId="11013" xr:uid="{0AFEC602-7BC8-4DEC-ABFF-7A11C2D2AE87}"/>
    <cellStyle name="Normal 6 3 3 4 2" xfId="25851" xr:uid="{F27DB563-C8E3-46E5-A4FC-1A0C4980C650}"/>
    <cellStyle name="Normal 6 3 3 4 3" xfId="40684" xr:uid="{147990CF-0375-4E45-81A6-A40C9B2D097B}"/>
    <cellStyle name="Normal 6 3 3 5" xfId="18431" xr:uid="{E2B040BC-99AC-415B-893F-633104F3CBCC}"/>
    <cellStyle name="Normal 6 3 3 6" xfId="33264" xr:uid="{B573E3E8-C590-460E-9609-BB883B77B777}"/>
    <cellStyle name="Normal 6 3 3 7" xfId="3594" xr:uid="{CDA82B26-D340-4DD1-BDAA-87D2C67CAC90}"/>
    <cellStyle name="Normal 6 3 4" xfId="4966" xr:uid="{B4195940-4B86-43D7-8CBA-0534E4C5E789}"/>
    <cellStyle name="Normal 6 3 4 2" xfId="8205" xr:uid="{78FF7072-7F55-4677-A42F-F5C471E5C717}"/>
    <cellStyle name="Normal 6 3 4 2 2" xfId="15628" xr:uid="{E9E53A2C-85F9-46A8-9120-8AFC23602669}"/>
    <cellStyle name="Normal 6 3 4 2 2 2" xfId="30466" xr:uid="{045AC28E-18F3-4519-97AB-0B3CC42833CB}"/>
    <cellStyle name="Normal 6 3 4 2 2 3" xfId="45299" xr:uid="{1289095E-0036-41E4-A74E-D463EAE854A3}"/>
    <cellStyle name="Normal 6 3 4 2 3" xfId="23046" xr:uid="{0B619E0C-40E9-40DA-A884-769EF3ECBE64}"/>
    <cellStyle name="Normal 6 3 4 2 4" xfId="37879" xr:uid="{896FED24-832D-4613-9950-4394AA28DD7F}"/>
    <cellStyle name="Normal 6 3 4 3" xfId="12390" xr:uid="{5D29DC0B-CCA9-4726-803F-C2E876B15392}"/>
    <cellStyle name="Normal 6 3 4 3 2" xfId="27228" xr:uid="{1ECE9DCE-A361-4CD6-9933-E55F933FE7B1}"/>
    <cellStyle name="Normal 6 3 4 3 3" xfId="42061" xr:uid="{629E5B2A-22A1-4326-840A-4C4A3F223641}"/>
    <cellStyle name="Normal 6 3 4 4" xfId="19808" xr:uid="{BB1112A0-297F-4A75-85E4-E322A29E506A}"/>
    <cellStyle name="Normal 6 3 4 5" xfId="34641" xr:uid="{156B0C03-A3BD-44D0-A255-CC51BA13D3AA}"/>
    <cellStyle name="Normal 6 3 5" xfId="5970" xr:uid="{BC68CCCC-E694-4DC6-BACA-4A96C654B0CC}"/>
    <cellStyle name="Normal 6 3 5 2" xfId="9208" xr:uid="{605850AC-130A-4827-A21D-C09DB8C1CCAB}"/>
    <cellStyle name="Normal 6 3 5 2 2" xfId="16631" xr:uid="{0CDED667-0EF1-44D9-8840-FB43F8F3F5C5}"/>
    <cellStyle name="Normal 6 3 5 2 2 2" xfId="31469" xr:uid="{3DB2EC41-9D4A-4C80-8CDE-A98718102B01}"/>
    <cellStyle name="Normal 6 3 5 2 2 3" xfId="46302" xr:uid="{8EBDBB45-CFD7-40D8-A51E-2686A91E7A24}"/>
    <cellStyle name="Normal 6 3 5 2 3" xfId="24049" xr:uid="{299280FE-AA68-4602-8115-49EB9A2C7132}"/>
    <cellStyle name="Normal 6 3 5 2 4" xfId="38882" xr:uid="{6DC74163-D186-425D-94DF-6400518C8CF5}"/>
    <cellStyle name="Normal 6 3 5 3" xfId="13393" xr:uid="{A60A946B-4236-4D19-98A9-016316C430DA}"/>
    <cellStyle name="Normal 6 3 5 3 2" xfId="28231" xr:uid="{687116F9-C88E-4B19-A45F-30145A428518}"/>
    <cellStyle name="Normal 6 3 5 3 3" xfId="43064" xr:uid="{97F302D9-A4C8-4A56-98A1-657435C4E348}"/>
    <cellStyle name="Normal 6 3 5 4" xfId="20811" xr:uid="{51198F8E-7B96-447A-9D77-497DEB6C9335}"/>
    <cellStyle name="Normal 6 3 5 5" xfId="35644" xr:uid="{A092D4E4-F4C5-488E-8CB0-9B702EC7450E}"/>
    <cellStyle name="Normal 6 3 6" xfId="3592" xr:uid="{95860827-ABAE-4CCB-90AB-2EA86F66A8A7}"/>
    <cellStyle name="Normal 6 3 6 2" xfId="9567" xr:uid="{CE1B4019-E331-40B1-8D40-F4439838EA2A}"/>
    <cellStyle name="Normal 6 3 6 2 2" xfId="16990" xr:uid="{611875D7-33EF-4579-AE99-90288D3D0085}"/>
    <cellStyle name="Normal 6 3 6 2 2 2" xfId="31828" xr:uid="{35F2EF0E-A311-4B6D-8A97-2C32588DFFF5}"/>
    <cellStyle name="Normal 6 3 6 2 2 3" xfId="46661" xr:uid="{9A33AC25-2B0B-48AE-9C01-B459B7E30131}"/>
    <cellStyle name="Normal 6 3 6 2 3" xfId="24408" xr:uid="{980E910B-824D-4321-89AD-1EE5E253E36A}"/>
    <cellStyle name="Normal 6 3 6 2 4" xfId="39241" xr:uid="{312E3C90-7330-4E3D-9B42-B9FF4F357892}"/>
    <cellStyle name="Normal 6 3 6 3" xfId="11011" xr:uid="{BDAACB71-5B9D-4242-8EA6-1D94C04FF8A0}"/>
    <cellStyle name="Normal 6 3 6 3 2" xfId="25849" xr:uid="{A359693F-8A8F-495E-8CA7-1F630410DC9E}"/>
    <cellStyle name="Normal 6 3 6 3 3" xfId="40682" xr:uid="{5DAAD0AB-0C99-4654-9A0F-266D7FB06153}"/>
    <cellStyle name="Normal 6 3 6 4" xfId="18429" xr:uid="{E6B2C2C6-9C00-4FE2-A606-494DC87EBA48}"/>
    <cellStyle name="Normal 6 3 6 5" xfId="33262" xr:uid="{0190465F-8FB8-480C-B12F-94CE955CAD4C}"/>
    <cellStyle name="Normal 6 3 7" xfId="6829" xr:uid="{C2A453AF-F2DC-46AF-B800-C2DA3A812297}"/>
    <cellStyle name="Normal 6 3 7 2" xfId="14252" xr:uid="{DA2152CF-BE9F-4100-A912-3607B92B2869}"/>
    <cellStyle name="Normal 6 3 7 2 2" xfId="29090" xr:uid="{4344B2C9-DB62-4164-8A71-688458A600EB}"/>
    <cellStyle name="Normal 6 3 7 2 3" xfId="43923" xr:uid="{87ED7C2F-D5EC-48FF-A7D4-A0F6CF06116A}"/>
    <cellStyle name="Normal 6 3 7 3" xfId="21670" xr:uid="{AD5AB81E-B5AB-4CB9-AAC8-C6EBFB51DE86}"/>
    <cellStyle name="Normal 6 3 7 4" xfId="36503" xr:uid="{B4F6EBBC-7130-4A45-9B2F-C5FDE1CD23A7}"/>
    <cellStyle name="Normal 6 3 8" xfId="9860" xr:uid="{5E1CC893-83C9-484D-A469-B081859AA0D0}"/>
    <cellStyle name="Normal 6 3 8 2" xfId="24698" xr:uid="{CEFC2432-83D2-4A34-A3D8-FEABAE8D92EF}"/>
    <cellStyle name="Normal 6 3 8 3" xfId="39531" xr:uid="{0EF502FD-2D00-4818-9C4B-199E5E3C3D23}"/>
    <cellStyle name="Normal 6 3 9" xfId="17278" xr:uid="{A0D2A168-0EB9-4602-A20B-49AD5B9AB245}"/>
    <cellStyle name="Normal 6 4" xfId="1752" xr:uid="{D0F7CFFA-5DBF-4BE2-A2C5-EA8411DC19AC}"/>
    <cellStyle name="Normal 6 4 10" xfId="32146" xr:uid="{8FC35429-E472-4CEC-8FDC-417789E368AE}"/>
    <cellStyle name="Normal 6 4 11" xfId="2320" xr:uid="{294BEFEF-B9CC-4508-A0D6-565C5A6B031C}"/>
    <cellStyle name="Normal 6 4 2" xfId="3596" xr:uid="{1144916B-D16D-451F-80C9-F46178E68F7F}"/>
    <cellStyle name="Normal 6 4 2 2" xfId="4967" xr:uid="{69947030-D5D9-4799-88FA-D760471CA0AD}"/>
    <cellStyle name="Normal 6 4 2 2 2" xfId="8206" xr:uid="{00586812-CA34-425D-A5C6-875F2E19DF57}"/>
    <cellStyle name="Normal 6 4 2 2 2 2" xfId="15629" xr:uid="{AA3B19EE-469E-48DA-A16C-F34BE717B841}"/>
    <cellStyle name="Normal 6 4 2 2 2 2 2" xfId="30467" xr:uid="{7194D5AA-C2C3-40E8-926B-09102BF5D383}"/>
    <cellStyle name="Normal 6 4 2 2 2 2 3" xfId="45300" xr:uid="{92A72747-4E39-4DE2-9B64-AC27C2A791B3}"/>
    <cellStyle name="Normal 6 4 2 2 2 3" xfId="23047" xr:uid="{28670B0F-E735-45FF-8F4D-D3D40A07E5B5}"/>
    <cellStyle name="Normal 6 4 2 2 2 4" xfId="37880" xr:uid="{FA7CA27E-0FE8-45E0-8E7B-A98CC4F6CAFC}"/>
    <cellStyle name="Normal 6 4 2 2 3" xfId="12391" xr:uid="{8713CB90-4E94-4CB1-8B83-766472EB9D15}"/>
    <cellStyle name="Normal 6 4 2 2 3 2" xfId="27229" xr:uid="{7FA13345-083C-48D9-9858-5AB16EB066E6}"/>
    <cellStyle name="Normal 6 4 2 2 3 3" xfId="42062" xr:uid="{C47D8CB1-5085-4C99-B764-7635DF8F8225}"/>
    <cellStyle name="Normal 6 4 2 2 4" xfId="19809" xr:uid="{18947BEA-0A7B-4D3D-A452-034BF6DBDFFD}"/>
    <cellStyle name="Normal 6 4 2 2 5" xfId="34642" xr:uid="{2F13D8F2-5D4E-45EA-A4B8-24C2AEECEDB3}"/>
    <cellStyle name="Normal 6 4 2 3" xfId="6833" xr:uid="{EAF4DCBD-D2E8-4E09-99C0-D792AAA60936}"/>
    <cellStyle name="Normal 6 4 2 3 2" xfId="14256" xr:uid="{A2D938B6-1030-4AB9-A914-13FD451C8DD2}"/>
    <cellStyle name="Normal 6 4 2 3 2 2" xfId="29094" xr:uid="{557E3741-BFDB-4537-8CAD-F62D9A5262E1}"/>
    <cellStyle name="Normal 6 4 2 3 2 3" xfId="43927" xr:uid="{B09E77E0-DAD3-42AD-97D0-8090E8B9A292}"/>
    <cellStyle name="Normal 6 4 2 3 3" xfId="21674" xr:uid="{304F653B-E829-46D0-AD29-4F26CB0E1907}"/>
    <cellStyle name="Normal 6 4 2 3 4" xfId="36507" xr:uid="{67002741-6EEE-4204-896F-6FC4D5BD72D3}"/>
    <cellStyle name="Normal 6 4 2 4" xfId="11015" xr:uid="{04B6B850-E7AD-4F1A-8109-ED70A553C400}"/>
    <cellStyle name="Normal 6 4 2 4 2" xfId="25853" xr:uid="{ED4D2201-6C40-4CD3-B1BB-6FBBF7795E79}"/>
    <cellStyle name="Normal 6 4 2 4 3" xfId="40686" xr:uid="{302B8D76-0E95-49FF-8030-41BEE684DBD9}"/>
    <cellStyle name="Normal 6 4 2 5" xfId="18433" xr:uid="{3E54713B-7FE9-4835-89AB-3E725D4507D4}"/>
    <cellStyle name="Normal 6 4 2 6" xfId="33266" xr:uid="{AD6C3772-85F3-40EF-B621-05DBCDAE4AF0}"/>
    <cellStyle name="Normal 6 4 3" xfId="3597" xr:uid="{94D0A265-44F5-495D-8889-15122B0577FA}"/>
    <cellStyle name="Normal 6 4 3 2" xfId="4968" xr:uid="{87FD3E31-9F30-417F-B278-4EBD46ECB5A6}"/>
    <cellStyle name="Normal 6 4 3 2 2" xfId="8207" xr:uid="{124D0E7A-CF67-4F36-9E1C-A636FFE78E35}"/>
    <cellStyle name="Normal 6 4 3 2 2 2" xfId="15630" xr:uid="{B5E0EE28-4DDE-4DA9-B517-EF48A35542B5}"/>
    <cellStyle name="Normal 6 4 3 2 2 2 2" xfId="30468" xr:uid="{50613300-D83F-4F0D-B314-52CCBAFF9022}"/>
    <cellStyle name="Normal 6 4 3 2 2 2 3" xfId="45301" xr:uid="{3823C7FD-27D6-413F-BA5A-DF768C1BAA0D}"/>
    <cellStyle name="Normal 6 4 3 2 2 3" xfId="23048" xr:uid="{B038A94F-8395-414D-879E-6CD3CB85A3D4}"/>
    <cellStyle name="Normal 6 4 3 2 2 4" xfId="37881" xr:uid="{01992A01-AAD2-476F-A0D8-C0D0DE6502E4}"/>
    <cellStyle name="Normal 6 4 3 2 3" xfId="12392" xr:uid="{6D9A02DD-698B-46A9-8874-5F7024102302}"/>
    <cellStyle name="Normal 6 4 3 2 3 2" xfId="27230" xr:uid="{BC10EB00-06E0-4403-91D1-CA521BD61F9B}"/>
    <cellStyle name="Normal 6 4 3 2 3 3" xfId="42063" xr:uid="{76C871DB-3BA7-4217-A7A5-BB26D0B2CB80}"/>
    <cellStyle name="Normal 6 4 3 2 4" xfId="19810" xr:uid="{0D71A9F5-101B-4CDC-947A-08D82913BF68}"/>
    <cellStyle name="Normal 6 4 3 2 5" xfId="34643" xr:uid="{89C064F2-F82C-4F4D-BD40-FAED7BFE3446}"/>
    <cellStyle name="Normal 6 4 3 3" xfId="6834" xr:uid="{98D09310-DF3F-4515-A7EC-28E3F42BF600}"/>
    <cellStyle name="Normal 6 4 3 3 2" xfId="14257" xr:uid="{68E8E296-E13F-40CF-B06E-0D30827FB798}"/>
    <cellStyle name="Normal 6 4 3 3 2 2" xfId="29095" xr:uid="{10B8B3E2-CC2B-4203-9970-24768151D732}"/>
    <cellStyle name="Normal 6 4 3 3 2 3" xfId="43928" xr:uid="{E01AA5A8-8C82-43C4-ADBA-AAD4EE2396D5}"/>
    <cellStyle name="Normal 6 4 3 3 3" xfId="21675" xr:uid="{7C54BCC0-ED0E-41FB-AC17-F45586CAABF9}"/>
    <cellStyle name="Normal 6 4 3 3 4" xfId="36508" xr:uid="{2E7C9662-95DB-4970-B8AB-B11494FDA067}"/>
    <cellStyle name="Normal 6 4 3 4" xfId="11016" xr:uid="{7C69932D-5603-4E40-B16F-F986C8BBB4DF}"/>
    <cellStyle name="Normal 6 4 3 4 2" xfId="25854" xr:uid="{5C3520AD-8A13-4C8E-88E9-9F33A29EC3A3}"/>
    <cellStyle name="Normal 6 4 3 4 3" xfId="40687" xr:uid="{41FD4AA3-AF3B-460E-88C4-A79884552A02}"/>
    <cellStyle name="Normal 6 4 3 5" xfId="18434" xr:uid="{A8BD4CAB-6A5A-4BAB-888C-D45389EF22FE}"/>
    <cellStyle name="Normal 6 4 3 6" xfId="33267" xr:uid="{FDB8B19A-3C99-4040-82D4-02C6C6923086}"/>
    <cellStyle name="Normal 6 4 4" xfId="4969" xr:uid="{46BAA99C-432E-41AF-8539-C374E134D4D0}"/>
    <cellStyle name="Normal 6 4 4 2" xfId="8208" xr:uid="{D644FDF8-2DC4-4410-9686-2AF4833263E5}"/>
    <cellStyle name="Normal 6 4 4 2 2" xfId="15631" xr:uid="{6FC1E237-5626-4649-B1C0-AE0094270630}"/>
    <cellStyle name="Normal 6 4 4 2 2 2" xfId="30469" xr:uid="{617E67B8-9312-4655-99DA-0BE1E2287C92}"/>
    <cellStyle name="Normal 6 4 4 2 2 3" xfId="45302" xr:uid="{68419314-F289-4E08-9235-160D730F86FC}"/>
    <cellStyle name="Normal 6 4 4 2 3" xfId="23049" xr:uid="{2C113C42-82B6-49CA-83E5-2C0B649C10AC}"/>
    <cellStyle name="Normal 6 4 4 2 4" xfId="37882" xr:uid="{40550E58-FE00-4D82-938E-44B5D28207C1}"/>
    <cellStyle name="Normal 6 4 4 3" xfId="12393" xr:uid="{2D16BDEE-6B02-4252-9C34-4E55753D3CCF}"/>
    <cellStyle name="Normal 6 4 4 3 2" xfId="27231" xr:uid="{C9E95EBF-582C-42AC-8BAE-CA75FB70DDAE}"/>
    <cellStyle name="Normal 6 4 4 3 3" xfId="42064" xr:uid="{CA2FDB90-782D-4621-B26B-1490C0CC8AEF}"/>
    <cellStyle name="Normal 6 4 4 4" xfId="19811" xr:uid="{F36C3815-CC76-4427-BA73-3597E20D568E}"/>
    <cellStyle name="Normal 6 4 4 5" xfId="34644" xr:uid="{DEC3B9D4-7009-4640-9BB4-514A7B0ABDA3}"/>
    <cellStyle name="Normal 6 4 5" xfId="5867" xr:uid="{830C2821-AA39-47F1-A580-C409C36FF6AD}"/>
    <cellStyle name="Normal 6 4 5 2" xfId="9106" xr:uid="{BD87D375-F85D-44DE-A50C-3692591D7E0E}"/>
    <cellStyle name="Normal 6 4 5 2 2" xfId="16529" xr:uid="{8F5554E5-BE0F-46AD-A246-1E3AE58B0348}"/>
    <cellStyle name="Normal 6 4 5 2 2 2" xfId="31367" xr:uid="{E2580CB4-83C7-4F40-AD7A-F3DE89465D1A}"/>
    <cellStyle name="Normal 6 4 5 2 2 3" xfId="46200" xr:uid="{AF04AB12-0348-4ABB-BA46-DE072F10CA44}"/>
    <cellStyle name="Normal 6 4 5 2 3" xfId="23947" xr:uid="{527131D8-DA02-4887-98CB-B09CC933E349}"/>
    <cellStyle name="Normal 6 4 5 2 4" xfId="38780" xr:uid="{13B93CBC-F2FA-4E26-B9D3-9EA960C3361B}"/>
    <cellStyle name="Normal 6 4 5 3" xfId="13291" xr:uid="{145893BE-4020-467D-B149-DE5C99AB4DAC}"/>
    <cellStyle name="Normal 6 4 5 3 2" xfId="28129" xr:uid="{7D7926EE-7767-4135-B73C-2EC70C0D77EE}"/>
    <cellStyle name="Normal 6 4 5 3 3" xfId="42962" xr:uid="{DC3D6219-9075-4004-8306-2957C75C4ECA}"/>
    <cellStyle name="Normal 6 4 5 4" xfId="20709" xr:uid="{E92A2C4D-76D0-463D-8E45-D6C475F0D8D7}"/>
    <cellStyle name="Normal 6 4 5 5" xfId="35542" xr:uid="{6719B2D4-A760-4975-BFBE-900D703180C1}"/>
    <cellStyle name="Normal 6 4 6" xfId="3595" xr:uid="{F86BBFFA-26A2-4DD2-8AEF-598B0284087A}"/>
    <cellStyle name="Normal 6 4 6 2" xfId="9568" xr:uid="{DF3B6750-53FA-4B22-9FC4-8FFCE146FBD7}"/>
    <cellStyle name="Normal 6 4 6 2 2" xfId="16991" xr:uid="{B2E3D2CC-49D1-4BA8-9A74-4598155859E7}"/>
    <cellStyle name="Normal 6 4 6 2 2 2" xfId="31829" xr:uid="{74EBEAA0-D4EF-42D0-8270-ADC72ECF55CE}"/>
    <cellStyle name="Normal 6 4 6 2 2 3" xfId="46662" xr:uid="{71FF8D7D-B45F-438B-98ED-73D46B587225}"/>
    <cellStyle name="Normal 6 4 6 2 3" xfId="24409" xr:uid="{6612D915-49A1-43D1-B6CA-80B9D2D85231}"/>
    <cellStyle name="Normal 6 4 6 2 4" xfId="39242" xr:uid="{F9AD076E-A6B0-4D04-8470-27B5E8246680}"/>
    <cellStyle name="Normal 6 4 6 3" xfId="11014" xr:uid="{3BEBF9B7-81EB-4730-A9EF-72055ADE4EE5}"/>
    <cellStyle name="Normal 6 4 6 3 2" xfId="25852" xr:uid="{7FCF0E3C-0E99-4B6D-8A62-3D393D7AA5FA}"/>
    <cellStyle name="Normal 6 4 6 3 3" xfId="40685" xr:uid="{5E15BEF3-54AE-4C87-83A2-F9B38B5AAC65}"/>
    <cellStyle name="Normal 6 4 6 4" xfId="18432" xr:uid="{3C2662C6-EB22-40AE-B3C7-55FD3436829A}"/>
    <cellStyle name="Normal 6 4 6 5" xfId="33265" xr:uid="{A22D641C-2B25-44ED-A1F8-FC74E8BA44EE}"/>
    <cellStyle name="Normal 6 4 7" xfId="6832" xr:uid="{B399678D-6CB4-4E05-A492-C974B51804CC}"/>
    <cellStyle name="Normal 6 4 7 2" xfId="14255" xr:uid="{503340AD-0B80-47D1-91A1-21FCEB784DE5}"/>
    <cellStyle name="Normal 6 4 7 2 2" xfId="29093" xr:uid="{ABD58819-22DA-41DF-BCA7-9CCB85EE7FF5}"/>
    <cellStyle name="Normal 6 4 7 2 3" xfId="43926" xr:uid="{80F1DA80-428D-473B-817E-7B712E9CE60F}"/>
    <cellStyle name="Normal 6 4 7 3" xfId="21673" xr:uid="{CF0CFFBA-D5B9-4FC8-B7C3-3C12D37E9048}"/>
    <cellStyle name="Normal 6 4 7 4" xfId="36506" xr:uid="{43304BEC-DAE7-47F6-9639-B8E51F35C49D}"/>
    <cellStyle name="Normal 6 4 8" xfId="9895" xr:uid="{327DC6EA-AAB1-484F-9726-8C566272830C}"/>
    <cellStyle name="Normal 6 4 8 2" xfId="24733" xr:uid="{DC903D42-61F0-4DE9-8220-7D1B7AEC6F73}"/>
    <cellStyle name="Normal 6 4 8 3" xfId="39566" xr:uid="{9C173730-A191-43CF-A43B-93B89755301B}"/>
    <cellStyle name="Normal 6 4 9" xfId="17313" xr:uid="{ED446860-E8EB-4608-9CF6-55B7438C1E5D}"/>
    <cellStyle name="Normal 6 5" xfId="1745" xr:uid="{AD9BA43B-7985-4FEA-9884-F3A82C84BEFB}"/>
    <cellStyle name="Normal 6 5 10" xfId="32244" xr:uid="{5CE46286-1133-4D3C-9949-5CD962F1DFC9}"/>
    <cellStyle name="Normal 6 5 11" xfId="2430" xr:uid="{526ED0D6-B80E-40E0-B957-6D4522B369C0}"/>
    <cellStyle name="Normal 6 5 2" xfId="3599" xr:uid="{1118A1FA-4688-4535-B39F-4E6F1409E1E9}"/>
    <cellStyle name="Normal 6 5 2 2" xfId="4970" xr:uid="{BE2211B5-8790-43CF-B73E-DC47E43F1E19}"/>
    <cellStyle name="Normal 6 5 2 2 2" xfId="8209" xr:uid="{4E4EC255-5988-43AD-BC8A-7322A6256742}"/>
    <cellStyle name="Normal 6 5 2 2 2 2" xfId="15632" xr:uid="{4855556C-E331-46B3-88B6-440619337EAF}"/>
    <cellStyle name="Normal 6 5 2 2 2 2 2" xfId="30470" xr:uid="{20E452AE-22C4-4152-8543-EBAF78ACB2BB}"/>
    <cellStyle name="Normal 6 5 2 2 2 2 3" xfId="45303" xr:uid="{E8C63511-0721-4F69-9CC4-B8A64A95BEDC}"/>
    <cellStyle name="Normal 6 5 2 2 2 3" xfId="23050" xr:uid="{A78005C9-1F78-4B34-A63D-8AD4125442D1}"/>
    <cellStyle name="Normal 6 5 2 2 2 4" xfId="37883" xr:uid="{A4F65F40-E821-4B45-99CD-F848C4618195}"/>
    <cellStyle name="Normal 6 5 2 2 3" xfId="12394" xr:uid="{3FEBEBE3-F4D5-4704-8C15-0932B8B6D2E9}"/>
    <cellStyle name="Normal 6 5 2 2 3 2" xfId="27232" xr:uid="{DA4BF418-2171-449B-A853-B5D98E3AC367}"/>
    <cellStyle name="Normal 6 5 2 2 3 3" xfId="42065" xr:uid="{B36ED50C-DB49-4A07-87D1-10175BEB6EE4}"/>
    <cellStyle name="Normal 6 5 2 2 4" xfId="19812" xr:uid="{3E56CD94-748F-40CB-9C68-64CF3A4313D3}"/>
    <cellStyle name="Normal 6 5 2 2 5" xfId="34645" xr:uid="{D2DF6578-739E-479C-96EA-692113134D1E}"/>
    <cellStyle name="Normal 6 5 2 3" xfId="6836" xr:uid="{D397918E-D360-4EAF-A291-4C24EAFEB725}"/>
    <cellStyle name="Normal 6 5 2 3 2" xfId="14259" xr:uid="{F6B4EF71-3B66-4B38-9C3F-E1B4F0E84271}"/>
    <cellStyle name="Normal 6 5 2 3 2 2" xfId="29097" xr:uid="{AFC01551-867F-4675-BBD6-B6CA4FE6B0D1}"/>
    <cellStyle name="Normal 6 5 2 3 2 3" xfId="43930" xr:uid="{F18C0C4B-6587-4372-918C-930568C7342A}"/>
    <cellStyle name="Normal 6 5 2 3 3" xfId="21677" xr:uid="{0A65B2BE-CA8D-4A33-88C6-8E4D268A2301}"/>
    <cellStyle name="Normal 6 5 2 3 4" xfId="36510" xr:uid="{3FE88C2D-793B-4E93-A95E-AA4397230900}"/>
    <cellStyle name="Normal 6 5 2 4" xfId="11018" xr:uid="{AE62FB92-070E-4BF6-A673-51A0BFA6CFB9}"/>
    <cellStyle name="Normal 6 5 2 4 2" xfId="25856" xr:uid="{8DFD392B-E29F-48A7-97B7-F44D6AA089D0}"/>
    <cellStyle name="Normal 6 5 2 4 3" xfId="40689" xr:uid="{2582EC7D-E4AC-4EBE-BBF2-050582AEB0CA}"/>
    <cellStyle name="Normal 6 5 2 5" xfId="18436" xr:uid="{775276B1-C52F-4048-85FB-77B84390D50F}"/>
    <cellStyle name="Normal 6 5 2 6" xfId="33269" xr:uid="{896615EB-3483-4077-AB14-3D07A09EB5A1}"/>
    <cellStyle name="Normal 6 5 3" xfId="3600" xr:uid="{7463A8F0-6D38-48B9-89C5-0565C4EA0D8F}"/>
    <cellStyle name="Normal 6 5 3 2" xfId="4971" xr:uid="{F81A2D72-F62C-4E55-80F3-B3BA3CFC433F}"/>
    <cellStyle name="Normal 6 5 3 2 2" xfId="8210" xr:uid="{F8DD1A30-E604-4919-B14C-0ACCC16D91C8}"/>
    <cellStyle name="Normal 6 5 3 2 2 2" xfId="15633" xr:uid="{9CF26466-E4F6-4691-A006-7AFBC4B93249}"/>
    <cellStyle name="Normal 6 5 3 2 2 2 2" xfId="30471" xr:uid="{766B65B7-E521-4CD2-A137-B7E12CD9749E}"/>
    <cellStyle name="Normal 6 5 3 2 2 2 3" xfId="45304" xr:uid="{F44565C2-C47A-475F-8679-D0FE4951B4D3}"/>
    <cellStyle name="Normal 6 5 3 2 2 3" xfId="23051" xr:uid="{0C37975B-26FA-46AF-971C-05D1F4939685}"/>
    <cellStyle name="Normal 6 5 3 2 2 4" xfId="37884" xr:uid="{D60B89FE-A75F-4B11-8028-828BA1A819D8}"/>
    <cellStyle name="Normal 6 5 3 2 3" xfId="12395" xr:uid="{F102018D-7ADE-4C88-8CE8-2F4398E9C257}"/>
    <cellStyle name="Normal 6 5 3 2 3 2" xfId="27233" xr:uid="{4A1D844A-A6F7-4FC0-9BD2-845559F6A96F}"/>
    <cellStyle name="Normal 6 5 3 2 3 3" xfId="42066" xr:uid="{2EC1B169-7A13-4479-A875-C8A7BC999320}"/>
    <cellStyle name="Normal 6 5 3 2 4" xfId="19813" xr:uid="{5C152808-809B-4A02-A3F3-C6F342048FB1}"/>
    <cellStyle name="Normal 6 5 3 2 5" xfId="34646" xr:uid="{D47962D7-74C0-4410-908B-547E6F614203}"/>
    <cellStyle name="Normal 6 5 3 3" xfId="6837" xr:uid="{8D3AB5EA-D8BA-4121-8884-D21F549D8B90}"/>
    <cellStyle name="Normal 6 5 3 3 2" xfId="14260" xr:uid="{906B9DB7-C70E-4E8A-A2B8-81C4F67E1367}"/>
    <cellStyle name="Normal 6 5 3 3 2 2" xfId="29098" xr:uid="{5464989F-71DA-45C9-82E5-7281646CD443}"/>
    <cellStyle name="Normal 6 5 3 3 2 3" xfId="43931" xr:uid="{D5997E81-0DF7-4F90-861F-BF0D0BD70567}"/>
    <cellStyle name="Normal 6 5 3 3 3" xfId="21678" xr:uid="{CF4C7E36-29AA-4E9C-8ECF-A705C00F078F}"/>
    <cellStyle name="Normal 6 5 3 3 4" xfId="36511" xr:uid="{E7B45D20-E4D0-4BC8-90CF-66E775E37E96}"/>
    <cellStyle name="Normal 6 5 3 4" xfId="11019" xr:uid="{EC6D9429-3C63-41AC-B70E-6C87669F878C}"/>
    <cellStyle name="Normal 6 5 3 4 2" xfId="25857" xr:uid="{32857A98-C159-4BDF-819A-A3B3E5690242}"/>
    <cellStyle name="Normal 6 5 3 4 3" xfId="40690" xr:uid="{1EE0F30C-CB37-4400-9481-EE584F28F3E2}"/>
    <cellStyle name="Normal 6 5 3 5" xfId="18437" xr:uid="{F2509D4B-F80C-404C-B420-ECF6A109E498}"/>
    <cellStyle name="Normal 6 5 3 6" xfId="33270" xr:uid="{4DF209D6-3DFF-407D-AC50-7C9476F9147A}"/>
    <cellStyle name="Normal 6 5 4" xfId="4972" xr:uid="{A2D9CB52-4474-4F73-A0A0-6A5196AC5DF9}"/>
    <cellStyle name="Normal 6 5 4 2" xfId="8211" xr:uid="{782C073E-E988-4CFE-8580-F78FECBC9D92}"/>
    <cellStyle name="Normal 6 5 4 2 2" xfId="15634" xr:uid="{199EAE6B-AE98-46E2-9A41-40AD22B5F0DF}"/>
    <cellStyle name="Normal 6 5 4 2 2 2" xfId="30472" xr:uid="{1B8A7A17-0557-4394-A1FC-2736F3889F7B}"/>
    <cellStyle name="Normal 6 5 4 2 2 3" xfId="45305" xr:uid="{DD36CBCA-E538-4B72-9EEB-039EDFCCC91E}"/>
    <cellStyle name="Normal 6 5 4 2 3" xfId="23052" xr:uid="{03C3AD64-EFF9-4373-B1CD-A742F2320A79}"/>
    <cellStyle name="Normal 6 5 4 2 4" xfId="37885" xr:uid="{144F36AC-6DF2-4885-861E-D737A1913DAE}"/>
    <cellStyle name="Normal 6 5 4 3" xfId="12396" xr:uid="{0650089B-7B0D-4BF0-BC35-AE60882035C1}"/>
    <cellStyle name="Normal 6 5 4 3 2" xfId="27234" xr:uid="{AA0D99CE-E3F8-4BB2-8D15-CD10811FAAC7}"/>
    <cellStyle name="Normal 6 5 4 3 3" xfId="42067" xr:uid="{198D52B7-84D6-4C9D-961F-2BEA7901B194}"/>
    <cellStyle name="Normal 6 5 4 4" xfId="19814" xr:uid="{6C4BC88B-916B-4FEB-9622-32120BEEB35F}"/>
    <cellStyle name="Normal 6 5 4 5" xfId="34647" xr:uid="{10F9AA4D-E6AA-41E1-84FA-0DB6E866FC0C}"/>
    <cellStyle name="Normal 6 5 5" xfId="6030" xr:uid="{4F853E1C-148C-41AF-9A64-0A426068F77D}"/>
    <cellStyle name="Normal 6 5 5 2" xfId="9268" xr:uid="{7881A2EC-A1B9-4E76-88B4-8EB187D95350}"/>
    <cellStyle name="Normal 6 5 5 2 2" xfId="16691" xr:uid="{D5D38371-D789-4DFD-A3B9-68BDF7620332}"/>
    <cellStyle name="Normal 6 5 5 2 2 2" xfId="31529" xr:uid="{FFD5C1B3-7CB5-46B7-8F6D-751EA50EA04B}"/>
    <cellStyle name="Normal 6 5 5 2 2 3" xfId="46362" xr:uid="{D4F2B1FD-6846-4726-A7FC-1D44590ED366}"/>
    <cellStyle name="Normal 6 5 5 2 3" xfId="24109" xr:uid="{FAFB310F-45D4-4379-AEC3-C0A77D5D845C}"/>
    <cellStyle name="Normal 6 5 5 2 4" xfId="38942" xr:uid="{C45CCD07-FEEB-4342-9917-995F9E4AA7D9}"/>
    <cellStyle name="Normal 6 5 5 3" xfId="13453" xr:uid="{F140B3D8-816A-4B67-8F24-5E151E49B094}"/>
    <cellStyle name="Normal 6 5 5 3 2" xfId="28291" xr:uid="{93D1DC1A-E0EB-4A9D-8455-B844ABACD8D0}"/>
    <cellStyle name="Normal 6 5 5 3 3" xfId="43124" xr:uid="{62AEDC65-A9F6-4265-8486-9AD07B052271}"/>
    <cellStyle name="Normal 6 5 5 4" xfId="20871" xr:uid="{255027D3-6D02-45FE-AAA0-AAED999E60B8}"/>
    <cellStyle name="Normal 6 5 5 5" xfId="35704" xr:uid="{4526FF02-D5AB-422F-A264-7FC6AEE0FAA2}"/>
    <cellStyle name="Normal 6 5 6" xfId="3598" xr:uid="{5B8FBD02-EBA9-4492-9CC7-DC73534FE87C}"/>
    <cellStyle name="Normal 6 5 6 2" xfId="9569" xr:uid="{A2B57ADD-1379-4A23-AB84-59AD4643C488}"/>
    <cellStyle name="Normal 6 5 6 2 2" xfId="16992" xr:uid="{D2A54257-6E7D-4926-A783-25B5F30234AA}"/>
    <cellStyle name="Normal 6 5 6 2 2 2" xfId="31830" xr:uid="{872B311A-EED8-4424-97B6-F1A1014D0477}"/>
    <cellStyle name="Normal 6 5 6 2 2 3" xfId="46663" xr:uid="{05C93E72-56EC-419F-B857-03B05BC0B04B}"/>
    <cellStyle name="Normal 6 5 6 2 3" xfId="24410" xr:uid="{F9781497-BE9F-4B48-83D9-033CCD1BF2F0}"/>
    <cellStyle name="Normal 6 5 6 2 4" xfId="39243" xr:uid="{E38A4837-0C1A-4A11-8603-25BA4B601B0D}"/>
    <cellStyle name="Normal 6 5 6 3" xfId="11017" xr:uid="{A5EF3D3F-E1EC-495F-ADA7-DB26FB5542E5}"/>
    <cellStyle name="Normal 6 5 6 3 2" xfId="25855" xr:uid="{8CF050E7-6725-40A9-A681-52595570D3EA}"/>
    <cellStyle name="Normal 6 5 6 3 3" xfId="40688" xr:uid="{2FC5AACB-3671-40FD-8C1F-9FC7E0798243}"/>
    <cellStyle name="Normal 6 5 6 4" xfId="18435" xr:uid="{141B78B6-3E83-47F2-9155-5CCD26D3998D}"/>
    <cellStyle name="Normal 6 5 6 5" xfId="33268" xr:uid="{67F9DCA8-AEDC-45E3-9C65-48A5C70BD05D}"/>
    <cellStyle name="Normal 6 5 7" xfId="6835" xr:uid="{1DF9F366-1BAC-4193-855D-14AD5071A473}"/>
    <cellStyle name="Normal 6 5 7 2" xfId="14258" xr:uid="{7711A3A6-21A1-4096-99ED-FF638B672821}"/>
    <cellStyle name="Normal 6 5 7 2 2" xfId="29096" xr:uid="{243F73B3-6FF0-4E99-86FD-D6A67A90F64D}"/>
    <cellStyle name="Normal 6 5 7 2 3" xfId="43929" xr:uid="{DB7D902E-18BA-49BD-A49B-C394F43915D0}"/>
    <cellStyle name="Normal 6 5 7 3" xfId="21676" xr:uid="{15843078-784F-488C-94E2-4D79806269A0}"/>
    <cellStyle name="Normal 6 5 7 4" xfId="36509" xr:uid="{E23A228D-22D6-4EF2-95E1-0D0EF7AF7567}"/>
    <cellStyle name="Normal 6 5 8" xfId="9993" xr:uid="{7274B6D1-A625-44CC-B4CE-A41687A2103A}"/>
    <cellStyle name="Normal 6 5 8 2" xfId="24831" xr:uid="{4788CFEA-183D-453C-A242-EDA148B64276}"/>
    <cellStyle name="Normal 6 5 8 3" xfId="39664" xr:uid="{7987531E-6F75-4DF3-BC8F-85E551BB3580}"/>
    <cellStyle name="Normal 6 5 9" xfId="17411" xr:uid="{6FB25E57-CD1E-4A7D-A990-6A2F4F6D6D23}"/>
    <cellStyle name="Normal 6 6" xfId="2527" xr:uid="{9F9DA7DE-BE01-468F-9C74-B01596412F48}"/>
    <cellStyle name="Normal 6 6 10" xfId="32310" xr:uid="{C230B568-C0F7-4022-A1E2-9EE02DC96579}"/>
    <cellStyle name="Normal 6 6 2" xfId="3602" xr:uid="{9E2AD435-2F96-4B64-A056-23C9C30AEC3F}"/>
    <cellStyle name="Normal 6 6 2 2" xfId="4973" xr:uid="{AAEE207E-70C7-4037-ADA2-5010E7115F5E}"/>
    <cellStyle name="Normal 6 6 2 2 2" xfId="8212" xr:uid="{827F13E9-E0E9-48AA-812A-AEA6E1457CF5}"/>
    <cellStyle name="Normal 6 6 2 2 2 2" xfId="15635" xr:uid="{787CF2FD-E465-4CEB-8F69-C6411986E599}"/>
    <cellStyle name="Normal 6 6 2 2 2 2 2" xfId="30473" xr:uid="{3C93AC7F-4DD6-44C5-85DE-3D13B98A568F}"/>
    <cellStyle name="Normal 6 6 2 2 2 2 3" xfId="45306" xr:uid="{E0C9795C-2A60-427C-BB72-14E901E0E97B}"/>
    <cellStyle name="Normal 6 6 2 2 2 3" xfId="23053" xr:uid="{99F18F2C-99F1-416B-8ECC-2A66013469DE}"/>
    <cellStyle name="Normal 6 6 2 2 2 4" xfId="37886" xr:uid="{E5AD9CD3-B808-4D36-8CA2-D1660809A800}"/>
    <cellStyle name="Normal 6 6 2 2 3" xfId="12397" xr:uid="{B3F2C361-DB10-4277-9F46-1095AC744B90}"/>
    <cellStyle name="Normal 6 6 2 2 3 2" xfId="27235" xr:uid="{F42095AD-FA01-462E-BDE3-3254D3883A1F}"/>
    <cellStyle name="Normal 6 6 2 2 3 3" xfId="42068" xr:uid="{3D623162-E7A5-4B8B-B7CC-71D42A3D79BB}"/>
    <cellStyle name="Normal 6 6 2 2 4" xfId="19815" xr:uid="{E1B9A4A2-31F7-472C-AC61-FA9382777933}"/>
    <cellStyle name="Normal 6 6 2 2 5" xfId="34648" xr:uid="{D6166F17-6AC5-4B52-AD5B-924E4F27896B}"/>
    <cellStyle name="Normal 6 6 2 3" xfId="6839" xr:uid="{B5C9A0C2-EFEF-4BF0-AD50-2B6970FB5452}"/>
    <cellStyle name="Normal 6 6 2 3 2" xfId="14262" xr:uid="{389FFF89-5C3E-4DF2-BDC7-A4981C6FD85E}"/>
    <cellStyle name="Normal 6 6 2 3 2 2" xfId="29100" xr:uid="{1FA95ADD-47E7-422A-9B31-BB30FB06C910}"/>
    <cellStyle name="Normal 6 6 2 3 2 3" xfId="43933" xr:uid="{99DFD4B4-385C-4D89-B73E-2BCFA8A5A8DC}"/>
    <cellStyle name="Normal 6 6 2 3 3" xfId="21680" xr:uid="{09D0F723-F5A1-4176-931C-CB75ACA557ED}"/>
    <cellStyle name="Normal 6 6 2 3 4" xfId="36513" xr:uid="{6E01351C-0D53-4DB2-8B7F-68A625BE9DC4}"/>
    <cellStyle name="Normal 6 6 2 4" xfId="11021" xr:uid="{E3EFE1E5-D821-463E-A2C2-D8D3AD0255BF}"/>
    <cellStyle name="Normal 6 6 2 4 2" xfId="25859" xr:uid="{56791CCB-76BE-4ABC-8A05-31CF357BD3CA}"/>
    <cellStyle name="Normal 6 6 2 4 3" xfId="40692" xr:uid="{4F4CF4D1-224C-468C-AD1A-A651332C8F6B}"/>
    <cellStyle name="Normal 6 6 2 5" xfId="18439" xr:uid="{72B8B3A7-7F20-4423-8449-FD1658220E25}"/>
    <cellStyle name="Normal 6 6 2 6" xfId="33272" xr:uid="{B5F94436-9572-4965-87B8-8B35881CD0EC}"/>
    <cellStyle name="Normal 6 6 3" xfId="3603" xr:uid="{111956C8-AACA-4172-9655-ECE24BEB63FC}"/>
    <cellStyle name="Normal 6 6 3 2" xfId="4974" xr:uid="{D73B801F-E402-4641-8911-5FB47B0671E2}"/>
    <cellStyle name="Normal 6 6 3 2 2" xfId="8213" xr:uid="{2B88EBCF-193A-4C25-9908-DB97C7372747}"/>
    <cellStyle name="Normal 6 6 3 2 2 2" xfId="15636" xr:uid="{487A9A7E-6A36-47AE-A66C-4053051A4C88}"/>
    <cellStyle name="Normal 6 6 3 2 2 2 2" xfId="30474" xr:uid="{F505D6D5-D0CF-4879-A09B-9645DE78A61D}"/>
    <cellStyle name="Normal 6 6 3 2 2 2 3" xfId="45307" xr:uid="{320CF9AE-0FB6-41F2-864A-83A50381BC6D}"/>
    <cellStyle name="Normal 6 6 3 2 2 3" xfId="23054" xr:uid="{8E794DE0-F658-46A9-92C7-206A82D569CB}"/>
    <cellStyle name="Normal 6 6 3 2 2 4" xfId="37887" xr:uid="{67A0FD39-E9E3-42B8-B093-94BAE38FCE86}"/>
    <cellStyle name="Normal 6 6 3 2 3" xfId="12398" xr:uid="{9A2EB425-8453-460C-807F-2F23F51F372C}"/>
    <cellStyle name="Normal 6 6 3 2 3 2" xfId="27236" xr:uid="{B10C76F1-5E99-45FC-9F7F-16D9EEE17913}"/>
    <cellStyle name="Normal 6 6 3 2 3 3" xfId="42069" xr:uid="{C1B2814F-F961-43A0-8DFB-C1EB1C5FCDE6}"/>
    <cellStyle name="Normal 6 6 3 2 4" xfId="19816" xr:uid="{500AD6FD-A4A1-4B2F-BD2F-8E5506C12F57}"/>
    <cellStyle name="Normal 6 6 3 2 5" xfId="34649" xr:uid="{A36B9CC8-4763-4BB4-B146-8B160CAFBA00}"/>
    <cellStyle name="Normal 6 6 3 3" xfId="6840" xr:uid="{001A0F8E-F520-4634-8E0C-3D96406E7095}"/>
    <cellStyle name="Normal 6 6 3 3 2" xfId="14263" xr:uid="{E43602C1-AFB7-4079-8F60-94FEA0663C21}"/>
    <cellStyle name="Normal 6 6 3 3 2 2" xfId="29101" xr:uid="{C2FF925D-CA93-4A45-9E42-3DA9439728A1}"/>
    <cellStyle name="Normal 6 6 3 3 2 3" xfId="43934" xr:uid="{E04CEEAE-79BC-4236-8167-4FBC03545476}"/>
    <cellStyle name="Normal 6 6 3 3 3" xfId="21681" xr:uid="{C8F1252F-BB64-435E-BF0F-B1B0F76FCF84}"/>
    <cellStyle name="Normal 6 6 3 3 4" xfId="36514" xr:uid="{777FEF4A-B597-4D04-81F8-371DC6075461}"/>
    <cellStyle name="Normal 6 6 3 4" xfId="11022" xr:uid="{458F00CB-E867-406D-BAF5-1437E45DAC82}"/>
    <cellStyle name="Normal 6 6 3 4 2" xfId="25860" xr:uid="{AD68E744-F7BC-4B6C-918E-1FCC2E83CF7A}"/>
    <cellStyle name="Normal 6 6 3 4 3" xfId="40693" xr:uid="{752DFFC7-3DF7-4226-BD4A-7C1303E45F49}"/>
    <cellStyle name="Normal 6 6 3 5" xfId="18440" xr:uid="{2CAC2A6C-EF2A-4060-84E4-A395E2128580}"/>
    <cellStyle name="Normal 6 6 3 6" xfId="33273" xr:uid="{F9A55440-A898-4A41-ADEE-5F59B3E7963C}"/>
    <cellStyle name="Normal 6 6 4" xfId="4975" xr:uid="{8888F2FD-6E96-4A9F-909F-D95DC3B1E381}"/>
    <cellStyle name="Normal 6 6 4 2" xfId="8214" xr:uid="{03150823-EC2D-4262-BE37-1AEA893D3508}"/>
    <cellStyle name="Normal 6 6 4 2 2" xfId="15637" xr:uid="{46E2B226-BDD3-4AF1-82FA-B09D908A1160}"/>
    <cellStyle name="Normal 6 6 4 2 2 2" xfId="30475" xr:uid="{5EFE1BC8-69ED-4BAD-B9D7-5B1AC09717C0}"/>
    <cellStyle name="Normal 6 6 4 2 2 3" xfId="45308" xr:uid="{CAFD9AC6-9BC5-4CC1-8F0F-A41512A54B94}"/>
    <cellStyle name="Normal 6 6 4 2 3" xfId="23055" xr:uid="{F2E79A0D-6761-4D68-9D77-38C9940D5444}"/>
    <cellStyle name="Normal 6 6 4 2 4" xfId="37888" xr:uid="{0E199A81-9807-4CED-AA62-21708BFF3569}"/>
    <cellStyle name="Normal 6 6 4 3" xfId="12399" xr:uid="{ADD78F4B-0EA9-496E-AD2B-619948B86792}"/>
    <cellStyle name="Normal 6 6 4 3 2" xfId="27237" xr:uid="{A1FF947B-FB70-4BCB-BBB8-20E8511F73D4}"/>
    <cellStyle name="Normal 6 6 4 3 3" xfId="42070" xr:uid="{CDBE77EE-2407-4B3B-A356-F78FB0F91BCE}"/>
    <cellStyle name="Normal 6 6 4 4" xfId="19817" xr:uid="{539E9DE2-5860-4908-8F0B-4DDB12988A25}"/>
    <cellStyle name="Normal 6 6 4 5" xfId="34650" xr:uid="{B9A5B2F1-4031-4258-B580-7CB57E1BEB1F}"/>
    <cellStyle name="Normal 6 6 5" xfId="5942" xr:uid="{D2FF249D-6287-43FE-8A3C-766E07CCD40E}"/>
    <cellStyle name="Normal 6 6 5 2" xfId="9180" xr:uid="{5DD3AB05-2E1B-4158-BBFD-324FDF56B1A9}"/>
    <cellStyle name="Normal 6 6 5 2 2" xfId="16603" xr:uid="{5D57138D-321D-4761-9739-C5A52D1E8548}"/>
    <cellStyle name="Normal 6 6 5 2 2 2" xfId="31441" xr:uid="{84221983-DD1D-4E57-BFFA-C9C15D2B1119}"/>
    <cellStyle name="Normal 6 6 5 2 2 3" xfId="46274" xr:uid="{E60D7E1D-8787-4D40-B261-6F15BB528463}"/>
    <cellStyle name="Normal 6 6 5 2 3" xfId="24021" xr:uid="{4455790B-2D67-4FF9-A8D1-E49B3E0EDF04}"/>
    <cellStyle name="Normal 6 6 5 2 4" xfId="38854" xr:uid="{B6DF06D3-426F-488E-BAB6-0D94427EB41F}"/>
    <cellStyle name="Normal 6 6 5 3" xfId="13365" xr:uid="{F9BBE62F-5741-4A7C-957B-C0478DBC7367}"/>
    <cellStyle name="Normal 6 6 5 3 2" xfId="28203" xr:uid="{4ED4925C-D051-4AB4-B457-600306D12460}"/>
    <cellStyle name="Normal 6 6 5 3 3" xfId="43036" xr:uid="{5EFFA355-B13A-4A93-A73A-B7E0B2C1D495}"/>
    <cellStyle name="Normal 6 6 5 4" xfId="20783" xr:uid="{77AF08BF-E88E-401F-80E2-FEA14D34C5BC}"/>
    <cellStyle name="Normal 6 6 5 5" xfId="35616" xr:uid="{207B945B-55F9-4095-85F3-7D55BDAE33B6}"/>
    <cellStyle name="Normal 6 6 6" xfId="3601" xr:uid="{E7E34181-FA5E-4F58-B446-8A89F8A512B0}"/>
    <cellStyle name="Normal 6 6 6 2" xfId="9570" xr:uid="{EAC4C830-1C9E-43FE-95FF-18A98D09F7DF}"/>
    <cellStyle name="Normal 6 6 6 2 2" xfId="16993" xr:uid="{CA81CC01-A768-48E5-9A39-A642D0F5FB43}"/>
    <cellStyle name="Normal 6 6 6 2 2 2" xfId="31831" xr:uid="{65806A05-5912-4119-9B8D-02BE87076721}"/>
    <cellStyle name="Normal 6 6 6 2 2 3" xfId="46664" xr:uid="{645ECBCF-EF6D-4E0E-8A02-902AB568332B}"/>
    <cellStyle name="Normal 6 6 6 2 3" xfId="24411" xr:uid="{FC89D4AA-9863-4772-857B-7F4725C378BB}"/>
    <cellStyle name="Normal 6 6 6 2 4" xfId="39244" xr:uid="{1CAAA626-685F-44D6-BAF4-823C7CBFEEE6}"/>
    <cellStyle name="Normal 6 6 6 3" xfId="11020" xr:uid="{45BE1BF8-6DAD-4D65-926E-DDD89E1C5C05}"/>
    <cellStyle name="Normal 6 6 6 3 2" xfId="25858" xr:uid="{A5A2C829-A1B1-46EA-9A2D-7D7A58D2B040}"/>
    <cellStyle name="Normal 6 6 6 3 3" xfId="40691" xr:uid="{182E2838-C1AD-4E74-ABA7-168717CB4DBA}"/>
    <cellStyle name="Normal 6 6 6 4" xfId="18438" xr:uid="{F6D675A1-8C4D-4AAA-966C-45E37257DEBC}"/>
    <cellStyle name="Normal 6 6 6 5" xfId="33271" xr:uid="{B99A1560-6DDD-4F12-BD72-CDC00F1ECD6B}"/>
    <cellStyle name="Normal 6 6 7" xfId="6838" xr:uid="{26121DB7-49F5-4A39-8F7E-8F7518A64E50}"/>
    <cellStyle name="Normal 6 6 7 2" xfId="14261" xr:uid="{9C67374E-2F87-42C3-94A1-0B2BC28EA625}"/>
    <cellStyle name="Normal 6 6 7 2 2" xfId="29099" xr:uid="{28082F6D-88F8-45A7-A227-E34D8D4F21E6}"/>
    <cellStyle name="Normal 6 6 7 2 3" xfId="43932" xr:uid="{829DFF93-B360-4E64-8E79-C06F63D2BF1A}"/>
    <cellStyle name="Normal 6 6 7 3" xfId="21679" xr:uid="{472C4F26-31F8-411A-ADF4-F86CDCD9AB6A}"/>
    <cellStyle name="Normal 6 6 7 4" xfId="36512" xr:uid="{1A245C39-6662-4075-8CD5-6418E9E14FA9}"/>
    <cellStyle name="Normal 6 6 8" xfId="10059" xr:uid="{6875BF44-EDF2-4CDD-BC85-C471C1640B3E}"/>
    <cellStyle name="Normal 6 6 8 2" xfId="24897" xr:uid="{E7E38CAE-FE16-4471-81E2-4D8F68B37D35}"/>
    <cellStyle name="Normal 6 6 8 3" xfId="39730" xr:uid="{9EC8B70C-D965-403E-834B-88CD0D4A699F}"/>
    <cellStyle name="Normal 6 6 9" xfId="17477" xr:uid="{E93026B4-E2E9-4D09-8D33-6ABCA0674785}"/>
    <cellStyle name="Normal 6 7" xfId="2335" xr:uid="{ADD6EB1A-EF04-4BE4-94F9-4300ECE07C97}"/>
    <cellStyle name="Normal 6 7 10" xfId="32157" xr:uid="{47D34E03-9758-4739-87EE-D9A5CF09BFFE}"/>
    <cellStyle name="Normal 6 7 2" xfId="3605" xr:uid="{12A41452-493D-4933-9116-6C582761EEC2}"/>
    <cellStyle name="Normal 6 7 2 2" xfId="4976" xr:uid="{F6202C74-BCAB-49F9-9339-FA745900FE06}"/>
    <cellStyle name="Normal 6 7 2 2 2" xfId="8215" xr:uid="{F836285E-9268-4A32-9C1D-5975FEAF027D}"/>
    <cellStyle name="Normal 6 7 2 2 2 2" xfId="15638" xr:uid="{31BC5704-A967-4592-BB3E-C16BDB36AD1D}"/>
    <cellStyle name="Normal 6 7 2 2 2 2 2" xfId="30476" xr:uid="{E192723D-666F-43BA-9353-899659DA6026}"/>
    <cellStyle name="Normal 6 7 2 2 2 2 3" xfId="45309" xr:uid="{72B8D0C6-87FF-4818-B183-649D873DE42E}"/>
    <cellStyle name="Normal 6 7 2 2 2 3" xfId="23056" xr:uid="{ABC4D318-D234-4189-8B55-D70CDA4ECC3C}"/>
    <cellStyle name="Normal 6 7 2 2 2 4" xfId="37889" xr:uid="{DC30F16F-CBF8-47E5-B700-0E24C355C500}"/>
    <cellStyle name="Normal 6 7 2 2 3" xfId="12400" xr:uid="{4CD19D11-4FAE-4734-AC3A-5589C835C980}"/>
    <cellStyle name="Normal 6 7 2 2 3 2" xfId="27238" xr:uid="{3AAFDEC0-F0AB-410C-B648-5994C4F181B1}"/>
    <cellStyle name="Normal 6 7 2 2 3 3" xfId="42071" xr:uid="{C978B987-4FD2-4413-9DE0-8F1615CDE7CD}"/>
    <cellStyle name="Normal 6 7 2 2 4" xfId="19818" xr:uid="{35027160-62F0-467C-91F8-F47863C9D053}"/>
    <cellStyle name="Normal 6 7 2 2 5" xfId="34651" xr:uid="{1D67604D-E8E8-4412-8E56-3BDBDF65A0FE}"/>
    <cellStyle name="Normal 6 7 2 3" xfId="6842" xr:uid="{63B05BEF-E6FA-469C-9416-6EDF74547D7F}"/>
    <cellStyle name="Normal 6 7 2 3 2" xfId="14265" xr:uid="{837FCC9F-5E17-45E4-9A4B-1BBE416C16F4}"/>
    <cellStyle name="Normal 6 7 2 3 2 2" xfId="29103" xr:uid="{B29F761C-D01A-42C7-89D9-65C909062087}"/>
    <cellStyle name="Normal 6 7 2 3 2 3" xfId="43936" xr:uid="{7F8CBEBE-CEF9-4103-9298-DC5BE8F5DF08}"/>
    <cellStyle name="Normal 6 7 2 3 3" xfId="21683" xr:uid="{2078E917-81BB-495F-AD73-111EF382672D}"/>
    <cellStyle name="Normal 6 7 2 3 4" xfId="36516" xr:uid="{F5779ACA-AE54-477E-BF0F-49B167E8B156}"/>
    <cellStyle name="Normal 6 7 2 4" xfId="11024" xr:uid="{39D00A82-70F5-46EE-BA43-9A164FFE8A86}"/>
    <cellStyle name="Normal 6 7 2 4 2" xfId="25862" xr:uid="{E1187CB4-CFE7-41E5-8C77-AA40E3637D97}"/>
    <cellStyle name="Normal 6 7 2 4 3" xfId="40695" xr:uid="{DF81C8F6-70E3-4A45-B9EE-F1C0C276F70C}"/>
    <cellStyle name="Normal 6 7 2 5" xfId="18442" xr:uid="{24F8F5F7-A5A6-4F6D-9298-DB439C66404B}"/>
    <cellStyle name="Normal 6 7 2 6" xfId="33275" xr:uid="{E5DB90E3-FB2D-4577-BC29-5192535C26CB}"/>
    <cellStyle name="Normal 6 7 3" xfId="3606" xr:uid="{3066A8E8-1E3C-41B3-A075-8882150AF761}"/>
    <cellStyle name="Normal 6 7 3 2" xfId="4977" xr:uid="{0A099A33-931D-4080-B73A-1CF842713265}"/>
    <cellStyle name="Normal 6 7 3 2 2" xfId="8216" xr:uid="{65B44668-0FCD-421B-9C3A-1D4A44D0E51D}"/>
    <cellStyle name="Normal 6 7 3 2 2 2" xfId="15639" xr:uid="{3FC7A92B-37C1-4AE1-93DF-D09DD549EB62}"/>
    <cellStyle name="Normal 6 7 3 2 2 2 2" xfId="30477" xr:uid="{5D6C7FCD-E938-4F08-9EEE-8763161FC799}"/>
    <cellStyle name="Normal 6 7 3 2 2 2 3" xfId="45310" xr:uid="{84B46FBD-A8C2-4C1B-888A-7BD6BC08354D}"/>
    <cellStyle name="Normal 6 7 3 2 2 3" xfId="23057" xr:uid="{1B2B6BFD-8056-40C2-A58E-27F18FA8BF1D}"/>
    <cellStyle name="Normal 6 7 3 2 2 4" xfId="37890" xr:uid="{1BD86099-E76B-4230-9CF6-F3A71A2D93F6}"/>
    <cellStyle name="Normal 6 7 3 2 3" xfId="12401" xr:uid="{C5A278F6-E12D-468A-8FA0-1459A916BD45}"/>
    <cellStyle name="Normal 6 7 3 2 3 2" xfId="27239" xr:uid="{E6FB452A-78D4-4952-B378-770D6BDFB5B0}"/>
    <cellStyle name="Normal 6 7 3 2 3 3" xfId="42072" xr:uid="{1E0EB455-8805-4F33-A406-F0B5F96003A4}"/>
    <cellStyle name="Normal 6 7 3 2 4" xfId="19819" xr:uid="{99270C20-E2A0-4FFE-8FB5-B3268708E134}"/>
    <cellStyle name="Normal 6 7 3 2 5" xfId="34652" xr:uid="{14F12117-E6A2-49B5-B0D1-223F079C09BE}"/>
    <cellStyle name="Normal 6 7 3 3" xfId="6843" xr:uid="{36956AF3-1D3A-4AA3-A327-832CA72AE928}"/>
    <cellStyle name="Normal 6 7 3 3 2" xfId="14266" xr:uid="{B5BF833C-D4D2-4B89-B500-4A5E0B19A3C3}"/>
    <cellStyle name="Normal 6 7 3 3 2 2" xfId="29104" xr:uid="{BF51AC3A-4CFA-4F00-BA0F-097B8B1FE012}"/>
    <cellStyle name="Normal 6 7 3 3 2 3" xfId="43937" xr:uid="{D8942DBC-3176-4817-8A0A-CAB2D1A27CEC}"/>
    <cellStyle name="Normal 6 7 3 3 3" xfId="21684" xr:uid="{A0A64EB0-7A02-4645-B1CD-2ADF2453C147}"/>
    <cellStyle name="Normal 6 7 3 3 4" xfId="36517" xr:uid="{9E8E0703-A024-4A84-BC4D-CF23B6F638F3}"/>
    <cellStyle name="Normal 6 7 3 4" xfId="11025" xr:uid="{135A1A54-71D4-4B9A-A0C8-BA590B6FDE9D}"/>
    <cellStyle name="Normal 6 7 3 4 2" xfId="25863" xr:uid="{09963FDA-26AF-4B5D-823B-955923E980D9}"/>
    <cellStyle name="Normal 6 7 3 4 3" xfId="40696" xr:uid="{50EAB62C-3A3C-4A35-B4E9-F37D3DEA6346}"/>
    <cellStyle name="Normal 6 7 3 5" xfId="18443" xr:uid="{D407B2F8-3DB0-49AC-BDCD-4EB8BF88B62E}"/>
    <cellStyle name="Normal 6 7 3 6" xfId="33276" xr:uid="{A549C445-70E0-4607-A26C-A988034DE171}"/>
    <cellStyle name="Normal 6 7 4" xfId="4978" xr:uid="{169A40FA-0CB1-4D58-96CA-CC5997906C7F}"/>
    <cellStyle name="Normal 6 7 4 2" xfId="8217" xr:uid="{8140F5EF-500E-4E41-9320-44DE6B63812D}"/>
    <cellStyle name="Normal 6 7 4 2 2" xfId="15640" xr:uid="{7DBE67F5-55D6-403D-AAB3-5AD5532B440C}"/>
    <cellStyle name="Normal 6 7 4 2 2 2" xfId="30478" xr:uid="{961F52D3-A4AD-4D01-93CA-9AD37AA1C509}"/>
    <cellStyle name="Normal 6 7 4 2 2 3" xfId="45311" xr:uid="{63E134AC-2580-4FDC-BFB5-A29218196170}"/>
    <cellStyle name="Normal 6 7 4 2 3" xfId="23058" xr:uid="{F52707AF-1999-413D-8901-B2A7A9159666}"/>
    <cellStyle name="Normal 6 7 4 2 4" xfId="37891" xr:uid="{53624243-BFD9-4C68-9EC5-510C464F811D}"/>
    <cellStyle name="Normal 6 7 4 3" xfId="12402" xr:uid="{3368BCEE-B6A7-4F31-A9A7-4EB2B9913C00}"/>
    <cellStyle name="Normal 6 7 4 3 2" xfId="27240" xr:uid="{43D8DE0D-6B12-4240-A81C-A4A8EFE700EC}"/>
    <cellStyle name="Normal 6 7 4 3 3" xfId="42073" xr:uid="{37793902-20C7-4120-AD5C-5BFA578C98BD}"/>
    <cellStyle name="Normal 6 7 4 4" xfId="19820" xr:uid="{19C7DEF1-5063-4CF3-87A9-66C9F9000C5F}"/>
    <cellStyle name="Normal 6 7 4 5" xfId="34653" xr:uid="{99C66A3E-FEA5-43FD-BC05-EC29870C1107}"/>
    <cellStyle name="Normal 6 7 5" xfId="5931" xr:uid="{21CB725E-4D4A-4AD7-8824-39CC217D0F0D}"/>
    <cellStyle name="Normal 6 7 5 2" xfId="9169" xr:uid="{E476E1F4-C872-4241-A01F-0C686DDBB6AE}"/>
    <cellStyle name="Normal 6 7 5 2 2" xfId="16592" xr:uid="{3E001146-07B3-40C0-83D1-4A57848DDAC4}"/>
    <cellStyle name="Normal 6 7 5 2 2 2" xfId="31430" xr:uid="{7B03CF8F-01A4-4B07-AD9C-1F13031B1837}"/>
    <cellStyle name="Normal 6 7 5 2 2 3" xfId="46263" xr:uid="{CDD1E5C2-68CC-40FC-93A2-1620643EC586}"/>
    <cellStyle name="Normal 6 7 5 2 3" xfId="24010" xr:uid="{3415F99D-7F38-48F0-893E-0C3FE4230FD8}"/>
    <cellStyle name="Normal 6 7 5 2 4" xfId="38843" xr:uid="{16AE2BB7-192D-4050-9B12-D4180263CE7F}"/>
    <cellStyle name="Normal 6 7 5 3" xfId="13354" xr:uid="{5C6532B3-3B59-4A0D-81D7-4258540388ED}"/>
    <cellStyle name="Normal 6 7 5 3 2" xfId="28192" xr:uid="{0E03E494-E554-4DF3-9DA3-6C561D5CE11F}"/>
    <cellStyle name="Normal 6 7 5 3 3" xfId="43025" xr:uid="{582B20E4-6955-4449-8BF2-A2FD21B41BDB}"/>
    <cellStyle name="Normal 6 7 5 4" xfId="20772" xr:uid="{EEB9DF1E-3958-4943-870E-0D6C12AA9375}"/>
    <cellStyle name="Normal 6 7 5 5" xfId="35605" xr:uid="{EA498281-7333-4205-A5CD-AEFA5F3F0374}"/>
    <cellStyle name="Normal 6 7 6" xfId="3604" xr:uid="{69842276-46EB-4729-B2F2-2E66B7196B49}"/>
    <cellStyle name="Normal 6 7 6 2" xfId="9571" xr:uid="{8137C25D-2B9E-4F23-9C22-F454AF70BA9E}"/>
    <cellStyle name="Normal 6 7 6 2 2" xfId="16994" xr:uid="{DD4F5A9F-79C1-4586-8E7C-595706BCDC04}"/>
    <cellStyle name="Normal 6 7 6 2 2 2" xfId="31832" xr:uid="{FE0A64D9-D755-4596-BA7F-0BCE47316BE3}"/>
    <cellStyle name="Normal 6 7 6 2 2 3" xfId="46665" xr:uid="{FBD96919-95EC-44DF-B836-112087701501}"/>
    <cellStyle name="Normal 6 7 6 2 3" xfId="24412" xr:uid="{5A7A8EE3-B712-4190-A7B3-3E8E59F00F4B}"/>
    <cellStyle name="Normal 6 7 6 2 4" xfId="39245" xr:uid="{2A406C6F-D31D-4E49-8701-1F4242A71B15}"/>
    <cellStyle name="Normal 6 7 6 3" xfId="11023" xr:uid="{8DD2E432-909C-4DA1-8CB9-51FA692288C0}"/>
    <cellStyle name="Normal 6 7 6 3 2" xfId="25861" xr:uid="{E2190F42-294E-43C3-8DA7-0B2D8C374D20}"/>
    <cellStyle name="Normal 6 7 6 3 3" xfId="40694" xr:uid="{6175113A-A144-4623-8341-72C83A1AD6E6}"/>
    <cellStyle name="Normal 6 7 6 4" xfId="18441" xr:uid="{5F3E4A0B-79F9-4291-AD69-6CCDAFF4AB5D}"/>
    <cellStyle name="Normal 6 7 6 5" xfId="33274" xr:uid="{252063CF-CE45-4486-83C6-FBBC066DBF1F}"/>
    <cellStyle name="Normal 6 7 7" xfId="6841" xr:uid="{5804D23A-321A-41D6-8116-CA0BF6AFA026}"/>
    <cellStyle name="Normal 6 7 7 2" xfId="14264" xr:uid="{1748FB8F-55CD-4473-9BE9-C567469A99E1}"/>
    <cellStyle name="Normal 6 7 7 2 2" xfId="29102" xr:uid="{7F9E5BEE-A4DE-4974-AEFC-1A34620499D2}"/>
    <cellStyle name="Normal 6 7 7 2 3" xfId="43935" xr:uid="{D56E4563-9883-4F16-B203-4403590FBDDA}"/>
    <cellStyle name="Normal 6 7 7 3" xfId="21682" xr:uid="{BBDA7D47-2164-4565-A47F-CC08EF24F017}"/>
    <cellStyle name="Normal 6 7 7 4" xfId="36515" xr:uid="{ED044FC1-CB31-420A-B7F1-2012CE294468}"/>
    <cellStyle name="Normal 6 7 8" xfId="9906" xr:uid="{A2A6599A-C4A9-4A14-B280-4C3C9ED7CAEC}"/>
    <cellStyle name="Normal 6 7 8 2" xfId="24744" xr:uid="{255983BC-3149-4C3C-8969-07FE2524DDAF}"/>
    <cellStyle name="Normal 6 7 8 3" xfId="39577" xr:uid="{6F66B708-7DDD-465C-B2C9-C9391377CFA0}"/>
    <cellStyle name="Normal 6 7 9" xfId="17324" xr:uid="{6A48F01B-034F-4284-BD17-8E1C93271A42}"/>
    <cellStyle name="Normal 6 8" xfId="2521" xr:uid="{8A7881AB-401F-41E7-A28E-F033C38755C6}"/>
    <cellStyle name="Normal 6 8 10" xfId="32305" xr:uid="{E5808492-1DF9-4EED-B405-083F709CF8B4}"/>
    <cellStyle name="Normal 6 8 2" xfId="3608" xr:uid="{F81643AB-4D1E-438A-8BC5-48DBF5F7AD85}"/>
    <cellStyle name="Normal 6 8 2 2" xfId="4979" xr:uid="{FF06A8DE-8874-4B1F-B6C0-2C5E949FFB1C}"/>
    <cellStyle name="Normal 6 8 2 2 2" xfId="8218" xr:uid="{563933D6-8791-44A0-9D33-7F67FAD86A24}"/>
    <cellStyle name="Normal 6 8 2 2 2 2" xfId="15641" xr:uid="{C6F35213-FF09-41A1-8822-5DDEC9D8B69E}"/>
    <cellStyle name="Normal 6 8 2 2 2 2 2" xfId="30479" xr:uid="{605FBBC6-2EE7-4CBC-B2AC-58C6C3D2DF3E}"/>
    <cellStyle name="Normal 6 8 2 2 2 2 3" xfId="45312" xr:uid="{F34CE616-78AA-41D7-BE91-078C1FCE5498}"/>
    <cellStyle name="Normal 6 8 2 2 2 3" xfId="23059" xr:uid="{3E777AD0-BB42-49D1-9B18-945E029CF392}"/>
    <cellStyle name="Normal 6 8 2 2 2 4" xfId="37892" xr:uid="{D2D041DD-4568-446C-ADFD-DDEE0F8C483D}"/>
    <cellStyle name="Normal 6 8 2 2 3" xfId="12403" xr:uid="{95B24F2A-6925-4194-AC7F-51C99281B4AC}"/>
    <cellStyle name="Normal 6 8 2 2 3 2" xfId="27241" xr:uid="{B16181CE-8562-4EA4-95C6-6C2C5146C360}"/>
    <cellStyle name="Normal 6 8 2 2 3 3" xfId="42074" xr:uid="{29EF8053-D173-4628-934A-F5D7ACC670AE}"/>
    <cellStyle name="Normal 6 8 2 2 4" xfId="19821" xr:uid="{3BDCCE24-F88E-41ED-8326-9C174096A0FC}"/>
    <cellStyle name="Normal 6 8 2 2 5" xfId="34654" xr:uid="{4B8AA68B-678E-46F1-AE5E-B52D71FB9276}"/>
    <cellStyle name="Normal 6 8 2 3" xfId="6845" xr:uid="{5C9F0C6F-E89B-47AD-BD0E-B4558F743F70}"/>
    <cellStyle name="Normal 6 8 2 3 2" xfId="14268" xr:uid="{273C79F3-32E1-4028-B226-741ABAEAC9DA}"/>
    <cellStyle name="Normal 6 8 2 3 2 2" xfId="29106" xr:uid="{9BBD8222-A0B5-46F7-90C5-4511C1905AA8}"/>
    <cellStyle name="Normal 6 8 2 3 2 3" xfId="43939" xr:uid="{B4DA6C23-BF42-4E9F-AD0D-6C4FBA90983D}"/>
    <cellStyle name="Normal 6 8 2 3 3" xfId="21686" xr:uid="{CDB40234-F453-43E6-9E09-003DA3C75C9E}"/>
    <cellStyle name="Normal 6 8 2 3 4" xfId="36519" xr:uid="{E7A837B5-CB0E-4048-82ED-4003E50FDAF9}"/>
    <cellStyle name="Normal 6 8 2 4" xfId="11027" xr:uid="{A488D424-CBDE-4E08-80C8-1486B1A4E300}"/>
    <cellStyle name="Normal 6 8 2 4 2" xfId="25865" xr:uid="{DC616E5F-3AB2-463A-9A74-C45449831CB2}"/>
    <cellStyle name="Normal 6 8 2 4 3" xfId="40698" xr:uid="{5C5361A0-F8E8-4C73-B04C-AD6BFD04632A}"/>
    <cellStyle name="Normal 6 8 2 5" xfId="18445" xr:uid="{0D9CB1A4-0276-4EA8-89DD-A43D02E5EEFF}"/>
    <cellStyle name="Normal 6 8 2 6" xfId="33278" xr:uid="{9BBEA3E2-FB03-450D-BEB2-A2A00D45347C}"/>
    <cellStyle name="Normal 6 8 3" xfId="3609" xr:uid="{620848E9-8059-4AF0-8393-F93CA0CF000D}"/>
    <cellStyle name="Normal 6 8 3 2" xfId="4980" xr:uid="{FF0E1BDA-9FD4-4469-8E3B-3DFE4B7DE6D2}"/>
    <cellStyle name="Normal 6 8 3 2 2" xfId="8219" xr:uid="{747789A3-D809-4222-A40D-26F3E6D39857}"/>
    <cellStyle name="Normal 6 8 3 2 2 2" xfId="15642" xr:uid="{E2EA63ED-44D4-4027-8EDC-628E3DF78E44}"/>
    <cellStyle name="Normal 6 8 3 2 2 2 2" xfId="30480" xr:uid="{008BB917-D0F3-4CC6-9856-47B657B6E82E}"/>
    <cellStyle name="Normal 6 8 3 2 2 2 3" xfId="45313" xr:uid="{D999BC73-EC4A-4859-9546-5D7FA6C756B9}"/>
    <cellStyle name="Normal 6 8 3 2 2 3" xfId="23060" xr:uid="{DB238909-B780-402C-8FEA-FCCDE5952BBF}"/>
    <cellStyle name="Normal 6 8 3 2 2 4" xfId="37893" xr:uid="{DECB048D-1014-4D7E-8F2F-E003585FEEA4}"/>
    <cellStyle name="Normal 6 8 3 2 3" xfId="12404" xr:uid="{246CD217-5036-47E7-BFEA-57F1EB2CF341}"/>
    <cellStyle name="Normal 6 8 3 2 3 2" xfId="27242" xr:uid="{8B71478D-C500-4D4C-A0F9-19218EA30976}"/>
    <cellStyle name="Normal 6 8 3 2 3 3" xfId="42075" xr:uid="{A16F3DD6-4F37-4D6C-AA67-34460392C961}"/>
    <cellStyle name="Normal 6 8 3 2 4" xfId="19822" xr:uid="{CFD2B6ED-4238-441A-828B-26BB627C3B9C}"/>
    <cellStyle name="Normal 6 8 3 2 5" xfId="34655" xr:uid="{D59360F6-B05E-4A6B-B56D-3A4B778A4A96}"/>
    <cellStyle name="Normal 6 8 3 3" xfId="6846" xr:uid="{A0947D23-7B10-44E3-93AD-F57661CCD4AC}"/>
    <cellStyle name="Normal 6 8 3 3 2" xfId="14269" xr:uid="{A1E9B6E5-E773-4EAC-B01F-ABB50CF3EC4D}"/>
    <cellStyle name="Normal 6 8 3 3 2 2" xfId="29107" xr:uid="{D444B1BF-EFD4-43CD-8A70-5A9D7B28AC27}"/>
    <cellStyle name="Normal 6 8 3 3 2 3" xfId="43940" xr:uid="{BA222BB9-4820-4334-B0FE-90E7E97999D2}"/>
    <cellStyle name="Normal 6 8 3 3 3" xfId="21687" xr:uid="{19CE7CB4-64FC-4774-A944-17B6543D5FB9}"/>
    <cellStyle name="Normal 6 8 3 3 4" xfId="36520" xr:uid="{36CAFAA0-595F-4E54-8E85-BCB030E22E3A}"/>
    <cellStyle name="Normal 6 8 3 4" xfId="11028" xr:uid="{DCB8138C-572B-4400-9CC4-D965B416AA2B}"/>
    <cellStyle name="Normal 6 8 3 4 2" xfId="25866" xr:uid="{54496B33-5935-44E9-BACA-78A7950F2C8E}"/>
    <cellStyle name="Normal 6 8 3 4 3" xfId="40699" xr:uid="{52F7BBEA-E8A6-44AE-BE6A-22E39D046B8F}"/>
    <cellStyle name="Normal 6 8 3 5" xfId="18446" xr:uid="{B2B1D59D-E7D3-4051-BBDE-CDA07100F907}"/>
    <cellStyle name="Normal 6 8 3 6" xfId="33279" xr:uid="{78250D64-E88D-49BF-A773-FF8F24CD56C1}"/>
    <cellStyle name="Normal 6 8 4" xfId="4981" xr:uid="{076FD7AA-DD02-4E98-AFAD-5898238F4ADB}"/>
    <cellStyle name="Normal 6 8 4 2" xfId="8220" xr:uid="{EFB25C52-B7B4-4FF3-9F7E-A99691D1E9F5}"/>
    <cellStyle name="Normal 6 8 4 2 2" xfId="15643" xr:uid="{8BD75B5E-CFC3-4684-8961-9B02CB7D9F7A}"/>
    <cellStyle name="Normal 6 8 4 2 2 2" xfId="30481" xr:uid="{B59FD30F-9315-4DB8-9F47-2767D02E7F70}"/>
    <cellStyle name="Normal 6 8 4 2 2 3" xfId="45314" xr:uid="{4798FE68-116A-47F8-9B76-8CEEC6DCE7C9}"/>
    <cellStyle name="Normal 6 8 4 2 3" xfId="23061" xr:uid="{0E980328-159D-4FC7-B051-852815FB0892}"/>
    <cellStyle name="Normal 6 8 4 2 4" xfId="37894" xr:uid="{ECE38449-831A-4AA4-8547-85A525514A2E}"/>
    <cellStyle name="Normal 6 8 4 3" xfId="12405" xr:uid="{A589FCD6-7D15-4170-9253-D7511018F4A6}"/>
    <cellStyle name="Normal 6 8 4 3 2" xfId="27243" xr:uid="{CA7BC504-DEC0-4D17-8AE3-9533008F944D}"/>
    <cellStyle name="Normal 6 8 4 3 3" xfId="42076" xr:uid="{82D5FB03-5691-41DC-A1E2-5CF82236AA2D}"/>
    <cellStyle name="Normal 6 8 4 4" xfId="19823" xr:uid="{B64CFFD4-5C19-4DF9-A298-CEEE9A0133B4}"/>
    <cellStyle name="Normal 6 8 4 5" xfId="34656" xr:uid="{C7551E03-FB1F-4295-A4D5-9AA21CD62764}"/>
    <cellStyle name="Normal 6 8 5" xfId="6073" xr:uid="{1438B66C-9206-4695-AC29-220B8D2C63B9}"/>
    <cellStyle name="Normal 6 8 5 2" xfId="9311" xr:uid="{009D4004-67CE-4E6D-B5ED-060505E7DA57}"/>
    <cellStyle name="Normal 6 8 5 2 2" xfId="16734" xr:uid="{558097F5-C642-4021-BA81-BF4E7CF3B12A}"/>
    <cellStyle name="Normal 6 8 5 2 2 2" xfId="31572" xr:uid="{4F203FE4-E43B-4310-85DA-A12208A32698}"/>
    <cellStyle name="Normal 6 8 5 2 2 3" xfId="46405" xr:uid="{FCF40FF6-3E3E-45E5-9BD0-5D5FFFF85229}"/>
    <cellStyle name="Normal 6 8 5 2 3" xfId="24152" xr:uid="{D163C7D4-AC0D-453B-8BB6-95760865E086}"/>
    <cellStyle name="Normal 6 8 5 2 4" xfId="38985" xr:uid="{8D04C091-13E4-430C-9A7E-BA81ABA479A8}"/>
    <cellStyle name="Normal 6 8 5 3" xfId="13496" xr:uid="{888DAE7E-144A-45A3-A268-54F072AC2CFE}"/>
    <cellStyle name="Normal 6 8 5 3 2" xfId="28334" xr:uid="{C6ABB1BB-2EB5-4DEA-83B0-E1A26197CB7A}"/>
    <cellStyle name="Normal 6 8 5 3 3" xfId="43167" xr:uid="{0337C1FB-32CF-40B8-962B-F4661BDE8636}"/>
    <cellStyle name="Normal 6 8 5 4" xfId="20914" xr:uid="{DE02CD6B-F216-4898-866B-51B1441105EB}"/>
    <cellStyle name="Normal 6 8 5 5" xfId="35747" xr:uid="{EFF3F8AD-A1DD-4C5E-8034-E2726A23E31D}"/>
    <cellStyle name="Normal 6 8 6" xfId="3607" xr:uid="{F5E511A2-C9EC-4575-B49D-48CB5D72CEAC}"/>
    <cellStyle name="Normal 6 8 6 2" xfId="9572" xr:uid="{94D36764-74F5-4AE5-8FA8-F5BF9C8A7DAD}"/>
    <cellStyle name="Normal 6 8 6 2 2" xfId="16995" xr:uid="{1F477A90-337B-457D-A08C-A4E9D9DDC586}"/>
    <cellStyle name="Normal 6 8 6 2 2 2" xfId="31833" xr:uid="{A4B148AB-A693-48DB-9CB5-6D76C3D8B47E}"/>
    <cellStyle name="Normal 6 8 6 2 2 3" xfId="46666" xr:uid="{35D2F7AA-39E0-42D7-B209-CF54EE6CA2C4}"/>
    <cellStyle name="Normal 6 8 6 2 3" xfId="24413" xr:uid="{38436155-91EA-4BD4-89A1-F0D39332DBD0}"/>
    <cellStyle name="Normal 6 8 6 2 4" xfId="39246" xr:uid="{A1C62B15-1375-475E-9EB7-CA82B11F03B8}"/>
    <cellStyle name="Normal 6 8 6 3" xfId="11026" xr:uid="{BE489419-F6C1-4D5E-B147-FB557FD6F9FC}"/>
    <cellStyle name="Normal 6 8 6 3 2" xfId="25864" xr:uid="{CA52A1D4-7A5C-41CD-986F-1BACE7DC0D68}"/>
    <cellStyle name="Normal 6 8 6 3 3" xfId="40697" xr:uid="{EE9D5CEA-ADAC-4B44-8ABA-684C708A4477}"/>
    <cellStyle name="Normal 6 8 6 4" xfId="18444" xr:uid="{F51BE8E4-198A-41FF-AA08-67E0A8F8CD82}"/>
    <cellStyle name="Normal 6 8 6 5" xfId="33277" xr:uid="{DB7D6A7F-7CC4-4B42-BF8B-4ED4B5A80A40}"/>
    <cellStyle name="Normal 6 8 7" xfId="6844" xr:uid="{807EF6A7-7DCE-42E2-9202-7FE8213CD8E5}"/>
    <cellStyle name="Normal 6 8 7 2" xfId="14267" xr:uid="{7ACA65EC-3321-4E62-8ABB-7B84F600E78E}"/>
    <cellStyle name="Normal 6 8 7 2 2" xfId="29105" xr:uid="{94F402F3-5A52-4981-9463-25FC686A9BCB}"/>
    <cellStyle name="Normal 6 8 7 2 3" xfId="43938" xr:uid="{1C8FDDB6-2660-4A5E-A73E-5C4E741D27F5}"/>
    <cellStyle name="Normal 6 8 7 3" xfId="21685" xr:uid="{A2E83FB3-19FD-4AEE-AE34-AC8B7661BDB3}"/>
    <cellStyle name="Normal 6 8 7 4" xfId="36518" xr:uid="{1A322692-5213-4727-97D7-4F7C62DC51B3}"/>
    <cellStyle name="Normal 6 8 8" xfId="10054" xr:uid="{0EC477E0-E5D6-4900-AC64-59B17B5DEA87}"/>
    <cellStyle name="Normal 6 8 8 2" xfId="24892" xr:uid="{F0170596-21EE-4DE3-AE68-5746BF38FEC6}"/>
    <cellStyle name="Normal 6 8 8 3" xfId="39725" xr:uid="{02884AA8-87D5-4AC3-B3EA-CB11BDEF72B1}"/>
    <cellStyle name="Normal 6 8 9" xfId="17472" xr:uid="{A71451AC-9CA7-4C10-A49D-E69B1C702B09}"/>
    <cellStyle name="Normal 6 9" xfId="2803" xr:uid="{5EC76A08-7ACE-4329-A6C9-F414F49D2672}"/>
    <cellStyle name="Normal 60" xfId="46907" xr:uid="{02B778A6-780B-4328-B31A-636BCDF8F689}"/>
    <cellStyle name="Normal 61" xfId="46908" xr:uid="{A0141DF1-72C9-4C04-BA14-CF516EC9D392}"/>
    <cellStyle name="Normal 62" xfId="46909" xr:uid="{ECE8C734-97E0-43CC-8F28-DBF832ACED71}"/>
    <cellStyle name="Normal 63" xfId="46910" xr:uid="{9603EBF9-404E-4EBF-A35C-4E72CB42657F}"/>
    <cellStyle name="Normal 64" xfId="46912" xr:uid="{BA513ECF-E99A-4D93-AC07-4F6308DA8506}"/>
    <cellStyle name="Normal 65" xfId="46913" xr:uid="{218708BB-5829-4591-A87C-67D58ACC339C}"/>
    <cellStyle name="Normal 66" xfId="54" xr:uid="{C771F65D-34F8-42AB-864A-ECF833E38026}"/>
    <cellStyle name="Normal 7" xfId="259" xr:uid="{DEFB4357-EDE3-4B21-834B-0C336D0228DA}"/>
    <cellStyle name="Normal 7 10" xfId="2436" xr:uid="{D0451278-51FE-4401-88A2-7BBDA0A1A3BD}"/>
    <cellStyle name="Normal 7 10 10" xfId="32245" xr:uid="{C1C16D50-F097-42F4-9F3F-8952A930EBB0}"/>
    <cellStyle name="Normal 7 10 2" xfId="3612" xr:uid="{4644CF5A-3395-4AB8-AF7D-EAFE6C925B05}"/>
    <cellStyle name="Normal 7 10 2 2" xfId="4982" xr:uid="{D3FF3611-7D86-4D42-83B8-A53B0BF24CE0}"/>
    <cellStyle name="Normal 7 10 2 2 2" xfId="8221" xr:uid="{C10679DD-0AC2-486C-B64B-C54F0EAB07F4}"/>
    <cellStyle name="Normal 7 10 2 2 2 2" xfId="15644" xr:uid="{199A2C49-D5A9-4C27-89A4-8A3C9A485663}"/>
    <cellStyle name="Normal 7 10 2 2 2 2 2" xfId="30482" xr:uid="{B7969B4E-F8D9-4C73-A4A4-EA4DEAF1CC15}"/>
    <cellStyle name="Normal 7 10 2 2 2 2 3" xfId="45315" xr:uid="{C21A39E9-F751-485F-BE4A-88A6DF02AFAE}"/>
    <cellStyle name="Normal 7 10 2 2 2 3" xfId="23062" xr:uid="{47FD9963-0E98-4E0F-8697-E3146DD9FC98}"/>
    <cellStyle name="Normal 7 10 2 2 2 4" xfId="37895" xr:uid="{F55E5F1F-89EC-4805-86E0-0264485C9494}"/>
    <cellStyle name="Normal 7 10 2 2 3" xfId="12406" xr:uid="{6FEC9003-920F-4C02-82F9-EA8CC25C40A4}"/>
    <cellStyle name="Normal 7 10 2 2 3 2" xfId="27244" xr:uid="{744AC9B0-1C8B-4D89-B2AD-D13DF4256F1A}"/>
    <cellStyle name="Normal 7 10 2 2 3 3" xfId="42077" xr:uid="{D8F31F98-A2D6-4E40-8321-FF20B239AE45}"/>
    <cellStyle name="Normal 7 10 2 2 4" xfId="19824" xr:uid="{0644F4EF-A567-4D79-87B5-6BCB911524FF}"/>
    <cellStyle name="Normal 7 10 2 2 5" xfId="34657" xr:uid="{923A342B-D825-4E8A-B342-FA28EC706145}"/>
    <cellStyle name="Normal 7 10 2 3" xfId="6848" xr:uid="{E17EFEED-C1A6-462F-B368-A672B9CDBDA4}"/>
    <cellStyle name="Normal 7 10 2 3 2" xfId="14271" xr:uid="{12BC85D4-028D-4885-BF1E-DAB0B37EB60C}"/>
    <cellStyle name="Normal 7 10 2 3 2 2" xfId="29109" xr:uid="{EFA4D7A9-D391-48FD-9B85-2A9CF1944C83}"/>
    <cellStyle name="Normal 7 10 2 3 2 3" xfId="43942" xr:uid="{36B70A0E-226A-4964-802A-F4370CB65B8D}"/>
    <cellStyle name="Normal 7 10 2 3 3" xfId="21689" xr:uid="{95F3ED13-A7F4-46DF-8F26-C38F94F38C63}"/>
    <cellStyle name="Normal 7 10 2 3 4" xfId="36522" xr:uid="{56DFA3DD-2BC5-4B99-A04E-E2B5E8E2F1F1}"/>
    <cellStyle name="Normal 7 10 2 4" xfId="11031" xr:uid="{A9F8D6B3-070A-4C66-8432-C2364D72E187}"/>
    <cellStyle name="Normal 7 10 2 4 2" xfId="25869" xr:uid="{B870E791-ED63-4B5A-857B-83E5E33EC6E3}"/>
    <cellStyle name="Normal 7 10 2 4 3" xfId="40702" xr:uid="{12E1BDFC-4349-4853-80DA-7EC31F7CF0E8}"/>
    <cellStyle name="Normal 7 10 2 5" xfId="18449" xr:uid="{0987F14F-7F11-4638-91CE-C699500E526B}"/>
    <cellStyle name="Normal 7 10 2 6" xfId="33282" xr:uid="{D23EBB80-5519-4AFA-BD1A-59B1F3514542}"/>
    <cellStyle name="Normal 7 10 3" xfId="3613" xr:uid="{9B3CA02B-EF72-4C2B-A4E3-83524D6D0860}"/>
    <cellStyle name="Normal 7 10 3 2" xfId="4983" xr:uid="{12891875-1F61-45B5-83A4-D8CC6240014D}"/>
    <cellStyle name="Normal 7 10 3 2 2" xfId="8222" xr:uid="{504EF9F9-F9A4-44FE-A683-DA0133BE6423}"/>
    <cellStyle name="Normal 7 10 3 2 2 2" xfId="15645" xr:uid="{35991E87-00CF-4561-86C2-D1F8B096F9A2}"/>
    <cellStyle name="Normal 7 10 3 2 2 2 2" xfId="30483" xr:uid="{E83D998E-748D-4534-B1AE-841F484568D8}"/>
    <cellStyle name="Normal 7 10 3 2 2 2 3" xfId="45316" xr:uid="{4A36677A-549D-46EB-98C4-7A236B97C988}"/>
    <cellStyle name="Normal 7 10 3 2 2 3" xfId="23063" xr:uid="{37052BED-B28D-4B51-A64E-E1BF9CFA19C5}"/>
    <cellStyle name="Normal 7 10 3 2 2 4" xfId="37896" xr:uid="{3DB8DC4E-14E7-4C10-9DBE-BE4BA7F7891A}"/>
    <cellStyle name="Normal 7 10 3 2 3" xfId="12407" xr:uid="{B62F98AD-523C-4775-BDD8-AF539BAF666C}"/>
    <cellStyle name="Normal 7 10 3 2 3 2" xfId="27245" xr:uid="{A7E74E9C-D0AE-4675-8A77-5709024CBE0F}"/>
    <cellStyle name="Normal 7 10 3 2 3 3" xfId="42078" xr:uid="{BB8CF790-0459-453A-8308-106E8A2EA9EF}"/>
    <cellStyle name="Normal 7 10 3 2 4" xfId="19825" xr:uid="{8240E047-2EFB-4A8C-926E-47950FBFEBA8}"/>
    <cellStyle name="Normal 7 10 3 2 5" xfId="34658" xr:uid="{87F9FB29-F386-4811-ACD4-E886DB4922CC}"/>
    <cellStyle name="Normal 7 10 3 3" xfId="6849" xr:uid="{F419532E-F16C-4544-AB70-045CEDCB955C}"/>
    <cellStyle name="Normal 7 10 3 3 2" xfId="14272" xr:uid="{69380D0F-7714-4749-891F-CFADA5320991}"/>
    <cellStyle name="Normal 7 10 3 3 2 2" xfId="29110" xr:uid="{0212FACE-CFD4-4317-A1BF-BD78B93CAF45}"/>
    <cellStyle name="Normal 7 10 3 3 2 3" xfId="43943" xr:uid="{5C89E424-17DE-40BE-AD5D-8AB237A7A8B2}"/>
    <cellStyle name="Normal 7 10 3 3 3" xfId="21690" xr:uid="{D8573034-A5AC-423E-A33F-B36D852E7FBF}"/>
    <cellStyle name="Normal 7 10 3 3 4" xfId="36523" xr:uid="{02459DD3-C2BB-47B7-806B-D8DC2A39FEAB}"/>
    <cellStyle name="Normal 7 10 3 4" xfId="11032" xr:uid="{901E39F1-9897-4D9A-A5F9-4ADDFCE34DF6}"/>
    <cellStyle name="Normal 7 10 3 4 2" xfId="25870" xr:uid="{2DCF72D1-6187-490E-9277-1338BE55A5DF}"/>
    <cellStyle name="Normal 7 10 3 4 3" xfId="40703" xr:uid="{4138977B-A636-41A4-81C0-33F2B1CFF436}"/>
    <cellStyle name="Normal 7 10 3 5" xfId="18450" xr:uid="{B0767AD1-1FA0-4889-B0D7-CA2844DC1ABE}"/>
    <cellStyle name="Normal 7 10 3 6" xfId="33283" xr:uid="{4E854C36-F66A-4E5A-9FF7-C678FED2F947}"/>
    <cellStyle name="Normal 7 10 4" xfId="4984" xr:uid="{0A26C794-6B01-49B9-9995-A035B5772740}"/>
    <cellStyle name="Normal 7 10 4 2" xfId="8223" xr:uid="{E71A5E4A-622F-4FFA-8781-3078A8AF7B8C}"/>
    <cellStyle name="Normal 7 10 4 2 2" xfId="15646" xr:uid="{DBD316D7-3507-49C8-AA01-2CE005AE6EE9}"/>
    <cellStyle name="Normal 7 10 4 2 2 2" xfId="30484" xr:uid="{00A81227-6E22-4E72-BBFB-CA5A4515825B}"/>
    <cellStyle name="Normal 7 10 4 2 2 3" xfId="45317" xr:uid="{3503A661-DD2E-4B38-BC7B-9F512458008E}"/>
    <cellStyle name="Normal 7 10 4 2 3" xfId="23064" xr:uid="{2DDAD6C4-E6FC-45D9-8C7F-EA12A165938B}"/>
    <cellStyle name="Normal 7 10 4 2 4" xfId="37897" xr:uid="{7E6E6BEA-7DCD-4BDC-80B4-EED9AC69581D}"/>
    <cellStyle name="Normal 7 10 4 3" xfId="12408" xr:uid="{95447A49-8653-4957-BC17-1C5BF1EA3A51}"/>
    <cellStyle name="Normal 7 10 4 3 2" xfId="27246" xr:uid="{B3133E5E-C4E1-4361-8812-7F64A3BB5696}"/>
    <cellStyle name="Normal 7 10 4 3 3" xfId="42079" xr:uid="{549E0608-5554-4605-B010-BE579986D30F}"/>
    <cellStyle name="Normal 7 10 4 4" xfId="19826" xr:uid="{01E2BC9A-CAE5-420A-BFA8-3D4B9B1A2176}"/>
    <cellStyle name="Normal 7 10 4 5" xfId="34659" xr:uid="{BB708912-3A7B-4C79-A9AE-53D64FCB6358}"/>
    <cellStyle name="Normal 7 10 5" xfId="6060" xr:uid="{D12F3797-08A3-4167-86A8-7462484C2562}"/>
    <cellStyle name="Normal 7 10 5 2" xfId="9298" xr:uid="{CE448A7A-0E15-45EF-88E7-F672CEC2BFC0}"/>
    <cellStyle name="Normal 7 10 5 2 2" xfId="16721" xr:uid="{FAA58335-8E84-452D-B1E9-E6977C69E7F2}"/>
    <cellStyle name="Normal 7 10 5 2 2 2" xfId="31559" xr:uid="{8097DA20-6D55-4504-9422-DFA0D4C63121}"/>
    <cellStyle name="Normal 7 10 5 2 2 3" xfId="46392" xr:uid="{D7515A49-F3B4-4777-B908-67959F2F3A0E}"/>
    <cellStyle name="Normal 7 10 5 2 3" xfId="24139" xr:uid="{0BF9E6F0-869B-43C1-8919-4A6D00D5CE21}"/>
    <cellStyle name="Normal 7 10 5 2 4" xfId="38972" xr:uid="{BF803ABD-C96E-4242-B5BB-521CE44C089F}"/>
    <cellStyle name="Normal 7 10 5 3" xfId="13483" xr:uid="{5EB2C643-4B1C-4463-BE97-48D3E5360E5F}"/>
    <cellStyle name="Normal 7 10 5 3 2" xfId="28321" xr:uid="{D124CB80-8EE3-4E97-A944-D748985FE7AA}"/>
    <cellStyle name="Normal 7 10 5 3 3" xfId="43154" xr:uid="{686317BD-9F8D-4EBE-9F8E-76448F01D8F3}"/>
    <cellStyle name="Normal 7 10 5 4" xfId="20901" xr:uid="{933CF3EE-BEAA-442D-8FB2-FADF5D00DA58}"/>
    <cellStyle name="Normal 7 10 5 5" xfId="35734" xr:uid="{43556B1A-475A-427C-B9B6-BD608204128F}"/>
    <cellStyle name="Normal 7 10 6" xfId="3611" xr:uid="{BDE43683-4B67-4821-8E8C-587E39BE0E7B}"/>
    <cellStyle name="Normal 7 10 6 2" xfId="9574" xr:uid="{7087E418-CA75-4DDC-88AB-312C111A47E0}"/>
    <cellStyle name="Normal 7 10 6 2 2" xfId="16997" xr:uid="{4EBA9486-D6F8-4E13-8D1F-029450052280}"/>
    <cellStyle name="Normal 7 10 6 2 2 2" xfId="31835" xr:uid="{6A65FC4D-A403-4FDD-B6EA-153CB7B72D45}"/>
    <cellStyle name="Normal 7 10 6 2 2 3" xfId="46668" xr:uid="{FB8E03A1-953E-4E65-AA9E-AF73AE9EA87C}"/>
    <cellStyle name="Normal 7 10 6 2 3" xfId="24415" xr:uid="{F4801E8A-2F8A-4704-9715-7E173A5F0330}"/>
    <cellStyle name="Normal 7 10 6 2 4" xfId="39248" xr:uid="{157D8600-177C-4CDD-921F-D635E10EB19E}"/>
    <cellStyle name="Normal 7 10 6 3" xfId="11030" xr:uid="{7A2B9C65-DEF8-4F24-9488-4128A22AD66A}"/>
    <cellStyle name="Normal 7 10 6 3 2" xfId="25868" xr:uid="{E91DEC51-5C81-4267-9054-2643711400D2}"/>
    <cellStyle name="Normal 7 10 6 3 3" xfId="40701" xr:uid="{3F41078D-C89F-4F08-B7EA-DE7A355BB4F6}"/>
    <cellStyle name="Normal 7 10 6 4" xfId="18448" xr:uid="{FACA73F3-37DD-4FD7-AE38-31FD276C7BBB}"/>
    <cellStyle name="Normal 7 10 6 5" xfId="33281" xr:uid="{E3165876-CCC6-4B76-8AC6-010B14D742C9}"/>
    <cellStyle name="Normal 7 10 7" xfId="6847" xr:uid="{C9A3C945-BD16-4464-A9B7-D8708E8446AE}"/>
    <cellStyle name="Normal 7 10 7 2" xfId="14270" xr:uid="{010BC0BD-D6D8-4C1E-9127-ABA7D30F381C}"/>
    <cellStyle name="Normal 7 10 7 2 2" xfId="29108" xr:uid="{6307BBAC-F7B5-48CA-A3DB-4FFAA750A026}"/>
    <cellStyle name="Normal 7 10 7 2 3" xfId="43941" xr:uid="{83088113-BA33-4265-BD64-AC2213AF5397}"/>
    <cellStyle name="Normal 7 10 7 3" xfId="21688" xr:uid="{6E42FDB5-ABBF-4FD4-B67D-496EB4A09894}"/>
    <cellStyle name="Normal 7 10 7 4" xfId="36521" xr:uid="{3DEC1C7E-BF08-42E5-B1A4-A6F825CC4D6B}"/>
    <cellStyle name="Normal 7 10 8" xfId="9994" xr:uid="{86931035-3DFA-484B-B5B7-C4BC3AB7C9AC}"/>
    <cellStyle name="Normal 7 10 8 2" xfId="24832" xr:uid="{FF12708E-B1C5-43F3-97A6-BD2DA79B7E9B}"/>
    <cellStyle name="Normal 7 10 8 3" xfId="39665" xr:uid="{27D807AB-9A92-428F-8B9E-62CF47CA882C}"/>
    <cellStyle name="Normal 7 10 9" xfId="17412" xr:uid="{A5852690-3C95-4AAE-8F44-83236BBEA830}"/>
    <cellStyle name="Normal 7 11" xfId="2445" xr:uid="{CCBD55C0-87B6-4D01-BA3A-56D6C1C2AD2F}"/>
    <cellStyle name="Normal 7 11 10" xfId="32254" xr:uid="{DA0332DE-354E-4D15-9A4D-22B3D2C96DB3}"/>
    <cellStyle name="Normal 7 11 2" xfId="3615" xr:uid="{1FB27BF3-BAFD-4274-BEE3-9606E907E6B6}"/>
    <cellStyle name="Normal 7 11 2 2" xfId="4985" xr:uid="{251EFFEE-215C-41E2-AA82-1206122BE79F}"/>
    <cellStyle name="Normal 7 11 2 2 2" xfId="8224" xr:uid="{C292386C-8528-47B5-BFD2-346C912EB6F0}"/>
    <cellStyle name="Normal 7 11 2 2 2 2" xfId="15647" xr:uid="{7DD2F276-51E0-4FB1-8A89-863C8CBD0170}"/>
    <cellStyle name="Normal 7 11 2 2 2 2 2" xfId="30485" xr:uid="{64F6087D-774E-4419-A2BD-8EC9610F32D5}"/>
    <cellStyle name="Normal 7 11 2 2 2 2 3" xfId="45318" xr:uid="{3674C948-7F08-4E24-B85A-81C097691D87}"/>
    <cellStyle name="Normal 7 11 2 2 2 3" xfId="23065" xr:uid="{5EE27526-62A1-43CF-9275-8A5CC3590881}"/>
    <cellStyle name="Normal 7 11 2 2 2 4" xfId="37898" xr:uid="{35CC2158-895A-4503-B547-B8384A98E204}"/>
    <cellStyle name="Normal 7 11 2 2 3" xfId="12409" xr:uid="{A8BF9805-018F-402A-B616-9D953F401159}"/>
    <cellStyle name="Normal 7 11 2 2 3 2" xfId="27247" xr:uid="{7D2ABFEB-713B-4539-9037-3D80FF9F94D4}"/>
    <cellStyle name="Normal 7 11 2 2 3 3" xfId="42080" xr:uid="{A53EE51D-98C4-498C-89C5-A5A7AB893656}"/>
    <cellStyle name="Normal 7 11 2 2 4" xfId="19827" xr:uid="{451F2D0A-9AAE-4376-BF36-154D0A45CB27}"/>
    <cellStyle name="Normal 7 11 2 2 5" xfId="34660" xr:uid="{A473DA12-29AF-4634-8557-038545607369}"/>
    <cellStyle name="Normal 7 11 2 3" xfId="6851" xr:uid="{8320650F-E085-4427-8BC2-5BD54CA2296B}"/>
    <cellStyle name="Normal 7 11 2 3 2" xfId="14274" xr:uid="{A39A5188-1653-4C6A-A225-6FE9413DC15E}"/>
    <cellStyle name="Normal 7 11 2 3 2 2" xfId="29112" xr:uid="{8F16BFD3-56F5-4376-8EBE-A89A99ADF6CB}"/>
    <cellStyle name="Normal 7 11 2 3 2 3" xfId="43945" xr:uid="{21E3B65B-D3D3-46DA-82A4-96AB377FF923}"/>
    <cellStyle name="Normal 7 11 2 3 3" xfId="21692" xr:uid="{E81B087F-CB00-4F4D-BC48-4B6C90FAB020}"/>
    <cellStyle name="Normal 7 11 2 3 4" xfId="36525" xr:uid="{ED10AA7C-47F9-4BDC-9A42-0CAC65D03F79}"/>
    <cellStyle name="Normal 7 11 2 4" xfId="11034" xr:uid="{B75A8CD4-9230-4BC4-8E10-3A7A80AE2448}"/>
    <cellStyle name="Normal 7 11 2 4 2" xfId="25872" xr:uid="{1D81D97C-6BF4-44FD-8AB1-9C54920FF11C}"/>
    <cellStyle name="Normal 7 11 2 4 3" xfId="40705" xr:uid="{8782CB3A-429A-4FA0-BB02-53BB45DB1E9F}"/>
    <cellStyle name="Normal 7 11 2 5" xfId="18452" xr:uid="{97EFB9F4-17D2-4549-BF2B-E1C10ED8060B}"/>
    <cellStyle name="Normal 7 11 2 6" xfId="33285" xr:uid="{0162C7B3-E7EF-4509-97D4-37C457DD627E}"/>
    <cellStyle name="Normal 7 11 3" xfId="3616" xr:uid="{A1E0393C-5356-4647-BE66-B7D127226833}"/>
    <cellStyle name="Normal 7 11 3 2" xfId="4986" xr:uid="{23F4F0F0-72C9-43EA-94CC-4CCA2BC01203}"/>
    <cellStyle name="Normal 7 11 3 2 2" xfId="8225" xr:uid="{068587BC-69AD-4C13-8923-3E8083D48993}"/>
    <cellStyle name="Normal 7 11 3 2 2 2" xfId="15648" xr:uid="{AD513189-D1A9-453E-86E3-49C35C4C03FC}"/>
    <cellStyle name="Normal 7 11 3 2 2 2 2" xfId="30486" xr:uid="{4C0AD4FB-3B30-4B5F-A39D-3290C04EDEB8}"/>
    <cellStyle name="Normal 7 11 3 2 2 2 3" xfId="45319" xr:uid="{D4924399-5FA2-447A-8F47-93840181DC34}"/>
    <cellStyle name="Normal 7 11 3 2 2 3" xfId="23066" xr:uid="{A39260D7-40EF-4A68-B32D-F9EB046D3CA6}"/>
    <cellStyle name="Normal 7 11 3 2 2 4" xfId="37899" xr:uid="{FFEC3D1A-319C-4ACA-92E4-BAE5B722EFE7}"/>
    <cellStyle name="Normal 7 11 3 2 3" xfId="12410" xr:uid="{D21C03C1-8DA1-49AC-B573-B77D209B1D60}"/>
    <cellStyle name="Normal 7 11 3 2 3 2" xfId="27248" xr:uid="{816BD87B-6B29-4DB9-85CC-CD1A89E1EDE9}"/>
    <cellStyle name="Normal 7 11 3 2 3 3" xfId="42081" xr:uid="{E6656412-09E6-4832-8182-D2164FBA5708}"/>
    <cellStyle name="Normal 7 11 3 2 4" xfId="19828" xr:uid="{34D8AD6D-2440-408A-B870-46E9731E73D6}"/>
    <cellStyle name="Normal 7 11 3 2 5" xfId="34661" xr:uid="{5EC69077-C15B-4D2B-B020-E8214214EC9A}"/>
    <cellStyle name="Normal 7 11 3 3" xfId="6852" xr:uid="{3FBBC4E9-942B-4D33-9AC9-DDDFA62BBFC4}"/>
    <cellStyle name="Normal 7 11 3 3 2" xfId="14275" xr:uid="{87ABC4C8-9274-4557-83E1-6BF15FBE18F8}"/>
    <cellStyle name="Normal 7 11 3 3 2 2" xfId="29113" xr:uid="{A77590BF-1FBD-4CC2-B9D8-4AC0CA37A3EF}"/>
    <cellStyle name="Normal 7 11 3 3 2 3" xfId="43946" xr:uid="{9EDE3D59-36C3-4A34-8E6A-3EE8F7B6FA9C}"/>
    <cellStyle name="Normal 7 11 3 3 3" xfId="21693" xr:uid="{A4F2FB1D-F7B8-4AE0-997E-312C9615D284}"/>
    <cellStyle name="Normal 7 11 3 3 4" xfId="36526" xr:uid="{F4BAAD05-072A-4253-AB55-6437CA69100D}"/>
    <cellStyle name="Normal 7 11 3 4" xfId="11035" xr:uid="{BEA92728-BE13-4E3A-BE7F-D2F83A00BF1E}"/>
    <cellStyle name="Normal 7 11 3 4 2" xfId="25873" xr:uid="{EE16456F-01B6-4688-80E3-5C01937F28F6}"/>
    <cellStyle name="Normal 7 11 3 4 3" xfId="40706" xr:uid="{980A6F3E-94F5-4951-B996-69F5EA89DBE4}"/>
    <cellStyle name="Normal 7 11 3 5" xfId="18453" xr:uid="{3C8EC79F-0E6B-4D97-AECA-7610D72931C8}"/>
    <cellStyle name="Normal 7 11 3 6" xfId="33286" xr:uid="{AEBF390C-A633-497A-AD62-A52AB00CE979}"/>
    <cellStyle name="Normal 7 11 4" xfId="4987" xr:uid="{7F9B227E-4D62-4422-B6ED-602A39E3EA90}"/>
    <cellStyle name="Normal 7 11 4 2" xfId="8226" xr:uid="{6BE6EBD7-1756-4148-BC73-2E5FC4F1BBE5}"/>
    <cellStyle name="Normal 7 11 4 2 2" xfId="15649" xr:uid="{301E0BB7-173E-4311-9957-CF8066718864}"/>
    <cellStyle name="Normal 7 11 4 2 2 2" xfId="30487" xr:uid="{9CA727BE-DC8E-4782-B282-08DE8EF6B97C}"/>
    <cellStyle name="Normal 7 11 4 2 2 3" xfId="45320" xr:uid="{4F45B4BB-FC6A-4CF5-918D-EC3B4A116F93}"/>
    <cellStyle name="Normal 7 11 4 2 3" xfId="23067" xr:uid="{955CA60C-F470-4BAD-BFD8-8033CC34F070}"/>
    <cellStyle name="Normal 7 11 4 2 4" xfId="37900" xr:uid="{490DCD95-4142-4A7F-BA9C-607CE6A2B0C3}"/>
    <cellStyle name="Normal 7 11 4 3" xfId="12411" xr:uid="{E0CD3251-E78C-4367-AD68-89B99B0F18E7}"/>
    <cellStyle name="Normal 7 11 4 3 2" xfId="27249" xr:uid="{7B8D7885-354C-4B5D-9ED2-6C3DE5E20904}"/>
    <cellStyle name="Normal 7 11 4 3 3" xfId="42082" xr:uid="{823AC494-F682-4037-9D58-060A03966896}"/>
    <cellStyle name="Normal 7 11 4 4" xfId="19829" xr:uid="{A18CACD0-997B-4EED-8303-B649F3B4D8A8}"/>
    <cellStyle name="Normal 7 11 4 5" xfId="34662" xr:uid="{6EB27EB3-7DA8-4809-94ED-EBB646C39E2D}"/>
    <cellStyle name="Normal 7 11 5" xfId="5964" xr:uid="{FBF76951-03B9-48E2-ABF2-B7EC9726CB00}"/>
    <cellStyle name="Normal 7 11 5 2" xfId="9202" xr:uid="{D05131A1-124E-497D-A497-62F874431CD9}"/>
    <cellStyle name="Normal 7 11 5 2 2" xfId="16625" xr:uid="{5BC9B755-03D2-4A9D-84B8-2038EE59396C}"/>
    <cellStyle name="Normal 7 11 5 2 2 2" xfId="31463" xr:uid="{78142D27-DD55-4E68-94DB-C335BB00F692}"/>
    <cellStyle name="Normal 7 11 5 2 2 3" xfId="46296" xr:uid="{DAC90A47-94FD-4DF0-8D14-9F860FE3B4CA}"/>
    <cellStyle name="Normal 7 11 5 2 3" xfId="24043" xr:uid="{641930BA-EA1A-48F6-88A7-6B5E8A7F5983}"/>
    <cellStyle name="Normal 7 11 5 2 4" xfId="38876" xr:uid="{0A693E0C-17BC-4F0D-996D-B6E2F03D3614}"/>
    <cellStyle name="Normal 7 11 5 3" xfId="13387" xr:uid="{F06EDD76-25AF-4661-88FC-F22913E83407}"/>
    <cellStyle name="Normal 7 11 5 3 2" xfId="28225" xr:uid="{52F66C7A-2D3D-436C-A4C1-6F47ADE7A3D6}"/>
    <cellStyle name="Normal 7 11 5 3 3" xfId="43058" xr:uid="{553CD96A-CB4F-4B02-BA14-24D38DBD00E5}"/>
    <cellStyle name="Normal 7 11 5 4" xfId="20805" xr:uid="{F0B9A742-F3A4-489A-9FEA-060D44B48DAA}"/>
    <cellStyle name="Normal 7 11 5 5" xfId="35638" xr:uid="{4005DAC7-3C69-4277-BC09-5AD6EC8E9491}"/>
    <cellStyle name="Normal 7 11 6" xfId="3614" xr:uid="{774CE496-231E-459B-B281-AB1F195D725B}"/>
    <cellStyle name="Normal 7 11 6 2" xfId="9575" xr:uid="{ADD78EE9-8F35-4699-B3F0-17D44C86548F}"/>
    <cellStyle name="Normal 7 11 6 2 2" xfId="16998" xr:uid="{A80DB3A9-E7CC-40A9-A814-D1DF48417D29}"/>
    <cellStyle name="Normal 7 11 6 2 2 2" xfId="31836" xr:uid="{97EC234F-B485-4C2D-82E4-B9D94FFF9F5D}"/>
    <cellStyle name="Normal 7 11 6 2 2 3" xfId="46669" xr:uid="{7F7705DD-95AE-4719-A550-0560CAB45078}"/>
    <cellStyle name="Normal 7 11 6 2 3" xfId="24416" xr:uid="{53A4E06E-B7CF-41DB-86E9-1CCF86831062}"/>
    <cellStyle name="Normal 7 11 6 2 4" xfId="39249" xr:uid="{B5D39C9C-8F87-4EEA-9409-C0C65B4A8ABE}"/>
    <cellStyle name="Normal 7 11 6 3" xfId="11033" xr:uid="{58561E5D-C520-442D-878B-F63FB856D4EC}"/>
    <cellStyle name="Normal 7 11 6 3 2" xfId="25871" xr:uid="{0AD0EC78-000E-4832-A5FE-CE875D6E1DA2}"/>
    <cellStyle name="Normal 7 11 6 3 3" xfId="40704" xr:uid="{DCDCEADC-FA4A-4710-857E-DE01AE6F1452}"/>
    <cellStyle name="Normal 7 11 6 4" xfId="18451" xr:uid="{5B660A3B-DDF9-402A-940C-8E89F3AFBD5F}"/>
    <cellStyle name="Normal 7 11 6 5" xfId="33284" xr:uid="{14F41594-0A99-4711-AB51-EB6C953042E3}"/>
    <cellStyle name="Normal 7 11 7" xfId="6850" xr:uid="{952D4C46-6B19-465F-B0B1-BD07B90C8803}"/>
    <cellStyle name="Normal 7 11 7 2" xfId="14273" xr:uid="{7CB026F1-17C6-472B-B5ED-E3AEC67FC6CC}"/>
    <cellStyle name="Normal 7 11 7 2 2" xfId="29111" xr:uid="{27EF696C-E774-417C-B9E3-E7106B12471E}"/>
    <cellStyle name="Normal 7 11 7 2 3" xfId="43944" xr:uid="{13D25341-DB82-43DB-9599-3D0CAE310A71}"/>
    <cellStyle name="Normal 7 11 7 3" xfId="21691" xr:uid="{7F90D006-1525-4D46-91BA-F0EC4AFEC54C}"/>
    <cellStyle name="Normal 7 11 7 4" xfId="36524" xr:uid="{B70BDA45-5011-482C-8745-EDB4D64899C5}"/>
    <cellStyle name="Normal 7 11 8" xfId="10003" xr:uid="{BC725BD7-12D6-4CD1-9E98-858B39A50A83}"/>
    <cellStyle name="Normal 7 11 8 2" xfId="24841" xr:uid="{9CF316D0-44F6-44BD-99A3-D277D7067F02}"/>
    <cellStyle name="Normal 7 11 8 3" xfId="39674" xr:uid="{35F85F8D-C632-4264-A2BB-E12188CABCA8}"/>
    <cellStyle name="Normal 7 11 9" xfId="17421" xr:uid="{26FEB04E-8EBA-4A45-B5D6-57B0E1FB2AAD}"/>
    <cellStyle name="Normal 7 12" xfId="2454" xr:uid="{BCEA7DFF-2916-47FE-AE4C-2B8582524A14}"/>
    <cellStyle name="Normal 7 12 10" xfId="32255" xr:uid="{CB115448-54AB-4F2D-9D75-473855DE51DE}"/>
    <cellStyle name="Normal 7 12 2" xfId="3618" xr:uid="{00495E61-9A95-4793-9727-C45158B1CE5F}"/>
    <cellStyle name="Normal 7 12 2 2" xfId="4988" xr:uid="{9739D3C1-21E9-48FA-9E52-4A4B6A7ED53C}"/>
    <cellStyle name="Normal 7 12 2 2 2" xfId="8227" xr:uid="{9EFC4EA6-A7BF-446D-AC4C-7870077DBFD7}"/>
    <cellStyle name="Normal 7 12 2 2 2 2" xfId="15650" xr:uid="{B1EE332D-CCDE-42EE-88D6-BD99AB16FC75}"/>
    <cellStyle name="Normal 7 12 2 2 2 2 2" xfId="30488" xr:uid="{8D80170E-A3A7-4B0D-8124-4F1501AD4B97}"/>
    <cellStyle name="Normal 7 12 2 2 2 2 3" xfId="45321" xr:uid="{7E387CA7-CE07-44A2-8550-A3EAB1F3D123}"/>
    <cellStyle name="Normal 7 12 2 2 2 3" xfId="23068" xr:uid="{8E92C6A5-B5B8-4E0A-9F33-6BD8B96B5912}"/>
    <cellStyle name="Normal 7 12 2 2 2 4" xfId="37901" xr:uid="{D4904CFB-EE1C-411E-9BFB-145AE0C4375A}"/>
    <cellStyle name="Normal 7 12 2 2 3" xfId="12412" xr:uid="{7AA79B82-64E1-4203-9C0D-B127BCDFB2EA}"/>
    <cellStyle name="Normal 7 12 2 2 3 2" xfId="27250" xr:uid="{3F8C3068-9637-4542-962A-FCFCFE4E401F}"/>
    <cellStyle name="Normal 7 12 2 2 3 3" xfId="42083" xr:uid="{B1A4A5A1-18FA-4BC6-9AFF-FC90BC31B310}"/>
    <cellStyle name="Normal 7 12 2 2 4" xfId="19830" xr:uid="{3E1BA1A1-A148-4E1C-9002-3C9D7D20D3A0}"/>
    <cellStyle name="Normal 7 12 2 2 5" xfId="34663" xr:uid="{4A8F8FA1-E74B-435B-9E76-DB0824407B28}"/>
    <cellStyle name="Normal 7 12 2 3" xfId="6854" xr:uid="{08575EC8-6390-4259-8758-D556D4C5A6D2}"/>
    <cellStyle name="Normal 7 12 2 3 2" xfId="14277" xr:uid="{03CFD79D-2391-4CBB-A001-430442D8A2DA}"/>
    <cellStyle name="Normal 7 12 2 3 2 2" xfId="29115" xr:uid="{8F00C0BF-E0B6-4D67-B7C4-9DEB26606DE7}"/>
    <cellStyle name="Normal 7 12 2 3 2 3" xfId="43948" xr:uid="{2D9973B6-40A7-4673-8A11-74A1A241DF53}"/>
    <cellStyle name="Normal 7 12 2 3 3" xfId="21695" xr:uid="{F2CC6C69-70F6-4287-A5DA-CF6C862114C5}"/>
    <cellStyle name="Normal 7 12 2 3 4" xfId="36528" xr:uid="{B49DE30B-B434-4BA1-A4AF-8141E92EA7C6}"/>
    <cellStyle name="Normal 7 12 2 4" xfId="11037" xr:uid="{69111A52-77FE-4535-9FE8-2E99E40BF1AA}"/>
    <cellStyle name="Normal 7 12 2 4 2" xfId="25875" xr:uid="{99DE8DD5-2825-4541-AF34-62C78182A0B1}"/>
    <cellStyle name="Normal 7 12 2 4 3" xfId="40708" xr:uid="{3A180220-656C-4D6D-9D5A-B59091192F8C}"/>
    <cellStyle name="Normal 7 12 2 5" xfId="18455" xr:uid="{D5CE3D51-F9D0-4825-9C39-C16320B87310}"/>
    <cellStyle name="Normal 7 12 2 6" xfId="33288" xr:uid="{8D139014-E723-4C33-AC24-CD0D4D57E110}"/>
    <cellStyle name="Normal 7 12 3" xfId="3619" xr:uid="{6304A543-132C-437F-BE04-360BEC2A85EB}"/>
    <cellStyle name="Normal 7 12 3 2" xfId="4989" xr:uid="{500502DF-C495-40C9-97EA-C88789D9FBC3}"/>
    <cellStyle name="Normal 7 12 3 2 2" xfId="8228" xr:uid="{5E0D932D-BFF9-41A0-8224-648E7EC5F33A}"/>
    <cellStyle name="Normal 7 12 3 2 2 2" xfId="15651" xr:uid="{C412BE11-C690-4168-8711-BBED51C98CEA}"/>
    <cellStyle name="Normal 7 12 3 2 2 2 2" xfId="30489" xr:uid="{01E97D7F-AA2E-42CE-AFC8-CDFB68695E71}"/>
    <cellStyle name="Normal 7 12 3 2 2 2 3" xfId="45322" xr:uid="{092470FC-597F-4A86-99C7-76A3B64917CF}"/>
    <cellStyle name="Normal 7 12 3 2 2 3" xfId="23069" xr:uid="{84405CA3-CC13-486C-BBDB-8FAC4B57654B}"/>
    <cellStyle name="Normal 7 12 3 2 2 4" xfId="37902" xr:uid="{41CC183A-A2A9-4D3D-B9D7-489436AD6A1F}"/>
    <cellStyle name="Normal 7 12 3 2 3" xfId="12413" xr:uid="{4182AE33-05C0-47F9-9711-75E49261D4D8}"/>
    <cellStyle name="Normal 7 12 3 2 3 2" xfId="27251" xr:uid="{F418785F-C133-4991-8952-19D2983959C0}"/>
    <cellStyle name="Normal 7 12 3 2 3 3" xfId="42084" xr:uid="{5E10BB87-28A4-425E-AE47-06B9E32353BF}"/>
    <cellStyle name="Normal 7 12 3 2 4" xfId="19831" xr:uid="{F908AFFB-AF4E-48C4-8857-0ABC0C65BBD6}"/>
    <cellStyle name="Normal 7 12 3 2 5" xfId="34664" xr:uid="{925A774F-F9B8-4451-99B9-86773A0AFAB5}"/>
    <cellStyle name="Normal 7 12 3 3" xfId="6855" xr:uid="{036FD6DD-4B08-4FE0-B334-F8C82896F7C9}"/>
    <cellStyle name="Normal 7 12 3 3 2" xfId="14278" xr:uid="{16B67657-456D-413D-9340-BBD5F7D7DA6D}"/>
    <cellStyle name="Normal 7 12 3 3 2 2" xfId="29116" xr:uid="{210D7EF9-7C5B-444B-A02F-BF559944A7BF}"/>
    <cellStyle name="Normal 7 12 3 3 2 3" xfId="43949" xr:uid="{E6DA8768-251B-48BC-B311-D07AAAACE477}"/>
    <cellStyle name="Normal 7 12 3 3 3" xfId="21696" xr:uid="{A8091723-20FC-4AF1-A414-A46A8771EE12}"/>
    <cellStyle name="Normal 7 12 3 3 4" xfId="36529" xr:uid="{103F9E13-B49C-47C5-8CCA-97B3150214F2}"/>
    <cellStyle name="Normal 7 12 3 4" xfId="11038" xr:uid="{F86434FA-7CC8-4E52-952E-F51B508F1413}"/>
    <cellStyle name="Normal 7 12 3 4 2" xfId="25876" xr:uid="{FB2E73D5-ED20-4998-8892-A4CA4E2B3E09}"/>
    <cellStyle name="Normal 7 12 3 4 3" xfId="40709" xr:uid="{0A3563B5-1723-4CE5-840D-BF0E9524CF0A}"/>
    <cellStyle name="Normal 7 12 3 5" xfId="18456" xr:uid="{FCEA3CCD-94DA-481E-80D2-38CE850EBEEA}"/>
    <cellStyle name="Normal 7 12 3 6" xfId="33289" xr:uid="{9D1B7036-5833-469C-B614-AA9E4EEBBAF5}"/>
    <cellStyle name="Normal 7 12 4" xfId="4990" xr:uid="{F7AF7C88-1B81-4D2B-B7F2-A04BE672F9E7}"/>
    <cellStyle name="Normal 7 12 4 2" xfId="8229" xr:uid="{98E195D8-25D5-4989-A5B7-4B3361933D7F}"/>
    <cellStyle name="Normal 7 12 4 2 2" xfId="15652" xr:uid="{03A75800-7C04-4163-BF13-0BD2EF8501F9}"/>
    <cellStyle name="Normal 7 12 4 2 2 2" xfId="30490" xr:uid="{57E8064D-32A2-481E-9E09-9C033A978C3F}"/>
    <cellStyle name="Normal 7 12 4 2 2 3" xfId="45323" xr:uid="{969C6B3C-DEB4-4C92-B85F-370659748CA4}"/>
    <cellStyle name="Normal 7 12 4 2 3" xfId="23070" xr:uid="{B6EA1E1C-C6AB-46F4-94D5-167981EBE11D}"/>
    <cellStyle name="Normal 7 12 4 2 4" xfId="37903" xr:uid="{8BFA1658-EC26-486A-AB9D-DD65661611AD}"/>
    <cellStyle name="Normal 7 12 4 3" xfId="12414" xr:uid="{7F75FAEE-8751-4F00-8F71-BC43BFD5CEF2}"/>
    <cellStyle name="Normal 7 12 4 3 2" xfId="27252" xr:uid="{2CF9A06D-61AF-4D74-9114-E935BF2508B9}"/>
    <cellStyle name="Normal 7 12 4 3 3" xfId="42085" xr:uid="{CD3DCEA1-5AA2-417C-B132-9A5F3F78E442}"/>
    <cellStyle name="Normal 7 12 4 4" xfId="19832" xr:uid="{4DEAC182-6F71-4E99-8419-EA2B9ED3375C}"/>
    <cellStyle name="Normal 7 12 4 5" xfId="34665" xr:uid="{88F01A71-59C2-45BC-9B41-482BF455EFCB}"/>
    <cellStyle name="Normal 7 12 5" xfId="5684" xr:uid="{27EEF501-7A75-412E-9A19-99E0A3AAFE9D}"/>
    <cellStyle name="Normal 7 12 5 2" xfId="8924" xr:uid="{338C3407-F43E-4BFD-BD12-1BEBEA0C4458}"/>
    <cellStyle name="Normal 7 12 5 2 2" xfId="16347" xr:uid="{FB7A6E58-C233-48A0-B6D6-AF8169FF638E}"/>
    <cellStyle name="Normal 7 12 5 2 2 2" xfId="31185" xr:uid="{9184FEDD-17A6-4EFA-8B4B-68BB82FA3DCA}"/>
    <cellStyle name="Normal 7 12 5 2 2 3" xfId="46018" xr:uid="{C63B0CE9-7FFF-4187-A298-C9876AC75A7A}"/>
    <cellStyle name="Normal 7 12 5 2 3" xfId="23765" xr:uid="{DE9CB92B-1398-4675-B43A-4A925E82EA8A}"/>
    <cellStyle name="Normal 7 12 5 2 4" xfId="38598" xr:uid="{C050A142-7D8C-4EE0-8AFF-7D4BD82C93AF}"/>
    <cellStyle name="Normal 7 12 5 3" xfId="13109" xr:uid="{D3E26836-9F37-4214-BB95-EFCD77446592}"/>
    <cellStyle name="Normal 7 12 5 3 2" xfId="27947" xr:uid="{3A63C227-AEBA-489E-A89B-E5136CE38D7F}"/>
    <cellStyle name="Normal 7 12 5 3 3" xfId="42780" xr:uid="{56314969-69C2-4A04-A078-78BF450EC92B}"/>
    <cellStyle name="Normal 7 12 5 4" xfId="20527" xr:uid="{5ADA1950-1E1D-4B15-87DE-075923AE4A7C}"/>
    <cellStyle name="Normal 7 12 5 5" xfId="35360" xr:uid="{556F9E26-ABBB-475C-94A8-800EC29A533E}"/>
    <cellStyle name="Normal 7 12 6" xfId="3617" xr:uid="{AEE5954C-A21B-47E9-A082-EF3923821675}"/>
    <cellStyle name="Normal 7 12 6 2" xfId="9576" xr:uid="{6DAC8D78-61B9-411E-B50A-9B5550293442}"/>
    <cellStyle name="Normal 7 12 6 2 2" xfId="16999" xr:uid="{13F11CF4-211F-4C31-A0D7-F7B4A8CE9BC5}"/>
    <cellStyle name="Normal 7 12 6 2 2 2" xfId="31837" xr:uid="{7FFC6217-2C39-422A-9C34-527588AD5F69}"/>
    <cellStyle name="Normal 7 12 6 2 2 3" xfId="46670" xr:uid="{86C0C715-1826-4F80-96E7-0FD94DE556AB}"/>
    <cellStyle name="Normal 7 12 6 2 3" xfId="24417" xr:uid="{038B7385-D1A5-4AC5-8437-08D81D3B9658}"/>
    <cellStyle name="Normal 7 12 6 2 4" xfId="39250" xr:uid="{AFD95913-31B7-4D97-96FD-E8798F1BD65A}"/>
    <cellStyle name="Normal 7 12 6 3" xfId="11036" xr:uid="{80ABAB0F-A0A4-4A90-A890-134A792A422C}"/>
    <cellStyle name="Normal 7 12 6 3 2" xfId="25874" xr:uid="{7CBC7A53-6EB5-425A-A97C-D7F0BE0819E6}"/>
    <cellStyle name="Normal 7 12 6 3 3" xfId="40707" xr:uid="{BFEAD6CA-A118-4E0A-B9E0-4ED08714865F}"/>
    <cellStyle name="Normal 7 12 6 4" xfId="18454" xr:uid="{47C83B24-EC23-4F5E-9FA5-4366AF41192D}"/>
    <cellStyle name="Normal 7 12 6 5" xfId="33287" xr:uid="{223897B8-AAF8-430E-8BE0-36539B69DCDB}"/>
    <cellStyle name="Normal 7 12 7" xfId="6853" xr:uid="{ADD2FB4F-CFC7-4533-80B4-93C2B8406DE9}"/>
    <cellStyle name="Normal 7 12 7 2" xfId="14276" xr:uid="{434378C8-B355-48DB-8EEB-52FEC1314005}"/>
    <cellStyle name="Normal 7 12 7 2 2" xfId="29114" xr:uid="{31EC73BC-4A7A-4DB8-AB19-5C5BEB7256B3}"/>
    <cellStyle name="Normal 7 12 7 2 3" xfId="43947" xr:uid="{3AD5E872-7622-4163-8FA0-43B10FCDB5CA}"/>
    <cellStyle name="Normal 7 12 7 3" xfId="21694" xr:uid="{AEF36D5A-B397-48B1-9B88-D2092B2B14D6}"/>
    <cellStyle name="Normal 7 12 7 4" xfId="36527" xr:uid="{F4AC63BA-C403-49CB-A928-189AC990A54D}"/>
    <cellStyle name="Normal 7 12 8" xfId="10004" xr:uid="{D59FBCC8-3F9D-4855-A7B8-D4E2C1F5C71D}"/>
    <cellStyle name="Normal 7 12 8 2" xfId="24842" xr:uid="{6F726000-88E0-4712-9ED9-C9482E9E362B}"/>
    <cellStyle name="Normal 7 12 8 3" xfId="39675" xr:uid="{47E0AA5F-F774-4E52-8A01-41D45B0ADDA5}"/>
    <cellStyle name="Normal 7 12 9" xfId="17422" xr:uid="{852E666C-3532-4C92-8219-FE090CD9B2DE}"/>
    <cellStyle name="Normal 7 13" xfId="2463" xr:uid="{3EF32AB0-6B57-48D3-A128-C3A3B632829D}"/>
    <cellStyle name="Normal 7 13 10" xfId="32264" xr:uid="{729FB31D-1D08-4B37-9050-927E41E1ECB4}"/>
    <cellStyle name="Normal 7 13 2" xfId="3621" xr:uid="{88E72301-E509-4BF7-A194-877BD78FFB48}"/>
    <cellStyle name="Normal 7 13 2 2" xfId="4991" xr:uid="{0FFCF943-8E28-4287-8B7A-88781E6BBAAF}"/>
    <cellStyle name="Normal 7 13 2 2 2" xfId="8230" xr:uid="{610CD7CC-2BBB-4216-A386-4209B78154C1}"/>
    <cellStyle name="Normal 7 13 2 2 2 2" xfId="15653" xr:uid="{38EE1FA8-7566-4461-A7EA-C435C107C975}"/>
    <cellStyle name="Normal 7 13 2 2 2 2 2" xfId="30491" xr:uid="{CE488BFC-C00B-4A9C-BBCD-119F3E9CF392}"/>
    <cellStyle name="Normal 7 13 2 2 2 2 3" xfId="45324" xr:uid="{AD664EDF-85E4-446A-B79D-286C24F6727A}"/>
    <cellStyle name="Normal 7 13 2 2 2 3" xfId="23071" xr:uid="{F8F7DCA5-65F9-4058-9016-FFF1DDD8A97B}"/>
    <cellStyle name="Normal 7 13 2 2 2 4" xfId="37904" xr:uid="{E427A240-0260-4501-882B-3B87F54178B3}"/>
    <cellStyle name="Normal 7 13 2 2 3" xfId="12415" xr:uid="{9D95B733-56FF-4ED4-99A3-50F8C005D274}"/>
    <cellStyle name="Normal 7 13 2 2 3 2" xfId="27253" xr:uid="{0BDAE34F-7FEF-4460-B200-832BEDC35613}"/>
    <cellStyle name="Normal 7 13 2 2 3 3" xfId="42086" xr:uid="{3E6BE59E-71D1-4334-9886-35FF8B42FB6E}"/>
    <cellStyle name="Normal 7 13 2 2 4" xfId="19833" xr:uid="{F6BFBFBC-6485-47F5-86D9-91EF12EB9325}"/>
    <cellStyle name="Normal 7 13 2 2 5" xfId="34666" xr:uid="{42A42D21-70C2-40B5-B6E9-6293339BCA23}"/>
    <cellStyle name="Normal 7 13 2 3" xfId="6857" xr:uid="{7794E981-78DC-4315-B9BF-19E367097A9A}"/>
    <cellStyle name="Normal 7 13 2 3 2" xfId="14280" xr:uid="{99541DDC-50AE-4260-B081-552B8A237486}"/>
    <cellStyle name="Normal 7 13 2 3 2 2" xfId="29118" xr:uid="{62D3A5FE-0379-48B1-A672-051D39564C79}"/>
    <cellStyle name="Normal 7 13 2 3 2 3" xfId="43951" xr:uid="{CEE3DCC0-22CA-4374-A760-C1A272E8CE4C}"/>
    <cellStyle name="Normal 7 13 2 3 3" xfId="21698" xr:uid="{063CE7CE-FAE2-4E93-A92B-98BA303C5AA8}"/>
    <cellStyle name="Normal 7 13 2 3 4" xfId="36531" xr:uid="{3DB5D949-F189-410D-A513-464F9AAB23B6}"/>
    <cellStyle name="Normal 7 13 2 4" xfId="11040" xr:uid="{1120C849-A0A1-4F49-8B8D-920BC962C186}"/>
    <cellStyle name="Normal 7 13 2 4 2" xfId="25878" xr:uid="{CA053EC6-6270-4EC6-8473-0D5DBCFA9BFC}"/>
    <cellStyle name="Normal 7 13 2 4 3" xfId="40711" xr:uid="{41F3A29A-B25A-42F9-8FBF-1673C6A5AE31}"/>
    <cellStyle name="Normal 7 13 2 5" xfId="18458" xr:uid="{E191602A-FA18-4DA8-B366-AE4054741914}"/>
    <cellStyle name="Normal 7 13 2 6" xfId="33291" xr:uid="{FADD53FB-A371-4152-AE43-DD05C8157FFD}"/>
    <cellStyle name="Normal 7 13 3" xfId="3622" xr:uid="{B33CAEE7-4256-40D7-ACB4-C54888DDE3C1}"/>
    <cellStyle name="Normal 7 13 3 2" xfId="4992" xr:uid="{A16D3E32-19D9-49C8-AA2C-EFBF2E09C003}"/>
    <cellStyle name="Normal 7 13 3 2 2" xfId="8231" xr:uid="{D412BDD3-7E62-46FA-9E4D-8004E30067F9}"/>
    <cellStyle name="Normal 7 13 3 2 2 2" xfId="15654" xr:uid="{A7475AC7-DA18-458C-95D1-0A6F6CD2E178}"/>
    <cellStyle name="Normal 7 13 3 2 2 2 2" xfId="30492" xr:uid="{F0C6DFC8-4820-4C49-9895-93E59DFA2ACE}"/>
    <cellStyle name="Normal 7 13 3 2 2 2 3" xfId="45325" xr:uid="{833BD74B-424A-43EA-878A-99362AA85A6A}"/>
    <cellStyle name="Normal 7 13 3 2 2 3" xfId="23072" xr:uid="{A21A96CF-5DA1-47BF-A711-8309583C14DF}"/>
    <cellStyle name="Normal 7 13 3 2 2 4" xfId="37905" xr:uid="{2AEA209E-7C35-4074-BB74-E212D7AA9EF4}"/>
    <cellStyle name="Normal 7 13 3 2 3" xfId="12416" xr:uid="{184142F7-F7AD-45A1-8E47-D8CEDEA05285}"/>
    <cellStyle name="Normal 7 13 3 2 3 2" xfId="27254" xr:uid="{64043714-7CCF-40F5-944A-BE3F9270546A}"/>
    <cellStyle name="Normal 7 13 3 2 3 3" xfId="42087" xr:uid="{9182BCF0-D1FE-443A-91CD-1BC45E274169}"/>
    <cellStyle name="Normal 7 13 3 2 4" xfId="19834" xr:uid="{F5C2F031-E7D4-4244-AD2E-2F965AA9396A}"/>
    <cellStyle name="Normal 7 13 3 2 5" xfId="34667" xr:uid="{4E74110D-4AB6-4A19-B816-4A56FBD870B4}"/>
    <cellStyle name="Normal 7 13 3 3" xfId="6858" xr:uid="{44DF3490-8081-4D17-B7F6-27423D9D95D9}"/>
    <cellStyle name="Normal 7 13 3 3 2" xfId="14281" xr:uid="{45692092-67DF-436C-8239-8FDF6F8ECC66}"/>
    <cellStyle name="Normal 7 13 3 3 2 2" xfId="29119" xr:uid="{8E771034-589F-4BDD-8DA4-47A83F085E9D}"/>
    <cellStyle name="Normal 7 13 3 3 2 3" xfId="43952" xr:uid="{AA605B76-02EC-4019-8CB1-1D10EC41D275}"/>
    <cellStyle name="Normal 7 13 3 3 3" xfId="21699" xr:uid="{4DBC8EB7-709C-41E7-B172-8FA80F537398}"/>
    <cellStyle name="Normal 7 13 3 3 4" xfId="36532" xr:uid="{35651667-C37C-43C4-8EAD-C116903F07C4}"/>
    <cellStyle name="Normal 7 13 3 4" xfId="11041" xr:uid="{701DEC05-6BBE-4615-91CD-F8B4CFC28B39}"/>
    <cellStyle name="Normal 7 13 3 4 2" xfId="25879" xr:uid="{565F5DD5-35B6-47AF-9C30-292D256ADEFE}"/>
    <cellStyle name="Normal 7 13 3 4 3" xfId="40712" xr:uid="{918CEEDB-F3AE-4023-BCF6-2A9B6105B463}"/>
    <cellStyle name="Normal 7 13 3 5" xfId="18459" xr:uid="{54668E4D-7587-444D-8313-C977AF8045AC}"/>
    <cellStyle name="Normal 7 13 3 6" xfId="33292" xr:uid="{EF3B7C8D-9484-404A-98E9-E446CFD7CE24}"/>
    <cellStyle name="Normal 7 13 4" xfId="4993" xr:uid="{ADCD134D-0F40-4E34-982C-0F642FEF976B}"/>
    <cellStyle name="Normal 7 13 4 2" xfId="8232" xr:uid="{27B4EEFE-6262-4244-9B66-448C6453D672}"/>
    <cellStyle name="Normal 7 13 4 2 2" xfId="15655" xr:uid="{406DD79E-CDAB-42B0-8709-342810852BE9}"/>
    <cellStyle name="Normal 7 13 4 2 2 2" xfId="30493" xr:uid="{99DD090B-7BC9-4349-828A-7D9696CDBB48}"/>
    <cellStyle name="Normal 7 13 4 2 2 3" xfId="45326" xr:uid="{D637BA35-743F-4253-A90F-C9F5D3CC083A}"/>
    <cellStyle name="Normal 7 13 4 2 3" xfId="23073" xr:uid="{6AB8100B-9AA3-4BA5-909A-B0C574C11D1D}"/>
    <cellStyle name="Normal 7 13 4 2 4" xfId="37906" xr:uid="{5D4EC7DB-32F5-4BE2-BEBB-C3356CEE9849}"/>
    <cellStyle name="Normal 7 13 4 3" xfId="12417" xr:uid="{CB380472-824E-41F8-893D-F98C4F397AD2}"/>
    <cellStyle name="Normal 7 13 4 3 2" xfId="27255" xr:uid="{FDA64EFA-2FFF-4B2A-9ACC-717633180913}"/>
    <cellStyle name="Normal 7 13 4 3 3" xfId="42088" xr:uid="{5D2659FC-183C-418C-BE27-99389F86CE1F}"/>
    <cellStyle name="Normal 7 13 4 4" xfId="19835" xr:uid="{765595D2-6F9B-4B9C-A0C5-9A4950B6302E}"/>
    <cellStyle name="Normal 7 13 4 5" xfId="34668" xr:uid="{025C6C2F-2682-44D8-80F9-954E09777CF8}"/>
    <cellStyle name="Normal 7 13 5" xfId="5864" xr:uid="{D7A47C35-6F66-4D2C-BF15-4F4356DBB00F}"/>
    <cellStyle name="Normal 7 13 5 2" xfId="9103" xr:uid="{4B1CE3FA-21C5-41DC-AD4A-1DBD7402763E}"/>
    <cellStyle name="Normal 7 13 5 2 2" xfId="16526" xr:uid="{7CF833B9-ECC4-40DA-966B-A972B138A385}"/>
    <cellStyle name="Normal 7 13 5 2 2 2" xfId="31364" xr:uid="{5E58BD6C-C2B2-477C-AD19-967C9875D98A}"/>
    <cellStyle name="Normal 7 13 5 2 2 3" xfId="46197" xr:uid="{28BF9463-3762-46AA-80A4-E10748E2AF70}"/>
    <cellStyle name="Normal 7 13 5 2 3" xfId="23944" xr:uid="{60ABF912-61C5-469E-AA57-8286433620A5}"/>
    <cellStyle name="Normal 7 13 5 2 4" xfId="38777" xr:uid="{75429012-A32F-43B2-BAA7-E6D20BAE7768}"/>
    <cellStyle name="Normal 7 13 5 3" xfId="13288" xr:uid="{C903C944-DB0C-42F6-9691-EDB92F45D030}"/>
    <cellStyle name="Normal 7 13 5 3 2" xfId="28126" xr:uid="{7143E660-D992-4236-8A25-EC7F24240F6F}"/>
    <cellStyle name="Normal 7 13 5 3 3" xfId="42959" xr:uid="{BD140DF3-01AF-4CC9-A380-F97D59C3A068}"/>
    <cellStyle name="Normal 7 13 5 4" xfId="20706" xr:uid="{5A02A83C-878F-471D-83D1-FBD3F78AEE35}"/>
    <cellStyle name="Normal 7 13 5 5" xfId="35539" xr:uid="{2E3DFF89-C064-4109-A8BF-4D8A340367CA}"/>
    <cellStyle name="Normal 7 13 6" xfId="3620" xr:uid="{E58A23F5-0719-432B-9694-EFA567B5FBEC}"/>
    <cellStyle name="Normal 7 13 6 2" xfId="9577" xr:uid="{922F4442-F3B2-4B69-84A7-6BD230FB2FEC}"/>
    <cellStyle name="Normal 7 13 6 2 2" xfId="17000" xr:uid="{D6058DB7-0F74-49B4-AAA5-C2B8388912CB}"/>
    <cellStyle name="Normal 7 13 6 2 2 2" xfId="31838" xr:uid="{6F5162F2-FE8C-4CA7-B4E7-0C00FDE441E1}"/>
    <cellStyle name="Normal 7 13 6 2 2 3" xfId="46671" xr:uid="{F0230E13-6ECB-45C7-92F7-89046AB3AD53}"/>
    <cellStyle name="Normal 7 13 6 2 3" xfId="24418" xr:uid="{E6633794-415E-4A81-9F57-88B33CD80543}"/>
    <cellStyle name="Normal 7 13 6 2 4" xfId="39251" xr:uid="{E61C6D55-F899-4A59-B546-40C83A673A2C}"/>
    <cellStyle name="Normal 7 13 6 3" xfId="11039" xr:uid="{D4FB8D0F-92DB-40AB-A849-2363E20036A0}"/>
    <cellStyle name="Normal 7 13 6 3 2" xfId="25877" xr:uid="{F084E9D9-DFB5-4770-BC72-4752C26C7BA7}"/>
    <cellStyle name="Normal 7 13 6 3 3" xfId="40710" xr:uid="{2D48F8E5-FAFD-447D-BEA2-223A543203CB}"/>
    <cellStyle name="Normal 7 13 6 4" xfId="18457" xr:uid="{8F2B93D4-81CE-4E15-ABFF-C880E524F46B}"/>
    <cellStyle name="Normal 7 13 6 5" xfId="33290" xr:uid="{B7C8D137-D2F2-4E0D-A1C7-ABF3B46A256F}"/>
    <cellStyle name="Normal 7 13 7" xfId="6856" xr:uid="{471629B6-76EA-47DC-9DB6-516BA629C282}"/>
    <cellStyle name="Normal 7 13 7 2" xfId="14279" xr:uid="{36648A95-1626-44EE-AE9F-69F26C19352D}"/>
    <cellStyle name="Normal 7 13 7 2 2" xfId="29117" xr:uid="{AAC752EB-28CE-4364-8960-CDC3D306BAE6}"/>
    <cellStyle name="Normal 7 13 7 2 3" xfId="43950" xr:uid="{F122A806-E939-4316-A1CA-4798490E79C6}"/>
    <cellStyle name="Normal 7 13 7 3" xfId="21697" xr:uid="{0F76B422-86ED-4B0E-B82F-4BBE02ABF0C9}"/>
    <cellStyle name="Normal 7 13 7 4" xfId="36530" xr:uid="{6783DF67-59CD-469F-B41B-29003B6AD638}"/>
    <cellStyle name="Normal 7 13 8" xfId="10013" xr:uid="{12EF63D4-8E84-472D-A114-2B54DCF22852}"/>
    <cellStyle name="Normal 7 13 8 2" xfId="24851" xr:uid="{D11A5FD0-9A14-4EE7-82A3-C6747C62AE55}"/>
    <cellStyle name="Normal 7 13 8 3" xfId="39684" xr:uid="{A60A5136-0A5D-4562-B535-13D26F530A63}"/>
    <cellStyle name="Normal 7 13 9" xfId="17431" xr:uid="{157A27F3-14ED-4C00-B94E-1E7A12DADB67}"/>
    <cellStyle name="Normal 7 14" xfId="2471" xr:uid="{5B1D423F-2874-4BC0-B6E3-AE3839A5D50F}"/>
    <cellStyle name="Normal 7 14 10" xfId="32266" xr:uid="{884F16F9-9CE1-438A-816F-A8BC4516DFC5}"/>
    <cellStyle name="Normal 7 14 2" xfId="3624" xr:uid="{27A2B610-DFF1-4178-A313-E9FFE6E71C49}"/>
    <cellStyle name="Normal 7 14 2 2" xfId="4994" xr:uid="{C60DBCC8-6D0E-40CF-A505-2061FE028336}"/>
    <cellStyle name="Normal 7 14 2 2 2" xfId="8233" xr:uid="{A2D724D3-49A5-43F3-A997-77BEA28090E4}"/>
    <cellStyle name="Normal 7 14 2 2 2 2" xfId="15656" xr:uid="{3AE945F5-7CC2-420C-8EA7-2347A6B29A8A}"/>
    <cellStyle name="Normal 7 14 2 2 2 2 2" xfId="30494" xr:uid="{D1666006-86F7-40D9-A050-F884D4A4FB60}"/>
    <cellStyle name="Normal 7 14 2 2 2 2 3" xfId="45327" xr:uid="{5D6B130E-3E67-482C-A849-A91B11AA1652}"/>
    <cellStyle name="Normal 7 14 2 2 2 3" xfId="23074" xr:uid="{A053342F-92B1-4CDA-B063-AC5CA6F782F9}"/>
    <cellStyle name="Normal 7 14 2 2 2 4" xfId="37907" xr:uid="{E04C057C-E061-42DE-B09C-24FDE08F3787}"/>
    <cellStyle name="Normal 7 14 2 2 3" xfId="12418" xr:uid="{63B6909B-0E89-4A9B-BA27-3AED48C8A1A5}"/>
    <cellStyle name="Normal 7 14 2 2 3 2" xfId="27256" xr:uid="{AF4E56B6-D99F-44CF-A35C-7E33E52921FD}"/>
    <cellStyle name="Normal 7 14 2 2 3 3" xfId="42089" xr:uid="{B95DFD5B-8774-405B-81CA-737B224A63FF}"/>
    <cellStyle name="Normal 7 14 2 2 4" xfId="19836" xr:uid="{2153BDE2-00DF-4DF9-B089-132AB208C91E}"/>
    <cellStyle name="Normal 7 14 2 2 5" xfId="34669" xr:uid="{136D656D-FDDD-43C0-B911-F27AFAA17497}"/>
    <cellStyle name="Normal 7 14 2 3" xfId="6860" xr:uid="{7A8BEF10-2BFE-4E3C-8498-A806426CACE3}"/>
    <cellStyle name="Normal 7 14 2 3 2" xfId="14283" xr:uid="{F48E0715-6122-4639-849B-8282B93486A5}"/>
    <cellStyle name="Normal 7 14 2 3 2 2" xfId="29121" xr:uid="{65ACB1DA-A3D4-47D2-8CD5-E0FCAAC41965}"/>
    <cellStyle name="Normal 7 14 2 3 2 3" xfId="43954" xr:uid="{890E2BE9-2751-40FD-A336-DCDEF0593E4A}"/>
    <cellStyle name="Normal 7 14 2 3 3" xfId="21701" xr:uid="{E340EC42-5BA1-4EBD-8C96-002A249B255B}"/>
    <cellStyle name="Normal 7 14 2 3 4" xfId="36534" xr:uid="{A28259F3-B74D-4BDB-B400-C078C335A861}"/>
    <cellStyle name="Normal 7 14 2 4" xfId="11043" xr:uid="{E44EAD80-9126-4CFC-B9EB-55E4879BC4AF}"/>
    <cellStyle name="Normal 7 14 2 4 2" xfId="25881" xr:uid="{078C0854-DDE9-4F95-ABE7-C59041345EE2}"/>
    <cellStyle name="Normal 7 14 2 4 3" xfId="40714" xr:uid="{2401D3C3-7A20-43CF-B83B-2E54A90B799C}"/>
    <cellStyle name="Normal 7 14 2 5" xfId="18461" xr:uid="{947FCB56-4960-4A5E-B944-190A78799EEC}"/>
    <cellStyle name="Normal 7 14 2 6" xfId="33294" xr:uid="{1EBFFFA1-56F4-4CFB-BFFD-8CEBFC012B0A}"/>
    <cellStyle name="Normal 7 14 3" xfId="3625" xr:uid="{68D3B34D-D764-44DF-9E2D-2FBC8116DD94}"/>
    <cellStyle name="Normal 7 14 3 2" xfId="4995" xr:uid="{C756AB1A-4FFA-4BD9-87BC-A1C675CA300B}"/>
    <cellStyle name="Normal 7 14 3 2 2" xfId="8234" xr:uid="{8ACEEFEC-0991-4D88-8002-FD1945953480}"/>
    <cellStyle name="Normal 7 14 3 2 2 2" xfId="15657" xr:uid="{405C7B75-5F17-4651-8AB3-D36882BB17C3}"/>
    <cellStyle name="Normal 7 14 3 2 2 2 2" xfId="30495" xr:uid="{6236DEBC-CF76-48F2-9F74-3B6C367C309C}"/>
    <cellStyle name="Normal 7 14 3 2 2 2 3" xfId="45328" xr:uid="{69A27D0F-1801-40DB-A06A-3013DDED7B69}"/>
    <cellStyle name="Normal 7 14 3 2 2 3" xfId="23075" xr:uid="{6AB1A815-A179-4221-AF4B-DCB12BCDE19F}"/>
    <cellStyle name="Normal 7 14 3 2 2 4" xfId="37908" xr:uid="{B381C612-619B-4F14-B02B-5EFE58F67D76}"/>
    <cellStyle name="Normal 7 14 3 2 3" xfId="12419" xr:uid="{437716EA-C4F3-4780-A4B7-A2A8ECEC4F41}"/>
    <cellStyle name="Normal 7 14 3 2 3 2" xfId="27257" xr:uid="{CFE5E47D-B22C-492A-B198-61ECDF4607CA}"/>
    <cellStyle name="Normal 7 14 3 2 3 3" xfId="42090" xr:uid="{FFE42088-D599-4C8C-8924-7D43932CF97C}"/>
    <cellStyle name="Normal 7 14 3 2 4" xfId="19837" xr:uid="{B2BFD2EA-4777-4221-980E-60397A78C06D}"/>
    <cellStyle name="Normal 7 14 3 2 5" xfId="34670" xr:uid="{6D48C074-706D-451A-A6B1-64ABA44CDDA1}"/>
    <cellStyle name="Normal 7 14 3 3" xfId="6861" xr:uid="{420ABA0C-8B8F-4D1D-A49D-CDE5264B27F9}"/>
    <cellStyle name="Normal 7 14 3 3 2" xfId="14284" xr:uid="{94FC1A54-7EAF-4704-A668-BD023549C9E6}"/>
    <cellStyle name="Normal 7 14 3 3 2 2" xfId="29122" xr:uid="{94872974-7678-4291-8434-C9145C031BC4}"/>
    <cellStyle name="Normal 7 14 3 3 2 3" xfId="43955" xr:uid="{F1D45E74-EAC4-4CAD-8ADC-5C9F5E28D64F}"/>
    <cellStyle name="Normal 7 14 3 3 3" xfId="21702" xr:uid="{97EC04E4-1E9F-4310-996A-1289F5FCABC1}"/>
    <cellStyle name="Normal 7 14 3 3 4" xfId="36535" xr:uid="{83728755-3177-4F93-B1C8-BD845244E66F}"/>
    <cellStyle name="Normal 7 14 3 4" xfId="11044" xr:uid="{509F81E6-9D13-4850-A26C-F04231837777}"/>
    <cellStyle name="Normal 7 14 3 4 2" xfId="25882" xr:uid="{F0823575-2EF6-4EA5-A747-D58ACC20047C}"/>
    <cellStyle name="Normal 7 14 3 4 3" xfId="40715" xr:uid="{8182BE6F-8449-433B-B9D9-C88E605F7D02}"/>
    <cellStyle name="Normal 7 14 3 5" xfId="18462" xr:uid="{EE8011B2-51FA-489A-942B-F19BEE2E9C0E}"/>
    <cellStyle name="Normal 7 14 3 6" xfId="33295" xr:uid="{E8186793-186B-4758-8A80-AA76B7B8F5DF}"/>
    <cellStyle name="Normal 7 14 4" xfId="4996" xr:uid="{59915349-1307-4E10-82E2-7CD98637B6D4}"/>
    <cellStyle name="Normal 7 14 4 2" xfId="8235" xr:uid="{8EBEA25F-8F40-4ECF-B8C0-6EB516D7E502}"/>
    <cellStyle name="Normal 7 14 4 2 2" xfId="15658" xr:uid="{D33240C3-DD68-4CEE-B263-F68F56479A75}"/>
    <cellStyle name="Normal 7 14 4 2 2 2" xfId="30496" xr:uid="{82980AE6-A212-4C3D-A2F3-714D8FFCC12F}"/>
    <cellStyle name="Normal 7 14 4 2 2 3" xfId="45329" xr:uid="{F1138E34-72F6-4805-9901-C99893ACE283}"/>
    <cellStyle name="Normal 7 14 4 2 3" xfId="23076" xr:uid="{9F1FC0CD-E283-44EA-A327-549379FBE126}"/>
    <cellStyle name="Normal 7 14 4 2 4" xfId="37909" xr:uid="{D34C3398-D0DD-488B-BDFA-58EA3C2FDCEA}"/>
    <cellStyle name="Normal 7 14 4 3" xfId="12420" xr:uid="{F971BD57-7024-404A-8172-4DB2D76234FD}"/>
    <cellStyle name="Normal 7 14 4 3 2" xfId="27258" xr:uid="{2A0D79A3-096D-40BE-88A6-63C0A611A0A6}"/>
    <cellStyle name="Normal 7 14 4 3 3" xfId="42091" xr:uid="{FE02AC85-D0E6-4736-8DA5-AD35CEAEC0E2}"/>
    <cellStyle name="Normal 7 14 4 4" xfId="19838" xr:uid="{59600932-7284-4E8E-9DB9-E9E4FECE0CE6}"/>
    <cellStyle name="Normal 7 14 4 5" xfId="34671" xr:uid="{7C40C3CD-3EE4-4E37-826B-9CF6032B0455}"/>
    <cellStyle name="Normal 7 14 5" xfId="5751" xr:uid="{15050AD5-5198-42B8-8166-237B2EB38074}"/>
    <cellStyle name="Normal 7 14 5 2" xfId="8991" xr:uid="{90408540-92A9-486E-96FB-9D4FB1375811}"/>
    <cellStyle name="Normal 7 14 5 2 2" xfId="16414" xr:uid="{CC495658-21CC-487C-892D-C838E135D235}"/>
    <cellStyle name="Normal 7 14 5 2 2 2" xfId="31252" xr:uid="{5B914E2F-23D6-487C-B398-FB054733F397}"/>
    <cellStyle name="Normal 7 14 5 2 2 3" xfId="46085" xr:uid="{FA43BE71-02E8-475B-8741-CE6F1D24FFBD}"/>
    <cellStyle name="Normal 7 14 5 2 3" xfId="23832" xr:uid="{AFDA853A-036C-4A8A-9406-1A69C431A145}"/>
    <cellStyle name="Normal 7 14 5 2 4" xfId="38665" xr:uid="{A1D97BAA-AC06-40F9-B28A-F943CDB56EF0}"/>
    <cellStyle name="Normal 7 14 5 3" xfId="13176" xr:uid="{E7C5052C-F941-40EE-8201-13CA0417C982}"/>
    <cellStyle name="Normal 7 14 5 3 2" xfId="28014" xr:uid="{1FA68C1F-239E-4788-B8B3-984AC00C72A6}"/>
    <cellStyle name="Normal 7 14 5 3 3" xfId="42847" xr:uid="{00D2825B-082E-4724-943E-1A7E26E97C11}"/>
    <cellStyle name="Normal 7 14 5 4" xfId="20594" xr:uid="{814E7ED8-94C9-4F6D-98C4-6A44DA77B68B}"/>
    <cellStyle name="Normal 7 14 5 5" xfId="35427" xr:uid="{70BC4ADC-5BA9-4289-8600-8F40C5DC6FEC}"/>
    <cellStyle name="Normal 7 14 6" xfId="3623" xr:uid="{CB45E136-1554-4F98-8BAC-8F6E063F60D8}"/>
    <cellStyle name="Normal 7 14 6 2" xfId="9578" xr:uid="{7EC447B9-222A-420A-9DEE-2539CFA9A81B}"/>
    <cellStyle name="Normal 7 14 6 2 2" xfId="17001" xr:uid="{9A191F69-C0DD-459C-8B23-52DDF96D0A9D}"/>
    <cellStyle name="Normal 7 14 6 2 2 2" xfId="31839" xr:uid="{739ED7D1-7DA0-4C22-A124-83AE0A3337FC}"/>
    <cellStyle name="Normal 7 14 6 2 2 3" xfId="46672" xr:uid="{0AD40D41-3419-44F0-B48C-FFFE23141E90}"/>
    <cellStyle name="Normal 7 14 6 2 3" xfId="24419" xr:uid="{9157D85F-4853-453D-985E-D6F9904B96B0}"/>
    <cellStyle name="Normal 7 14 6 2 4" xfId="39252" xr:uid="{4A22B880-AF04-497F-993B-D4D83C5F7A59}"/>
    <cellStyle name="Normal 7 14 6 3" xfId="11042" xr:uid="{7F6283F0-0EF0-46D3-9609-885E3774F1A3}"/>
    <cellStyle name="Normal 7 14 6 3 2" xfId="25880" xr:uid="{A7A3B6C3-8041-4C79-B223-6B8BF9DBE13C}"/>
    <cellStyle name="Normal 7 14 6 3 3" xfId="40713" xr:uid="{87C0E7C2-9945-491D-AEE1-1C1793E774E5}"/>
    <cellStyle name="Normal 7 14 6 4" xfId="18460" xr:uid="{29E56680-E4B8-42F8-BEDD-00C015E9C43B}"/>
    <cellStyle name="Normal 7 14 6 5" xfId="33293" xr:uid="{FAB3FF76-ABB8-4EB2-9AA4-268C4F0E58D5}"/>
    <cellStyle name="Normal 7 14 7" xfId="6859" xr:uid="{2EB9EB17-1BC8-4D4C-8464-1F26A9A2D440}"/>
    <cellStyle name="Normal 7 14 7 2" xfId="14282" xr:uid="{CAC5FF5E-1C95-4DF8-8347-81733D673FD7}"/>
    <cellStyle name="Normal 7 14 7 2 2" xfId="29120" xr:uid="{DDAAB9D6-C310-4B19-994E-EC5DC2ED42F5}"/>
    <cellStyle name="Normal 7 14 7 2 3" xfId="43953" xr:uid="{FD5EBECC-DA29-473C-BCC0-B6D0E2B22ED2}"/>
    <cellStyle name="Normal 7 14 7 3" xfId="21700" xr:uid="{EA431DCD-55EF-4087-AF81-5C49D0C6E6DD}"/>
    <cellStyle name="Normal 7 14 7 4" xfId="36533" xr:uid="{93CF1DEC-D870-4681-8762-C7F9E1461D81}"/>
    <cellStyle name="Normal 7 14 8" xfId="10015" xr:uid="{D39E144C-D3F6-48CD-B31F-B0BDAB6EAC5A}"/>
    <cellStyle name="Normal 7 14 8 2" xfId="24853" xr:uid="{8F2FE59E-CB55-49DC-B8F0-DF62EC8C6F19}"/>
    <cellStyle name="Normal 7 14 8 3" xfId="39686" xr:uid="{E671383F-4D8C-488E-A9C7-A1F9A3245F4B}"/>
    <cellStyle name="Normal 7 14 9" xfId="17433" xr:uid="{20B3FD90-53C7-48F7-85DE-FA506F30031E}"/>
    <cellStyle name="Normal 7 15" xfId="2480" xr:uid="{8C5AB857-F3EE-49A6-A09E-02D07421FD63}"/>
    <cellStyle name="Normal 7 15 10" xfId="32274" xr:uid="{1B1C8791-C8D9-487B-BDF1-46AB5C835F7B}"/>
    <cellStyle name="Normal 7 15 2" xfId="3627" xr:uid="{6E797A59-3ADA-423B-A0B5-AF6FCC4DF690}"/>
    <cellStyle name="Normal 7 15 2 2" xfId="4997" xr:uid="{E4AAC1EC-1781-4C65-8893-1C02C5C8824A}"/>
    <cellStyle name="Normal 7 15 2 2 2" xfId="8236" xr:uid="{038D6086-0CA2-4A81-86A0-9965ACC8197E}"/>
    <cellStyle name="Normal 7 15 2 2 2 2" xfId="15659" xr:uid="{08B5C023-3080-4DCB-A7EA-639CA1432E7C}"/>
    <cellStyle name="Normal 7 15 2 2 2 2 2" xfId="30497" xr:uid="{8DB54351-B732-4D33-A189-A371F91E3845}"/>
    <cellStyle name="Normal 7 15 2 2 2 2 3" xfId="45330" xr:uid="{31E6713E-2EAE-4A14-B672-5274E09710F2}"/>
    <cellStyle name="Normal 7 15 2 2 2 3" xfId="23077" xr:uid="{9B080428-58A2-487F-870B-B185AAD9A1AD}"/>
    <cellStyle name="Normal 7 15 2 2 2 4" xfId="37910" xr:uid="{D34203F7-B18F-43A3-ACCB-99AD10B68655}"/>
    <cellStyle name="Normal 7 15 2 2 3" xfId="12421" xr:uid="{A9FB2978-90B4-4A66-8F06-178058656EFF}"/>
    <cellStyle name="Normal 7 15 2 2 3 2" xfId="27259" xr:uid="{490E0EE4-7B5D-4EDB-BCFA-0C0387AF6DF7}"/>
    <cellStyle name="Normal 7 15 2 2 3 3" xfId="42092" xr:uid="{A0D24C13-1742-4E9C-8C71-C369323E40C8}"/>
    <cellStyle name="Normal 7 15 2 2 4" xfId="19839" xr:uid="{50091550-1242-4C66-87E3-C413FD16EBBB}"/>
    <cellStyle name="Normal 7 15 2 2 5" xfId="34672" xr:uid="{5BD0D8E3-0D82-45CB-8F10-F01E87088C0C}"/>
    <cellStyle name="Normal 7 15 2 3" xfId="6863" xr:uid="{4E746C72-3311-4965-B608-75EA84714690}"/>
    <cellStyle name="Normal 7 15 2 3 2" xfId="14286" xr:uid="{46ED15C8-EF8B-44DA-A789-7A37E90E494D}"/>
    <cellStyle name="Normal 7 15 2 3 2 2" xfId="29124" xr:uid="{A5218792-C4D1-4C00-8ED1-BE34043C5543}"/>
    <cellStyle name="Normal 7 15 2 3 2 3" xfId="43957" xr:uid="{502D47A4-D79A-4FE8-BD73-B8DB1B1BD74D}"/>
    <cellStyle name="Normal 7 15 2 3 3" xfId="21704" xr:uid="{60B9454C-920F-4D73-B464-34D424A9C003}"/>
    <cellStyle name="Normal 7 15 2 3 4" xfId="36537" xr:uid="{56D34557-0558-45B6-A66C-625AD75D66B0}"/>
    <cellStyle name="Normal 7 15 2 4" xfId="11046" xr:uid="{3F9D8A3D-B915-4467-A561-B8EEC5EEB2FD}"/>
    <cellStyle name="Normal 7 15 2 4 2" xfId="25884" xr:uid="{D84A35E6-9099-4982-A4E9-24A49137C469}"/>
    <cellStyle name="Normal 7 15 2 4 3" xfId="40717" xr:uid="{CA280E85-4929-4D17-ABA5-6CCB11E89D62}"/>
    <cellStyle name="Normal 7 15 2 5" xfId="18464" xr:uid="{A2FB2345-939F-43D3-BCCE-653644D2F4E7}"/>
    <cellStyle name="Normal 7 15 2 6" xfId="33297" xr:uid="{FDD5A9E4-1D14-46CC-B105-2729E2319BD9}"/>
    <cellStyle name="Normal 7 15 3" xfId="3628" xr:uid="{25085586-952B-487B-A80F-7BFDE945EA54}"/>
    <cellStyle name="Normal 7 15 3 2" xfId="4998" xr:uid="{CA443496-F809-4B24-9C8F-AB060E9BBA71}"/>
    <cellStyle name="Normal 7 15 3 2 2" xfId="8237" xr:uid="{6D22A7D0-C810-4CD0-996C-5D8B5829BE59}"/>
    <cellStyle name="Normal 7 15 3 2 2 2" xfId="15660" xr:uid="{5F7EA19A-026F-4825-9A7D-D567545418AC}"/>
    <cellStyle name="Normal 7 15 3 2 2 2 2" xfId="30498" xr:uid="{60FF7BB6-4362-4B19-AFAC-C24E9EB567A0}"/>
    <cellStyle name="Normal 7 15 3 2 2 2 3" xfId="45331" xr:uid="{50BFE48C-CAAB-49CD-A8B0-C2E99C9347D8}"/>
    <cellStyle name="Normal 7 15 3 2 2 3" xfId="23078" xr:uid="{A35D67D3-21B8-4E09-B775-B28885E769A1}"/>
    <cellStyle name="Normal 7 15 3 2 2 4" xfId="37911" xr:uid="{AE34E1C4-B79D-40A5-A30B-F7933CEDE5A5}"/>
    <cellStyle name="Normal 7 15 3 2 3" xfId="12422" xr:uid="{7B395E8E-01E4-478E-AE86-F486B0D950A2}"/>
    <cellStyle name="Normal 7 15 3 2 3 2" xfId="27260" xr:uid="{56B8C878-CA66-4D6D-B4B9-10234D9E3E41}"/>
    <cellStyle name="Normal 7 15 3 2 3 3" xfId="42093" xr:uid="{5C6787FA-F5A3-48AB-897E-B8EE89DF3DDD}"/>
    <cellStyle name="Normal 7 15 3 2 4" xfId="19840" xr:uid="{408A11A2-41C0-4154-987F-DD0DA5C6B2DC}"/>
    <cellStyle name="Normal 7 15 3 2 5" xfId="34673" xr:uid="{5E0496BE-CF0D-4BD3-AAB2-58008CF9234D}"/>
    <cellStyle name="Normal 7 15 3 3" xfId="6864" xr:uid="{D7FFCAD1-2A28-43F1-9D23-DD1E6E0046C3}"/>
    <cellStyle name="Normal 7 15 3 3 2" xfId="14287" xr:uid="{ABBDB3F8-0BBB-4BA6-8EC7-397E63505407}"/>
    <cellStyle name="Normal 7 15 3 3 2 2" xfId="29125" xr:uid="{831AAEA7-9876-4FD7-B07F-44CCDDD22A5C}"/>
    <cellStyle name="Normal 7 15 3 3 2 3" xfId="43958" xr:uid="{631B5234-2018-4B46-AFA8-667B52D5554A}"/>
    <cellStyle name="Normal 7 15 3 3 3" xfId="21705" xr:uid="{AF02CE53-CD30-43D7-A90D-FAC808657FF2}"/>
    <cellStyle name="Normal 7 15 3 3 4" xfId="36538" xr:uid="{6AE53CFB-A738-44F2-B0DA-407D828FE2FA}"/>
    <cellStyle name="Normal 7 15 3 4" xfId="11047" xr:uid="{BB18B402-8B2A-4E88-B95A-D1CB4E7E2A3A}"/>
    <cellStyle name="Normal 7 15 3 4 2" xfId="25885" xr:uid="{71D4B1B3-0F02-4057-B4CA-27E8F36ACBBF}"/>
    <cellStyle name="Normal 7 15 3 4 3" xfId="40718" xr:uid="{8CF2EDAC-04AD-4D15-ACA1-EF426ACE0E97}"/>
    <cellStyle name="Normal 7 15 3 5" xfId="18465" xr:uid="{E4D5D35D-EC7D-454B-84E1-397B12A3E580}"/>
    <cellStyle name="Normal 7 15 3 6" xfId="33298" xr:uid="{565835C1-7FF7-44DD-B0A9-47653E16DF59}"/>
    <cellStyle name="Normal 7 15 4" xfId="4999" xr:uid="{D7F83B3D-4304-49AF-B05C-FC13C99A066A}"/>
    <cellStyle name="Normal 7 15 4 2" xfId="8238" xr:uid="{9005F60F-9DC4-4442-A9C3-6A9D6E44D902}"/>
    <cellStyle name="Normal 7 15 4 2 2" xfId="15661" xr:uid="{FF768EBD-7F62-422A-A3AE-F498CA37EF52}"/>
    <cellStyle name="Normal 7 15 4 2 2 2" xfId="30499" xr:uid="{834EBEE6-32BE-4486-8762-E4B6648734BB}"/>
    <cellStyle name="Normal 7 15 4 2 2 3" xfId="45332" xr:uid="{59922969-CD95-4E8C-9EA1-ED5D32F3A7D8}"/>
    <cellStyle name="Normal 7 15 4 2 3" xfId="23079" xr:uid="{97880170-9EA4-4C92-B84B-C7AE3C4ADC37}"/>
    <cellStyle name="Normal 7 15 4 2 4" xfId="37912" xr:uid="{03BA1C90-B01C-484B-BFCF-469B413337BE}"/>
    <cellStyle name="Normal 7 15 4 3" xfId="12423" xr:uid="{823BB2A5-E484-4212-A8AC-A4F4D6D0C9E3}"/>
    <cellStyle name="Normal 7 15 4 3 2" xfId="27261" xr:uid="{D97CD141-11D6-45C1-9000-E09D66F12A80}"/>
    <cellStyle name="Normal 7 15 4 3 3" xfId="42094" xr:uid="{8C6B2680-9BAD-4CC6-8E19-5A3F57AF9F76}"/>
    <cellStyle name="Normal 7 15 4 4" xfId="19841" xr:uid="{489A1A27-6872-4CBE-970B-E9A5CCF626C7}"/>
    <cellStyle name="Normal 7 15 4 5" xfId="34674" xr:uid="{5A938A16-EEB5-49E0-975A-E2B7F69EF0DB}"/>
    <cellStyle name="Normal 7 15 5" xfId="5846" xr:uid="{EA7F25DB-D663-48E2-BBAB-5A29784D6F3C}"/>
    <cellStyle name="Normal 7 15 5 2" xfId="9085" xr:uid="{8A730062-1EB4-4565-9FBF-75B5133CD446}"/>
    <cellStyle name="Normal 7 15 5 2 2" xfId="16508" xr:uid="{E3C86DFF-905D-4A1B-BBDC-FFE5E0F1E4B7}"/>
    <cellStyle name="Normal 7 15 5 2 2 2" xfId="31346" xr:uid="{21967CEC-158F-4C6C-BC7D-B238AC1BC711}"/>
    <cellStyle name="Normal 7 15 5 2 2 3" xfId="46179" xr:uid="{FF768E2E-DFE8-4764-B361-E54793FA3587}"/>
    <cellStyle name="Normal 7 15 5 2 3" xfId="23926" xr:uid="{D0BE049D-D8BA-4F31-8C47-42C5C8C4C6DF}"/>
    <cellStyle name="Normal 7 15 5 2 4" xfId="38759" xr:uid="{2D3C19ED-2E1B-49BB-89D4-233489C6C689}"/>
    <cellStyle name="Normal 7 15 5 3" xfId="13270" xr:uid="{30A0F525-9F09-42F2-B410-2CF0D5CE6ACA}"/>
    <cellStyle name="Normal 7 15 5 3 2" xfId="28108" xr:uid="{C43683D3-CE91-46F5-988D-BA04321EC629}"/>
    <cellStyle name="Normal 7 15 5 3 3" xfId="42941" xr:uid="{A5090300-2F99-46DC-AFA6-D83E7140CD88}"/>
    <cellStyle name="Normal 7 15 5 4" xfId="20688" xr:uid="{44FC41C9-B88D-428B-B0FE-9F73A37A5BC2}"/>
    <cellStyle name="Normal 7 15 5 5" xfId="35521" xr:uid="{7A4236D7-A04F-49BB-923D-887879463059}"/>
    <cellStyle name="Normal 7 15 6" xfId="3626" xr:uid="{3CCEFD0F-9EBC-4EA8-9273-38386F9BEFA6}"/>
    <cellStyle name="Normal 7 15 6 2" xfId="9579" xr:uid="{FEE137FA-0262-4103-A78A-0BE63150CBF9}"/>
    <cellStyle name="Normal 7 15 6 2 2" xfId="17002" xr:uid="{23C7F4C8-1E28-456F-A633-B4986B2D0B36}"/>
    <cellStyle name="Normal 7 15 6 2 2 2" xfId="31840" xr:uid="{7FA99B86-3E63-49EA-B6B7-2AC9651795AE}"/>
    <cellStyle name="Normal 7 15 6 2 2 3" xfId="46673" xr:uid="{AA5668C7-0108-4119-B2A4-60C98C583ADB}"/>
    <cellStyle name="Normal 7 15 6 2 3" xfId="24420" xr:uid="{8E3716E5-11B1-449F-991C-1C098177083F}"/>
    <cellStyle name="Normal 7 15 6 2 4" xfId="39253" xr:uid="{02280767-F059-435D-9C13-7A0FAEA27429}"/>
    <cellStyle name="Normal 7 15 6 3" xfId="11045" xr:uid="{6F40EE4F-033A-4657-AE98-9D314FC75094}"/>
    <cellStyle name="Normal 7 15 6 3 2" xfId="25883" xr:uid="{0C6D811B-1708-45E5-BD72-C658D6DB923C}"/>
    <cellStyle name="Normal 7 15 6 3 3" xfId="40716" xr:uid="{7270FD0B-8F10-45C6-B9C3-E920617BC1B8}"/>
    <cellStyle name="Normal 7 15 6 4" xfId="18463" xr:uid="{57656ABD-DCF5-42F9-A46D-757DD0850E87}"/>
    <cellStyle name="Normal 7 15 6 5" xfId="33296" xr:uid="{2117F712-3CDA-4142-B4D0-D6079DD015ED}"/>
    <cellStyle name="Normal 7 15 7" xfId="6862" xr:uid="{7D139191-D0C0-46D3-8140-25A3914AFF9F}"/>
    <cellStyle name="Normal 7 15 7 2" xfId="14285" xr:uid="{9BB8144C-40FF-468B-BB1B-43E12365A321}"/>
    <cellStyle name="Normal 7 15 7 2 2" xfId="29123" xr:uid="{4BCDBA78-13D5-485C-A74C-CFC8F4434300}"/>
    <cellStyle name="Normal 7 15 7 2 3" xfId="43956" xr:uid="{7991AA83-3CEA-49A5-A238-E15EF1FC1B56}"/>
    <cellStyle name="Normal 7 15 7 3" xfId="21703" xr:uid="{89E1296A-DF43-4BD6-BC09-34218A0B9FD0}"/>
    <cellStyle name="Normal 7 15 7 4" xfId="36536" xr:uid="{2455C72A-FD7D-4132-85AB-BD9C68FDB78C}"/>
    <cellStyle name="Normal 7 15 8" xfId="10023" xr:uid="{9064F317-2611-476B-9339-397E0BDCCD2A}"/>
    <cellStyle name="Normal 7 15 8 2" xfId="24861" xr:uid="{2AE4A3EA-C000-4028-97CF-63F7A4D751B6}"/>
    <cellStyle name="Normal 7 15 8 3" xfId="39694" xr:uid="{7E92A779-927E-4465-A117-261C53555FA0}"/>
    <cellStyle name="Normal 7 15 9" xfId="17441" xr:uid="{F54B22CB-CBD0-47A1-989F-CC459B66FCD8}"/>
    <cellStyle name="Normal 7 16" xfId="2481" xr:uid="{D999C308-3EB3-4926-861E-AE0F3FF88EC5}"/>
    <cellStyle name="Normal 7 16 10" xfId="32275" xr:uid="{2FA82F4A-C0E8-4396-9836-D0DB490C86A2}"/>
    <cellStyle name="Normal 7 16 2" xfId="3630" xr:uid="{1D79AFA6-DCF5-4F2A-A67B-E99B6CFE9E91}"/>
    <cellStyle name="Normal 7 16 2 2" xfId="5000" xr:uid="{8B2FE790-E158-40A3-997B-2373035185EB}"/>
    <cellStyle name="Normal 7 16 2 2 2" xfId="8239" xr:uid="{B3FC9520-2691-4DE3-961A-862A7A8C3D04}"/>
    <cellStyle name="Normal 7 16 2 2 2 2" xfId="15662" xr:uid="{B698DC79-8885-4D35-8F02-E5B267D68E03}"/>
    <cellStyle name="Normal 7 16 2 2 2 2 2" xfId="30500" xr:uid="{ED985428-1A95-4C2A-A10B-30F0494B7E5C}"/>
    <cellStyle name="Normal 7 16 2 2 2 2 3" xfId="45333" xr:uid="{332F86C0-91C0-49E6-BBC8-119A1ACC537D}"/>
    <cellStyle name="Normal 7 16 2 2 2 3" xfId="23080" xr:uid="{4649B572-5B07-4B8F-AF65-07A45C175AD6}"/>
    <cellStyle name="Normal 7 16 2 2 2 4" xfId="37913" xr:uid="{9111203A-040F-40F1-ACD3-5518B406A703}"/>
    <cellStyle name="Normal 7 16 2 2 3" xfId="12424" xr:uid="{48649224-5338-4CF6-A763-B6CF943BEAD3}"/>
    <cellStyle name="Normal 7 16 2 2 3 2" xfId="27262" xr:uid="{FC022A6C-38C0-4080-B1A9-BCC56C988842}"/>
    <cellStyle name="Normal 7 16 2 2 3 3" xfId="42095" xr:uid="{5492EDB0-5B69-4A3B-8930-48D334EF5651}"/>
    <cellStyle name="Normal 7 16 2 2 4" xfId="19842" xr:uid="{F9F897D4-58BA-42AB-A549-6E6DD1C64CF1}"/>
    <cellStyle name="Normal 7 16 2 2 5" xfId="34675" xr:uid="{85EBFB27-355A-4625-BA9D-3D2B8382125C}"/>
    <cellStyle name="Normal 7 16 2 3" xfId="6866" xr:uid="{A9EB8704-A566-44D1-8D6A-859BFA17D39A}"/>
    <cellStyle name="Normal 7 16 2 3 2" xfId="14289" xr:uid="{30EB78C6-2084-4900-852E-417C6DC69FB2}"/>
    <cellStyle name="Normal 7 16 2 3 2 2" xfId="29127" xr:uid="{1B5126BC-4707-48FC-BBED-7CB62F41970E}"/>
    <cellStyle name="Normal 7 16 2 3 2 3" xfId="43960" xr:uid="{C651BCEC-3665-4828-9050-490F555F34B9}"/>
    <cellStyle name="Normal 7 16 2 3 3" xfId="21707" xr:uid="{7267FF44-09AE-47F6-BA35-A8BBCF15B3EF}"/>
    <cellStyle name="Normal 7 16 2 3 4" xfId="36540" xr:uid="{5FBF66AF-7315-40B3-A83F-86096F6A81BE}"/>
    <cellStyle name="Normal 7 16 2 4" xfId="11049" xr:uid="{A540B07B-4266-4EE5-9BBD-A3FE9A4779EF}"/>
    <cellStyle name="Normal 7 16 2 4 2" xfId="25887" xr:uid="{68CF7575-B56E-4AC5-B40D-37E039C82EBB}"/>
    <cellStyle name="Normal 7 16 2 4 3" xfId="40720" xr:uid="{75885D89-F6E6-4DE5-8A3C-BF392C4F2EB4}"/>
    <cellStyle name="Normal 7 16 2 5" xfId="18467" xr:uid="{F568BAF4-A6CC-48C7-8709-10420C6F2335}"/>
    <cellStyle name="Normal 7 16 2 6" xfId="33300" xr:uid="{8B9EEFF3-7A3F-469C-A45A-A54E855A152F}"/>
    <cellStyle name="Normal 7 16 3" xfId="3631" xr:uid="{EF31D5E0-66A4-4BAC-B5E5-518DD8FE5622}"/>
    <cellStyle name="Normal 7 16 3 2" xfId="5001" xr:uid="{AEE7693B-D0E7-4F6C-B433-E9CCB9452291}"/>
    <cellStyle name="Normal 7 16 3 2 2" xfId="8240" xr:uid="{38A98B4A-0857-49AA-84B8-D38D284C7C4B}"/>
    <cellStyle name="Normal 7 16 3 2 2 2" xfId="15663" xr:uid="{BFFAF273-B668-4E52-ABA7-DD9FCC609208}"/>
    <cellStyle name="Normal 7 16 3 2 2 2 2" xfId="30501" xr:uid="{718ABF6E-3233-4E58-92E3-4F356CB63051}"/>
    <cellStyle name="Normal 7 16 3 2 2 2 3" xfId="45334" xr:uid="{D351501A-1B81-4FCF-8495-FF289EA4A16B}"/>
    <cellStyle name="Normal 7 16 3 2 2 3" xfId="23081" xr:uid="{67FADA9D-1CC7-4879-A742-23173516EE23}"/>
    <cellStyle name="Normal 7 16 3 2 2 4" xfId="37914" xr:uid="{18112934-AB2E-417A-A8EC-ACB27F199E68}"/>
    <cellStyle name="Normal 7 16 3 2 3" xfId="12425" xr:uid="{87D16847-5621-427B-A2B5-4668A860BA07}"/>
    <cellStyle name="Normal 7 16 3 2 3 2" xfId="27263" xr:uid="{93DC9BA1-1363-4A4C-9A80-F30B86D0DABF}"/>
    <cellStyle name="Normal 7 16 3 2 3 3" xfId="42096" xr:uid="{A93A35F5-D5D1-4D17-A593-CE21F8644946}"/>
    <cellStyle name="Normal 7 16 3 2 4" xfId="19843" xr:uid="{1EF274ED-4668-4CC5-8718-7340E95D7D24}"/>
    <cellStyle name="Normal 7 16 3 2 5" xfId="34676" xr:uid="{1C036028-BD68-43D1-80BC-941E27EF286E}"/>
    <cellStyle name="Normal 7 16 3 3" xfId="6867" xr:uid="{A4C4C6D4-FEAE-46F4-9CC8-5D768C214424}"/>
    <cellStyle name="Normal 7 16 3 3 2" xfId="14290" xr:uid="{0632DCF9-F7CF-4B56-921A-8B335DC128FF}"/>
    <cellStyle name="Normal 7 16 3 3 2 2" xfId="29128" xr:uid="{C4290CEF-C767-4238-99D5-3C09F38BD20D}"/>
    <cellStyle name="Normal 7 16 3 3 2 3" xfId="43961" xr:uid="{5C442132-5B62-41F9-A442-C05313EDD8F4}"/>
    <cellStyle name="Normal 7 16 3 3 3" xfId="21708" xr:uid="{4318AAE3-52F8-4D73-B37D-92053AE1C50A}"/>
    <cellStyle name="Normal 7 16 3 3 4" xfId="36541" xr:uid="{44AC293B-BCAA-4F58-8B9B-E2134399CFBA}"/>
    <cellStyle name="Normal 7 16 3 4" xfId="11050" xr:uid="{6F100A0E-C836-4D96-95AE-3E33E200E2C7}"/>
    <cellStyle name="Normal 7 16 3 4 2" xfId="25888" xr:uid="{D9611C7D-0096-4DFA-BF1E-C0290F3072F3}"/>
    <cellStyle name="Normal 7 16 3 4 3" xfId="40721" xr:uid="{18E60079-0F31-4EE2-A063-44527210DC84}"/>
    <cellStyle name="Normal 7 16 3 5" xfId="18468" xr:uid="{6DB91523-F9D6-4F60-8912-313A08294A6D}"/>
    <cellStyle name="Normal 7 16 3 6" xfId="33301" xr:uid="{2A734FE9-7218-41F0-8C0E-46785715C7C6}"/>
    <cellStyle name="Normal 7 16 4" xfId="5002" xr:uid="{9185F5EB-3452-4DF6-B477-544075573715}"/>
    <cellStyle name="Normal 7 16 4 2" xfId="8241" xr:uid="{CA8256D5-53ED-4449-A319-50A318474A30}"/>
    <cellStyle name="Normal 7 16 4 2 2" xfId="15664" xr:uid="{1065ADF9-60EE-4FFE-B3EE-17E0848E7263}"/>
    <cellStyle name="Normal 7 16 4 2 2 2" xfId="30502" xr:uid="{714AC9B2-5DA4-40F8-805D-AA5B9A474AE9}"/>
    <cellStyle name="Normal 7 16 4 2 2 3" xfId="45335" xr:uid="{F5F5D276-0AE7-4123-9083-A60103D2325F}"/>
    <cellStyle name="Normal 7 16 4 2 3" xfId="23082" xr:uid="{9BB573A9-A426-4691-96F4-5B7AFEF4E79F}"/>
    <cellStyle name="Normal 7 16 4 2 4" xfId="37915" xr:uid="{7B3E20A5-E1E6-4C19-BD83-4C70B8408686}"/>
    <cellStyle name="Normal 7 16 4 3" xfId="12426" xr:uid="{A32A52E0-4D0A-4666-8B61-ADD4EEA16445}"/>
    <cellStyle name="Normal 7 16 4 3 2" xfId="27264" xr:uid="{7627E247-00E5-43CF-8208-B9708C4DFB22}"/>
    <cellStyle name="Normal 7 16 4 3 3" xfId="42097" xr:uid="{8FD01B9E-4EFE-4BA5-A0F2-4FAF24ED06A4}"/>
    <cellStyle name="Normal 7 16 4 4" xfId="19844" xr:uid="{E471D800-47EF-4FC8-B44F-3A39C59EF2BF}"/>
    <cellStyle name="Normal 7 16 4 5" xfId="34677" xr:uid="{FDC722B2-78FE-463F-9119-03609A7D9D2C}"/>
    <cellStyle name="Normal 7 16 5" xfId="5826" xr:uid="{2E344348-D67E-4211-88E2-4F3F74906979}"/>
    <cellStyle name="Normal 7 16 5 2" xfId="9065" xr:uid="{5DA695A7-30B0-4229-BCFF-4A6030A51EEF}"/>
    <cellStyle name="Normal 7 16 5 2 2" xfId="16488" xr:uid="{A5871809-F190-4727-9598-A1203D566D17}"/>
    <cellStyle name="Normal 7 16 5 2 2 2" xfId="31326" xr:uid="{C885BFCA-9F6D-4F1D-A15F-3C93C73A8978}"/>
    <cellStyle name="Normal 7 16 5 2 2 3" xfId="46159" xr:uid="{DE440281-07DE-417E-B747-C8108CAE8A84}"/>
    <cellStyle name="Normal 7 16 5 2 3" xfId="23906" xr:uid="{88841E11-3C28-4B39-AE86-CF1E7B1BCE35}"/>
    <cellStyle name="Normal 7 16 5 2 4" xfId="38739" xr:uid="{B823F4E5-C7D5-4131-A444-B32D2FA6D227}"/>
    <cellStyle name="Normal 7 16 5 3" xfId="13250" xr:uid="{ED71773B-DECC-4D32-90D6-62AF37F3B4A5}"/>
    <cellStyle name="Normal 7 16 5 3 2" xfId="28088" xr:uid="{EEE645DE-A263-4729-8EED-34D685C3F8BE}"/>
    <cellStyle name="Normal 7 16 5 3 3" xfId="42921" xr:uid="{41EE321E-506B-407A-81F2-A6BDC8330A9F}"/>
    <cellStyle name="Normal 7 16 5 4" xfId="20668" xr:uid="{5F56C4AB-50E4-408F-945A-F0AFE4BBBFD0}"/>
    <cellStyle name="Normal 7 16 5 5" xfId="35501" xr:uid="{443D17F6-0D3C-45DE-861B-51F7F25A1ACE}"/>
    <cellStyle name="Normal 7 16 6" xfId="3629" xr:uid="{50CBA062-456D-4FF4-AC4F-82085B8EC6FF}"/>
    <cellStyle name="Normal 7 16 6 2" xfId="9580" xr:uid="{17A27B9D-F49C-437C-A88C-ECE643AC5A0B}"/>
    <cellStyle name="Normal 7 16 6 2 2" xfId="17003" xr:uid="{A015583B-9ACB-432F-858B-F98731EA68EA}"/>
    <cellStyle name="Normal 7 16 6 2 2 2" xfId="31841" xr:uid="{086AE6B4-6264-4928-8E0A-D158AD6F4ADA}"/>
    <cellStyle name="Normal 7 16 6 2 2 3" xfId="46674" xr:uid="{48766EDB-F856-4DCC-9C0F-938706F4DC13}"/>
    <cellStyle name="Normal 7 16 6 2 3" xfId="24421" xr:uid="{C7532EFE-CFB3-4B3E-B2B3-EBF9111A4746}"/>
    <cellStyle name="Normal 7 16 6 2 4" xfId="39254" xr:uid="{A4966870-BB3F-458E-A453-D49BE962C5CF}"/>
    <cellStyle name="Normal 7 16 6 3" xfId="11048" xr:uid="{37E5093A-2931-4269-9FE5-A7454A06B7B7}"/>
    <cellStyle name="Normal 7 16 6 3 2" xfId="25886" xr:uid="{5728DB9C-A407-4F55-AFD0-2304FA16566A}"/>
    <cellStyle name="Normal 7 16 6 3 3" xfId="40719" xr:uid="{893BB0AF-9056-43EF-9656-95299F5BBDC6}"/>
    <cellStyle name="Normal 7 16 6 4" xfId="18466" xr:uid="{5F7509C3-01CB-4F24-A405-F29D8963F7DA}"/>
    <cellStyle name="Normal 7 16 6 5" xfId="33299" xr:uid="{075292F3-FDCD-41BB-8756-D8206B3A2A21}"/>
    <cellStyle name="Normal 7 16 7" xfId="6865" xr:uid="{D6944ECA-385A-410E-801E-1CCC87E2B6B8}"/>
    <cellStyle name="Normal 7 16 7 2" xfId="14288" xr:uid="{D37D5A92-7CE4-4CDF-BA08-404A352FF238}"/>
    <cellStyle name="Normal 7 16 7 2 2" xfId="29126" xr:uid="{3A82DBE5-FBC8-4452-90E9-AE9643BC63CB}"/>
    <cellStyle name="Normal 7 16 7 2 3" xfId="43959" xr:uid="{E167AAFA-3E60-4A1A-A76A-E441A77B8E8C}"/>
    <cellStyle name="Normal 7 16 7 3" xfId="21706" xr:uid="{CD0340C1-0FF8-4F2F-ACD9-5C41FA309F1F}"/>
    <cellStyle name="Normal 7 16 7 4" xfId="36539" xr:uid="{F0F4528C-0584-4BA4-BF67-0253F878C2D9}"/>
    <cellStyle name="Normal 7 16 8" xfId="10024" xr:uid="{17FDA6F6-237D-4D25-87AD-0527E04F2339}"/>
    <cellStyle name="Normal 7 16 8 2" xfId="24862" xr:uid="{ECD24196-04AE-4CF7-A398-73D67EC1774D}"/>
    <cellStyle name="Normal 7 16 8 3" xfId="39695" xr:uid="{C0512E18-2ADA-4F3F-9964-31FD8DF3E1BC}"/>
    <cellStyle name="Normal 7 16 9" xfId="17442" xr:uid="{ABF6E9AC-E2A9-4771-BA00-EADA175F94B7}"/>
    <cellStyle name="Normal 7 17" xfId="2369" xr:uid="{72C7C7C0-C8D3-4504-97E4-C7BFA79C5288}"/>
    <cellStyle name="Normal 7 17 10" xfId="32192" xr:uid="{51F84675-C175-4E37-9FC3-57D85DC9C9C3}"/>
    <cellStyle name="Normal 7 17 2" xfId="3633" xr:uid="{3E6A3B37-D8CA-432D-A350-72125C431456}"/>
    <cellStyle name="Normal 7 17 2 2" xfId="5003" xr:uid="{0FD36AB2-3977-479A-9D63-B22E1C2A59F3}"/>
    <cellStyle name="Normal 7 17 2 2 2" xfId="8242" xr:uid="{90C8B952-E635-40CE-824E-81385D691D61}"/>
    <cellStyle name="Normal 7 17 2 2 2 2" xfId="15665" xr:uid="{EAA584F2-54AB-49D7-B74A-F5733161CD34}"/>
    <cellStyle name="Normal 7 17 2 2 2 2 2" xfId="30503" xr:uid="{B38F0A8C-8BFA-4E43-A7A1-5F725E2DE027}"/>
    <cellStyle name="Normal 7 17 2 2 2 2 3" xfId="45336" xr:uid="{FCC6AD79-DD93-4D5E-A115-6E024F5C674C}"/>
    <cellStyle name="Normal 7 17 2 2 2 3" xfId="23083" xr:uid="{AA84FCCE-F433-4267-BCF3-54CC209CD94A}"/>
    <cellStyle name="Normal 7 17 2 2 2 4" xfId="37916" xr:uid="{73B2BE99-6382-4AB0-B02E-53640710CAFE}"/>
    <cellStyle name="Normal 7 17 2 2 3" xfId="12427" xr:uid="{1F5FE475-C187-4E17-8A46-4218487EBEAD}"/>
    <cellStyle name="Normal 7 17 2 2 3 2" xfId="27265" xr:uid="{AFE7AC50-981D-4981-8D01-6E2851E43B5A}"/>
    <cellStyle name="Normal 7 17 2 2 3 3" xfId="42098" xr:uid="{7F6C275C-FB68-4C76-9023-AB7E5489C2BF}"/>
    <cellStyle name="Normal 7 17 2 2 4" xfId="19845" xr:uid="{89B1993A-2C77-49BD-9C0F-823A1D11DAF3}"/>
    <cellStyle name="Normal 7 17 2 2 5" xfId="34678" xr:uid="{DC664ECC-197B-45FF-ACDB-523BD0556404}"/>
    <cellStyle name="Normal 7 17 2 3" xfId="6869" xr:uid="{4BE5D510-4629-41D6-92F8-F46370E96649}"/>
    <cellStyle name="Normal 7 17 2 3 2" xfId="14292" xr:uid="{F7C6FD83-AE4A-4A91-A8C7-4FC7188AAA8E}"/>
    <cellStyle name="Normal 7 17 2 3 2 2" xfId="29130" xr:uid="{25A4614C-C06D-4643-A4F0-62AA61877ED8}"/>
    <cellStyle name="Normal 7 17 2 3 2 3" xfId="43963" xr:uid="{E87CDE6B-0F1C-44CC-B65C-BAE6BFD7BC18}"/>
    <cellStyle name="Normal 7 17 2 3 3" xfId="21710" xr:uid="{CE1572CE-A807-493C-BC2B-4F29A364558D}"/>
    <cellStyle name="Normal 7 17 2 3 4" xfId="36543" xr:uid="{D7292FBC-97A7-4B19-9EB0-260AA337F35A}"/>
    <cellStyle name="Normal 7 17 2 4" xfId="11052" xr:uid="{812D8A1D-9D07-45FB-A829-0B62D7CF436B}"/>
    <cellStyle name="Normal 7 17 2 4 2" xfId="25890" xr:uid="{F58EC8DD-967F-40AE-89A4-D4CE2300AAA8}"/>
    <cellStyle name="Normal 7 17 2 4 3" xfId="40723" xr:uid="{19B5542F-B839-4459-9106-F43A2774105C}"/>
    <cellStyle name="Normal 7 17 2 5" xfId="18470" xr:uid="{7482A42E-1537-42AE-A8C3-B9BB1B2F22C3}"/>
    <cellStyle name="Normal 7 17 2 6" xfId="33303" xr:uid="{EB2C5E00-B6BC-4105-A72B-526BDD6ABE52}"/>
    <cellStyle name="Normal 7 17 3" xfId="3634" xr:uid="{0FE4022A-F2A2-4F84-995F-8AECF78E7B32}"/>
    <cellStyle name="Normal 7 17 3 2" xfId="5004" xr:uid="{BC993550-9BAE-4DD0-8ACE-A7B48006A280}"/>
    <cellStyle name="Normal 7 17 3 2 2" xfId="8243" xr:uid="{E367F7F3-5466-4ECD-98DE-BB5179E6F463}"/>
    <cellStyle name="Normal 7 17 3 2 2 2" xfId="15666" xr:uid="{37B0BB92-A9A3-4C08-9D84-A85A4F7748D2}"/>
    <cellStyle name="Normal 7 17 3 2 2 2 2" xfId="30504" xr:uid="{D66FA3E8-7683-49E4-A8DA-E0DDA83EC9DF}"/>
    <cellStyle name="Normal 7 17 3 2 2 2 3" xfId="45337" xr:uid="{C3B5BAA9-BAE7-4ADC-A8FF-5B65F76B8E1D}"/>
    <cellStyle name="Normal 7 17 3 2 2 3" xfId="23084" xr:uid="{2B460107-4456-4633-B050-A3BD7262EF89}"/>
    <cellStyle name="Normal 7 17 3 2 2 4" xfId="37917" xr:uid="{9B01B3DA-0409-45E7-A371-79052C7D2B32}"/>
    <cellStyle name="Normal 7 17 3 2 3" xfId="12428" xr:uid="{17B1B4D8-E62C-47C8-AC90-ABB28CEF4A30}"/>
    <cellStyle name="Normal 7 17 3 2 3 2" xfId="27266" xr:uid="{984C6E35-1CA9-47DF-9823-5C9FA002BAB7}"/>
    <cellStyle name="Normal 7 17 3 2 3 3" xfId="42099" xr:uid="{773B7DE4-ECD1-4CFD-BB0D-C1B52328A582}"/>
    <cellStyle name="Normal 7 17 3 2 4" xfId="19846" xr:uid="{8E51B2D1-110E-42A4-9B1D-6AEE4D9FFC3F}"/>
    <cellStyle name="Normal 7 17 3 2 5" xfId="34679" xr:uid="{B319CAAB-2FB6-4652-9422-6752488B51A1}"/>
    <cellStyle name="Normal 7 17 3 3" xfId="6870" xr:uid="{4A63592D-BB33-4698-ABEF-2C87B3739967}"/>
    <cellStyle name="Normal 7 17 3 3 2" xfId="14293" xr:uid="{9E4D6918-8480-4E66-BF1D-60B032D90287}"/>
    <cellStyle name="Normal 7 17 3 3 2 2" xfId="29131" xr:uid="{596FF7DA-142B-4D4A-8A9F-61E658E3F4E5}"/>
    <cellStyle name="Normal 7 17 3 3 2 3" xfId="43964" xr:uid="{CA54C14B-E6FA-466A-B940-95779CA0707C}"/>
    <cellStyle name="Normal 7 17 3 3 3" xfId="21711" xr:uid="{13719845-344D-421C-9E53-FFB649FE77E9}"/>
    <cellStyle name="Normal 7 17 3 3 4" xfId="36544" xr:uid="{FB6E749B-E89D-4C8C-BA31-08067D226D6A}"/>
    <cellStyle name="Normal 7 17 3 4" xfId="11053" xr:uid="{1CCB27CD-C545-4CD7-9F02-AD8748170C14}"/>
    <cellStyle name="Normal 7 17 3 4 2" xfId="25891" xr:uid="{416BE2AD-A246-447D-A12A-811D9441FBAB}"/>
    <cellStyle name="Normal 7 17 3 4 3" xfId="40724" xr:uid="{9F0A26CE-8E88-4E21-885A-3DC77CA72956}"/>
    <cellStyle name="Normal 7 17 3 5" xfId="18471" xr:uid="{42278943-D09F-4556-A3FA-9F2D3B990707}"/>
    <cellStyle name="Normal 7 17 3 6" xfId="33304" xr:uid="{5083A316-AF35-47C5-A72A-814A5FA5339D}"/>
    <cellStyle name="Normal 7 17 4" xfId="5005" xr:uid="{B8797DE9-128B-4112-9DD1-67188F116AB2}"/>
    <cellStyle name="Normal 7 17 4 2" xfId="8244" xr:uid="{409EC995-DC82-4509-A2B0-5FB52F42CFCE}"/>
    <cellStyle name="Normal 7 17 4 2 2" xfId="15667" xr:uid="{AAA00868-6390-4CF5-B625-FC1B21E8BC7E}"/>
    <cellStyle name="Normal 7 17 4 2 2 2" xfId="30505" xr:uid="{5FE05509-93D3-44AE-BC5B-67CF53DA17C3}"/>
    <cellStyle name="Normal 7 17 4 2 2 3" xfId="45338" xr:uid="{A1867CB2-FDB0-4C9F-AEF8-DD2960E2827C}"/>
    <cellStyle name="Normal 7 17 4 2 3" xfId="23085" xr:uid="{AC0D1B25-7353-4296-BBB6-B9663BFBF16C}"/>
    <cellStyle name="Normal 7 17 4 2 4" xfId="37918" xr:uid="{1DF0FF17-2FE4-4528-94CA-7A0DADDF719D}"/>
    <cellStyle name="Normal 7 17 4 3" xfId="12429" xr:uid="{B1EB42CD-0ABE-4BB5-8024-0AC0000E09C6}"/>
    <cellStyle name="Normal 7 17 4 3 2" xfId="27267" xr:uid="{F0A5390B-074D-4150-B4DC-1FE3ED67CF30}"/>
    <cellStyle name="Normal 7 17 4 3 3" xfId="42100" xr:uid="{8814F9CF-D803-4FAF-B99B-07CEF73DEA6D}"/>
    <cellStyle name="Normal 7 17 4 4" xfId="19847" xr:uid="{1D56D22D-39CA-4C34-BB72-C721582AC213}"/>
    <cellStyle name="Normal 7 17 4 5" xfId="34680" xr:uid="{65EDE260-3B7A-4E80-AD97-878D6F92A4D0}"/>
    <cellStyle name="Normal 7 17 5" xfId="5999" xr:uid="{D31C9DCC-A75F-493A-81D4-66063180398A}"/>
    <cellStyle name="Normal 7 17 5 2" xfId="9237" xr:uid="{0E0C847E-66CE-4DC0-8F92-470C5911F06F}"/>
    <cellStyle name="Normal 7 17 5 2 2" xfId="16660" xr:uid="{6F179D1C-1054-4CAB-8592-93EE51D53C94}"/>
    <cellStyle name="Normal 7 17 5 2 2 2" xfId="31498" xr:uid="{D29ED69F-4EEA-449F-B335-7FE3C93F769A}"/>
    <cellStyle name="Normal 7 17 5 2 2 3" xfId="46331" xr:uid="{BB8466ED-87AA-4C0C-B252-AF4B6F10E3C5}"/>
    <cellStyle name="Normal 7 17 5 2 3" xfId="24078" xr:uid="{75CE6623-7181-4BC2-8843-D8DF2C05B93A}"/>
    <cellStyle name="Normal 7 17 5 2 4" xfId="38911" xr:uid="{496AE360-D216-4BE4-B803-FC633F7BFB0D}"/>
    <cellStyle name="Normal 7 17 5 3" xfId="13422" xr:uid="{BFCEEB2A-4901-4DCC-814A-D578031E7F44}"/>
    <cellStyle name="Normal 7 17 5 3 2" xfId="28260" xr:uid="{F7336905-A318-443A-B86F-FD81B4085DA6}"/>
    <cellStyle name="Normal 7 17 5 3 3" xfId="43093" xr:uid="{FCDA8852-00A6-4F4E-8A2C-4559696951D4}"/>
    <cellStyle name="Normal 7 17 5 4" xfId="20840" xr:uid="{44FECE92-9DC1-4698-981C-10C48683CFC6}"/>
    <cellStyle name="Normal 7 17 5 5" xfId="35673" xr:uid="{37009B45-965E-487F-B47C-D6DF1AA3BAB2}"/>
    <cellStyle name="Normal 7 17 6" xfId="3632" xr:uid="{0F9B6F2B-1BC2-4C1C-8FAE-CAEA3C1379B0}"/>
    <cellStyle name="Normal 7 17 6 2" xfId="9581" xr:uid="{CC230A30-9123-43E1-B0D5-C456A366C7D2}"/>
    <cellStyle name="Normal 7 17 6 2 2" xfId="17004" xr:uid="{722945FE-8716-4E56-8AA8-76377CC8564E}"/>
    <cellStyle name="Normal 7 17 6 2 2 2" xfId="31842" xr:uid="{51DEBED4-9A78-4677-A288-C55F1B946A4A}"/>
    <cellStyle name="Normal 7 17 6 2 2 3" xfId="46675" xr:uid="{27B40D23-FA30-4B02-B39C-99B5A61856FC}"/>
    <cellStyle name="Normal 7 17 6 2 3" xfId="24422" xr:uid="{63441511-D5A9-47E3-961E-98F0B17A3775}"/>
    <cellStyle name="Normal 7 17 6 2 4" xfId="39255" xr:uid="{B64D8B90-98BC-4DD7-B662-7A58B419E062}"/>
    <cellStyle name="Normal 7 17 6 3" xfId="11051" xr:uid="{985C8F79-F75E-4734-AA49-C5129892436B}"/>
    <cellStyle name="Normal 7 17 6 3 2" xfId="25889" xr:uid="{FC059A50-0ADD-472A-B057-14277F2A7122}"/>
    <cellStyle name="Normal 7 17 6 3 3" xfId="40722" xr:uid="{D2D3D6DB-A8BA-46ED-8EE2-E9639A808FE0}"/>
    <cellStyle name="Normal 7 17 6 4" xfId="18469" xr:uid="{451CBDE2-9D42-447F-80A7-743A57CB354A}"/>
    <cellStyle name="Normal 7 17 6 5" xfId="33302" xr:uid="{8E1313D8-B835-48C8-9193-8C80E528AD6C}"/>
    <cellStyle name="Normal 7 17 7" xfId="6868" xr:uid="{71306068-0D63-4D1E-87F3-97165B203AF0}"/>
    <cellStyle name="Normal 7 17 7 2" xfId="14291" xr:uid="{5BCF263F-6E96-497B-A190-790154516F97}"/>
    <cellStyle name="Normal 7 17 7 2 2" xfId="29129" xr:uid="{1DE5999E-6AEF-4787-82AA-BF4B0A22DF3D}"/>
    <cellStyle name="Normal 7 17 7 2 3" xfId="43962" xr:uid="{AF010D24-964D-45A6-BA17-9D1BFF908336}"/>
    <cellStyle name="Normal 7 17 7 3" xfId="21709" xr:uid="{147561FC-7256-4143-819E-71F5DF801529}"/>
    <cellStyle name="Normal 7 17 7 4" xfId="36542" xr:uid="{7B8E34A9-CE89-43C9-8D78-2C0A9D077660}"/>
    <cellStyle name="Normal 7 17 8" xfId="9941" xr:uid="{97CA06C2-6417-4BCB-BEF3-26586218069E}"/>
    <cellStyle name="Normal 7 17 8 2" xfId="24779" xr:uid="{3CE27F95-980C-41E4-9141-9716FA252151}"/>
    <cellStyle name="Normal 7 17 8 3" xfId="39612" xr:uid="{72812F61-5AF7-4628-A280-89DCAF9D0549}"/>
    <cellStyle name="Normal 7 17 9" xfId="17359" xr:uid="{3AD77331-8837-4CAD-A7AA-01A3256C0229}"/>
    <cellStyle name="Normal 7 18" xfId="2396" xr:uid="{718C5BFD-0C79-4CE1-BE2E-A84AED15F056}"/>
    <cellStyle name="Normal 7 18 10" xfId="32217" xr:uid="{8BD69AEE-6EA6-46B7-934C-485307CEBECD}"/>
    <cellStyle name="Normal 7 18 2" xfId="3636" xr:uid="{CDDB20E8-554F-4D74-BE70-AC4EACB40B34}"/>
    <cellStyle name="Normal 7 18 2 2" xfId="5006" xr:uid="{13A09260-9222-4352-958B-7C92CBCFE353}"/>
    <cellStyle name="Normal 7 18 2 2 2" xfId="8245" xr:uid="{62B096ED-BCD5-47AC-A347-46F704D6BC41}"/>
    <cellStyle name="Normal 7 18 2 2 2 2" xfId="15668" xr:uid="{D99C3D7F-D24A-46F0-AC11-B92BC3686F40}"/>
    <cellStyle name="Normal 7 18 2 2 2 2 2" xfId="30506" xr:uid="{9576B929-EC27-4CB5-B8AE-3A9C88A7CE55}"/>
    <cellStyle name="Normal 7 18 2 2 2 2 3" xfId="45339" xr:uid="{2C46A564-8B5D-4883-AE9B-C1C186DD30C4}"/>
    <cellStyle name="Normal 7 18 2 2 2 3" xfId="23086" xr:uid="{871551B2-C3C9-4647-9A3D-957D311411FE}"/>
    <cellStyle name="Normal 7 18 2 2 2 4" xfId="37919" xr:uid="{0C0A68C2-E50E-4402-9534-C4FCBD3DDADA}"/>
    <cellStyle name="Normal 7 18 2 2 3" xfId="12430" xr:uid="{C10C0CDD-2118-4720-9561-9FF9E08707B2}"/>
    <cellStyle name="Normal 7 18 2 2 3 2" xfId="27268" xr:uid="{5156F947-579E-40F2-AA79-65C0FDC1078A}"/>
    <cellStyle name="Normal 7 18 2 2 3 3" xfId="42101" xr:uid="{9ADDB70F-AF1B-4F70-8A69-6ECA8B56F7EB}"/>
    <cellStyle name="Normal 7 18 2 2 4" xfId="19848" xr:uid="{7FB0FF3E-12D2-4632-B8D0-93380D8876FC}"/>
    <cellStyle name="Normal 7 18 2 2 5" xfId="34681" xr:uid="{19B10E7E-99A6-4E31-9234-3730A361F12D}"/>
    <cellStyle name="Normal 7 18 2 3" xfId="6872" xr:uid="{464E928F-51F0-44DC-A424-05530B94A266}"/>
    <cellStyle name="Normal 7 18 2 3 2" xfId="14295" xr:uid="{B45C3189-4338-420D-B75F-8A77DB4C6C1B}"/>
    <cellStyle name="Normal 7 18 2 3 2 2" xfId="29133" xr:uid="{FA48D9A6-82CE-4408-AA67-E8C1B1F35489}"/>
    <cellStyle name="Normal 7 18 2 3 2 3" xfId="43966" xr:uid="{1E4B9A86-ECCC-4B16-A064-6AFE2DD99E0A}"/>
    <cellStyle name="Normal 7 18 2 3 3" xfId="21713" xr:uid="{C035EC31-D400-417B-8F4F-919F9B66464E}"/>
    <cellStyle name="Normal 7 18 2 3 4" xfId="36546" xr:uid="{6ACAF3AB-C85F-4B72-B52D-384BA233741B}"/>
    <cellStyle name="Normal 7 18 2 4" xfId="11055" xr:uid="{022F078D-0B51-4C00-AA51-31DF1B83D034}"/>
    <cellStyle name="Normal 7 18 2 4 2" xfId="25893" xr:uid="{05F6F203-24B9-4959-A68E-1432B55C203B}"/>
    <cellStyle name="Normal 7 18 2 4 3" xfId="40726" xr:uid="{9395202D-A382-4B40-AFF0-CA5B5682897E}"/>
    <cellStyle name="Normal 7 18 2 5" xfId="18473" xr:uid="{6D10F279-E422-490D-9E3D-8CF8E11BB003}"/>
    <cellStyle name="Normal 7 18 2 6" xfId="33306" xr:uid="{3E4FE88B-35C9-41E4-929F-5596C840DD15}"/>
    <cellStyle name="Normal 7 18 3" xfId="3637" xr:uid="{77AD9CD4-1E27-4C67-8F98-4DCE4178E6D7}"/>
    <cellStyle name="Normal 7 18 3 2" xfId="5007" xr:uid="{1A26E523-9BEE-43C5-BC48-049805DB2023}"/>
    <cellStyle name="Normal 7 18 3 2 2" xfId="8246" xr:uid="{608BF393-353A-452A-8542-42DDACB15CE5}"/>
    <cellStyle name="Normal 7 18 3 2 2 2" xfId="15669" xr:uid="{13B008F3-FB29-41E6-8F16-528AE115898E}"/>
    <cellStyle name="Normal 7 18 3 2 2 2 2" xfId="30507" xr:uid="{3C8542DC-4558-4A4C-9482-70E9F83FFF36}"/>
    <cellStyle name="Normal 7 18 3 2 2 2 3" xfId="45340" xr:uid="{E25D96E8-DF96-41DC-BB2B-3285988C1277}"/>
    <cellStyle name="Normal 7 18 3 2 2 3" xfId="23087" xr:uid="{02ABF953-51BC-4D8D-9128-4338A3DB1258}"/>
    <cellStyle name="Normal 7 18 3 2 2 4" xfId="37920" xr:uid="{BBC4782D-A6BF-4089-A37C-A1192FB1BB26}"/>
    <cellStyle name="Normal 7 18 3 2 3" xfId="12431" xr:uid="{55BC02FF-E6A6-49F5-877F-CE52A5F9CCA8}"/>
    <cellStyle name="Normal 7 18 3 2 3 2" xfId="27269" xr:uid="{B62BC164-7E9D-410C-B5FF-43684FACE7F9}"/>
    <cellStyle name="Normal 7 18 3 2 3 3" xfId="42102" xr:uid="{A5F68659-DF37-4D1B-A300-043790F6CE85}"/>
    <cellStyle name="Normal 7 18 3 2 4" xfId="19849" xr:uid="{70C20F95-E3AA-46F9-9C4E-FB23D151AE3B}"/>
    <cellStyle name="Normal 7 18 3 2 5" xfId="34682" xr:uid="{0EC4DD22-56AB-4F29-B322-9DFD311905D7}"/>
    <cellStyle name="Normal 7 18 3 3" xfId="6873" xr:uid="{0815371C-F1A8-4F0C-92F1-EDC3DE1CB01A}"/>
    <cellStyle name="Normal 7 18 3 3 2" xfId="14296" xr:uid="{69EC818A-8D42-432A-B030-652B91F0DDDB}"/>
    <cellStyle name="Normal 7 18 3 3 2 2" xfId="29134" xr:uid="{A4472D54-19CC-4EE0-96A3-465201D86B74}"/>
    <cellStyle name="Normal 7 18 3 3 2 3" xfId="43967" xr:uid="{EED51EF3-1B2A-4C44-8D37-25AE475EB89D}"/>
    <cellStyle name="Normal 7 18 3 3 3" xfId="21714" xr:uid="{4FEE050E-4055-4586-9FB4-A1F043E5BDD6}"/>
    <cellStyle name="Normal 7 18 3 3 4" xfId="36547" xr:uid="{ED9D392A-69A2-4CBD-8ED1-A677DE7B633F}"/>
    <cellStyle name="Normal 7 18 3 4" xfId="11056" xr:uid="{117C6A3C-7BC8-48D1-80AC-86B28714F2C3}"/>
    <cellStyle name="Normal 7 18 3 4 2" xfId="25894" xr:uid="{97141F61-36D6-4074-9B7D-AB74C96F52DA}"/>
    <cellStyle name="Normal 7 18 3 4 3" xfId="40727" xr:uid="{42BDC28F-5883-4ACC-866F-82A4EDD4FFED}"/>
    <cellStyle name="Normal 7 18 3 5" xfId="18474" xr:uid="{C3146079-C58A-44F5-B7F3-3BD0CD40CDF5}"/>
    <cellStyle name="Normal 7 18 3 6" xfId="33307" xr:uid="{5B7C33DC-5D0C-4E92-9117-A778FC4D0967}"/>
    <cellStyle name="Normal 7 18 4" xfId="5008" xr:uid="{C26786E4-44DF-4976-BDA0-1CBC088CFF2D}"/>
    <cellStyle name="Normal 7 18 4 2" xfId="8247" xr:uid="{22D1A2D7-D287-439D-8C6D-4193A2EC32D9}"/>
    <cellStyle name="Normal 7 18 4 2 2" xfId="15670" xr:uid="{50B18195-01CC-404B-BBDE-3130D038F70F}"/>
    <cellStyle name="Normal 7 18 4 2 2 2" xfId="30508" xr:uid="{C1E1253F-0840-4646-903C-6BA75FBFF5A0}"/>
    <cellStyle name="Normal 7 18 4 2 2 3" xfId="45341" xr:uid="{03D9E69F-A3F0-4C8C-A579-3A2BF8CAF170}"/>
    <cellStyle name="Normal 7 18 4 2 3" xfId="23088" xr:uid="{CCDFEDEA-C154-4ABA-A650-230201329337}"/>
    <cellStyle name="Normal 7 18 4 2 4" xfId="37921" xr:uid="{3B130677-435B-49CB-B284-5E84D4ABB7C3}"/>
    <cellStyle name="Normal 7 18 4 3" xfId="12432" xr:uid="{E6980382-D62D-4E51-A592-4F5EAD46467D}"/>
    <cellStyle name="Normal 7 18 4 3 2" xfId="27270" xr:uid="{492A0B05-71FD-47EC-86FA-92F9860331E3}"/>
    <cellStyle name="Normal 7 18 4 3 3" xfId="42103" xr:uid="{AF1F55EB-B1C0-4E0B-B104-B271E70832C2}"/>
    <cellStyle name="Normal 7 18 4 4" xfId="19850" xr:uid="{ED80773E-0669-44B6-8D2C-56494C4164CB}"/>
    <cellStyle name="Normal 7 18 4 5" xfId="34683" xr:uid="{4DAD53C9-EC96-4E93-8402-7E8E74C70F33}"/>
    <cellStyle name="Normal 7 18 5" xfId="6049" xr:uid="{A9D0C4BE-3F9F-4828-AEBB-0F64A0D60BE7}"/>
    <cellStyle name="Normal 7 18 5 2" xfId="9287" xr:uid="{5D4F7AE5-E70A-4CFF-B90D-A3777E2F07E8}"/>
    <cellStyle name="Normal 7 18 5 2 2" xfId="16710" xr:uid="{E519BDDE-56E2-4A35-A78B-61A3953FD341}"/>
    <cellStyle name="Normal 7 18 5 2 2 2" xfId="31548" xr:uid="{E0368FBA-438E-4E2D-B0D4-EC93401E4D4F}"/>
    <cellStyle name="Normal 7 18 5 2 2 3" xfId="46381" xr:uid="{156239F6-A24C-406D-9C94-965AC4DA526E}"/>
    <cellStyle name="Normal 7 18 5 2 3" xfId="24128" xr:uid="{6274304D-0631-42A0-87A2-0D79E9855333}"/>
    <cellStyle name="Normal 7 18 5 2 4" xfId="38961" xr:uid="{D63B72DE-D04E-4026-90DE-9C81D4314B0D}"/>
    <cellStyle name="Normal 7 18 5 3" xfId="13472" xr:uid="{876E45E7-374F-42CA-9E38-3F6D4A426AF9}"/>
    <cellStyle name="Normal 7 18 5 3 2" xfId="28310" xr:uid="{4323C466-E305-4A5F-98A7-FDEA2B989A6D}"/>
    <cellStyle name="Normal 7 18 5 3 3" xfId="43143" xr:uid="{73D94A6D-A6EF-4F99-AC09-B7924715F7D1}"/>
    <cellStyle name="Normal 7 18 5 4" xfId="20890" xr:uid="{31567505-2094-445D-A1B5-C94AAF09593F}"/>
    <cellStyle name="Normal 7 18 5 5" xfId="35723" xr:uid="{CEB646C1-6CAE-45B8-AE00-E336D42E841E}"/>
    <cellStyle name="Normal 7 18 6" xfId="3635" xr:uid="{DD0FBFB1-4281-4DF4-9A69-B41EA008CE42}"/>
    <cellStyle name="Normal 7 18 6 2" xfId="9582" xr:uid="{E1F6FF34-6D23-4AF9-A298-84131C5DDCEC}"/>
    <cellStyle name="Normal 7 18 6 2 2" xfId="17005" xr:uid="{B0BABF9B-B21C-4BFA-BE3B-51EACA4206E9}"/>
    <cellStyle name="Normal 7 18 6 2 2 2" xfId="31843" xr:uid="{B73E176C-D540-4B0D-A551-35A2CA577805}"/>
    <cellStyle name="Normal 7 18 6 2 2 3" xfId="46676" xr:uid="{635EFFD3-F9B1-4961-9433-CF89D7EB104D}"/>
    <cellStyle name="Normal 7 18 6 2 3" xfId="24423" xr:uid="{0A9D9E57-3CAA-49F6-8B7C-1A2AF26C485D}"/>
    <cellStyle name="Normal 7 18 6 2 4" xfId="39256" xr:uid="{DEF49DFA-7C2A-406F-BC79-A9789929AAEE}"/>
    <cellStyle name="Normal 7 18 6 3" xfId="11054" xr:uid="{9813CED1-D9F2-4FA8-B49D-E7F92C151B9B}"/>
    <cellStyle name="Normal 7 18 6 3 2" xfId="25892" xr:uid="{4B2CDCBA-F99F-456B-AE81-29E538F1EAA4}"/>
    <cellStyle name="Normal 7 18 6 3 3" xfId="40725" xr:uid="{4A01F867-3F48-4AB0-B2A5-78B124FBEF26}"/>
    <cellStyle name="Normal 7 18 6 4" xfId="18472" xr:uid="{EED91D14-2089-4A0D-AE6C-CB0DEEFBCBD2}"/>
    <cellStyle name="Normal 7 18 6 5" xfId="33305" xr:uid="{80C37335-051A-4DDC-874E-FEA5942FCA80}"/>
    <cellStyle name="Normal 7 18 7" xfId="6871" xr:uid="{7DF21FB7-68A3-47C1-A327-D1F7A39A4EF0}"/>
    <cellStyle name="Normal 7 18 7 2" xfId="14294" xr:uid="{BAA938ED-0BC0-4605-87B2-873C83C98758}"/>
    <cellStyle name="Normal 7 18 7 2 2" xfId="29132" xr:uid="{4665A5C4-B7BF-423E-ABF3-35F28166FCE1}"/>
    <cellStyle name="Normal 7 18 7 2 3" xfId="43965" xr:uid="{11B0AE21-6019-4579-83A4-1040DF3B2E37}"/>
    <cellStyle name="Normal 7 18 7 3" xfId="21712" xr:uid="{909D98A9-E98E-4D7A-95D9-1BA181E084DD}"/>
    <cellStyle name="Normal 7 18 7 4" xfId="36545" xr:uid="{B2F32406-29AC-4EEB-9100-D674AFF024D4}"/>
    <cellStyle name="Normal 7 18 8" xfId="9966" xr:uid="{78B926F9-2A71-4B54-B0A2-4259C2CF6852}"/>
    <cellStyle name="Normal 7 18 8 2" xfId="24804" xr:uid="{5182FC8F-05D8-4DAF-B19E-096EB97FA650}"/>
    <cellStyle name="Normal 7 18 8 3" xfId="39637" xr:uid="{27DE4D40-6908-46E0-927E-063154488718}"/>
    <cellStyle name="Normal 7 18 9" xfId="17384" xr:uid="{FA3ABE82-E16A-40CB-BD25-2927B616B0AC}"/>
    <cellStyle name="Normal 7 19" xfId="2520" xr:uid="{097FF136-7C30-4769-9E1D-6E6518EAD67C}"/>
    <cellStyle name="Normal 7 19 10" xfId="32304" xr:uid="{F4FF0D62-C5FB-48F2-885E-8D5EFAE279B9}"/>
    <cellStyle name="Normal 7 19 2" xfId="3639" xr:uid="{122FB068-23AF-4EB8-B2E1-86762D104DD7}"/>
    <cellStyle name="Normal 7 19 2 2" xfId="5009" xr:uid="{D5191138-BE9E-421D-AC9C-B1710043FFE7}"/>
    <cellStyle name="Normal 7 19 2 2 2" xfId="8248" xr:uid="{D464042A-9175-4CB5-940A-D4D6D4D82149}"/>
    <cellStyle name="Normal 7 19 2 2 2 2" xfId="15671" xr:uid="{5E0A07BC-DDC4-4FC6-BA3B-5E1E3DF8C611}"/>
    <cellStyle name="Normal 7 19 2 2 2 2 2" xfId="30509" xr:uid="{75A9633D-5196-4DFD-A0CA-288DD6EBF78B}"/>
    <cellStyle name="Normal 7 19 2 2 2 2 3" xfId="45342" xr:uid="{331098D2-94F8-49AD-AB38-4989F5CCA848}"/>
    <cellStyle name="Normal 7 19 2 2 2 3" xfId="23089" xr:uid="{ED4DE465-5843-412C-96FA-47F32BCE403B}"/>
    <cellStyle name="Normal 7 19 2 2 2 4" xfId="37922" xr:uid="{02B4A175-6602-4787-A15E-999FD772886C}"/>
    <cellStyle name="Normal 7 19 2 2 3" xfId="12433" xr:uid="{717AB946-77E2-4888-9D81-51393DA574F6}"/>
    <cellStyle name="Normal 7 19 2 2 3 2" xfId="27271" xr:uid="{492972D0-F890-4CB9-A581-4DC73A9C4938}"/>
    <cellStyle name="Normal 7 19 2 2 3 3" xfId="42104" xr:uid="{D208223E-6D9B-4C8E-8671-CB1B4203AC4E}"/>
    <cellStyle name="Normal 7 19 2 2 4" xfId="19851" xr:uid="{82EAD306-32E3-4A95-93EB-152E5B0C7904}"/>
    <cellStyle name="Normal 7 19 2 2 5" xfId="34684" xr:uid="{37C8A331-7554-4953-AD95-80F7AB21D0BD}"/>
    <cellStyle name="Normal 7 19 2 3" xfId="6875" xr:uid="{BD665080-4C36-47CF-953B-55A4C71E96A9}"/>
    <cellStyle name="Normal 7 19 2 3 2" xfId="14298" xr:uid="{EA9F0512-2CFF-44EB-8D64-ABB3D2EC6605}"/>
    <cellStyle name="Normal 7 19 2 3 2 2" xfId="29136" xr:uid="{FA60ADB2-35E0-42B7-BD8E-BCC2BC9966E2}"/>
    <cellStyle name="Normal 7 19 2 3 2 3" xfId="43969" xr:uid="{0C726E83-F64D-4E13-8F74-4A7D89D0B22F}"/>
    <cellStyle name="Normal 7 19 2 3 3" xfId="21716" xr:uid="{DF626652-7221-4621-9D33-2EECC189E860}"/>
    <cellStyle name="Normal 7 19 2 3 4" xfId="36549" xr:uid="{8700DE79-4A72-499B-A469-99E05C8E32AD}"/>
    <cellStyle name="Normal 7 19 2 4" xfId="11058" xr:uid="{73B2F0FA-8ED2-4565-BB3F-F3A9697752A8}"/>
    <cellStyle name="Normal 7 19 2 4 2" xfId="25896" xr:uid="{3A95EEA5-3653-4B3C-A9DC-66801D0C1397}"/>
    <cellStyle name="Normal 7 19 2 4 3" xfId="40729" xr:uid="{571BE787-F13C-4DC2-AF42-942BE7D581DC}"/>
    <cellStyle name="Normal 7 19 2 5" xfId="18476" xr:uid="{23C8E922-D14B-435F-A9E9-5BD6E271761E}"/>
    <cellStyle name="Normal 7 19 2 6" xfId="33309" xr:uid="{16CB1FC2-B4E8-45A7-B050-F6DE583CCD61}"/>
    <cellStyle name="Normal 7 19 3" xfId="3640" xr:uid="{A8B238D0-5F40-4669-B440-BEC4ACD6DE0F}"/>
    <cellStyle name="Normal 7 19 3 2" xfId="5010" xr:uid="{8EC13447-F8D1-4E9F-AD3A-76CD12157DFA}"/>
    <cellStyle name="Normal 7 19 3 2 2" xfId="8249" xr:uid="{76E440C9-A235-47BC-ACC0-D12F29EA7D67}"/>
    <cellStyle name="Normal 7 19 3 2 2 2" xfId="15672" xr:uid="{6C75593A-EED2-4DAB-8DAF-6D49B1505C7A}"/>
    <cellStyle name="Normal 7 19 3 2 2 2 2" xfId="30510" xr:uid="{65315E59-643F-4D60-9BEE-744668670555}"/>
    <cellStyle name="Normal 7 19 3 2 2 2 3" xfId="45343" xr:uid="{9458F4C9-D987-45D0-BCE9-02158B5A444C}"/>
    <cellStyle name="Normal 7 19 3 2 2 3" xfId="23090" xr:uid="{1A9043D2-00C0-494F-97F4-98F8DBEFF24D}"/>
    <cellStyle name="Normal 7 19 3 2 2 4" xfId="37923" xr:uid="{58FF95D8-8FB8-4B6D-BF47-4901EDE06A5A}"/>
    <cellStyle name="Normal 7 19 3 2 3" xfId="12434" xr:uid="{70A57549-D6ED-4DFE-92D3-3194134DC574}"/>
    <cellStyle name="Normal 7 19 3 2 3 2" xfId="27272" xr:uid="{01526CB3-8CF8-4ED6-A961-87C7127B6F8A}"/>
    <cellStyle name="Normal 7 19 3 2 3 3" xfId="42105" xr:uid="{704CD31E-34B2-458A-B4CB-BF877A200279}"/>
    <cellStyle name="Normal 7 19 3 2 4" xfId="19852" xr:uid="{71B5CE93-B9B4-4884-8E0A-B11608FB128A}"/>
    <cellStyle name="Normal 7 19 3 2 5" xfId="34685" xr:uid="{37657DA3-AF7C-48D7-A73D-A5AF0F5C0442}"/>
    <cellStyle name="Normal 7 19 3 3" xfId="6876" xr:uid="{C0B8A6D2-7D04-49DE-A87C-4D1D30D62656}"/>
    <cellStyle name="Normal 7 19 3 3 2" xfId="14299" xr:uid="{BDE244EE-ACBE-4104-8191-2F36E4942F59}"/>
    <cellStyle name="Normal 7 19 3 3 2 2" xfId="29137" xr:uid="{B873E754-E2D0-410F-9113-450D6BB43F89}"/>
    <cellStyle name="Normal 7 19 3 3 2 3" xfId="43970" xr:uid="{86F01DE0-72C9-4316-9B3F-5A20DB7F6FF4}"/>
    <cellStyle name="Normal 7 19 3 3 3" xfId="21717" xr:uid="{06B37CB9-0D48-444D-87FF-74C0A03C5CDC}"/>
    <cellStyle name="Normal 7 19 3 3 4" xfId="36550" xr:uid="{04042C18-42DA-4E82-8E87-CABA2DF180A4}"/>
    <cellStyle name="Normal 7 19 3 4" xfId="11059" xr:uid="{5D6CE9D1-1ED8-4913-AFEB-1A0D265C3D35}"/>
    <cellStyle name="Normal 7 19 3 4 2" xfId="25897" xr:uid="{C649C932-AF4D-41FE-8D0D-2390AD775722}"/>
    <cellStyle name="Normal 7 19 3 4 3" xfId="40730" xr:uid="{7E1A5F24-9FFF-4C33-AC8D-CB91B1674CE9}"/>
    <cellStyle name="Normal 7 19 3 5" xfId="18477" xr:uid="{C8407E63-21A5-441D-BEB1-6426E9E026DC}"/>
    <cellStyle name="Normal 7 19 3 6" xfId="33310" xr:uid="{C9C1483C-DCEB-4B33-9124-A63408807443}"/>
    <cellStyle name="Normal 7 19 4" xfId="5011" xr:uid="{70DC5F94-3AB1-453B-8210-049D21C2E5DB}"/>
    <cellStyle name="Normal 7 19 4 2" xfId="8250" xr:uid="{F5C0CFC9-E86A-47CF-8E20-B3B83BDCB77E}"/>
    <cellStyle name="Normal 7 19 4 2 2" xfId="15673" xr:uid="{B64A9EEE-1711-45ED-BF8F-92DFABBEDEFF}"/>
    <cellStyle name="Normal 7 19 4 2 2 2" xfId="30511" xr:uid="{463010B7-08EB-4688-8E3B-525FFC3FE6A9}"/>
    <cellStyle name="Normal 7 19 4 2 2 3" xfId="45344" xr:uid="{6C0B58AF-2D3B-4F42-8D53-5E5CC8F6B4DB}"/>
    <cellStyle name="Normal 7 19 4 2 3" xfId="23091" xr:uid="{98FE0378-451D-47E0-BBCF-C51FFCD6D6A1}"/>
    <cellStyle name="Normal 7 19 4 2 4" xfId="37924" xr:uid="{999F8405-F359-49ED-98A7-01483878E04F}"/>
    <cellStyle name="Normal 7 19 4 3" xfId="12435" xr:uid="{F6BACDB6-AB86-41DD-80B1-A97A57A534AD}"/>
    <cellStyle name="Normal 7 19 4 3 2" xfId="27273" xr:uid="{667E0935-0CEA-48F7-8E57-02A375D8E4CE}"/>
    <cellStyle name="Normal 7 19 4 3 3" xfId="42106" xr:uid="{E52B15B5-922D-42BD-874F-821F06955760}"/>
    <cellStyle name="Normal 7 19 4 4" xfId="19853" xr:uid="{479895D8-0C99-4CA7-8C0C-F3CC8A8640BB}"/>
    <cellStyle name="Normal 7 19 4 5" xfId="34686" xr:uid="{C0B55B3B-B9FB-43EB-9338-74D1FE9E1108}"/>
    <cellStyle name="Normal 7 19 5" xfId="5765" xr:uid="{E169ED59-B411-4EF1-AD09-AA456012C71E}"/>
    <cellStyle name="Normal 7 19 5 2" xfId="9005" xr:uid="{4A0EBCE0-4665-4E42-AA66-FCB88C51CDB5}"/>
    <cellStyle name="Normal 7 19 5 2 2" xfId="16428" xr:uid="{B72E3DAE-EEB9-4780-90B0-AB571C029273}"/>
    <cellStyle name="Normal 7 19 5 2 2 2" xfId="31266" xr:uid="{A173549C-0C7D-42A8-9915-A1341C149DF9}"/>
    <cellStyle name="Normal 7 19 5 2 2 3" xfId="46099" xr:uid="{EEA72C6C-A892-4372-963A-5CF5DF91163E}"/>
    <cellStyle name="Normal 7 19 5 2 3" xfId="23846" xr:uid="{E2A2DBE4-61B5-483D-B156-A362CC0EC3EB}"/>
    <cellStyle name="Normal 7 19 5 2 4" xfId="38679" xr:uid="{E9F33E7A-D2FE-4944-9B2D-E725DBE7CCE5}"/>
    <cellStyle name="Normal 7 19 5 3" xfId="13190" xr:uid="{2360FAAE-F891-4738-921A-2F5884F99DBE}"/>
    <cellStyle name="Normal 7 19 5 3 2" xfId="28028" xr:uid="{1262AF92-68DA-4D1D-8D6A-C4684CE65C9C}"/>
    <cellStyle name="Normal 7 19 5 3 3" xfId="42861" xr:uid="{9355950E-AA80-4844-8E8E-46D459236A0A}"/>
    <cellStyle name="Normal 7 19 5 4" xfId="20608" xr:uid="{4F089994-B55B-44A9-B926-948B42A80365}"/>
    <cellStyle name="Normal 7 19 5 5" xfId="35441" xr:uid="{91781F4D-6515-4882-9D2C-7167DDA07D15}"/>
    <cellStyle name="Normal 7 19 6" xfId="3638" xr:uid="{EBC6C5E1-1604-4006-A381-452B418BED07}"/>
    <cellStyle name="Normal 7 19 6 2" xfId="9583" xr:uid="{76186F5F-5EDB-4637-A465-225E2C7DDB69}"/>
    <cellStyle name="Normal 7 19 6 2 2" xfId="17006" xr:uid="{2927A329-1BE7-45DF-8936-B6CFA5896F35}"/>
    <cellStyle name="Normal 7 19 6 2 2 2" xfId="31844" xr:uid="{C218F35A-D094-4CD3-BC20-9D3A5D1B7901}"/>
    <cellStyle name="Normal 7 19 6 2 2 3" xfId="46677" xr:uid="{F7B9935E-3F09-4C30-8089-C3915B054B13}"/>
    <cellStyle name="Normal 7 19 6 2 3" xfId="24424" xr:uid="{F13FBBC5-62FE-462D-ADE2-BC88C966C909}"/>
    <cellStyle name="Normal 7 19 6 2 4" xfId="39257" xr:uid="{2A7D87FD-8E80-438A-AF72-E2DEB31DEC94}"/>
    <cellStyle name="Normal 7 19 6 3" xfId="11057" xr:uid="{16CB3F35-7A00-47BE-A5C2-E24AA54B534A}"/>
    <cellStyle name="Normal 7 19 6 3 2" xfId="25895" xr:uid="{98B672BD-DB05-42DE-86B5-C6C0D507C229}"/>
    <cellStyle name="Normal 7 19 6 3 3" xfId="40728" xr:uid="{18D5B2E8-4826-4A2F-A323-1648EC9B98A6}"/>
    <cellStyle name="Normal 7 19 6 4" xfId="18475" xr:uid="{393DD923-94FD-48B2-B1C0-2597B954B0B3}"/>
    <cellStyle name="Normal 7 19 6 5" xfId="33308" xr:uid="{E6ED0734-3DAB-45EA-AA39-EA30CB18CC71}"/>
    <cellStyle name="Normal 7 19 7" xfId="6874" xr:uid="{AD76452C-6B90-4D74-94A3-89149776C5C3}"/>
    <cellStyle name="Normal 7 19 7 2" xfId="14297" xr:uid="{2B4B1066-1E19-4708-9CBB-9C2F3F0272D5}"/>
    <cellStyle name="Normal 7 19 7 2 2" xfId="29135" xr:uid="{1EB20B36-4D57-4E65-8351-030B6CC851C7}"/>
    <cellStyle name="Normal 7 19 7 2 3" xfId="43968" xr:uid="{B341F251-F16E-4BEE-852D-18E32C1F5535}"/>
    <cellStyle name="Normal 7 19 7 3" xfId="21715" xr:uid="{4B009AE7-C8BF-4D2C-8B26-C60E28F30608}"/>
    <cellStyle name="Normal 7 19 7 4" xfId="36548" xr:uid="{B7D1ECEB-9BD7-4AEC-A6B0-A7AB1C3B7C51}"/>
    <cellStyle name="Normal 7 19 8" xfId="10053" xr:uid="{19944DAE-7437-4DEE-9661-A0160E335F0D}"/>
    <cellStyle name="Normal 7 19 8 2" xfId="24891" xr:uid="{9E6B10B5-27AE-45FF-B411-2B4D0DA83355}"/>
    <cellStyle name="Normal 7 19 8 3" xfId="39724" xr:uid="{1431F89B-B09F-4972-9D18-ED9B14F6EFC1}"/>
    <cellStyle name="Normal 7 19 9" xfId="17471" xr:uid="{D33C64FE-B18A-44F1-B2AA-FA161399AA7A}"/>
    <cellStyle name="Normal 7 2" xfId="260" xr:uid="{F29062EF-F267-4063-86A4-C1F809403C62}"/>
    <cellStyle name="Normal 7 2 10" xfId="6038" xr:uid="{9E015FB4-CAF7-4BC1-B342-C8EFF9D3C9CB}"/>
    <cellStyle name="Normal 7 2 10 2" xfId="9276" xr:uid="{5AFAD15B-8398-4D19-971C-99AF993A72AE}"/>
    <cellStyle name="Normal 7 2 10 2 2" xfId="16699" xr:uid="{E86DD4A3-A691-48B2-B8A2-15A195E46593}"/>
    <cellStyle name="Normal 7 2 10 2 2 2" xfId="31537" xr:uid="{C848CF3A-CBE3-4BAB-B9D0-F10DE3B00163}"/>
    <cellStyle name="Normal 7 2 10 2 2 3" xfId="46370" xr:uid="{9B4F566F-168A-4A4D-B93C-D2B7AF1DFD02}"/>
    <cellStyle name="Normal 7 2 10 2 3" xfId="24117" xr:uid="{B1D13D01-E726-4C10-B84B-5B6F685B640D}"/>
    <cellStyle name="Normal 7 2 10 2 4" xfId="38950" xr:uid="{E25E76DE-76FE-47DD-83ED-C0C26B4E75F9}"/>
    <cellStyle name="Normal 7 2 10 3" xfId="13461" xr:uid="{FD7FEEB4-6280-4E72-9616-7E776B9FA148}"/>
    <cellStyle name="Normal 7 2 10 3 2" xfId="28299" xr:uid="{48A5A7A8-0224-45AF-AB25-410B7091E8AC}"/>
    <cellStyle name="Normal 7 2 10 3 3" xfId="43132" xr:uid="{92C73B34-B955-4042-8F04-B399F4771845}"/>
    <cellStyle name="Normal 7 2 10 4" xfId="20879" xr:uid="{55E7D2F7-9049-40CD-9F5C-23DDD5187D47}"/>
    <cellStyle name="Normal 7 2 10 5" xfId="35712" xr:uid="{CB6547AE-8AED-4FD1-97EE-A8835040BDD3}"/>
    <cellStyle name="Normal 7 2 11" xfId="3641" xr:uid="{CC37FBE8-36B2-4AAB-B1D0-6CB7AE2DD519}"/>
    <cellStyle name="Normal 7 2 11 2" xfId="9584" xr:uid="{78817EAD-D23D-4D4F-83B6-BC95F2DBA435}"/>
    <cellStyle name="Normal 7 2 11 2 2" xfId="17007" xr:uid="{E06F98C0-8B33-4032-BFDA-13D6CEAB894D}"/>
    <cellStyle name="Normal 7 2 11 2 2 2" xfId="31845" xr:uid="{5AFB6FDD-E340-4F6E-A9F0-815BBEB273B6}"/>
    <cellStyle name="Normal 7 2 11 2 2 3" xfId="46678" xr:uid="{FE47EF92-C38E-42CA-9CB2-CE6C1C021B16}"/>
    <cellStyle name="Normal 7 2 11 2 3" xfId="24425" xr:uid="{15916512-02A9-4D4C-8EFD-35302BD5B49C}"/>
    <cellStyle name="Normal 7 2 11 2 4" xfId="39258" xr:uid="{819D81B9-1466-49AC-80D7-E0B1B6EDA8CC}"/>
    <cellStyle name="Normal 7 2 11 3" xfId="11060" xr:uid="{1D0ED70A-6620-4244-A8AD-5550DF05F1A2}"/>
    <cellStyle name="Normal 7 2 11 3 2" xfId="25898" xr:uid="{8B59F7A7-499B-4D4D-9556-6DCD4A8EC0CE}"/>
    <cellStyle name="Normal 7 2 11 3 3" xfId="40731" xr:uid="{81E8BDF2-F58D-4240-912D-4F0D2A39051F}"/>
    <cellStyle name="Normal 7 2 11 4" xfId="18478" xr:uid="{94F20FD0-7E5B-4358-AEB0-F9758A02BE19}"/>
    <cellStyle name="Normal 7 2 11 5" xfId="33311" xr:uid="{02FA5DA2-D2A2-4290-999A-6A0890C2F563}"/>
    <cellStyle name="Normal 7 2 12" xfId="6877" xr:uid="{044EC745-7D22-4E95-A2EB-804255FC5F9B}"/>
    <cellStyle name="Normal 7 2 12 2" xfId="14300" xr:uid="{1FCA432F-4B26-4CEA-AECE-2FA4DED8AFCB}"/>
    <cellStyle name="Normal 7 2 12 2 2" xfId="29138" xr:uid="{3825DC4F-3D29-4961-A0AD-4827878B0E99}"/>
    <cellStyle name="Normal 7 2 12 2 3" xfId="43971" xr:uid="{11296E4F-D744-4AB2-AED1-CC61BA44CF3F}"/>
    <cellStyle name="Normal 7 2 12 3" xfId="21718" xr:uid="{50FDB64A-CF0D-42E0-9FCC-292EAE9E4C40}"/>
    <cellStyle name="Normal 7 2 12 4" xfId="36551" xr:uid="{559ED045-487A-4695-9A87-4AA6B991CD32}"/>
    <cellStyle name="Normal 7 2 13" xfId="9830" xr:uid="{E84ABF4E-455C-438A-B585-1FBB9ED870E2}"/>
    <cellStyle name="Normal 7 2 13 2" xfId="24668" xr:uid="{03637E04-7748-49AB-BA91-1BD92689E3D4}"/>
    <cellStyle name="Normal 7 2 13 3" xfId="39501" xr:uid="{53CA33DE-9CA1-4DC8-AD74-84D6A617B681}"/>
    <cellStyle name="Normal 7 2 14" xfId="17248" xr:uid="{3B6EFA50-9DB2-42B8-A536-D3ABC2E93826}"/>
    <cellStyle name="Normal 7 2 15" xfId="32081" xr:uid="{353D689C-EEED-45F1-BC4C-E276AB1CCEF9}"/>
    <cellStyle name="Normal 7 2 2" xfId="1755" xr:uid="{4B7B7FCD-6C72-4F8B-BC0D-EA8DC64F76C6}"/>
    <cellStyle name="Normal 7 2 2 10" xfId="32120" xr:uid="{28573778-ADEE-4E2B-A3F1-6543ED5A30A4}"/>
    <cellStyle name="Normal 7 2 2 11" xfId="2299" xr:uid="{B46D4B6A-AAB9-4964-BFAB-E56931B4DFAB}"/>
    <cellStyle name="Normal 7 2 2 2" xfId="1756" xr:uid="{466F2D39-1048-4C42-81ED-4C2F16C72FD0}"/>
    <cellStyle name="Normal 7 2 2 2 2" xfId="1757" xr:uid="{0A64F5B1-4097-4F23-BBB8-1A5E1025B791}"/>
    <cellStyle name="Normal 7 2 2 2 2 2" xfId="8251" xr:uid="{7B5861C1-15F4-4A64-9287-3C18761AF8A0}"/>
    <cellStyle name="Normal 7 2 2 2 2 2 2" xfId="15674" xr:uid="{89D13BA6-3084-4F28-B8DA-846172FEFE72}"/>
    <cellStyle name="Normal 7 2 2 2 2 2 2 2" xfId="30512" xr:uid="{E74C87B3-D353-44FE-9A00-E5138715DD80}"/>
    <cellStyle name="Normal 7 2 2 2 2 2 2 3" xfId="45345" xr:uid="{A74589C0-2CDA-4B03-A756-59A544955436}"/>
    <cellStyle name="Normal 7 2 2 2 2 2 3" xfId="23092" xr:uid="{249D0755-1C53-432A-A18F-28148EF84DEF}"/>
    <cellStyle name="Normal 7 2 2 2 2 2 4" xfId="37925" xr:uid="{FEF96D8B-EC92-46E5-8405-3C64BBEBB836}"/>
    <cellStyle name="Normal 7 2 2 2 2 3" xfId="12436" xr:uid="{75D2A8D0-BF05-4523-9AAB-56780B385A51}"/>
    <cellStyle name="Normal 7 2 2 2 2 3 2" xfId="27274" xr:uid="{033CCDC5-3AD5-4C70-BB4E-0575586B093F}"/>
    <cellStyle name="Normal 7 2 2 2 2 3 3" xfId="42107" xr:uid="{A9FC69F9-6D01-4F85-81F4-2E3420BC8879}"/>
    <cellStyle name="Normal 7 2 2 2 2 4" xfId="19854" xr:uid="{58422048-A3EB-45FC-9230-30085BE299BC}"/>
    <cellStyle name="Normal 7 2 2 2 2 5" xfId="34687" xr:uid="{678B504B-BD38-469D-A2A3-9A06544923E8}"/>
    <cellStyle name="Normal 7 2 2 2 2 6" xfId="5012" xr:uid="{92F9EF0A-6456-4A31-B1D0-A48E3D3938C6}"/>
    <cellStyle name="Normal 7 2 2 2 3" xfId="6879" xr:uid="{039B6075-BCBE-4A5D-955B-CFC5AA2662F7}"/>
    <cellStyle name="Normal 7 2 2 2 3 2" xfId="14302" xr:uid="{4C61A014-D4BC-4E09-95A3-02A21BAA82ED}"/>
    <cellStyle name="Normal 7 2 2 2 3 2 2" xfId="29140" xr:uid="{0C78471A-FB86-447B-BD1F-D6A7411A510D}"/>
    <cellStyle name="Normal 7 2 2 2 3 2 3" xfId="43973" xr:uid="{49ACF424-1412-4568-9112-8DF617748049}"/>
    <cellStyle name="Normal 7 2 2 2 3 3" xfId="21720" xr:uid="{175311BA-1380-4997-9431-EA3B5EEBC66D}"/>
    <cellStyle name="Normal 7 2 2 2 3 4" xfId="36553" xr:uid="{53C03F43-E784-4020-958F-9047FF55740E}"/>
    <cellStyle name="Normal 7 2 2 2 4" xfId="11062" xr:uid="{C6464EF1-442E-4805-A111-2F8F6CE2C3DE}"/>
    <cellStyle name="Normal 7 2 2 2 4 2" xfId="25900" xr:uid="{AF64134F-35F4-43D2-9DC7-DC6AED12637F}"/>
    <cellStyle name="Normal 7 2 2 2 4 3" xfId="40733" xr:uid="{CA686CE7-46B7-48F5-89DE-FD089D3E5E5A}"/>
    <cellStyle name="Normal 7 2 2 2 5" xfId="18480" xr:uid="{47D90FBB-0F92-41A1-B7F1-DB7894CE701B}"/>
    <cellStyle name="Normal 7 2 2 2 6" xfId="33313" xr:uid="{29987835-017C-400C-A669-E1C4763948A1}"/>
    <cellStyle name="Normal 7 2 2 2 7" xfId="3643" xr:uid="{F99BD8D1-99A3-4108-B70F-B8D3937A2066}"/>
    <cellStyle name="Normal 7 2 2 3" xfId="1758" xr:uid="{CB7ECC9D-D07F-4FBD-ADDC-B04E1F1F671C}"/>
    <cellStyle name="Normal 7 2 2 3 2" xfId="1759" xr:uid="{C91B8D41-4C26-4567-9AEF-3AD80C132FB4}"/>
    <cellStyle name="Normal 7 2 2 3 2 2" xfId="1760" xr:uid="{7AAB2C61-84B0-49C5-A024-4BE7925D2D75}"/>
    <cellStyle name="Normal 7 2 2 3 2 2 2" xfId="15675" xr:uid="{B972AFC9-0DDE-48E3-856A-3C9A46DAB73C}"/>
    <cellStyle name="Normal 7 2 2 3 2 2 2 2" xfId="30513" xr:uid="{134B47D1-0AEB-4697-AD00-21D14BEDC5A2}"/>
    <cellStyle name="Normal 7 2 2 3 2 2 2 3" xfId="45346" xr:uid="{9F99E8C1-1F0D-40D0-9247-7CADBC72803B}"/>
    <cellStyle name="Normal 7 2 2 3 2 2 3" xfId="1761" xr:uid="{3F3090F7-2C6B-463E-80B5-3C0D27677631}"/>
    <cellStyle name="Normal 7 2 2 3 2 2 3 2" xfId="1762" xr:uid="{22E3595E-ADAB-4DD8-B733-48BB9B467485}"/>
    <cellStyle name="Normal 7 2 2 3 2 2 3 2 2" xfId="1763" xr:uid="{D1FB9E32-6196-4B5F-84B3-ADB503C7C9F3}"/>
    <cellStyle name="Normal 7 2 2 3 2 2 3 3" xfId="23093" xr:uid="{6493C2F7-C6E1-4EE6-9761-AC5F4820FD3B}"/>
    <cellStyle name="Normal 7 2 2 3 2 2 4" xfId="37926" xr:uid="{F8C2ADDC-F89D-46E9-A7C9-1F3128C955C2}"/>
    <cellStyle name="Normal 7 2 2 3 2 2 5" xfId="8252" xr:uid="{B84B3BF6-4090-42E7-9B7F-9F6DFB2BFC4B}"/>
    <cellStyle name="Normal 7 2 2 3 2 3" xfId="12437" xr:uid="{DA188A02-C5C7-4C96-8B75-2F4EAD7A8BA5}"/>
    <cellStyle name="Normal 7 2 2 3 2 3 2" xfId="27275" xr:uid="{BACBB1C4-F672-42C3-9711-D0BDBFC013B4}"/>
    <cellStyle name="Normal 7 2 2 3 2 3 3" xfId="42108" xr:uid="{9AA48C64-B218-48FE-ABB9-44987CD7DC4A}"/>
    <cellStyle name="Normal 7 2 2 3 2 4" xfId="1764" xr:uid="{F2340547-A2BC-4409-82EB-337B1A45F87A}"/>
    <cellStyle name="Normal 7 2 2 3 2 4 2" xfId="1765" xr:uid="{3174F767-A699-471D-968B-2EA273F1B132}"/>
    <cellStyle name="Normal 7 2 2 3 2 4 2 2" xfId="1766" xr:uid="{24E79983-08CE-4029-B44B-75F1691B3BE1}"/>
    <cellStyle name="Normal 7 2 2 3 2 4 2 2 2" xfId="1767" xr:uid="{B0418D6A-2CE5-4681-92A8-EBA96019F8CB}"/>
    <cellStyle name="Normal 7 2 2 3 2 4 2 2 2 2" xfId="1768" xr:uid="{552050FE-EE70-46DF-AA98-E97CFBAD4BA6}"/>
    <cellStyle name="Normal 7 2 2 3 2 4 2 2 2 2 2" xfId="1769" xr:uid="{4016E078-91BF-4794-A596-32B37E28F574}"/>
    <cellStyle name="Normal 7 2 2 3 2 4 3" xfId="19855" xr:uid="{8572215C-7040-4658-B220-E17783EA5695}"/>
    <cellStyle name="Normal 7 2 2 3 2 5" xfId="34688" xr:uid="{470F747D-F181-40AA-A7B0-778CE60CB147}"/>
    <cellStyle name="Normal 7 2 2 3 2 6" xfId="5013" xr:uid="{41C28963-9973-4C72-B8C3-40563FE2DB3D}"/>
    <cellStyle name="Normal 7 2 2 3 3" xfId="1770" xr:uid="{D1243862-09EB-41F1-B2EC-BAFCCD5D4783}"/>
    <cellStyle name="Normal 7 2 2 3 3 2" xfId="14303" xr:uid="{5CA76F6C-786A-4797-AF3A-EB16FB43B4DA}"/>
    <cellStyle name="Normal 7 2 2 3 3 2 2" xfId="29141" xr:uid="{597C3887-1D77-4471-8FD6-31AEA46B318E}"/>
    <cellStyle name="Normal 7 2 2 3 3 2 3" xfId="43974" xr:uid="{0FB3C144-10EC-4965-8784-430BCD48039A}"/>
    <cellStyle name="Normal 7 2 2 3 3 3" xfId="21721" xr:uid="{69C356C0-D4DC-4573-8026-2A94F136BD9B}"/>
    <cellStyle name="Normal 7 2 2 3 3 4" xfId="36554" xr:uid="{61764A14-0B5D-4D85-916D-89E1E1EBFA8F}"/>
    <cellStyle name="Normal 7 2 2 3 3 5" xfId="6880" xr:uid="{B4DD1A34-73BD-4868-B48A-B715574083BE}"/>
    <cellStyle name="Normal 7 2 2 3 4" xfId="11063" xr:uid="{316515DF-3FEF-4EAD-99A4-5B03D91A3065}"/>
    <cellStyle name="Normal 7 2 2 3 4 2" xfId="25901" xr:uid="{231F979F-96B9-4061-8B31-9213E87ABD4C}"/>
    <cellStyle name="Normal 7 2 2 3 4 3" xfId="40734" xr:uid="{F5C99A06-9312-44B5-906A-643AEC5D665E}"/>
    <cellStyle name="Normal 7 2 2 3 5" xfId="18481" xr:uid="{4CEFFAA6-1B59-438B-B322-E73A7EF9DF1C}"/>
    <cellStyle name="Normal 7 2 2 3 6" xfId="33314" xr:uid="{EE154344-A087-4665-BE94-26F58F553C25}"/>
    <cellStyle name="Normal 7 2 2 3 7" xfId="3644" xr:uid="{2DB119B4-B5B6-4315-AE87-57F675C7BB2C}"/>
    <cellStyle name="Normal 7 2 2 4" xfId="1771" xr:uid="{B7D51CAB-81A3-4379-87E6-D952232C48C5}"/>
    <cellStyle name="Normal 7 2 2 4 2" xfId="8253" xr:uid="{3A9B71F6-2593-486A-B273-E00E3BB5F7B5}"/>
    <cellStyle name="Normal 7 2 2 4 2 2" xfId="15676" xr:uid="{FC78578F-36F2-4CF1-BF37-33B5228F1F27}"/>
    <cellStyle name="Normal 7 2 2 4 2 2 2" xfId="30514" xr:uid="{54ADCC04-853B-4F4F-86EC-A9088E9A38B3}"/>
    <cellStyle name="Normal 7 2 2 4 2 2 3" xfId="45347" xr:uid="{D60E16CE-4B01-4E22-8E58-CEA47AFF721B}"/>
    <cellStyle name="Normal 7 2 2 4 2 3" xfId="23094" xr:uid="{416E4121-3B01-476F-86F6-7BF50A8AF666}"/>
    <cellStyle name="Normal 7 2 2 4 2 4" xfId="37927" xr:uid="{85BB5ED0-027E-449F-9905-37F512D173A4}"/>
    <cellStyle name="Normal 7 2 2 4 3" xfId="12438" xr:uid="{5D9B70C0-5EB8-4FB6-87D8-7A384E09ADB8}"/>
    <cellStyle name="Normal 7 2 2 4 3 2" xfId="27276" xr:uid="{B1847D11-F9B9-46A1-9523-BE42EAE77C3F}"/>
    <cellStyle name="Normal 7 2 2 4 3 3" xfId="42109" xr:uid="{06B53E04-F82F-40F2-9013-3DB47FDED4C8}"/>
    <cellStyle name="Normal 7 2 2 4 4" xfId="19856" xr:uid="{A1385BB4-2986-41DA-8508-557A1F450D22}"/>
    <cellStyle name="Normal 7 2 2 4 5" xfId="34689" xr:uid="{7DD72567-EA71-46C6-A9C4-8E6368A92391}"/>
    <cellStyle name="Normal 7 2 2 4 6" xfId="5014" xr:uid="{657239D6-9277-4C38-83B6-18FC07546C0D}"/>
    <cellStyle name="Normal 7 2 2 5" xfId="6019" xr:uid="{D69018F2-24A9-46DC-BC4C-6C5E98E850F1}"/>
    <cellStyle name="Normal 7 2 2 5 2" xfId="9257" xr:uid="{EA85A0B7-A8D4-4EDB-AB27-E72C8407520B}"/>
    <cellStyle name="Normal 7 2 2 5 2 2" xfId="16680" xr:uid="{C8936BDC-7E3E-4A3B-80EA-169B0E499757}"/>
    <cellStyle name="Normal 7 2 2 5 2 2 2" xfId="31518" xr:uid="{7A750319-70BB-49A7-8D7A-CA3E2593D35F}"/>
    <cellStyle name="Normal 7 2 2 5 2 2 3" xfId="46351" xr:uid="{55003BA8-F589-4DC2-B6E3-5CA7DB01D60A}"/>
    <cellStyle name="Normal 7 2 2 5 2 3" xfId="24098" xr:uid="{6315AEB5-333F-48D4-8AE5-A56A9E92F5DD}"/>
    <cellStyle name="Normal 7 2 2 5 2 4" xfId="38931" xr:uid="{D6ACB094-8748-4BDB-A968-CFBE475A6137}"/>
    <cellStyle name="Normal 7 2 2 5 3" xfId="13442" xr:uid="{A3B38F37-3287-4729-8FAA-92979572CD2B}"/>
    <cellStyle name="Normal 7 2 2 5 3 2" xfId="28280" xr:uid="{7109378A-59A0-4344-B423-C6C6ED9FB668}"/>
    <cellStyle name="Normal 7 2 2 5 3 3" xfId="43113" xr:uid="{D4872F3B-BC23-4B05-97FC-CB8CBE71C51D}"/>
    <cellStyle name="Normal 7 2 2 5 4" xfId="20860" xr:uid="{1A2E10A5-CFEA-4E60-9D7B-8D2258C3E07D}"/>
    <cellStyle name="Normal 7 2 2 5 5" xfId="35693" xr:uid="{4FADB030-05F3-408B-926A-08C7630C71FB}"/>
    <cellStyle name="Normal 7 2 2 6" xfId="3642" xr:uid="{5AA8F01E-60B5-4D9F-B654-2148E61D520E}"/>
    <cellStyle name="Normal 7 2 2 6 2" xfId="9585" xr:uid="{0AEF54FA-A545-46FF-80F1-229B73E0DDA0}"/>
    <cellStyle name="Normal 7 2 2 6 2 2" xfId="17008" xr:uid="{DD211FBD-8FD0-4116-ACCD-D94F627936C6}"/>
    <cellStyle name="Normal 7 2 2 6 2 2 2" xfId="31846" xr:uid="{0FC55FA3-FA06-4299-9075-EC4CB040AFA6}"/>
    <cellStyle name="Normal 7 2 2 6 2 2 3" xfId="46679" xr:uid="{3BD57354-5633-4DA2-8F6C-057C57B52FF1}"/>
    <cellStyle name="Normal 7 2 2 6 2 3" xfId="24426" xr:uid="{798B8534-FD30-4341-8B8C-442B8A4FCD17}"/>
    <cellStyle name="Normal 7 2 2 6 2 4" xfId="39259" xr:uid="{0D0B79E1-EC31-41F1-84C3-9866369017DE}"/>
    <cellStyle name="Normal 7 2 2 6 3" xfId="11061" xr:uid="{A32FA772-7F02-4428-BEED-8D71F51F7B0F}"/>
    <cellStyle name="Normal 7 2 2 6 3 2" xfId="25899" xr:uid="{FD2B9BAC-667D-4304-B508-B0822A9D8E51}"/>
    <cellStyle name="Normal 7 2 2 6 3 3" xfId="40732" xr:uid="{2D83264E-F085-4D27-8540-BB05ABCAE6E6}"/>
    <cellStyle name="Normal 7 2 2 6 4" xfId="18479" xr:uid="{059EE4C4-0688-4784-AD40-3E5F4DF15FA6}"/>
    <cellStyle name="Normal 7 2 2 6 5" xfId="33312" xr:uid="{DAAC9CFB-8D78-489F-8578-0E9A5115FE1B}"/>
    <cellStyle name="Normal 7 2 2 7" xfId="6878" xr:uid="{A093A2C1-7521-4188-AD4B-80B91261FB8A}"/>
    <cellStyle name="Normal 7 2 2 7 2" xfId="14301" xr:uid="{B0BC364A-D180-4E4A-82D3-55D30E6922BB}"/>
    <cellStyle name="Normal 7 2 2 7 2 2" xfId="29139" xr:uid="{70BB966C-4E98-448A-ADEB-A3ABD49A49D7}"/>
    <cellStyle name="Normal 7 2 2 7 2 3" xfId="43972" xr:uid="{BC2AA5EA-4AB1-405F-B1A7-7DB7E2F21942}"/>
    <cellStyle name="Normal 7 2 2 7 3" xfId="21719" xr:uid="{409109D4-600D-461A-A26B-36B808F1376D}"/>
    <cellStyle name="Normal 7 2 2 7 4" xfId="36552" xr:uid="{A715B9AA-E2C7-442E-BDDA-7DF6F3E9EE2F}"/>
    <cellStyle name="Normal 7 2 2 8" xfId="9869" xr:uid="{A00D7B02-107B-4646-A78D-976D1EB1C24A}"/>
    <cellStyle name="Normal 7 2 2 8 2" xfId="24707" xr:uid="{81621D35-F922-4CBB-9DB7-F5676F2F569E}"/>
    <cellStyle name="Normal 7 2 2 8 3" xfId="39540" xr:uid="{CA02D7FA-14BC-40CF-BD38-02E67AB7DD61}"/>
    <cellStyle name="Normal 7 2 2 9" xfId="17287" xr:uid="{0D2904AB-7507-4613-9A0B-3A48C18F3A6C}"/>
    <cellStyle name="Normal 7 2 3" xfId="1772" xr:uid="{25EA31C4-8A71-4E19-A162-592E95B60E13}"/>
    <cellStyle name="Normal 7 2 3 10" xfId="32171" xr:uid="{19F9184A-5350-466E-A595-200BBC72DAC1}"/>
    <cellStyle name="Normal 7 2 3 11" xfId="2347" xr:uid="{0D71F694-D6F5-468C-BE10-ACE26C9300DC}"/>
    <cellStyle name="Normal 7 2 3 2" xfId="1773" xr:uid="{5BCF9965-0453-4D6D-AFD1-9643E2200ED5}"/>
    <cellStyle name="Normal 7 2 3 2 2" xfId="1774" xr:uid="{8192ABFE-C89A-48AF-8538-48A643F5805E}"/>
    <cellStyle name="Normal 7 2 3 2 2 2" xfId="8254" xr:uid="{E6B42940-F5F0-4D00-A71D-B31D652830D3}"/>
    <cellStyle name="Normal 7 2 3 2 2 2 2" xfId="15677" xr:uid="{196BF68C-6F56-438E-A9E8-7AB30B40781C}"/>
    <cellStyle name="Normal 7 2 3 2 2 2 2 2" xfId="30515" xr:uid="{296E7ED8-E045-44E6-8AEF-A35D3FFA305D}"/>
    <cellStyle name="Normal 7 2 3 2 2 2 2 3" xfId="45348" xr:uid="{DCBF9352-C400-4AFD-834D-38DD484CE33B}"/>
    <cellStyle name="Normal 7 2 3 2 2 2 3" xfId="23095" xr:uid="{3C5FD088-A6B5-485B-B017-DDB86479E64D}"/>
    <cellStyle name="Normal 7 2 3 2 2 2 4" xfId="37928" xr:uid="{F55CC44B-1E5C-411F-AE9E-FAD65142E2D0}"/>
    <cellStyle name="Normal 7 2 3 2 2 3" xfId="12439" xr:uid="{F6FE68D3-7041-46CC-BE8E-89B120BD3E89}"/>
    <cellStyle name="Normal 7 2 3 2 2 3 2" xfId="27277" xr:uid="{371B82DA-62DE-401A-977D-83BBA7A6F07E}"/>
    <cellStyle name="Normal 7 2 3 2 2 3 3" xfId="42110" xr:uid="{3293052F-3785-4B66-8C2F-0D081808B61F}"/>
    <cellStyle name="Normal 7 2 3 2 2 4" xfId="19857" xr:uid="{539AF90F-9E56-4723-8203-3393F8FEAF7C}"/>
    <cellStyle name="Normal 7 2 3 2 2 5" xfId="34690" xr:uid="{FA3E2C46-89CF-4498-B015-84DA0C067AFF}"/>
    <cellStyle name="Normal 7 2 3 2 2 6" xfId="5015" xr:uid="{84AB658A-C9C9-452F-B414-4A76BBCF2A47}"/>
    <cellStyle name="Normal 7 2 3 2 3" xfId="6882" xr:uid="{398EC89E-FD0A-4A98-AD41-8A96349DD57C}"/>
    <cellStyle name="Normal 7 2 3 2 3 2" xfId="14305" xr:uid="{3C1B9085-CFEA-4B0C-88A3-CB2A3B83064A}"/>
    <cellStyle name="Normal 7 2 3 2 3 2 2" xfId="29143" xr:uid="{6302CA47-1ED6-4562-AE70-59B14381DA25}"/>
    <cellStyle name="Normal 7 2 3 2 3 2 3" xfId="43976" xr:uid="{6ABCD00C-0255-411B-9371-7010FE06170E}"/>
    <cellStyle name="Normal 7 2 3 2 3 3" xfId="21723" xr:uid="{FE007636-F90C-4B7D-8E4C-F09835E2464D}"/>
    <cellStyle name="Normal 7 2 3 2 3 4" xfId="36556" xr:uid="{9FF72344-A823-40F2-A1E5-B81D42AF922B}"/>
    <cellStyle name="Normal 7 2 3 2 4" xfId="11065" xr:uid="{F3F3C039-1963-444E-8BA0-4B6000A0BEDD}"/>
    <cellStyle name="Normal 7 2 3 2 4 2" xfId="25903" xr:uid="{52F3193D-9263-4B3D-A7CF-B21488BFB3AA}"/>
    <cellStyle name="Normal 7 2 3 2 4 3" xfId="40736" xr:uid="{2311E755-4D62-49A4-BF4C-EC3B9F3DFB0B}"/>
    <cellStyle name="Normal 7 2 3 2 5" xfId="18483" xr:uid="{5F8CA22A-C3F8-49DD-8659-A956E43C584E}"/>
    <cellStyle name="Normal 7 2 3 2 6" xfId="33316" xr:uid="{E6C31AA0-A5B3-4F1D-A28D-561D47464C3A}"/>
    <cellStyle name="Normal 7 2 3 2 7" xfId="3646" xr:uid="{C4DAE1EF-B50A-487F-B5E1-448B61C2184F}"/>
    <cellStyle name="Normal 7 2 3 3" xfId="1775" xr:uid="{E4BF9C44-3561-4D6C-A8FE-C82F9A733B9B}"/>
    <cellStyle name="Normal 7 2 3 3 2" xfId="1776" xr:uid="{46D875C5-3DC3-4A84-8D8B-54E0A4AC0120}"/>
    <cellStyle name="Normal 7 2 3 3 2 2" xfId="8255" xr:uid="{2E64E43D-7269-499B-BBDA-B3A291DF6164}"/>
    <cellStyle name="Normal 7 2 3 3 2 2 2" xfId="15678" xr:uid="{31CB118E-7778-4F13-92AC-1B0E5820B666}"/>
    <cellStyle name="Normal 7 2 3 3 2 2 2 2" xfId="30516" xr:uid="{283FEA37-D727-4453-91AF-988390CF1391}"/>
    <cellStyle name="Normal 7 2 3 3 2 2 2 3" xfId="45349" xr:uid="{7B62B716-5AD8-4D97-897F-0873E9419E96}"/>
    <cellStyle name="Normal 7 2 3 3 2 2 3" xfId="23096" xr:uid="{3671E248-0059-4A17-A4EF-055B345A304D}"/>
    <cellStyle name="Normal 7 2 3 3 2 2 4" xfId="37929" xr:uid="{14E66C5F-AAFF-4345-9746-FCE57F3B994F}"/>
    <cellStyle name="Normal 7 2 3 3 2 3" xfId="12440" xr:uid="{92F03C6D-358A-4FE2-94E4-7EC7CD957602}"/>
    <cellStyle name="Normal 7 2 3 3 2 3 2" xfId="27278" xr:uid="{31947210-06CE-46D4-BED0-06FCECAA428F}"/>
    <cellStyle name="Normal 7 2 3 3 2 3 3" xfId="42111" xr:uid="{15543D11-6D78-44F7-AE2E-5589A30F0B2F}"/>
    <cellStyle name="Normal 7 2 3 3 2 4" xfId="19858" xr:uid="{09C77203-A790-4CF3-9D61-70CB82DE1DD2}"/>
    <cellStyle name="Normal 7 2 3 3 2 5" xfId="34691" xr:uid="{2050F13E-256E-4F0E-933E-BCADD02BB64F}"/>
    <cellStyle name="Normal 7 2 3 3 2 6" xfId="5016" xr:uid="{5D64EC2E-4226-4754-8A96-949463709438}"/>
    <cellStyle name="Normal 7 2 3 3 3" xfId="6883" xr:uid="{6A00AB48-D61B-4130-A521-E0FFCCE8BF5B}"/>
    <cellStyle name="Normal 7 2 3 3 3 2" xfId="14306" xr:uid="{EBB382E9-6906-423B-8891-1065D9E547C4}"/>
    <cellStyle name="Normal 7 2 3 3 3 2 2" xfId="29144" xr:uid="{5F621F8C-F0F0-4890-9913-158B715F96B4}"/>
    <cellStyle name="Normal 7 2 3 3 3 2 3" xfId="43977" xr:uid="{8974E52A-1508-4DBA-B722-E9789DFC78AE}"/>
    <cellStyle name="Normal 7 2 3 3 3 3" xfId="21724" xr:uid="{3BDEB344-82A0-4570-BCCA-4A5BF806ED22}"/>
    <cellStyle name="Normal 7 2 3 3 3 4" xfId="36557" xr:uid="{D4D6368D-1817-4B26-869B-9C5223875E3E}"/>
    <cellStyle name="Normal 7 2 3 3 4" xfId="11066" xr:uid="{E3A7A3D6-F29D-4953-8960-85AC23424CBE}"/>
    <cellStyle name="Normal 7 2 3 3 4 2" xfId="25904" xr:uid="{DB240484-B192-4556-ABC1-251F96FC94F6}"/>
    <cellStyle name="Normal 7 2 3 3 4 3" xfId="40737" xr:uid="{0442E164-21B7-4B3E-951F-4B8518FE85B8}"/>
    <cellStyle name="Normal 7 2 3 3 5" xfId="18484" xr:uid="{6EAC3009-6F81-46BD-AB49-51D0622A0065}"/>
    <cellStyle name="Normal 7 2 3 3 6" xfId="33317" xr:uid="{6B725927-C253-4CE3-95C4-ACD3E398E1A2}"/>
    <cellStyle name="Normal 7 2 3 3 7" xfId="3647" xr:uid="{37547548-275C-46D3-B8A0-084BC93EBA27}"/>
    <cellStyle name="Normal 7 2 3 4" xfId="1777" xr:uid="{EC523546-616E-4221-A7A8-0ACF39D2F5C6}"/>
    <cellStyle name="Normal 7 2 3 4 2" xfId="1778" xr:uid="{FBC922AF-5091-42C0-9BB8-3AA492EFCBF4}"/>
    <cellStyle name="Normal 7 2 3 4 2 2" xfId="1779" xr:uid="{F01C6C3C-0EED-421D-8DB6-A6A1539D05C4}"/>
    <cellStyle name="Normal 7 2 3 4 2 2 2" xfId="30517" xr:uid="{09BF93DD-A215-4FDA-BF21-DDFBFDE06559}"/>
    <cellStyle name="Normal 7 2 3 4 2 2 3" xfId="45350" xr:uid="{D3DE6E6A-548F-493C-A4D7-19AD1E5FE8D3}"/>
    <cellStyle name="Normal 7 2 3 4 2 2 4" xfId="15679" xr:uid="{A3CC2C15-E89B-41A3-883E-D9822F6484D4}"/>
    <cellStyle name="Normal 7 2 3 4 2 3" xfId="1780" xr:uid="{625B38C7-7F1A-481B-87FC-76BBF102CDA1}"/>
    <cellStyle name="Normal 7 2 3 4 2 3 2" xfId="1781" xr:uid="{E29C2E02-E297-4424-B1D4-DF8FC1B8CA25}"/>
    <cellStyle name="Normal 7 2 3 4 2 3 2 2" xfId="1782" xr:uid="{C3115747-AC38-40D3-AF53-A0FAA187FBD3}"/>
    <cellStyle name="Normal 7 2 3 4 2 3 2 2 2" xfId="1783" xr:uid="{792A5FFE-F95F-49EF-9C93-3987EA76EFD1}"/>
    <cellStyle name="Normal 7 2 3 4 2 3 2 2 2 2" xfId="1784" xr:uid="{88A8B734-7B86-4123-9F83-EB90AEF884B7}"/>
    <cellStyle name="Normal 7 2 3 4 2 3 2 2 3" xfId="1785" xr:uid="{E364E4F3-5203-4B6A-A92B-83E360835ABD}"/>
    <cellStyle name="Normal 7 2 3 4 2 3 2 2 3 2" xfId="1786" xr:uid="{78393192-FE98-4CDB-96AC-4D82960FEC05}"/>
    <cellStyle name="Normal 7 2 3 4 2 3 3" xfId="23097" xr:uid="{F5D62544-7B9B-4166-B207-27314E5750FB}"/>
    <cellStyle name="Normal 7 2 3 4 2 4" xfId="37930" xr:uid="{E687CB57-53EE-4B5B-9206-3B050E5E0733}"/>
    <cellStyle name="Normal 7 2 3 4 2 5" xfId="8256" xr:uid="{4EEE6D27-7655-47F6-A751-3B30DA928987}"/>
    <cellStyle name="Normal 7 2 3 4 3" xfId="1787" xr:uid="{EC3D4269-FDF5-4DB6-8866-6B00CB50E871}"/>
    <cellStyle name="Normal 7 2 3 4 3 2" xfId="27279" xr:uid="{D3B89BD0-96E9-4755-B298-A10A3C0980FC}"/>
    <cellStyle name="Normal 7 2 3 4 3 3" xfId="42112" xr:uid="{3AFEB2F3-529F-4B66-8845-0B66CD741043}"/>
    <cellStyle name="Normal 7 2 3 4 3 4" xfId="12441" xr:uid="{27E483A4-81D8-454C-9261-C06704249637}"/>
    <cellStyle name="Normal 7 2 3 4 4" xfId="19859" xr:uid="{AFB679EF-91DC-400A-B9B5-5708F9DEEC97}"/>
    <cellStyle name="Normal 7 2 3 4 5" xfId="34692" xr:uid="{650BCA95-B56D-4D0A-980C-4466D52266CF}"/>
    <cellStyle name="Normal 7 2 3 4 6" xfId="5017" xr:uid="{D936A4CF-41C3-4D4A-A352-A7307D46129B}"/>
    <cellStyle name="Normal 7 2 3 5" xfId="1788" xr:uid="{76C1B4C0-EAEF-4CCE-A5B4-20CE458A2921}"/>
    <cellStyle name="Normal 7 2 3 5 2" xfId="8874" xr:uid="{7CB4960C-700B-4A1B-9A67-89BC8BE8227D}"/>
    <cellStyle name="Normal 7 2 3 5 2 2" xfId="16297" xr:uid="{70FF3B05-15E1-4CCF-AA69-52EEA69B45DF}"/>
    <cellStyle name="Normal 7 2 3 5 2 2 2" xfId="31135" xr:uid="{72A79887-78EB-4D71-B47D-78DBBF21041F}"/>
    <cellStyle name="Normal 7 2 3 5 2 2 3" xfId="45968" xr:uid="{977B99FB-F304-47A6-BB66-DA6D379D837E}"/>
    <cellStyle name="Normal 7 2 3 5 2 3" xfId="23715" xr:uid="{FBC46AB0-EAF5-4060-9F49-0C9CE33B2C3B}"/>
    <cellStyle name="Normal 7 2 3 5 2 4" xfId="38548" xr:uid="{AB3B9769-9714-4427-970F-AE6A98AA05B8}"/>
    <cellStyle name="Normal 7 2 3 5 3" xfId="13059" xr:uid="{B032CF93-919C-4D25-AF27-E939E78643DC}"/>
    <cellStyle name="Normal 7 2 3 5 3 2" xfId="27897" xr:uid="{B490E18F-9F6E-4E86-9479-42553B7F86C7}"/>
    <cellStyle name="Normal 7 2 3 5 3 3" xfId="42730" xr:uid="{C921F499-57CC-4027-9775-4769040A31B0}"/>
    <cellStyle name="Normal 7 2 3 5 4" xfId="20477" xr:uid="{1B27A6F4-DE79-424B-9C8B-D7DC83509BE5}"/>
    <cellStyle name="Normal 7 2 3 5 5" xfId="35310" xr:uid="{86CDED5D-D309-4A34-96A5-01664396550C}"/>
    <cellStyle name="Normal 7 2 3 5 6" xfId="5634" xr:uid="{D3B84D15-3B90-45F2-9F3E-F97F21709366}"/>
    <cellStyle name="Normal 7 2 3 6" xfId="3645" xr:uid="{9A799B4C-7764-4744-B160-045F9EF52213}"/>
    <cellStyle name="Normal 7 2 3 6 2" xfId="9586" xr:uid="{A0F8D461-2CC1-4664-AC4F-3D259AD31A02}"/>
    <cellStyle name="Normal 7 2 3 6 2 2" xfId="17009" xr:uid="{EE3867FE-28F6-4709-82AD-6390CBF40E25}"/>
    <cellStyle name="Normal 7 2 3 6 2 2 2" xfId="31847" xr:uid="{5E8303D0-282F-48E3-8047-353FB0BE3FEA}"/>
    <cellStyle name="Normal 7 2 3 6 2 2 3" xfId="46680" xr:uid="{39D43D8A-2A18-41F7-BE04-B4BA157CBAE2}"/>
    <cellStyle name="Normal 7 2 3 6 2 3" xfId="24427" xr:uid="{1744B871-6806-4998-B0FE-B5B0073D9B23}"/>
    <cellStyle name="Normal 7 2 3 6 2 4" xfId="39260" xr:uid="{9871EF63-9D44-4842-8EC4-670C21711D94}"/>
    <cellStyle name="Normal 7 2 3 6 3" xfId="11064" xr:uid="{69FB0E9C-3C1D-4716-8182-EF0E38218D96}"/>
    <cellStyle name="Normal 7 2 3 6 3 2" xfId="25902" xr:uid="{A2412B94-B13D-4FAF-8D25-A9B2E46C9C01}"/>
    <cellStyle name="Normal 7 2 3 6 3 3" xfId="40735" xr:uid="{A0C940D9-4CB9-4CAE-9D28-B9CC35673A7D}"/>
    <cellStyle name="Normal 7 2 3 6 4" xfId="18482" xr:uid="{46E3628E-0576-4DB4-884C-67698C085C3E}"/>
    <cellStyle name="Normal 7 2 3 6 5" xfId="33315" xr:uid="{9051BC9C-9F81-4DBE-8C08-75BF779747F0}"/>
    <cellStyle name="Normal 7 2 3 7" xfId="6881" xr:uid="{FD2F7D77-8D6F-460B-9970-DACCFB05A4F3}"/>
    <cellStyle name="Normal 7 2 3 7 2" xfId="14304" xr:uid="{EEF3200E-FC66-4545-9C32-51132184FE38}"/>
    <cellStyle name="Normal 7 2 3 7 2 2" xfId="29142" xr:uid="{C7A89ECA-DB84-4B7F-BF66-C5A5F6A744FF}"/>
    <cellStyle name="Normal 7 2 3 7 2 3" xfId="43975" xr:uid="{26381135-28CA-4D6B-A5D2-F82294E46B43}"/>
    <cellStyle name="Normal 7 2 3 7 3" xfId="21722" xr:uid="{972DDF56-93ED-4415-9BDD-ABDBBABD98F4}"/>
    <cellStyle name="Normal 7 2 3 7 4" xfId="36555" xr:uid="{22459071-81CF-493D-B0C0-62B10EBED32F}"/>
    <cellStyle name="Normal 7 2 3 8" xfId="9920" xr:uid="{EC21009B-C3A3-4BFC-BDBC-A31ADF049B56}"/>
    <cellStyle name="Normal 7 2 3 8 2" xfId="24758" xr:uid="{7EB2E3B0-EFC8-40FA-8732-336F749AA16D}"/>
    <cellStyle name="Normal 7 2 3 8 3" xfId="39591" xr:uid="{7AABF7D2-33F5-45C4-B7C7-2D5C4A2BB9F8}"/>
    <cellStyle name="Normal 7 2 3 9" xfId="17338" xr:uid="{E6AE38FD-0815-43C4-8ADE-CC8B1BD2B39F}"/>
    <cellStyle name="Normal 7 2 4" xfId="1789" xr:uid="{0318ECEA-CED7-47F5-9738-BBBB1B34EB46}"/>
    <cellStyle name="Normal 7 2 4 10" xfId="32156" xr:uid="{1737C371-8548-4020-BB75-D7F719FF82B3}"/>
    <cellStyle name="Normal 7 2 4 11" xfId="2334" xr:uid="{96E0C961-342A-41AA-8D87-4E5E6DE903AB}"/>
    <cellStyle name="Normal 7 2 4 2" xfId="3649" xr:uid="{89BA5B3A-D006-48BB-AD12-7083B89E3522}"/>
    <cellStyle name="Normal 7 2 4 2 2" xfId="5018" xr:uid="{AEE4BBB8-4166-4254-A06D-96D4ECBCF423}"/>
    <cellStyle name="Normal 7 2 4 2 2 2" xfId="8257" xr:uid="{B32F9CF1-382F-45EF-B23A-2C601E24F0AA}"/>
    <cellStyle name="Normal 7 2 4 2 2 2 2" xfId="15680" xr:uid="{84BC1356-6C3F-49C5-8D4B-38BC9A2B9955}"/>
    <cellStyle name="Normal 7 2 4 2 2 2 2 2" xfId="30518" xr:uid="{68D933D5-8401-41D4-9072-02D2E8B12F32}"/>
    <cellStyle name="Normal 7 2 4 2 2 2 2 3" xfId="45351" xr:uid="{1EAD73A9-6C6F-4106-9046-7DD1B2C0E3F4}"/>
    <cellStyle name="Normal 7 2 4 2 2 2 3" xfId="23098" xr:uid="{6B59BDC6-6975-438F-803F-2784CFF8FCCE}"/>
    <cellStyle name="Normal 7 2 4 2 2 2 4" xfId="37931" xr:uid="{2A9516FB-0EAE-4127-A093-E25DDDB81353}"/>
    <cellStyle name="Normal 7 2 4 2 2 3" xfId="12442" xr:uid="{4B5AB275-DDAF-49CB-88D2-F65C9C93B0D9}"/>
    <cellStyle name="Normal 7 2 4 2 2 3 2" xfId="27280" xr:uid="{31456924-65B9-4DEE-ACAC-1FE647BD0C48}"/>
    <cellStyle name="Normal 7 2 4 2 2 3 3" xfId="42113" xr:uid="{024F1F0B-7AC3-4BA8-A1AD-84107E9F4CA0}"/>
    <cellStyle name="Normal 7 2 4 2 2 4" xfId="19860" xr:uid="{4BDA01E2-B453-4C2C-B341-EB9C1321308A}"/>
    <cellStyle name="Normal 7 2 4 2 2 5" xfId="34693" xr:uid="{FC6D7A2A-9F73-4CD6-9219-1708FA328398}"/>
    <cellStyle name="Normal 7 2 4 2 3" xfId="6885" xr:uid="{1A3FB2ED-FFB8-436B-A43D-265C2F37B055}"/>
    <cellStyle name="Normal 7 2 4 2 3 2" xfId="14308" xr:uid="{BC7AD41E-B979-4AE8-8B01-B2706EFA3E55}"/>
    <cellStyle name="Normal 7 2 4 2 3 2 2" xfId="29146" xr:uid="{F22531AA-9CD2-40A5-BEF6-0E2F23162371}"/>
    <cellStyle name="Normal 7 2 4 2 3 2 3" xfId="43979" xr:uid="{246C6C6F-8B49-4EE1-B6A5-A4DFCF714EEF}"/>
    <cellStyle name="Normal 7 2 4 2 3 3" xfId="21726" xr:uid="{60704842-25F9-4258-A8A8-13D7F248CAE6}"/>
    <cellStyle name="Normal 7 2 4 2 3 4" xfId="36559" xr:uid="{E0611FEF-B1F1-4EB5-B5D1-34C8D88F7585}"/>
    <cellStyle name="Normal 7 2 4 2 4" xfId="11068" xr:uid="{62335AB5-2118-46F9-B5BF-E9AB734ED397}"/>
    <cellStyle name="Normal 7 2 4 2 4 2" xfId="25906" xr:uid="{8B266B57-8A7D-4963-A2EF-12D1BFCBB23A}"/>
    <cellStyle name="Normal 7 2 4 2 4 3" xfId="40739" xr:uid="{055F31B9-DB82-4DF9-99BE-AEEB25A30DAC}"/>
    <cellStyle name="Normal 7 2 4 2 5" xfId="18486" xr:uid="{F6046357-624D-494E-8786-5A0BD6AE58EB}"/>
    <cellStyle name="Normal 7 2 4 2 6" xfId="33319" xr:uid="{AE54A845-22F7-48AC-826D-468576719A91}"/>
    <cellStyle name="Normal 7 2 4 3" xfId="3650" xr:uid="{B9813B69-3FEC-4754-A72F-AF607C03AB31}"/>
    <cellStyle name="Normal 7 2 4 3 2" xfId="5019" xr:uid="{96E7473C-B854-4FDC-82D7-E8B05B21ED0E}"/>
    <cellStyle name="Normal 7 2 4 3 2 2" xfId="8258" xr:uid="{344C1DC5-8505-48F7-BBE7-DA0EB41577C6}"/>
    <cellStyle name="Normal 7 2 4 3 2 2 2" xfId="15681" xr:uid="{D6910EF6-5168-45F9-9621-8691621DEE96}"/>
    <cellStyle name="Normal 7 2 4 3 2 2 2 2" xfId="30519" xr:uid="{961A73D4-3E3E-4431-8FAD-490689CB6329}"/>
    <cellStyle name="Normal 7 2 4 3 2 2 2 3" xfId="45352" xr:uid="{36524D62-984F-46C9-9377-17A74C980EDF}"/>
    <cellStyle name="Normal 7 2 4 3 2 2 3" xfId="23099" xr:uid="{3CC97597-5733-4648-A086-C7A76A5F9079}"/>
    <cellStyle name="Normal 7 2 4 3 2 2 4" xfId="37932" xr:uid="{083A0237-1C32-4E62-8D78-8D73443EDE90}"/>
    <cellStyle name="Normal 7 2 4 3 2 3" xfId="12443" xr:uid="{856FABBA-3E08-4522-90F4-A98A2B67EE50}"/>
    <cellStyle name="Normal 7 2 4 3 2 3 2" xfId="27281" xr:uid="{33A722B6-4DD6-4710-B0E2-A2A5FACBFE80}"/>
    <cellStyle name="Normal 7 2 4 3 2 3 3" xfId="42114" xr:uid="{601DFDB2-38EC-4454-B09E-DD847D5543D1}"/>
    <cellStyle name="Normal 7 2 4 3 2 4" xfId="19861" xr:uid="{5812A64B-C389-4F9F-A637-B99B271F0F0D}"/>
    <cellStyle name="Normal 7 2 4 3 2 5" xfId="34694" xr:uid="{BF6EE0E3-1E03-437E-B8E7-2133FBBE9173}"/>
    <cellStyle name="Normal 7 2 4 3 3" xfId="6886" xr:uid="{D7EE9428-263F-4031-AB46-650DF9AC9F46}"/>
    <cellStyle name="Normal 7 2 4 3 3 2" xfId="14309" xr:uid="{780622D1-214A-49D9-8FDA-0809AEFBD683}"/>
    <cellStyle name="Normal 7 2 4 3 3 2 2" xfId="29147" xr:uid="{4C9194E7-B8F6-4619-9FBD-7109555865DA}"/>
    <cellStyle name="Normal 7 2 4 3 3 2 3" xfId="43980" xr:uid="{57D3EFAF-E89E-4076-8A90-CE9C1DC977A2}"/>
    <cellStyle name="Normal 7 2 4 3 3 3" xfId="21727" xr:uid="{5B361FE8-DF0C-4D98-9CDA-BD799A018D27}"/>
    <cellStyle name="Normal 7 2 4 3 3 4" xfId="36560" xr:uid="{890A5178-65A3-42F1-8682-8414DFB9BD32}"/>
    <cellStyle name="Normal 7 2 4 3 4" xfId="11069" xr:uid="{EE0CA615-3673-45C3-8310-246D290A000A}"/>
    <cellStyle name="Normal 7 2 4 3 4 2" xfId="25907" xr:uid="{B5642DCD-29C8-4319-AE33-F1103E05044F}"/>
    <cellStyle name="Normal 7 2 4 3 4 3" xfId="40740" xr:uid="{74821091-47FF-43A4-9CDC-2E796F190F74}"/>
    <cellStyle name="Normal 7 2 4 3 5" xfId="18487" xr:uid="{B53BD57D-7584-4F1F-AF51-360C17EAF200}"/>
    <cellStyle name="Normal 7 2 4 3 6" xfId="33320" xr:uid="{DDF410AE-E9CD-4D71-963B-472C3257AE7D}"/>
    <cellStyle name="Normal 7 2 4 4" xfId="5020" xr:uid="{CE52443C-B338-4350-911D-B90989C97B82}"/>
    <cellStyle name="Normal 7 2 4 4 2" xfId="8259" xr:uid="{AF32C6D6-48F4-40D0-8CC3-70808EA268BC}"/>
    <cellStyle name="Normal 7 2 4 4 2 2" xfId="15682" xr:uid="{13ADDFD6-3DF0-4611-B3DC-07A39AFB7D72}"/>
    <cellStyle name="Normal 7 2 4 4 2 2 2" xfId="30520" xr:uid="{1CE8B96B-6024-4546-A3F0-69D0B8789203}"/>
    <cellStyle name="Normal 7 2 4 4 2 2 3" xfId="45353" xr:uid="{D3077878-B4E1-4E60-BC1F-046487EF9BCC}"/>
    <cellStyle name="Normal 7 2 4 4 2 3" xfId="23100" xr:uid="{1C82BEFA-B7BF-4D85-9708-6F2CB2107219}"/>
    <cellStyle name="Normal 7 2 4 4 2 4" xfId="37933" xr:uid="{801702DB-A301-47AD-B5C0-8F22F2043286}"/>
    <cellStyle name="Normal 7 2 4 4 3" xfId="12444" xr:uid="{B6E30F7C-DD12-41DD-9E6F-C8CE8C77FEE0}"/>
    <cellStyle name="Normal 7 2 4 4 3 2" xfId="27282" xr:uid="{DAE62587-460F-4248-98AB-28B70A996D54}"/>
    <cellStyle name="Normal 7 2 4 4 3 3" xfId="42115" xr:uid="{DB0BFB01-3B16-45C9-A285-624413FB3E78}"/>
    <cellStyle name="Normal 7 2 4 4 4" xfId="19862" xr:uid="{F7C21366-E93E-4887-9461-7DB707D478A6}"/>
    <cellStyle name="Normal 7 2 4 4 5" xfId="34695" xr:uid="{5E677187-8CE9-44AC-8746-085F7D50B4AA}"/>
    <cellStyle name="Normal 7 2 4 5" xfId="5727" xr:uid="{A3ABDCB3-02C8-4B87-9493-70D254D52BFA}"/>
    <cellStyle name="Normal 7 2 4 5 2" xfId="8967" xr:uid="{175F207E-D59A-49BC-84A9-ED4E336FB03D}"/>
    <cellStyle name="Normal 7 2 4 5 2 2" xfId="16390" xr:uid="{A0B53AB4-A465-406F-8665-278BC2B87F7F}"/>
    <cellStyle name="Normal 7 2 4 5 2 2 2" xfId="31228" xr:uid="{A5BE563F-204F-4251-BA95-1B1F360AF9A1}"/>
    <cellStyle name="Normal 7 2 4 5 2 2 3" xfId="46061" xr:uid="{35CBBCF9-D15A-4CDA-B757-E504CEEDCB71}"/>
    <cellStyle name="Normal 7 2 4 5 2 3" xfId="23808" xr:uid="{245BFDE0-3732-4004-AA9B-97C449DFC281}"/>
    <cellStyle name="Normal 7 2 4 5 2 4" xfId="38641" xr:uid="{FE3DBA3C-9810-43C9-A72D-FC06D74579E8}"/>
    <cellStyle name="Normal 7 2 4 5 3" xfId="13152" xr:uid="{102638CF-5982-4BB1-8186-5EE34563C061}"/>
    <cellStyle name="Normal 7 2 4 5 3 2" xfId="27990" xr:uid="{C4751398-63A8-448A-B16D-F3212F6D36B6}"/>
    <cellStyle name="Normal 7 2 4 5 3 3" xfId="42823" xr:uid="{6D189F02-DE74-4A47-8220-AB238728B523}"/>
    <cellStyle name="Normal 7 2 4 5 4" xfId="20570" xr:uid="{9550352C-70C8-4987-A5FF-634242A2E5D1}"/>
    <cellStyle name="Normal 7 2 4 5 5" xfId="35403" xr:uid="{0A77DBE7-36B7-4CC8-AE5B-D296F01BC958}"/>
    <cellStyle name="Normal 7 2 4 6" xfId="3648" xr:uid="{BC32D0AD-A903-46B3-90A5-1B2EF93AD920}"/>
    <cellStyle name="Normal 7 2 4 6 2" xfId="9587" xr:uid="{60ABE919-B00E-47F7-9C98-4687FBBE959E}"/>
    <cellStyle name="Normal 7 2 4 6 2 2" xfId="17010" xr:uid="{67259860-51FF-4655-A5CB-404314B18879}"/>
    <cellStyle name="Normal 7 2 4 6 2 2 2" xfId="31848" xr:uid="{94C57A59-F6EB-48E3-AAFA-B98C840EC68A}"/>
    <cellStyle name="Normal 7 2 4 6 2 2 3" xfId="46681" xr:uid="{64BDC387-355F-42CD-96B3-8FAD782F5C4B}"/>
    <cellStyle name="Normal 7 2 4 6 2 3" xfId="24428" xr:uid="{547D0B70-CA3B-40FB-BB69-F728A7C74E89}"/>
    <cellStyle name="Normal 7 2 4 6 2 4" xfId="39261" xr:uid="{7C9E794D-6AF4-4020-A079-CA971D06846F}"/>
    <cellStyle name="Normal 7 2 4 6 3" xfId="11067" xr:uid="{735887B6-3B33-4E14-BA46-8820362430DB}"/>
    <cellStyle name="Normal 7 2 4 6 3 2" xfId="25905" xr:uid="{3BE6076A-9EE9-449E-9F38-FE69143FE5EE}"/>
    <cellStyle name="Normal 7 2 4 6 3 3" xfId="40738" xr:uid="{FC930812-44F6-4C6F-ABFB-40083A68B689}"/>
    <cellStyle name="Normal 7 2 4 6 4" xfId="18485" xr:uid="{A5F03BD4-09C5-4E93-B611-87570D5FA58E}"/>
    <cellStyle name="Normal 7 2 4 6 5" xfId="33318" xr:uid="{04B19BD0-078B-46AF-A704-F04711547867}"/>
    <cellStyle name="Normal 7 2 4 7" xfId="6884" xr:uid="{25AEA71D-B0CB-4225-AE25-8E0FCE1A22B1}"/>
    <cellStyle name="Normal 7 2 4 7 2" xfId="14307" xr:uid="{4A55C581-48D7-41D3-8689-1F0292CFB0FE}"/>
    <cellStyle name="Normal 7 2 4 7 2 2" xfId="29145" xr:uid="{5E240735-07EF-4E2A-8D9C-0FE9CEED8ED2}"/>
    <cellStyle name="Normal 7 2 4 7 2 3" xfId="43978" xr:uid="{6D6E480F-9778-4066-9B27-B477DF53B5CC}"/>
    <cellStyle name="Normal 7 2 4 7 3" xfId="21725" xr:uid="{23E02B1C-041A-4CAB-BD05-95BC15CD4AA2}"/>
    <cellStyle name="Normal 7 2 4 7 4" xfId="36558" xr:uid="{AC49B4AC-32C5-41B6-BA6C-510077EB2F94}"/>
    <cellStyle name="Normal 7 2 4 8" xfId="9905" xr:uid="{6465D8C8-2ED8-427A-8EB3-420335A86953}"/>
    <cellStyle name="Normal 7 2 4 8 2" xfId="24743" xr:uid="{8CA7A068-0484-4D2C-9C6F-FE44D3F2E287}"/>
    <cellStyle name="Normal 7 2 4 8 3" xfId="39576" xr:uid="{0B9073EA-1A9C-43FC-BBD8-5B1E571E51D2}"/>
    <cellStyle name="Normal 7 2 4 9" xfId="17323" xr:uid="{83BB1AF5-1540-4F65-B012-FA41C4388615}"/>
    <cellStyle name="Normal 7 2 5" xfId="1790" xr:uid="{7B921CF6-FC24-4265-9D09-2F4DE33D4D8D}"/>
    <cellStyle name="Normal 7 2 5 10" xfId="32323" xr:uid="{E5AC09E7-5603-4BB7-A6D0-79F86092EB7C}"/>
    <cellStyle name="Normal 7 2 5 2" xfId="3652" xr:uid="{26CA7A49-5218-4AB9-AFD4-3A04AAC416D2}"/>
    <cellStyle name="Normal 7 2 5 2 2" xfId="5021" xr:uid="{45BB18C0-B7C0-4354-AE1B-6214A2B3060D}"/>
    <cellStyle name="Normal 7 2 5 2 2 2" xfId="8260" xr:uid="{5076F9AE-AF92-483F-80A0-DFB4392F798C}"/>
    <cellStyle name="Normal 7 2 5 2 2 2 2" xfId="15683" xr:uid="{B7F22C80-D3D6-45D0-812A-600C83CEAD2B}"/>
    <cellStyle name="Normal 7 2 5 2 2 2 2 2" xfId="30521" xr:uid="{A27EF8E8-D893-46AC-B309-FA80537137DF}"/>
    <cellStyle name="Normal 7 2 5 2 2 2 2 3" xfId="45354" xr:uid="{28BFF4D1-AE09-448D-83B9-618971BA5366}"/>
    <cellStyle name="Normal 7 2 5 2 2 2 3" xfId="23101" xr:uid="{3A4DBDE9-F4E2-4ACA-B01B-6784F68E0EA9}"/>
    <cellStyle name="Normal 7 2 5 2 2 2 4" xfId="37934" xr:uid="{1C23C934-93A3-4E3E-99E2-66CDAE4FCE2E}"/>
    <cellStyle name="Normal 7 2 5 2 2 3" xfId="12445" xr:uid="{2333EDB4-8660-4C74-8DC8-CD33BEED2E8C}"/>
    <cellStyle name="Normal 7 2 5 2 2 3 2" xfId="27283" xr:uid="{86B48C66-EFBD-4E45-B711-B26A6347B29E}"/>
    <cellStyle name="Normal 7 2 5 2 2 3 3" xfId="42116" xr:uid="{F095915C-6753-438A-B9B6-9CA8DEB5DF51}"/>
    <cellStyle name="Normal 7 2 5 2 2 4" xfId="19863" xr:uid="{C954B428-F749-4AB4-A1B3-4343CE635451}"/>
    <cellStyle name="Normal 7 2 5 2 2 5" xfId="34696" xr:uid="{FA15708D-5296-46CF-B3C5-310C88E1FFC9}"/>
    <cellStyle name="Normal 7 2 5 2 3" xfId="6888" xr:uid="{1208D90F-0645-4AF3-98D6-A27623CD74C1}"/>
    <cellStyle name="Normal 7 2 5 2 3 2" xfId="14311" xr:uid="{38796EAB-20E2-4DCC-A4D2-18235FAE1AB3}"/>
    <cellStyle name="Normal 7 2 5 2 3 2 2" xfId="29149" xr:uid="{EB2759B0-2810-4346-B289-C892438CE73C}"/>
    <cellStyle name="Normal 7 2 5 2 3 2 3" xfId="43982" xr:uid="{4AFC4CCB-7D84-439C-86A8-62B8FE74CB66}"/>
    <cellStyle name="Normal 7 2 5 2 3 3" xfId="21729" xr:uid="{EFCCA399-2E26-4D05-A9C8-5ED2B9BF270A}"/>
    <cellStyle name="Normal 7 2 5 2 3 4" xfId="36562" xr:uid="{413E7D8D-5CE5-4FA9-86C5-F1BF98AC6978}"/>
    <cellStyle name="Normal 7 2 5 2 4" xfId="11071" xr:uid="{B4303EE0-9844-417C-98D7-3FA2CD56537D}"/>
    <cellStyle name="Normal 7 2 5 2 4 2" xfId="25909" xr:uid="{4EEBC2C4-1133-47BA-9105-203671A6DF1D}"/>
    <cellStyle name="Normal 7 2 5 2 4 3" xfId="40742" xr:uid="{E064904B-0F2C-4539-B5B3-9E7E670BFB45}"/>
    <cellStyle name="Normal 7 2 5 2 5" xfId="18489" xr:uid="{340BDF3E-7A77-4749-9692-2A8FDA2A9E5F}"/>
    <cellStyle name="Normal 7 2 5 2 6" xfId="33322" xr:uid="{E0564982-80A5-49C5-92BC-7E6CD86FD55A}"/>
    <cellStyle name="Normal 7 2 5 3" xfId="3653" xr:uid="{DAE59FFC-5B16-4C8F-A634-75F938A11673}"/>
    <cellStyle name="Normal 7 2 5 3 2" xfId="5022" xr:uid="{5127F592-D164-4F0F-B361-0CBC766E75E1}"/>
    <cellStyle name="Normal 7 2 5 3 2 2" xfId="8261" xr:uid="{2D48B3A8-508F-4E0A-BBAF-A396D85F8C0F}"/>
    <cellStyle name="Normal 7 2 5 3 2 2 2" xfId="15684" xr:uid="{46D65378-F6FE-40E5-8870-A61267D20E7A}"/>
    <cellStyle name="Normal 7 2 5 3 2 2 2 2" xfId="30522" xr:uid="{F2486067-850A-47FA-8D8B-5176E8CFBB86}"/>
    <cellStyle name="Normal 7 2 5 3 2 2 2 3" xfId="45355" xr:uid="{1176B2E2-B0D4-40DB-A80C-BF2B9D9C42B6}"/>
    <cellStyle name="Normal 7 2 5 3 2 2 3" xfId="23102" xr:uid="{A2C6028B-ABC0-442E-8F98-9678BFB9B0CA}"/>
    <cellStyle name="Normal 7 2 5 3 2 2 4" xfId="37935" xr:uid="{5E28C16C-029B-46EA-9EAF-DB6E6C31816B}"/>
    <cellStyle name="Normal 7 2 5 3 2 3" xfId="12446" xr:uid="{D3D42E88-8924-4CE8-9AE4-2D66E32C2666}"/>
    <cellStyle name="Normal 7 2 5 3 2 3 2" xfId="27284" xr:uid="{FB8C77C5-49B4-4A43-9643-4812C8E8F224}"/>
    <cellStyle name="Normal 7 2 5 3 2 3 3" xfId="42117" xr:uid="{7991A870-B1E0-4D66-9400-F90F6AF85929}"/>
    <cellStyle name="Normal 7 2 5 3 2 4" xfId="19864" xr:uid="{53646D63-0203-42DD-9F48-FB879F35C720}"/>
    <cellStyle name="Normal 7 2 5 3 2 5" xfId="34697" xr:uid="{8AA9633F-097C-4A59-8DD0-BCAED5DAC9CD}"/>
    <cellStyle name="Normal 7 2 5 3 3" xfId="6889" xr:uid="{E17A780E-BD0C-45AD-BD3C-4069D3AB44D6}"/>
    <cellStyle name="Normal 7 2 5 3 3 2" xfId="14312" xr:uid="{42BCE6E5-4D61-45E6-8F24-4F023B16C169}"/>
    <cellStyle name="Normal 7 2 5 3 3 2 2" xfId="29150" xr:uid="{5EE1BD59-F05E-4CC8-BBEF-9F7939156CE6}"/>
    <cellStyle name="Normal 7 2 5 3 3 2 3" xfId="43983" xr:uid="{AB59800F-D0AE-4F7D-887E-3C7994B3127B}"/>
    <cellStyle name="Normal 7 2 5 3 3 3" xfId="21730" xr:uid="{25A07FEC-DD43-41B2-861B-27B11C8A119F}"/>
    <cellStyle name="Normal 7 2 5 3 3 4" xfId="36563" xr:uid="{E0203245-B0BF-4095-9EAF-2AB4A859EB27}"/>
    <cellStyle name="Normal 7 2 5 3 4" xfId="11072" xr:uid="{21E271C7-FB25-4F3F-B394-9ED5D8D875D0}"/>
    <cellStyle name="Normal 7 2 5 3 4 2" xfId="25910" xr:uid="{83F2AC17-CE9C-439B-B0F0-5B41C34860B4}"/>
    <cellStyle name="Normal 7 2 5 3 4 3" xfId="40743" xr:uid="{3AF43E07-6EE6-4429-8327-3C564EC44A85}"/>
    <cellStyle name="Normal 7 2 5 3 5" xfId="18490" xr:uid="{2F30037F-3A51-42E6-9959-A99FF5213C42}"/>
    <cellStyle name="Normal 7 2 5 3 6" xfId="33323" xr:uid="{A5A48775-C63F-422E-8EB9-9BB9655F3B03}"/>
    <cellStyle name="Normal 7 2 5 4" xfId="5023" xr:uid="{DB39D922-47F0-4F69-A3D5-4C8D0A7E7B6E}"/>
    <cellStyle name="Normal 7 2 5 4 2" xfId="8262" xr:uid="{D3FEC764-934D-4A3D-A920-6A22BE786B44}"/>
    <cellStyle name="Normal 7 2 5 4 2 2" xfId="15685" xr:uid="{76151AEC-DBE3-466E-B7BB-166B70A39A00}"/>
    <cellStyle name="Normal 7 2 5 4 2 2 2" xfId="30523" xr:uid="{FFB45B76-B87D-4C2E-9AD8-3E12A3C3D723}"/>
    <cellStyle name="Normal 7 2 5 4 2 2 3" xfId="45356" xr:uid="{B69485C6-EC96-47AA-9594-333914132FD3}"/>
    <cellStyle name="Normal 7 2 5 4 2 3" xfId="23103" xr:uid="{980C66C8-FF5E-4414-B614-00D3C811BB1F}"/>
    <cellStyle name="Normal 7 2 5 4 2 4" xfId="37936" xr:uid="{C743FEE0-9531-4A26-8F3E-E5BDFBED8F17}"/>
    <cellStyle name="Normal 7 2 5 4 3" xfId="12447" xr:uid="{1FB1A576-038B-444A-A32D-5635236A69B5}"/>
    <cellStyle name="Normal 7 2 5 4 3 2" xfId="27285" xr:uid="{492478AA-4FCE-45EA-82BE-DE5848F9171E}"/>
    <cellStyle name="Normal 7 2 5 4 3 3" xfId="42118" xr:uid="{A665F269-4DC7-44FC-999B-DCC8E4E8B7F5}"/>
    <cellStyle name="Normal 7 2 5 4 4" xfId="19865" xr:uid="{575BC7B4-2405-4FB5-9640-22DE56D42723}"/>
    <cellStyle name="Normal 7 2 5 4 5" xfId="34698" xr:uid="{A969988B-C9EF-4055-9B40-360409245C75}"/>
    <cellStyle name="Normal 7 2 5 5" xfId="6074" xr:uid="{C3D250AF-80E5-464B-8766-18B705C64387}"/>
    <cellStyle name="Normal 7 2 5 5 2" xfId="9312" xr:uid="{83B8B8B4-7EC1-4F4D-9B97-41B4B39592E6}"/>
    <cellStyle name="Normal 7 2 5 5 2 2" xfId="16735" xr:uid="{0D0208C2-FF5F-40F0-BA25-A8D3335B7A0A}"/>
    <cellStyle name="Normal 7 2 5 5 2 2 2" xfId="31573" xr:uid="{23F1F234-3399-4335-B1D9-90F74B6C3371}"/>
    <cellStyle name="Normal 7 2 5 5 2 2 3" xfId="46406" xr:uid="{B0222E69-7AED-4171-92E9-558CF59F4FE1}"/>
    <cellStyle name="Normal 7 2 5 5 2 3" xfId="24153" xr:uid="{F9D18D71-D916-4FBF-B8DA-43D6D053FF4D}"/>
    <cellStyle name="Normal 7 2 5 5 2 4" xfId="38986" xr:uid="{A097CF3F-70DE-4CC0-B756-6091B1E92DFB}"/>
    <cellStyle name="Normal 7 2 5 5 3" xfId="13497" xr:uid="{59950086-925C-4014-A692-2DE1592E3D10}"/>
    <cellStyle name="Normal 7 2 5 5 3 2" xfId="28335" xr:uid="{9E5466B7-D6C6-447A-B450-426904DD71EB}"/>
    <cellStyle name="Normal 7 2 5 5 3 3" xfId="43168" xr:uid="{92F9F5DE-C46F-4040-A798-47C6421CAFFE}"/>
    <cellStyle name="Normal 7 2 5 5 4" xfId="20915" xr:uid="{BEBC20AF-E8A4-4118-900D-A1B5EDC01236}"/>
    <cellStyle name="Normal 7 2 5 5 5" xfId="35748" xr:uid="{A06FC6BE-A08F-4279-94E7-C63AD1D85589}"/>
    <cellStyle name="Normal 7 2 5 6" xfId="3651" xr:uid="{300AA5BE-F8C6-45B0-A914-29158AA505CF}"/>
    <cellStyle name="Normal 7 2 5 6 2" xfId="9588" xr:uid="{D72FB515-C1FD-4A6F-8E2A-D127C277B594}"/>
    <cellStyle name="Normal 7 2 5 6 2 2" xfId="17011" xr:uid="{5842CC88-4126-4F1A-98A5-B6678E027A69}"/>
    <cellStyle name="Normal 7 2 5 6 2 2 2" xfId="31849" xr:uid="{39B51B63-6A53-45DC-89B8-2322354EF1E9}"/>
    <cellStyle name="Normal 7 2 5 6 2 2 3" xfId="46682" xr:uid="{096D8C8E-3EFD-4AA1-950F-E0D19F21FF39}"/>
    <cellStyle name="Normal 7 2 5 6 2 3" xfId="24429" xr:uid="{1D1CF8E4-64F5-46AE-95A6-989944BAC332}"/>
    <cellStyle name="Normal 7 2 5 6 2 4" xfId="39262" xr:uid="{DE5D00E8-8F55-4F73-B52E-8266E11EB1E6}"/>
    <cellStyle name="Normal 7 2 5 6 3" xfId="11070" xr:uid="{636EADCC-0D47-41AB-8E80-1C0D446100AA}"/>
    <cellStyle name="Normal 7 2 5 6 3 2" xfId="25908" xr:uid="{A0EEAC71-23DA-4BB4-B23E-47288E8304EB}"/>
    <cellStyle name="Normal 7 2 5 6 3 3" xfId="40741" xr:uid="{B89946DF-EA69-4E49-B2B5-D3AC73447A6E}"/>
    <cellStyle name="Normal 7 2 5 6 4" xfId="18488" xr:uid="{7C664904-48B4-4536-A023-67E95F0551FD}"/>
    <cellStyle name="Normal 7 2 5 6 5" xfId="33321" xr:uid="{A4D1679F-8461-476E-98B6-966BD38CD1DC}"/>
    <cellStyle name="Normal 7 2 5 7" xfId="6887" xr:uid="{1FE35FD9-DD55-41FE-A591-81BE0598DABA}"/>
    <cellStyle name="Normal 7 2 5 7 2" xfId="14310" xr:uid="{743C7A9E-1C6A-4B71-A24D-1E6C7A67175D}"/>
    <cellStyle name="Normal 7 2 5 7 2 2" xfId="29148" xr:uid="{770239AC-ABE5-4159-B078-41A98D3867CF}"/>
    <cellStyle name="Normal 7 2 5 7 2 3" xfId="43981" xr:uid="{88E8ABB7-6232-403D-9335-CDB595842E37}"/>
    <cellStyle name="Normal 7 2 5 7 3" xfId="21728" xr:uid="{ED7CD407-EE42-4FFC-B369-B67068843281}"/>
    <cellStyle name="Normal 7 2 5 7 4" xfId="36561" xr:uid="{099F9F80-3C15-4D1E-B119-04A332576B16}"/>
    <cellStyle name="Normal 7 2 5 8" xfId="10072" xr:uid="{6A4928DC-9B8C-4E96-9814-500B3EA3C7C7}"/>
    <cellStyle name="Normal 7 2 5 8 2" xfId="24910" xr:uid="{696A7785-FBC5-490D-B639-2CC470624D7E}"/>
    <cellStyle name="Normal 7 2 5 8 3" xfId="39743" xr:uid="{7AD2A86F-80DF-4770-92FD-9BF2B8F8CFE3}"/>
    <cellStyle name="Normal 7 2 5 9" xfId="17490" xr:uid="{226A646F-C238-45C4-919D-CD2623AA1936}"/>
    <cellStyle name="Normal 7 2 6" xfId="1754" xr:uid="{F0808431-B9BD-4337-9BA3-8D867823F15D}"/>
    <cellStyle name="Normal 7 2 6 10" xfId="32329" xr:uid="{2D1DF9E2-2D71-4F41-9ECF-250EC2A0B284}"/>
    <cellStyle name="Normal 7 2 6 11" xfId="2546" xr:uid="{E76B9515-6E13-4464-BC66-C6E45824905F}"/>
    <cellStyle name="Normal 7 2 6 2" xfId="3655" xr:uid="{117797B8-40E0-4ED9-8791-46FC017EB1FA}"/>
    <cellStyle name="Normal 7 2 6 2 2" xfId="5024" xr:uid="{908CC9EC-63BF-4688-8ABD-6FABEF6D0C14}"/>
    <cellStyle name="Normal 7 2 6 2 2 2" xfId="8263" xr:uid="{7EB9E4B4-A105-49E4-B58C-89B65E8D6340}"/>
    <cellStyle name="Normal 7 2 6 2 2 2 2" xfId="15686" xr:uid="{227B6282-E486-4478-979F-B0F2C2380DEF}"/>
    <cellStyle name="Normal 7 2 6 2 2 2 2 2" xfId="30524" xr:uid="{9645A121-962D-435B-A14D-F7BF3C9D07B0}"/>
    <cellStyle name="Normal 7 2 6 2 2 2 2 3" xfId="45357" xr:uid="{E7C5DBD7-C6EF-49BD-8985-F9FCC4628AFF}"/>
    <cellStyle name="Normal 7 2 6 2 2 2 3" xfId="23104" xr:uid="{34921927-9BAD-4FBC-996B-83DF21171D77}"/>
    <cellStyle name="Normal 7 2 6 2 2 2 4" xfId="37937" xr:uid="{25804BFD-DDAB-482A-B3BF-1B774300FF88}"/>
    <cellStyle name="Normal 7 2 6 2 2 3" xfId="12448" xr:uid="{B1456581-A55F-407C-8186-BBB8E9F9ED5F}"/>
    <cellStyle name="Normal 7 2 6 2 2 3 2" xfId="27286" xr:uid="{D19401CE-13B7-401B-B738-1D86C3F46B76}"/>
    <cellStyle name="Normal 7 2 6 2 2 3 3" xfId="42119" xr:uid="{FBA28A75-D031-4BCC-894B-51955095A4DC}"/>
    <cellStyle name="Normal 7 2 6 2 2 4" xfId="19866" xr:uid="{E24E64CB-8EA7-4491-A45D-9B0CBA43ADE2}"/>
    <cellStyle name="Normal 7 2 6 2 2 5" xfId="34699" xr:uid="{970B4732-DF02-4A45-942E-9F6D0074BD2B}"/>
    <cellStyle name="Normal 7 2 6 2 3" xfId="6891" xr:uid="{DC1DAC4E-6BFB-4C6E-812C-8E95268EA213}"/>
    <cellStyle name="Normal 7 2 6 2 3 2" xfId="14314" xr:uid="{D3114805-B8D0-41D3-AE5B-531D31801857}"/>
    <cellStyle name="Normal 7 2 6 2 3 2 2" xfId="29152" xr:uid="{CAFA9DDB-9A00-46A9-83E7-B74BBA7F4BEF}"/>
    <cellStyle name="Normal 7 2 6 2 3 2 3" xfId="43985" xr:uid="{FCFC23EE-FA29-4B38-941F-C25C01376F82}"/>
    <cellStyle name="Normal 7 2 6 2 3 3" xfId="21732" xr:uid="{0F61D71B-9B43-4D8F-B37D-B922212752A3}"/>
    <cellStyle name="Normal 7 2 6 2 3 4" xfId="36565" xr:uid="{904B33D7-C8FD-4AB1-894F-32AA8C97D38D}"/>
    <cellStyle name="Normal 7 2 6 2 4" xfId="11074" xr:uid="{13CA0934-08BB-465A-AAE5-0F3ED02E57D2}"/>
    <cellStyle name="Normal 7 2 6 2 4 2" xfId="25912" xr:uid="{8B64FE48-EB84-4493-BECF-07C58B8C44A3}"/>
    <cellStyle name="Normal 7 2 6 2 4 3" xfId="40745" xr:uid="{9C83DF2B-B2CA-4321-A09E-38D0003CCCB5}"/>
    <cellStyle name="Normal 7 2 6 2 5" xfId="18492" xr:uid="{F9232F02-5F68-4528-8109-DEF3228D6EED}"/>
    <cellStyle name="Normal 7 2 6 2 6" xfId="33325" xr:uid="{D7C3068D-8C1F-4EDA-ADCE-6EC29C5162CE}"/>
    <cellStyle name="Normal 7 2 6 3" xfId="3656" xr:uid="{1B6AD896-6C88-4B10-9C8F-BE958A69A2FF}"/>
    <cellStyle name="Normal 7 2 6 3 2" xfId="5025" xr:uid="{093370A8-48C8-49FF-BAFE-EBCA245E06DB}"/>
    <cellStyle name="Normal 7 2 6 3 2 2" xfId="8264" xr:uid="{50ED79CB-9EA2-4E55-A069-F9F92A875AED}"/>
    <cellStyle name="Normal 7 2 6 3 2 2 2" xfId="15687" xr:uid="{F86CF34E-4E71-4A27-A186-8214338B2245}"/>
    <cellStyle name="Normal 7 2 6 3 2 2 2 2" xfId="30525" xr:uid="{EC5E3588-1316-4E01-9AA5-CFB2C132BC66}"/>
    <cellStyle name="Normal 7 2 6 3 2 2 2 3" xfId="45358" xr:uid="{A2AFFD5E-33B1-408E-B903-857CA6E565DB}"/>
    <cellStyle name="Normal 7 2 6 3 2 2 3" xfId="23105" xr:uid="{55F42B78-9C69-4444-84FA-965AC4FFCD70}"/>
    <cellStyle name="Normal 7 2 6 3 2 2 4" xfId="37938" xr:uid="{3F2C4480-DE49-4017-BEED-1892A45C5119}"/>
    <cellStyle name="Normal 7 2 6 3 2 3" xfId="12449" xr:uid="{3DF00E94-4191-4C33-AF98-1F0B654199B2}"/>
    <cellStyle name="Normal 7 2 6 3 2 3 2" xfId="27287" xr:uid="{1E273B10-C519-416E-8514-243744360A2C}"/>
    <cellStyle name="Normal 7 2 6 3 2 3 3" xfId="42120" xr:uid="{862341D5-64DC-4E48-B4C3-12CC2803AC5F}"/>
    <cellStyle name="Normal 7 2 6 3 2 4" xfId="19867" xr:uid="{260559C4-9077-4CD1-A148-0E8BC02E0104}"/>
    <cellStyle name="Normal 7 2 6 3 2 5" xfId="34700" xr:uid="{EA98F871-AD14-44AF-A285-986FFF02C820}"/>
    <cellStyle name="Normal 7 2 6 3 3" xfId="6892" xr:uid="{9AB01459-BC55-4AC6-9806-24DFC5C80B22}"/>
    <cellStyle name="Normal 7 2 6 3 3 2" xfId="14315" xr:uid="{B2911909-FF77-48AA-A5D9-2B35A1B2EAEA}"/>
    <cellStyle name="Normal 7 2 6 3 3 2 2" xfId="29153" xr:uid="{CC6421E0-FBEC-48F4-818B-7A821BD94E0C}"/>
    <cellStyle name="Normal 7 2 6 3 3 2 3" xfId="43986" xr:uid="{BFA0B6A9-B1E3-4702-9746-04FCC85F1D52}"/>
    <cellStyle name="Normal 7 2 6 3 3 3" xfId="21733" xr:uid="{672DEE61-B076-46BE-951D-2D5244B153A9}"/>
    <cellStyle name="Normal 7 2 6 3 3 4" xfId="36566" xr:uid="{EE23FD3F-5900-42E2-9E09-A13B6C43B7AF}"/>
    <cellStyle name="Normal 7 2 6 3 4" xfId="11075" xr:uid="{6F13806B-8B27-40A4-AC1A-93D8351B981B}"/>
    <cellStyle name="Normal 7 2 6 3 4 2" xfId="25913" xr:uid="{F499157A-EE37-4ABA-837D-4E86CE75DFE8}"/>
    <cellStyle name="Normal 7 2 6 3 4 3" xfId="40746" xr:uid="{BA801F0A-306B-4E29-9254-42D654BDC73E}"/>
    <cellStyle name="Normal 7 2 6 3 5" xfId="18493" xr:uid="{75EF2E28-461D-4BBA-A4D5-B57A303B32D6}"/>
    <cellStyle name="Normal 7 2 6 3 6" xfId="33326" xr:uid="{3EB7B14A-F867-4064-84E8-A58BE2DDB3B1}"/>
    <cellStyle name="Normal 7 2 6 4" xfId="5026" xr:uid="{1E3D707F-8432-4922-8146-8B78D2601F0B}"/>
    <cellStyle name="Normal 7 2 6 4 2" xfId="8265" xr:uid="{0A1E65F4-7167-4D25-B38C-0E7BCC4B47AF}"/>
    <cellStyle name="Normal 7 2 6 4 2 2" xfId="15688" xr:uid="{9F781235-FDD4-431C-B12F-A5AEE62B5DE9}"/>
    <cellStyle name="Normal 7 2 6 4 2 2 2" xfId="30526" xr:uid="{659F83F1-5784-40F6-9658-E0F71E543DB1}"/>
    <cellStyle name="Normal 7 2 6 4 2 2 3" xfId="45359" xr:uid="{5550C3D1-2A4D-4012-ACED-0BAC66FE007B}"/>
    <cellStyle name="Normal 7 2 6 4 2 3" xfId="23106" xr:uid="{47274AF1-E65F-4393-99D7-9431FC0FB293}"/>
    <cellStyle name="Normal 7 2 6 4 2 4" xfId="37939" xr:uid="{B74829C1-884E-4071-A6E0-DE6DFF91B73A}"/>
    <cellStyle name="Normal 7 2 6 4 3" xfId="12450" xr:uid="{461D3134-3D3D-4CC3-B999-88118B3CAA85}"/>
    <cellStyle name="Normal 7 2 6 4 3 2" xfId="27288" xr:uid="{260EFEA9-8162-4682-A754-672F17C67BA8}"/>
    <cellStyle name="Normal 7 2 6 4 3 3" xfId="42121" xr:uid="{F13B3082-75B2-440B-BCEC-CB8FD50EE65E}"/>
    <cellStyle name="Normal 7 2 6 4 4" xfId="19868" xr:uid="{67066F24-B22B-4DD1-AF44-53A596FA3A80}"/>
    <cellStyle name="Normal 7 2 6 4 5" xfId="34701" xr:uid="{73B1A35D-803B-47AD-A47C-83BA19A2C312}"/>
    <cellStyle name="Normal 7 2 6 5" xfId="5651" xr:uid="{4335D9AD-DEC2-41DE-B448-48DFA069E03E}"/>
    <cellStyle name="Normal 7 2 6 5 2" xfId="8891" xr:uid="{CE865D09-4269-4B33-B10F-E92F2D1769BD}"/>
    <cellStyle name="Normal 7 2 6 5 2 2" xfId="16314" xr:uid="{36A89BF0-C8B8-4931-B22A-A6CD6DC7216F}"/>
    <cellStyle name="Normal 7 2 6 5 2 2 2" xfId="31152" xr:uid="{71A4C803-7956-4A58-BC9D-401DFCA09B72}"/>
    <cellStyle name="Normal 7 2 6 5 2 2 3" xfId="45985" xr:uid="{01A09266-9923-43FE-AC21-6F4124C641B9}"/>
    <cellStyle name="Normal 7 2 6 5 2 3" xfId="23732" xr:uid="{8A23E2ED-25FE-467E-9A41-33794A1B3744}"/>
    <cellStyle name="Normal 7 2 6 5 2 4" xfId="38565" xr:uid="{1CD31171-8578-4A4E-8DE9-2C890C1A2E56}"/>
    <cellStyle name="Normal 7 2 6 5 3" xfId="13076" xr:uid="{C991124E-28A6-4FFE-8DD3-E2D6392A6E7C}"/>
    <cellStyle name="Normal 7 2 6 5 3 2" xfId="27914" xr:uid="{E717B8F9-5FB1-452B-AEBD-1DB8C371AF6A}"/>
    <cellStyle name="Normal 7 2 6 5 3 3" xfId="42747" xr:uid="{E34F986E-3F63-41B2-A682-096428F5429A}"/>
    <cellStyle name="Normal 7 2 6 5 4" xfId="20494" xr:uid="{A2218455-1975-4F02-B8C9-67E00A072507}"/>
    <cellStyle name="Normal 7 2 6 5 5" xfId="35327" xr:uid="{A67B5A03-B60E-4C9F-8011-04783BDEE644}"/>
    <cellStyle name="Normal 7 2 6 6" xfId="3654" xr:uid="{B5FD7380-39B8-4EF5-AE2F-FDF05AB95748}"/>
    <cellStyle name="Normal 7 2 6 6 2" xfId="9589" xr:uid="{2F765B48-4EB5-4F2D-B04F-26EEEB44890A}"/>
    <cellStyle name="Normal 7 2 6 6 2 2" xfId="17012" xr:uid="{E929BA86-5777-457A-BBF6-F91C29A71B8C}"/>
    <cellStyle name="Normal 7 2 6 6 2 2 2" xfId="31850" xr:uid="{371CE4CE-18E4-4AD1-9C0F-8547BC9396FE}"/>
    <cellStyle name="Normal 7 2 6 6 2 2 3" xfId="46683" xr:uid="{B4D23A5D-E6B6-4B17-9E74-3E557502E6FF}"/>
    <cellStyle name="Normal 7 2 6 6 2 3" xfId="24430" xr:uid="{850D6F4C-09C2-466F-8267-7E5EF7BDA5D2}"/>
    <cellStyle name="Normal 7 2 6 6 2 4" xfId="39263" xr:uid="{DA2FAACA-DAC3-48C3-B951-47676272BF22}"/>
    <cellStyle name="Normal 7 2 6 6 3" xfId="11073" xr:uid="{AAF06899-7BA0-4B59-96C7-D2DD84822A5E}"/>
    <cellStyle name="Normal 7 2 6 6 3 2" xfId="25911" xr:uid="{21908921-3253-475B-868C-78D35641F54C}"/>
    <cellStyle name="Normal 7 2 6 6 3 3" xfId="40744" xr:uid="{673F10D5-8AAD-422A-ACA3-EE4BC77E920A}"/>
    <cellStyle name="Normal 7 2 6 6 4" xfId="18491" xr:uid="{1E1F7060-E7FF-4400-8823-E2F6AE648302}"/>
    <cellStyle name="Normal 7 2 6 6 5" xfId="33324" xr:uid="{516ADCB8-9354-4FB3-AA1F-49800F63F164}"/>
    <cellStyle name="Normal 7 2 6 7" xfId="6890" xr:uid="{81E07139-C816-4F91-A709-794DC8929D10}"/>
    <cellStyle name="Normal 7 2 6 7 2" xfId="14313" xr:uid="{5C65929F-EBD5-4560-A3A1-2048BC6746C0}"/>
    <cellStyle name="Normal 7 2 6 7 2 2" xfId="29151" xr:uid="{DEF660D4-945B-4D91-B92F-D948BD449B39}"/>
    <cellStyle name="Normal 7 2 6 7 2 3" xfId="43984" xr:uid="{FD512E1C-E981-4CC4-8BA7-273BAD347481}"/>
    <cellStyle name="Normal 7 2 6 7 3" xfId="21731" xr:uid="{150668E5-289A-4FDF-8C54-0CA29B7D5874}"/>
    <cellStyle name="Normal 7 2 6 7 4" xfId="36564" xr:uid="{0DE175FD-1A8E-46F0-A8B9-6F20D1FF1BF4}"/>
    <cellStyle name="Normal 7 2 6 8" xfId="10078" xr:uid="{EBBBA8B3-0279-4614-9E0E-EF0E8C70B641}"/>
    <cellStyle name="Normal 7 2 6 8 2" xfId="24916" xr:uid="{321875BF-7410-4DB1-A5D1-35EFDA006839}"/>
    <cellStyle name="Normal 7 2 6 8 3" xfId="39749" xr:uid="{4CDCEAFE-92C5-4BAB-82BF-044A6E9BAA7B}"/>
    <cellStyle name="Normal 7 2 6 9" xfId="17496" xr:uid="{CFD1CDBA-3E67-48AF-A563-43DA67EF441B}"/>
    <cellStyle name="Normal 7 2 7" xfId="3657" xr:uid="{A711B7BD-704B-420D-966E-867150A38203}"/>
    <cellStyle name="Normal 7 2 7 2" xfId="5027" xr:uid="{C24028D2-1872-4712-B890-E83C9C15CFB2}"/>
    <cellStyle name="Normal 7 2 7 2 2" xfId="8266" xr:uid="{39EA28B8-DF99-49CC-B745-799FCFBA01F4}"/>
    <cellStyle name="Normal 7 2 7 2 2 2" xfId="15689" xr:uid="{F8D848AB-11E3-4DC8-B5F6-114F3CCCCE3A}"/>
    <cellStyle name="Normal 7 2 7 2 2 2 2" xfId="30527" xr:uid="{AC812847-B6C0-4128-8447-8DD4C14C13E9}"/>
    <cellStyle name="Normal 7 2 7 2 2 2 3" xfId="45360" xr:uid="{0270E2E1-0695-4546-8935-CABBE309B1EA}"/>
    <cellStyle name="Normal 7 2 7 2 2 3" xfId="23107" xr:uid="{98AECE7F-DAF5-4E71-90EA-E9839E795128}"/>
    <cellStyle name="Normal 7 2 7 2 2 4" xfId="37940" xr:uid="{0E2E071F-9BC8-465A-94FF-0B9C1B5F1E71}"/>
    <cellStyle name="Normal 7 2 7 2 3" xfId="12451" xr:uid="{FE59C0AE-B267-435B-9725-BB30FF110DDA}"/>
    <cellStyle name="Normal 7 2 7 2 3 2" xfId="27289" xr:uid="{71EE6123-5120-4C43-9F3F-D69358FE7C00}"/>
    <cellStyle name="Normal 7 2 7 2 3 3" xfId="42122" xr:uid="{7F7FF2AF-5116-42DE-A172-2237A80C2B4E}"/>
    <cellStyle name="Normal 7 2 7 2 4" xfId="19869" xr:uid="{0AE5D2F4-BDAD-4E96-B54E-47DAAEA9FA1B}"/>
    <cellStyle name="Normal 7 2 7 2 5" xfId="34702" xr:uid="{DD2A82D0-A28D-4D3F-B72A-395EA4B2CB05}"/>
    <cellStyle name="Normal 7 2 7 3" xfId="6893" xr:uid="{A4B32722-9691-45A3-8B35-B3A745FE6A43}"/>
    <cellStyle name="Normal 7 2 7 3 2" xfId="14316" xr:uid="{D32E8646-A84B-4F3D-8C49-6EEFAE5335E1}"/>
    <cellStyle name="Normal 7 2 7 3 2 2" xfId="29154" xr:uid="{7EDDA6DC-5FE8-400E-8F34-E2C071975934}"/>
    <cellStyle name="Normal 7 2 7 3 2 3" xfId="43987" xr:uid="{C9C01366-C387-4C81-B54B-82E66477F745}"/>
    <cellStyle name="Normal 7 2 7 3 3" xfId="21734" xr:uid="{9E2AC353-8581-4E17-9D37-63D353EB786E}"/>
    <cellStyle name="Normal 7 2 7 3 4" xfId="36567" xr:uid="{A34DED38-54EB-4A13-8A9F-147940926030}"/>
    <cellStyle name="Normal 7 2 7 4" xfId="11076" xr:uid="{66CB6EA5-016D-4CE1-B03D-58B679485A4A}"/>
    <cellStyle name="Normal 7 2 7 4 2" xfId="25914" xr:uid="{0AB4997D-5BA0-4CAD-9DAB-73EC0CEAC5C1}"/>
    <cellStyle name="Normal 7 2 7 4 3" xfId="40747" xr:uid="{8E6C31AA-E6C4-4013-9495-B29057756294}"/>
    <cellStyle name="Normal 7 2 7 5" xfId="18494" xr:uid="{689EB450-2552-484D-A073-4712F7477640}"/>
    <cellStyle name="Normal 7 2 7 6" xfId="33327" xr:uid="{D925DAA1-7CFE-41E7-9323-17C2A46B5F16}"/>
    <cellStyle name="Normal 7 2 8" xfId="3658" xr:uid="{D0A0E0A1-8131-4241-B990-1330DE1C77EC}"/>
    <cellStyle name="Normal 7 2 8 2" xfId="5028" xr:uid="{E3BDC81A-754A-4D2E-8BBE-C191A879ED13}"/>
    <cellStyle name="Normal 7 2 8 2 2" xfId="8267" xr:uid="{CB559627-C65B-4D57-9498-C52945531E7B}"/>
    <cellStyle name="Normal 7 2 8 2 2 2" xfId="15690" xr:uid="{ECF66D03-EA42-43D3-8810-5DE371707307}"/>
    <cellStyle name="Normal 7 2 8 2 2 2 2" xfId="30528" xr:uid="{1AA8546B-1298-4EBD-8D55-785903627825}"/>
    <cellStyle name="Normal 7 2 8 2 2 2 3" xfId="45361" xr:uid="{25C70F1F-4E0A-4030-9B0E-6B7EBB6420FE}"/>
    <cellStyle name="Normal 7 2 8 2 2 3" xfId="23108" xr:uid="{90FA2928-AD4A-4092-8CEE-3BCC199A16F6}"/>
    <cellStyle name="Normal 7 2 8 2 2 4" xfId="37941" xr:uid="{DAD41C80-2900-4D08-9F17-FD57E6EAA922}"/>
    <cellStyle name="Normal 7 2 8 2 3" xfId="12452" xr:uid="{DFD47296-5A17-4BDA-B57B-E79C2329130A}"/>
    <cellStyle name="Normal 7 2 8 2 3 2" xfId="27290" xr:uid="{FF3F61B7-DF48-4441-B517-B26BECB5DAC5}"/>
    <cellStyle name="Normal 7 2 8 2 3 3" xfId="42123" xr:uid="{8D8424BD-90DB-441D-8E63-F35D71EDA4B6}"/>
    <cellStyle name="Normal 7 2 8 2 4" xfId="19870" xr:uid="{AEA0E715-1280-4DA4-A096-61CE67CA9474}"/>
    <cellStyle name="Normal 7 2 8 2 5" xfId="34703" xr:uid="{5ED63778-69C7-4757-999A-9D974D2C45CD}"/>
    <cellStyle name="Normal 7 2 8 3" xfId="6894" xr:uid="{BD828C31-5214-4AF6-A148-436A40AC7CF0}"/>
    <cellStyle name="Normal 7 2 8 3 2" xfId="14317" xr:uid="{8DAFF992-8607-4DFD-AA37-FC87B188B7F5}"/>
    <cellStyle name="Normal 7 2 8 3 2 2" xfId="29155" xr:uid="{D7AA2C61-AB9B-460C-B7DF-EECD5FD0F06D}"/>
    <cellStyle name="Normal 7 2 8 3 2 3" xfId="43988" xr:uid="{59CD23EB-60B4-4959-856B-47DDF2480B7B}"/>
    <cellStyle name="Normal 7 2 8 3 3" xfId="21735" xr:uid="{A305AB8E-6534-4ED1-B09E-9AC795FD4152}"/>
    <cellStyle name="Normal 7 2 8 3 4" xfId="36568" xr:uid="{41C66F3C-8B0B-4B29-8B45-EB3E0A8725D8}"/>
    <cellStyle name="Normal 7 2 8 4" xfId="11077" xr:uid="{1C5A7E05-A318-44CD-86B5-E07EBD14F695}"/>
    <cellStyle name="Normal 7 2 8 4 2" xfId="25915" xr:uid="{D6CAF7CF-7160-4EE0-92A4-8013B385751A}"/>
    <cellStyle name="Normal 7 2 8 4 3" xfId="40748" xr:uid="{125DF25A-A38E-4324-B33A-57E950FBC377}"/>
    <cellStyle name="Normal 7 2 8 5" xfId="18495" xr:uid="{31C70FEC-C63C-4E2A-9458-C329933B98AB}"/>
    <cellStyle name="Normal 7 2 8 6" xfId="33328" xr:uid="{1B727516-B705-4A7B-B60E-DC7110D2F9BA}"/>
    <cellStyle name="Normal 7 2 9" xfId="5029" xr:uid="{E166E448-B851-4145-AD29-06FFB234D84A}"/>
    <cellStyle name="Normal 7 2 9 2" xfId="8268" xr:uid="{B3DD1449-49E4-4804-9664-F202BD402500}"/>
    <cellStyle name="Normal 7 2 9 2 2" xfId="15691" xr:uid="{AE8AC938-909B-4964-B293-953D0AE71B75}"/>
    <cellStyle name="Normal 7 2 9 2 2 2" xfId="30529" xr:uid="{330F2A6A-2C1C-43B6-8CA9-0A7FD60621D0}"/>
    <cellStyle name="Normal 7 2 9 2 2 3" xfId="45362" xr:uid="{4D397942-587B-4F69-90B7-AB8B654F922B}"/>
    <cellStyle name="Normal 7 2 9 2 3" xfId="23109" xr:uid="{0493575F-FF9B-4242-A206-BB24887873CC}"/>
    <cellStyle name="Normal 7 2 9 2 4" xfId="37942" xr:uid="{3E33C1F4-9842-476B-B46C-0735E7157F31}"/>
    <cellStyle name="Normal 7 2 9 3" xfId="12453" xr:uid="{B5A1B010-B7E0-4E3C-8B41-5CE7987DC6A4}"/>
    <cellStyle name="Normal 7 2 9 3 2" xfId="27291" xr:uid="{6A6B10C4-72AE-4CFB-890B-C991CD4472D7}"/>
    <cellStyle name="Normal 7 2 9 3 3" xfId="42124" xr:uid="{DC371057-6D5B-445D-B2E0-CF48698577CE}"/>
    <cellStyle name="Normal 7 2 9 4" xfId="19871" xr:uid="{C3140A97-15B6-4AE4-864E-EAA5B34EF4BE}"/>
    <cellStyle name="Normal 7 2 9 5" xfId="34704" xr:uid="{4FF6F219-FB59-4D6D-B819-911781A27E94}"/>
    <cellStyle name="Normal 7 20" xfId="2568" xr:uid="{9853FDBB-00B7-4CDB-B8DE-1EA1A158F134}"/>
    <cellStyle name="Normal 7 20 10" xfId="32339" xr:uid="{79DCAE14-19D7-438D-80F1-023BAB57E67E}"/>
    <cellStyle name="Normal 7 20 2" xfId="3660" xr:uid="{2D466DBD-CAFC-4167-854B-52004203D6C1}"/>
    <cellStyle name="Normal 7 20 2 2" xfId="5030" xr:uid="{8FA3D4F1-06E8-4868-BF9F-C088AA97CD3C}"/>
    <cellStyle name="Normal 7 20 2 2 2" xfId="8269" xr:uid="{CC4725D7-3F79-4B2D-9693-96068F8EB938}"/>
    <cellStyle name="Normal 7 20 2 2 2 2" xfId="15692" xr:uid="{B5D4CF63-ED2F-4304-8088-830D313E6D21}"/>
    <cellStyle name="Normal 7 20 2 2 2 2 2" xfId="30530" xr:uid="{83D2CADE-575D-48F4-BAC5-F5CB6A72770F}"/>
    <cellStyle name="Normal 7 20 2 2 2 2 3" xfId="45363" xr:uid="{1340E6DC-7F8B-4801-9003-EFB3A0B4C076}"/>
    <cellStyle name="Normal 7 20 2 2 2 3" xfId="23110" xr:uid="{ADC8648A-07C0-434D-90E6-F501C4D41D85}"/>
    <cellStyle name="Normal 7 20 2 2 2 4" xfId="37943" xr:uid="{C2A2C626-AF52-44F7-97F0-3BB4DDCA4656}"/>
    <cellStyle name="Normal 7 20 2 2 3" xfId="12454" xr:uid="{EA8B962E-FBA8-4956-B505-0373689F3413}"/>
    <cellStyle name="Normal 7 20 2 2 3 2" xfId="27292" xr:uid="{D6F8FEEB-5948-4DF9-8344-8CE29B93E39B}"/>
    <cellStyle name="Normal 7 20 2 2 3 3" xfId="42125" xr:uid="{AAC28E33-F3BD-401A-995D-EE1576AFA3B8}"/>
    <cellStyle name="Normal 7 20 2 2 4" xfId="19872" xr:uid="{AB983D11-8135-4CE3-A864-737128EDE6B1}"/>
    <cellStyle name="Normal 7 20 2 2 5" xfId="34705" xr:uid="{B12D66FF-B615-4FDF-B903-C8C775E8C6FC}"/>
    <cellStyle name="Normal 7 20 2 3" xfId="6896" xr:uid="{E6AC9D7B-9B6E-4A2A-94E9-41FCB23D277D}"/>
    <cellStyle name="Normal 7 20 2 3 2" xfId="14319" xr:uid="{4543B395-32D2-4C8F-A227-31144E4D55A1}"/>
    <cellStyle name="Normal 7 20 2 3 2 2" xfId="29157" xr:uid="{BBA9B1E0-0409-4D1B-82A0-0221A15BCE74}"/>
    <cellStyle name="Normal 7 20 2 3 2 3" xfId="43990" xr:uid="{72876DC7-4B96-497E-9E36-21E87A065AC7}"/>
    <cellStyle name="Normal 7 20 2 3 3" xfId="21737" xr:uid="{15EAB8F8-5C82-438C-810B-BB175DDFB711}"/>
    <cellStyle name="Normal 7 20 2 3 4" xfId="36570" xr:uid="{2B627FA0-7975-4326-AED6-D558C9AF2E8B}"/>
    <cellStyle name="Normal 7 20 2 4" xfId="11079" xr:uid="{490F3BDA-277C-417C-A2B9-F0DAB41E29E3}"/>
    <cellStyle name="Normal 7 20 2 4 2" xfId="25917" xr:uid="{DB93F20B-04E4-4F34-A54B-3863982F9D3D}"/>
    <cellStyle name="Normal 7 20 2 4 3" xfId="40750" xr:uid="{50477010-B940-489A-921F-0AFF8AC629EE}"/>
    <cellStyle name="Normal 7 20 2 5" xfId="18497" xr:uid="{9B4A84FC-F46F-42CC-8438-697CC47F4B59}"/>
    <cellStyle name="Normal 7 20 2 6" xfId="33330" xr:uid="{C54BC5A4-88E5-43FB-8B80-0F6173FE7C1B}"/>
    <cellStyle name="Normal 7 20 3" xfId="3661" xr:uid="{9C260E46-9689-4501-BFCE-FC8ECE9A9717}"/>
    <cellStyle name="Normal 7 20 3 2" xfId="5031" xr:uid="{2923FB64-9BEF-4FBE-A2D5-C08F3A9D93BD}"/>
    <cellStyle name="Normal 7 20 3 2 2" xfId="8270" xr:uid="{9415B033-B904-468C-8213-18156FF3CB57}"/>
    <cellStyle name="Normal 7 20 3 2 2 2" xfId="15693" xr:uid="{6430F3BD-B603-4099-9276-1FE128D93D7D}"/>
    <cellStyle name="Normal 7 20 3 2 2 2 2" xfId="30531" xr:uid="{436E7B35-59F2-49AB-B287-D770D8C78ADE}"/>
    <cellStyle name="Normal 7 20 3 2 2 2 3" xfId="45364" xr:uid="{ECE4D205-A9F3-493D-80E1-CD392D9D70BD}"/>
    <cellStyle name="Normal 7 20 3 2 2 3" xfId="23111" xr:uid="{D7267580-13F6-4372-AD70-60558BC5B01E}"/>
    <cellStyle name="Normal 7 20 3 2 2 4" xfId="37944" xr:uid="{E8FF4D8B-F315-4B06-891D-09C708AB8496}"/>
    <cellStyle name="Normal 7 20 3 2 3" xfId="12455" xr:uid="{6625DDC9-D75A-4B37-A299-05404583EB76}"/>
    <cellStyle name="Normal 7 20 3 2 3 2" xfId="27293" xr:uid="{49AE5425-A83A-4501-81A1-3DD063B52277}"/>
    <cellStyle name="Normal 7 20 3 2 3 3" xfId="42126" xr:uid="{039EF4DE-DE91-414A-9DB3-D71EE04660AE}"/>
    <cellStyle name="Normal 7 20 3 2 4" xfId="19873" xr:uid="{8BD2014E-A09B-42B6-A4EF-1218245A90C9}"/>
    <cellStyle name="Normal 7 20 3 2 5" xfId="34706" xr:uid="{57277041-4A5C-4146-B9A2-B3506D7778A2}"/>
    <cellStyle name="Normal 7 20 3 3" xfId="6897" xr:uid="{A459C8B3-40F6-414E-8D6D-70E18FAE701C}"/>
    <cellStyle name="Normal 7 20 3 3 2" xfId="14320" xr:uid="{A49EB4C7-1A2A-4525-B91F-060CBDD6DA1D}"/>
    <cellStyle name="Normal 7 20 3 3 2 2" xfId="29158" xr:uid="{7BDCB6ED-8955-4059-B1E9-FB7C720DD7EF}"/>
    <cellStyle name="Normal 7 20 3 3 2 3" xfId="43991" xr:uid="{ED28804F-7F24-43ED-8244-F86BBD5C6385}"/>
    <cellStyle name="Normal 7 20 3 3 3" xfId="21738" xr:uid="{3B2DCFDD-01D6-474D-88DE-20F8D5DC2E59}"/>
    <cellStyle name="Normal 7 20 3 3 4" xfId="36571" xr:uid="{7104A03F-3336-4C42-9C57-6BF4C79AC68C}"/>
    <cellStyle name="Normal 7 20 3 4" xfId="11080" xr:uid="{4DF18ED1-8647-4E52-9A47-3635B9A1461A}"/>
    <cellStyle name="Normal 7 20 3 4 2" xfId="25918" xr:uid="{A872A35C-F187-440A-B8A0-FFD99BBF8CC7}"/>
    <cellStyle name="Normal 7 20 3 4 3" xfId="40751" xr:uid="{00189301-DF5D-4B46-A695-9B5647F8CFE0}"/>
    <cellStyle name="Normal 7 20 3 5" xfId="18498" xr:uid="{4B613A78-B7B0-4570-B145-05C99FB42DCB}"/>
    <cellStyle name="Normal 7 20 3 6" xfId="33331" xr:uid="{821D7FB3-CDF5-480E-A1FF-C8D60D8A73AA}"/>
    <cellStyle name="Normal 7 20 4" xfId="5032" xr:uid="{7DD0C3F7-4F36-4462-9E2C-7F3A306CCEEF}"/>
    <cellStyle name="Normal 7 20 4 2" xfId="8271" xr:uid="{A7D22ADD-53BE-4A95-A3D6-9A56EF72A70A}"/>
    <cellStyle name="Normal 7 20 4 2 2" xfId="15694" xr:uid="{C070C5C4-7BD3-44B8-867E-883DE27F8F55}"/>
    <cellStyle name="Normal 7 20 4 2 2 2" xfId="30532" xr:uid="{0C853226-D0E3-461C-9964-9790EFDF6FF4}"/>
    <cellStyle name="Normal 7 20 4 2 2 3" xfId="45365" xr:uid="{E23B3594-3811-4F44-BC7C-937ADBF864A7}"/>
    <cellStyle name="Normal 7 20 4 2 3" xfId="23112" xr:uid="{999528D7-FEE9-4B9A-9AC0-E14FCFE393A8}"/>
    <cellStyle name="Normal 7 20 4 2 4" xfId="37945" xr:uid="{9CEDD5C5-C2D8-4559-8D28-E1DD3724C7B3}"/>
    <cellStyle name="Normal 7 20 4 3" xfId="12456" xr:uid="{BF1441E6-2D36-454A-A71B-032665D40568}"/>
    <cellStyle name="Normal 7 20 4 3 2" xfId="27294" xr:uid="{5D9619CE-5B0B-4310-B905-3472FD99A522}"/>
    <cellStyle name="Normal 7 20 4 3 3" xfId="42127" xr:uid="{FB4113A6-2AB6-4CA8-A0A9-2A9240D35C36}"/>
    <cellStyle name="Normal 7 20 4 4" xfId="19874" xr:uid="{9C3A57E7-D21D-4E02-BB9D-3F3ACAFA95D4}"/>
    <cellStyle name="Normal 7 20 4 5" xfId="34707" xr:uid="{69519766-0110-4D19-8958-BA1307DD293D}"/>
    <cellStyle name="Normal 7 20 5" xfId="6011" xr:uid="{C00680AD-D9E9-4F11-97C9-01A3E1ED1D0D}"/>
    <cellStyle name="Normal 7 20 5 2" xfId="9249" xr:uid="{37111B4B-03FA-4B13-955D-E0B440C84B76}"/>
    <cellStyle name="Normal 7 20 5 2 2" xfId="16672" xr:uid="{D1228CFD-9162-4A82-96C0-310A1772FC18}"/>
    <cellStyle name="Normal 7 20 5 2 2 2" xfId="31510" xr:uid="{CBFB6B27-D325-488C-9A70-F92706ABA61D}"/>
    <cellStyle name="Normal 7 20 5 2 2 3" xfId="46343" xr:uid="{56DD13A0-832A-4E86-9813-53E874C4D3C7}"/>
    <cellStyle name="Normal 7 20 5 2 3" xfId="24090" xr:uid="{D6D64582-9C4C-4636-B327-1B129C4890CE}"/>
    <cellStyle name="Normal 7 20 5 2 4" xfId="38923" xr:uid="{DD0A0581-0C18-4DB6-9685-F472978C37D3}"/>
    <cellStyle name="Normal 7 20 5 3" xfId="13434" xr:uid="{3B0B822B-29DF-455D-B002-C432B9EDE0AF}"/>
    <cellStyle name="Normal 7 20 5 3 2" xfId="28272" xr:uid="{F57A65F8-221F-449A-91DA-763E7A223135}"/>
    <cellStyle name="Normal 7 20 5 3 3" xfId="43105" xr:uid="{4E01DD67-20A3-4B4B-9781-3ACC5A468E4B}"/>
    <cellStyle name="Normal 7 20 5 4" xfId="20852" xr:uid="{B2E33144-5C48-4B31-8ACE-98017C90840A}"/>
    <cellStyle name="Normal 7 20 5 5" xfId="35685" xr:uid="{BD522B46-ADC2-455B-BA8F-2E00366EC64E}"/>
    <cellStyle name="Normal 7 20 6" xfId="3659" xr:uid="{FC93C9EC-E41E-4D3E-A1BF-1B978B21382D}"/>
    <cellStyle name="Normal 7 20 6 2" xfId="9590" xr:uid="{66DC4702-9854-48E8-8D01-C0E4A410581D}"/>
    <cellStyle name="Normal 7 20 6 2 2" xfId="17013" xr:uid="{AF98189F-630D-4B56-AC55-14E2E55BAAAB}"/>
    <cellStyle name="Normal 7 20 6 2 2 2" xfId="31851" xr:uid="{228D2A1D-86F4-48E4-8246-5C82F1A2EBAA}"/>
    <cellStyle name="Normal 7 20 6 2 2 3" xfId="46684" xr:uid="{15DBF586-1507-4FD8-8372-375E756D433C}"/>
    <cellStyle name="Normal 7 20 6 2 3" xfId="24431" xr:uid="{A79E52B9-B466-4E83-A1C3-9F537C990136}"/>
    <cellStyle name="Normal 7 20 6 2 4" xfId="39264" xr:uid="{826AFAA3-EB54-4012-984D-3771E433FEB8}"/>
    <cellStyle name="Normal 7 20 6 3" xfId="11078" xr:uid="{BC1024F4-D305-4E83-8120-EDC28F6AE8FC}"/>
    <cellStyle name="Normal 7 20 6 3 2" xfId="25916" xr:uid="{AB657E4E-062A-45BA-93DD-2D98D506732E}"/>
    <cellStyle name="Normal 7 20 6 3 3" xfId="40749" xr:uid="{569292CD-B4FA-433B-8FE8-3BBFA51E259C}"/>
    <cellStyle name="Normal 7 20 6 4" xfId="18496" xr:uid="{97BCE469-0A7C-4873-A892-4F0CC25EC4AB}"/>
    <cellStyle name="Normal 7 20 6 5" xfId="33329" xr:uid="{EED062EF-7BB8-42FC-BE17-640C464B8F2C}"/>
    <cellStyle name="Normal 7 20 7" xfId="6895" xr:uid="{BC5C17F2-ECDD-4F6A-BD9D-90D4960A2A7E}"/>
    <cellStyle name="Normal 7 20 7 2" xfId="14318" xr:uid="{B759B57C-DD8B-4EFC-9778-03019497B283}"/>
    <cellStyle name="Normal 7 20 7 2 2" xfId="29156" xr:uid="{45C8FC8D-BB14-400C-9980-6968C80FA537}"/>
    <cellStyle name="Normal 7 20 7 2 3" xfId="43989" xr:uid="{7429867D-75F3-45BE-BC9C-84BC0A50E570}"/>
    <cellStyle name="Normal 7 20 7 3" xfId="21736" xr:uid="{4A866315-AD8C-40FA-B9A7-256EDC9E0697}"/>
    <cellStyle name="Normal 7 20 7 4" xfId="36569" xr:uid="{758BB16B-8DE0-4A73-B837-EAAA4687A0F5}"/>
    <cellStyle name="Normal 7 20 8" xfId="10088" xr:uid="{4C4AB061-20A4-4D64-AE7C-787E7D9714A5}"/>
    <cellStyle name="Normal 7 20 8 2" xfId="24926" xr:uid="{CE63E3FF-F326-4646-85F0-F6BE237AF4C1}"/>
    <cellStyle name="Normal 7 20 8 3" xfId="39759" xr:uid="{92D9016A-392C-45B8-A769-DAB03F777F1C}"/>
    <cellStyle name="Normal 7 20 9" xfId="17506" xr:uid="{21B2BF76-F705-453F-96B9-3E11718078AB}"/>
    <cellStyle name="Normal 7 21" xfId="2578" xr:uid="{86046DB2-BE9B-40E8-8B30-8662648648FA}"/>
    <cellStyle name="Normal 7 21 10" xfId="32348" xr:uid="{31662829-3D02-4C8D-A92A-461A3D358D31}"/>
    <cellStyle name="Normal 7 21 2" xfId="3663" xr:uid="{DD30380E-F7A0-452D-9AD2-1B6071E76DA4}"/>
    <cellStyle name="Normal 7 21 2 2" xfId="5033" xr:uid="{B8B0FF4D-FF58-458F-A73D-2A9559F2159C}"/>
    <cellStyle name="Normal 7 21 2 2 2" xfId="8272" xr:uid="{A0AA371C-894A-4347-8681-1986F499256B}"/>
    <cellStyle name="Normal 7 21 2 2 2 2" xfId="15695" xr:uid="{57AC2EB7-8088-45AC-84A4-651835593053}"/>
    <cellStyle name="Normal 7 21 2 2 2 2 2" xfId="30533" xr:uid="{F07ECB12-22A8-46CE-AF2D-B2BA808E59C8}"/>
    <cellStyle name="Normal 7 21 2 2 2 2 3" xfId="45366" xr:uid="{C782034B-4C2A-498F-824E-F88A12CDBCC5}"/>
    <cellStyle name="Normal 7 21 2 2 2 3" xfId="23113" xr:uid="{54A2906F-55AB-4A97-B60C-8FCC8A454D25}"/>
    <cellStyle name="Normal 7 21 2 2 2 4" xfId="37946" xr:uid="{73AB373F-5EA8-44F3-A947-3AD67310BAE0}"/>
    <cellStyle name="Normal 7 21 2 2 3" xfId="12457" xr:uid="{55ABECBB-C403-4470-89D9-2E756CF1F29F}"/>
    <cellStyle name="Normal 7 21 2 2 3 2" xfId="27295" xr:uid="{BDED912B-39B2-4EE8-8D57-276B36E7AEE5}"/>
    <cellStyle name="Normal 7 21 2 2 3 3" xfId="42128" xr:uid="{6EAF9F99-8269-4450-855B-E852BC46D8BB}"/>
    <cellStyle name="Normal 7 21 2 2 4" xfId="19875" xr:uid="{C1D66DC8-3245-4FCA-A586-FF0B718EE378}"/>
    <cellStyle name="Normal 7 21 2 2 5" xfId="34708" xr:uid="{7581769E-8049-46BE-9D25-ED9CE3FAF2CF}"/>
    <cellStyle name="Normal 7 21 2 3" xfId="6899" xr:uid="{DF24BCAD-EE79-4473-9E83-6DC7BFA8D2F6}"/>
    <cellStyle name="Normal 7 21 2 3 2" xfId="14322" xr:uid="{DCC98BBF-D3B5-434B-91BC-C389B544AF21}"/>
    <cellStyle name="Normal 7 21 2 3 2 2" xfId="29160" xr:uid="{789B7B78-55A0-4C2E-978B-DA336ACBE326}"/>
    <cellStyle name="Normal 7 21 2 3 2 3" xfId="43993" xr:uid="{7AB8710E-344A-467F-A89B-AAF8E17B6F87}"/>
    <cellStyle name="Normal 7 21 2 3 3" xfId="21740" xr:uid="{F1D7F3B2-B254-435A-9DEB-37902F7E586C}"/>
    <cellStyle name="Normal 7 21 2 3 4" xfId="36573" xr:uid="{0D6ABA0E-2AF6-4D93-8B0F-807D133FD5B6}"/>
    <cellStyle name="Normal 7 21 2 4" xfId="11082" xr:uid="{7F89395C-559D-4831-8E17-E61F2B5B2B46}"/>
    <cellStyle name="Normal 7 21 2 4 2" xfId="25920" xr:uid="{5B138D7E-6702-4AFB-9160-F2BC6710F9EC}"/>
    <cellStyle name="Normal 7 21 2 4 3" xfId="40753" xr:uid="{0F673290-4C39-4639-9543-60AD874D51A5}"/>
    <cellStyle name="Normal 7 21 2 5" xfId="18500" xr:uid="{C4903A77-B541-4561-BCB1-50987AB0D285}"/>
    <cellStyle name="Normal 7 21 2 6" xfId="33333" xr:uid="{0321113A-1752-4DBD-991E-7D5DF0718717}"/>
    <cellStyle name="Normal 7 21 3" xfId="3664" xr:uid="{2923AAEF-AA98-4972-9419-6B86A882B98A}"/>
    <cellStyle name="Normal 7 21 3 2" xfId="5034" xr:uid="{2F277BA9-8A87-4174-A099-E1F717247B33}"/>
    <cellStyle name="Normal 7 21 3 2 2" xfId="8273" xr:uid="{1767DE91-072B-47BC-B73C-5E14730784F3}"/>
    <cellStyle name="Normal 7 21 3 2 2 2" xfId="15696" xr:uid="{8C40EC0C-74AE-43E8-883E-E9B893033EE1}"/>
    <cellStyle name="Normal 7 21 3 2 2 2 2" xfId="30534" xr:uid="{B491E21B-F661-46AD-9AB7-D432C345893C}"/>
    <cellStyle name="Normal 7 21 3 2 2 2 3" xfId="45367" xr:uid="{CB9F6E4D-EB7E-4520-98EB-60942407AB67}"/>
    <cellStyle name="Normal 7 21 3 2 2 3" xfId="23114" xr:uid="{18A0B9DA-D112-481E-8749-9610652E0071}"/>
    <cellStyle name="Normal 7 21 3 2 2 4" xfId="37947" xr:uid="{00DF0038-0407-4A1A-A461-AA6F537E478E}"/>
    <cellStyle name="Normal 7 21 3 2 3" xfId="12458" xr:uid="{815E4E29-696E-4978-A810-AF27D55BF359}"/>
    <cellStyle name="Normal 7 21 3 2 3 2" xfId="27296" xr:uid="{2B16ADFF-62A0-4033-894C-FEA76B4BC1D5}"/>
    <cellStyle name="Normal 7 21 3 2 3 3" xfId="42129" xr:uid="{67F7D66D-788D-43C1-BC54-6438F075FB0C}"/>
    <cellStyle name="Normal 7 21 3 2 4" xfId="19876" xr:uid="{32DB08DA-04CA-4784-A946-B962516CA3E9}"/>
    <cellStyle name="Normal 7 21 3 2 5" xfId="34709" xr:uid="{D129F39F-6FC5-467E-83DA-1C97E720A77B}"/>
    <cellStyle name="Normal 7 21 3 3" xfId="6900" xr:uid="{83BB5CD1-ABA4-46B6-BFD4-0E0A67288340}"/>
    <cellStyle name="Normal 7 21 3 3 2" xfId="14323" xr:uid="{8986201B-1A64-40BA-A449-BB2EC36B89BE}"/>
    <cellStyle name="Normal 7 21 3 3 2 2" xfId="29161" xr:uid="{BC684C3A-6E09-4BA9-A8A4-9E30F47CC957}"/>
    <cellStyle name="Normal 7 21 3 3 2 3" xfId="43994" xr:uid="{F451E0CE-0B17-461F-B3FD-14F7CEE5407C}"/>
    <cellStyle name="Normal 7 21 3 3 3" xfId="21741" xr:uid="{DDD45332-423B-4BD1-8D95-609D6393EB16}"/>
    <cellStyle name="Normal 7 21 3 3 4" xfId="36574" xr:uid="{56D276AE-4BD2-4B77-8B66-E63EFB40D786}"/>
    <cellStyle name="Normal 7 21 3 4" xfId="11083" xr:uid="{FB8F4D54-3A57-4B25-AC2E-71B0FC78C753}"/>
    <cellStyle name="Normal 7 21 3 4 2" xfId="25921" xr:uid="{15F08990-CF3E-446E-B3D0-8EA3688E6F6B}"/>
    <cellStyle name="Normal 7 21 3 4 3" xfId="40754" xr:uid="{4AB349FC-AE1C-4286-A025-EFDE86EFC24E}"/>
    <cellStyle name="Normal 7 21 3 5" xfId="18501" xr:uid="{0E45C59D-AACA-45BF-8695-84000E192DCE}"/>
    <cellStyle name="Normal 7 21 3 6" xfId="33334" xr:uid="{1DF4B462-C9D3-446F-9316-9B2A11A8943D}"/>
    <cellStyle name="Normal 7 21 4" xfId="5035" xr:uid="{B1FF3F1A-3EE7-4CCE-87B5-79914A00E179}"/>
    <cellStyle name="Normal 7 21 4 2" xfId="8274" xr:uid="{097DDEA1-B207-4E67-BB48-40A9698759E4}"/>
    <cellStyle name="Normal 7 21 4 2 2" xfId="15697" xr:uid="{D269E761-562E-414F-AE8F-7F40FC74BDDF}"/>
    <cellStyle name="Normal 7 21 4 2 2 2" xfId="30535" xr:uid="{33B14560-E711-4857-81A2-EAD779F260B2}"/>
    <cellStyle name="Normal 7 21 4 2 2 3" xfId="45368" xr:uid="{04F3D611-5161-4881-B651-7BF083BAEE44}"/>
    <cellStyle name="Normal 7 21 4 2 3" xfId="23115" xr:uid="{D57ED674-DCF3-47D4-9807-77B6DDCB9AF1}"/>
    <cellStyle name="Normal 7 21 4 2 4" xfId="37948" xr:uid="{569B748F-079E-4234-9BE5-5CA2FEFB7417}"/>
    <cellStyle name="Normal 7 21 4 3" xfId="12459" xr:uid="{D614447A-986D-4761-A15E-2D0F9D2F0AF1}"/>
    <cellStyle name="Normal 7 21 4 3 2" xfId="27297" xr:uid="{CC4821BB-A545-4DF1-82DD-26805C4440B5}"/>
    <cellStyle name="Normal 7 21 4 3 3" xfId="42130" xr:uid="{F370CDA8-7561-4FA6-9337-853EC3C2A65F}"/>
    <cellStyle name="Normal 7 21 4 4" xfId="19877" xr:uid="{9FB45E18-2671-45C1-B279-F6DAC43B4A4A}"/>
    <cellStyle name="Normal 7 21 4 5" xfId="34710" xr:uid="{C58E55CC-B21A-4EB6-AADC-5ABFE0DB94BA}"/>
    <cellStyle name="Normal 7 21 5" xfId="5972" xr:uid="{9D4BF11A-F7CE-4F99-BBC2-D98648133D60}"/>
    <cellStyle name="Normal 7 21 5 2" xfId="9210" xr:uid="{D70520E1-5A33-43A3-A36A-5E2F0E3AE2C5}"/>
    <cellStyle name="Normal 7 21 5 2 2" xfId="16633" xr:uid="{08AE494B-C384-4CEC-ACA2-4C799148EF78}"/>
    <cellStyle name="Normal 7 21 5 2 2 2" xfId="31471" xr:uid="{FA8A2EA4-38AE-4174-B7D3-F7237BBE2427}"/>
    <cellStyle name="Normal 7 21 5 2 2 3" xfId="46304" xr:uid="{AD6E697F-1A3A-4A49-AD4D-3AC41CB457E6}"/>
    <cellStyle name="Normal 7 21 5 2 3" xfId="24051" xr:uid="{DB8D77DE-8D85-447B-A3C3-9294BDB64B6B}"/>
    <cellStyle name="Normal 7 21 5 2 4" xfId="38884" xr:uid="{027D5939-1D43-43EC-946F-5E77A95898C3}"/>
    <cellStyle name="Normal 7 21 5 3" xfId="13395" xr:uid="{E4579112-EDDE-43BD-BC90-8EBB6040584B}"/>
    <cellStyle name="Normal 7 21 5 3 2" xfId="28233" xr:uid="{D121181C-57EC-44C0-A7D3-860DCD0E1B38}"/>
    <cellStyle name="Normal 7 21 5 3 3" xfId="43066" xr:uid="{95D8B7CC-2E34-41AB-B97F-2B3E9083667B}"/>
    <cellStyle name="Normal 7 21 5 4" xfId="20813" xr:uid="{61B5DB11-C1B2-4441-8517-842FDE2B6748}"/>
    <cellStyle name="Normal 7 21 5 5" xfId="35646" xr:uid="{0A53861A-96C3-4BC2-98AE-396D2F35758A}"/>
    <cellStyle name="Normal 7 21 6" xfId="3662" xr:uid="{90B91C58-6630-4877-826E-371C44B4B2A6}"/>
    <cellStyle name="Normal 7 21 6 2" xfId="9591" xr:uid="{8552AC7D-1325-4C4B-8CAA-D091658E33B2}"/>
    <cellStyle name="Normal 7 21 6 2 2" xfId="17014" xr:uid="{A1776C21-81D4-44F0-9D14-DBB81346D59C}"/>
    <cellStyle name="Normal 7 21 6 2 2 2" xfId="31852" xr:uid="{D1E975C1-4F1C-44A4-AB5F-D075D282F2C8}"/>
    <cellStyle name="Normal 7 21 6 2 2 3" xfId="46685" xr:uid="{9244128C-CBEB-4ABC-AF54-F0558ABC9BC9}"/>
    <cellStyle name="Normal 7 21 6 2 3" xfId="24432" xr:uid="{BDA499D2-A9E8-4442-B60C-0E6E589A184B}"/>
    <cellStyle name="Normal 7 21 6 2 4" xfId="39265" xr:uid="{03FA0A28-610C-4021-BFD1-9FF43E4E0357}"/>
    <cellStyle name="Normal 7 21 6 3" xfId="11081" xr:uid="{98792DDD-4DB6-4700-B6B4-6494864085EA}"/>
    <cellStyle name="Normal 7 21 6 3 2" xfId="25919" xr:uid="{EB90C6CB-D747-43B0-A1C9-171A525F28A7}"/>
    <cellStyle name="Normal 7 21 6 3 3" xfId="40752" xr:uid="{94316F00-FF36-48AB-890A-DB16B4034D1C}"/>
    <cellStyle name="Normal 7 21 6 4" xfId="18499" xr:uid="{5AB9F4B7-DE5E-49F0-9E74-C72FCDA75B70}"/>
    <cellStyle name="Normal 7 21 6 5" xfId="33332" xr:uid="{83B3ACD2-026C-47C2-AFE0-3A8E54F0E6A2}"/>
    <cellStyle name="Normal 7 21 7" xfId="6898" xr:uid="{C70A6DE2-DBC2-472C-B7FE-8C67DAD3745C}"/>
    <cellStyle name="Normal 7 21 7 2" xfId="14321" xr:uid="{D2EC54B0-D432-42A0-A74E-E70FFD45E428}"/>
    <cellStyle name="Normal 7 21 7 2 2" xfId="29159" xr:uid="{2A05F930-8AD6-4FBF-82F3-0E489170EB85}"/>
    <cellStyle name="Normal 7 21 7 2 3" xfId="43992" xr:uid="{C5F2C136-ECC1-4D28-80D8-1292217D474A}"/>
    <cellStyle name="Normal 7 21 7 3" xfId="21739" xr:uid="{BA25BC84-9F48-4B61-999E-647F70517130}"/>
    <cellStyle name="Normal 7 21 7 4" xfId="36572" xr:uid="{31E4DCA7-8DFA-4A5D-A73D-06F4E7118D2C}"/>
    <cellStyle name="Normal 7 21 8" xfId="10097" xr:uid="{DFCB5C50-7682-4FB1-B0B5-510F5E43A09D}"/>
    <cellStyle name="Normal 7 21 8 2" xfId="24935" xr:uid="{7242B270-8EF5-4FCA-8B4B-3A25220DC840}"/>
    <cellStyle name="Normal 7 21 8 3" xfId="39768" xr:uid="{747BED4F-565C-434C-880E-61FF9752986C}"/>
    <cellStyle name="Normal 7 21 9" xfId="17515" xr:uid="{84C4B8F3-C2CF-4622-91BC-44B6E9ED9094}"/>
    <cellStyle name="Normal 7 22" xfId="2591" xr:uid="{8A14EAEE-24CD-4CC0-AD2D-2A7BC48CF53E}"/>
    <cellStyle name="Normal 7 22 10" xfId="32354" xr:uid="{672B8462-75F4-4C24-8415-D786B15632D9}"/>
    <cellStyle name="Normal 7 22 2" xfId="3666" xr:uid="{CB1066A1-68CA-4875-B2EF-AE6289D44BA4}"/>
    <cellStyle name="Normal 7 22 2 2" xfId="5036" xr:uid="{AC1CAAF0-1A42-47D5-B949-A67BC8C9E9C5}"/>
    <cellStyle name="Normal 7 22 2 2 2" xfId="8275" xr:uid="{79921E42-F02C-45BB-9835-6043888ABFBF}"/>
    <cellStyle name="Normal 7 22 2 2 2 2" xfId="15698" xr:uid="{CD3054E4-5557-455C-9E30-AE2C40D88E0E}"/>
    <cellStyle name="Normal 7 22 2 2 2 2 2" xfId="30536" xr:uid="{FFB7D9DA-1E9B-4043-97A5-32D2FA892B2C}"/>
    <cellStyle name="Normal 7 22 2 2 2 2 3" xfId="45369" xr:uid="{48C28E26-75BF-4072-9B48-A369E5488688}"/>
    <cellStyle name="Normal 7 22 2 2 2 3" xfId="23116" xr:uid="{D90F46A9-441F-413B-96E9-FD78A797B7C2}"/>
    <cellStyle name="Normal 7 22 2 2 2 4" xfId="37949" xr:uid="{B006E29C-6E32-4A2B-8121-0E5BFB30E2F4}"/>
    <cellStyle name="Normal 7 22 2 2 3" xfId="12460" xr:uid="{E07FB51D-2862-4AED-AC39-B6CCC265F743}"/>
    <cellStyle name="Normal 7 22 2 2 3 2" xfId="27298" xr:uid="{1B32AD7C-ED88-431E-9E0C-D8566C2EAD41}"/>
    <cellStyle name="Normal 7 22 2 2 3 3" xfId="42131" xr:uid="{80C8D4F4-52A3-41E5-9570-A42AB16767D4}"/>
    <cellStyle name="Normal 7 22 2 2 4" xfId="19878" xr:uid="{7A1D5656-E7DC-4600-BBE3-1F1B62EDE844}"/>
    <cellStyle name="Normal 7 22 2 2 5" xfId="34711" xr:uid="{F7A142F8-9689-43C3-A985-07E2FCD16138}"/>
    <cellStyle name="Normal 7 22 2 3" xfId="6902" xr:uid="{29126DEF-EC04-4828-B01D-EDBD13C67141}"/>
    <cellStyle name="Normal 7 22 2 3 2" xfId="14325" xr:uid="{300CB249-A8D5-4F8A-9F17-1BFCEF9D58A6}"/>
    <cellStyle name="Normal 7 22 2 3 2 2" xfId="29163" xr:uid="{BCEBD3A3-2D43-47CF-BDAC-2F903F2B88D7}"/>
    <cellStyle name="Normal 7 22 2 3 2 3" xfId="43996" xr:uid="{E0089789-9D08-4D5E-833E-6C7CD521739D}"/>
    <cellStyle name="Normal 7 22 2 3 3" xfId="21743" xr:uid="{5DAE98AF-CEB0-4E1F-A3CC-A4231094B9C3}"/>
    <cellStyle name="Normal 7 22 2 3 4" xfId="36576" xr:uid="{8FDFF249-0839-437F-8B14-DAD876ADF918}"/>
    <cellStyle name="Normal 7 22 2 4" xfId="11085" xr:uid="{3747133E-64F5-466A-A7CC-67CE6F75A9EC}"/>
    <cellStyle name="Normal 7 22 2 4 2" xfId="25923" xr:uid="{83DC976B-68BC-4671-9735-D416754F7F71}"/>
    <cellStyle name="Normal 7 22 2 4 3" xfId="40756" xr:uid="{8139CDC6-293C-4C1F-AC29-F1067309D572}"/>
    <cellStyle name="Normal 7 22 2 5" xfId="18503" xr:uid="{57150071-EB63-4DE6-B5C9-224EF9109461}"/>
    <cellStyle name="Normal 7 22 2 6" xfId="33336" xr:uid="{9E354D47-E96E-4FF3-8A2B-67A39420E8BE}"/>
    <cellStyle name="Normal 7 22 3" xfId="3667" xr:uid="{B872741F-8AED-4850-9436-F28C52652FCD}"/>
    <cellStyle name="Normal 7 22 3 2" xfId="5037" xr:uid="{0FDA6859-F2D6-4F1C-9F6F-4E0ABE0C69BB}"/>
    <cellStyle name="Normal 7 22 3 2 2" xfId="8276" xr:uid="{BDAA2049-BA6F-4F8C-879D-8075D779E1D3}"/>
    <cellStyle name="Normal 7 22 3 2 2 2" xfId="15699" xr:uid="{ADBB2F2D-4DF0-4F80-80DF-89164FDCDE0D}"/>
    <cellStyle name="Normal 7 22 3 2 2 2 2" xfId="30537" xr:uid="{C7BAD7DA-F1A6-4C1C-86F0-A7BE33001F0B}"/>
    <cellStyle name="Normal 7 22 3 2 2 2 3" xfId="45370" xr:uid="{CEB839C1-76B2-45E7-8E9F-E09F0565A24B}"/>
    <cellStyle name="Normal 7 22 3 2 2 3" xfId="23117" xr:uid="{0F8ED0EF-A291-410C-988B-55338C6DF6E6}"/>
    <cellStyle name="Normal 7 22 3 2 2 4" xfId="37950" xr:uid="{DB8867F8-5548-45A5-AEAF-6288A789850A}"/>
    <cellStyle name="Normal 7 22 3 2 3" xfId="12461" xr:uid="{37F0CE2D-845B-4C2B-92EB-F947DB32EF09}"/>
    <cellStyle name="Normal 7 22 3 2 3 2" xfId="27299" xr:uid="{5B97D1D5-9733-46E0-93FB-4F96B98C909A}"/>
    <cellStyle name="Normal 7 22 3 2 3 3" xfId="42132" xr:uid="{EB1DFD45-ABE8-4D0F-98FE-5EDAB50D4C36}"/>
    <cellStyle name="Normal 7 22 3 2 4" xfId="19879" xr:uid="{0A75A13C-CF41-4AF2-8CBA-1AA39BB6F527}"/>
    <cellStyle name="Normal 7 22 3 2 5" xfId="34712" xr:uid="{5D7D64D7-96F2-466F-BB56-0C688FC01D13}"/>
    <cellStyle name="Normal 7 22 3 3" xfId="6903" xr:uid="{25DAE35C-63EE-4EBA-9980-4669170A63E2}"/>
    <cellStyle name="Normal 7 22 3 3 2" xfId="14326" xr:uid="{0911491E-4F80-4883-9CF8-43BD920A347B}"/>
    <cellStyle name="Normal 7 22 3 3 2 2" xfId="29164" xr:uid="{7A4258F6-D862-48C9-A6D8-D5D60E3F6EB4}"/>
    <cellStyle name="Normal 7 22 3 3 2 3" xfId="43997" xr:uid="{C2305AA0-0530-4BCF-8DAB-514F7F1E913F}"/>
    <cellStyle name="Normal 7 22 3 3 3" xfId="21744" xr:uid="{FA0AE418-65E5-44DC-8277-7B50BDEA5356}"/>
    <cellStyle name="Normal 7 22 3 3 4" xfId="36577" xr:uid="{FB144B30-DE92-4F1D-8C23-AC2606CD8EB1}"/>
    <cellStyle name="Normal 7 22 3 4" xfId="11086" xr:uid="{F90F3E6B-D803-4571-B8BB-3EA8287D5052}"/>
    <cellStyle name="Normal 7 22 3 4 2" xfId="25924" xr:uid="{F1FA0895-5A02-4D3C-B5F3-F044674B6359}"/>
    <cellStyle name="Normal 7 22 3 4 3" xfId="40757" xr:uid="{3CF5F550-3BED-4338-944E-7F7208DA7F2A}"/>
    <cellStyle name="Normal 7 22 3 5" xfId="18504" xr:uid="{C82D6CE2-D6AD-4D8F-848A-9CD0F22E5DCA}"/>
    <cellStyle name="Normal 7 22 3 6" xfId="33337" xr:uid="{68D7CFC9-5A00-43BE-BD08-37818BF1AB3E}"/>
    <cellStyle name="Normal 7 22 4" xfId="5038" xr:uid="{2DB993F5-74B0-439D-A97C-445642F78493}"/>
    <cellStyle name="Normal 7 22 4 2" xfId="8277" xr:uid="{AD378BED-C452-4CBC-BB65-49E7B4001905}"/>
    <cellStyle name="Normal 7 22 4 2 2" xfId="15700" xr:uid="{0BA8523E-3799-4D35-A5AF-0972761F8906}"/>
    <cellStyle name="Normal 7 22 4 2 2 2" xfId="30538" xr:uid="{F6E59A6C-1430-4B06-8D3E-F622D5CC79AC}"/>
    <cellStyle name="Normal 7 22 4 2 2 3" xfId="45371" xr:uid="{D39B1CED-05C3-418F-B63F-C1B24CCCBFAF}"/>
    <cellStyle name="Normal 7 22 4 2 3" xfId="23118" xr:uid="{7C94A377-462C-4218-833A-461580B69770}"/>
    <cellStyle name="Normal 7 22 4 2 4" xfId="37951" xr:uid="{FEEEBA35-2088-4B18-9DB2-71E45C3B8BC5}"/>
    <cellStyle name="Normal 7 22 4 3" xfId="12462" xr:uid="{5D9C2862-1A9F-4672-8603-F383DBD9E84C}"/>
    <cellStyle name="Normal 7 22 4 3 2" xfId="27300" xr:uid="{9A994E30-2507-4DEF-BA79-86D92DFA56B7}"/>
    <cellStyle name="Normal 7 22 4 3 3" xfId="42133" xr:uid="{C3234416-7C06-4653-9A94-6534A0773DCC}"/>
    <cellStyle name="Normal 7 22 4 4" xfId="19880" xr:uid="{1605DF5C-5A10-425D-BE15-3C19E9433778}"/>
    <cellStyle name="Normal 7 22 4 5" xfId="34713" xr:uid="{4AA7CCBF-B3EE-4633-86CE-01A50C10BB85}"/>
    <cellStyle name="Normal 7 22 5" xfId="5785" xr:uid="{F4016FAD-1311-4DAF-A1F1-1C3223AD9FD4}"/>
    <cellStyle name="Normal 7 22 5 2" xfId="9025" xr:uid="{A318DC49-6D29-4A5D-A3B5-7A614BBEDB31}"/>
    <cellStyle name="Normal 7 22 5 2 2" xfId="16448" xr:uid="{60683911-F633-4AA0-9F97-E5F0AC862B8B}"/>
    <cellStyle name="Normal 7 22 5 2 2 2" xfId="31286" xr:uid="{5094AB31-433D-4912-9B7D-8A30AF5A98BA}"/>
    <cellStyle name="Normal 7 22 5 2 2 3" xfId="46119" xr:uid="{E4DC10DF-B8BD-4B29-A662-044E834A9ECC}"/>
    <cellStyle name="Normal 7 22 5 2 3" xfId="23866" xr:uid="{5D3AE2DA-502E-4C07-B6B5-371ECFF87529}"/>
    <cellStyle name="Normal 7 22 5 2 4" xfId="38699" xr:uid="{F5DC272C-F7D1-4449-86F1-E12604365DAB}"/>
    <cellStyle name="Normal 7 22 5 3" xfId="13210" xr:uid="{A7D66335-E478-4CFC-A98F-88F7AA718BAF}"/>
    <cellStyle name="Normal 7 22 5 3 2" xfId="28048" xr:uid="{A90A07A1-5722-4B5E-B492-B4DF1007E0AD}"/>
    <cellStyle name="Normal 7 22 5 3 3" xfId="42881" xr:uid="{D71EFC7D-3290-428B-89FC-66837C6BF1C8}"/>
    <cellStyle name="Normal 7 22 5 4" xfId="20628" xr:uid="{3E1E6533-D087-4EA0-AA34-0EF497E7ACED}"/>
    <cellStyle name="Normal 7 22 5 5" xfId="35461" xr:uid="{F20235FA-4FEE-4A2F-B98F-73E821E9A28D}"/>
    <cellStyle name="Normal 7 22 6" xfId="3665" xr:uid="{EDED2AAD-653C-41AE-A934-F7355710321D}"/>
    <cellStyle name="Normal 7 22 6 2" xfId="9592" xr:uid="{558516F5-5B0F-4A3B-89FD-BB4F77EADBDE}"/>
    <cellStyle name="Normal 7 22 6 2 2" xfId="17015" xr:uid="{8C0EFE17-DEFA-409E-A74D-EC75A0868C56}"/>
    <cellStyle name="Normal 7 22 6 2 2 2" xfId="31853" xr:uid="{6AE25816-11EC-4272-A6FD-D9B1D3ABBE62}"/>
    <cellStyle name="Normal 7 22 6 2 2 3" xfId="46686" xr:uid="{91DA0303-31C0-4051-BE30-944027222026}"/>
    <cellStyle name="Normal 7 22 6 2 3" xfId="24433" xr:uid="{05D3DEB3-68CD-4535-97BE-8ABB00EA22C0}"/>
    <cellStyle name="Normal 7 22 6 2 4" xfId="39266" xr:uid="{F81255E2-453B-48CF-AF8E-51CB97E12A13}"/>
    <cellStyle name="Normal 7 22 6 3" xfId="11084" xr:uid="{EF334253-9A85-4812-A8A5-C62A4AD1347D}"/>
    <cellStyle name="Normal 7 22 6 3 2" xfId="25922" xr:uid="{267DF4FB-A207-4F68-B077-CE9855B6ACB0}"/>
    <cellStyle name="Normal 7 22 6 3 3" xfId="40755" xr:uid="{1E1E8832-4D77-4FD9-A2E9-10C65C83486C}"/>
    <cellStyle name="Normal 7 22 6 4" xfId="18502" xr:uid="{511E8316-6DAF-4279-9A1D-A5D9D5B3177A}"/>
    <cellStyle name="Normal 7 22 6 5" xfId="33335" xr:uid="{54ED3821-CD2D-4DEB-8143-6317B272DCA6}"/>
    <cellStyle name="Normal 7 22 7" xfId="6901" xr:uid="{AA1D91CB-5F51-4C9A-88C8-B4DAAA0607E2}"/>
    <cellStyle name="Normal 7 22 7 2" xfId="14324" xr:uid="{2C865796-9755-479E-B1F9-21B9D312964C}"/>
    <cellStyle name="Normal 7 22 7 2 2" xfId="29162" xr:uid="{23084A53-482C-4CDC-B6AC-6ECB94E07187}"/>
    <cellStyle name="Normal 7 22 7 2 3" xfId="43995" xr:uid="{3B5FB2B8-5CFC-4D65-9958-AB90D76CA3FB}"/>
    <cellStyle name="Normal 7 22 7 3" xfId="21742" xr:uid="{A80F7A55-7649-42FE-9AB9-E453BD646667}"/>
    <cellStyle name="Normal 7 22 7 4" xfId="36575" xr:uid="{185CCF9D-C0C2-4466-A548-034774043B16}"/>
    <cellStyle name="Normal 7 22 8" xfId="10103" xr:uid="{C623841C-99C4-43CA-801E-40EDB719B421}"/>
    <cellStyle name="Normal 7 22 8 2" xfId="24941" xr:uid="{B8C58E6B-E273-4EBF-A443-5B9E3BE6A54D}"/>
    <cellStyle name="Normal 7 22 8 3" xfId="39774" xr:uid="{1380D574-57D0-4730-B067-4E87B5F387BB}"/>
    <cellStyle name="Normal 7 22 9" xfId="17521" xr:uid="{47D22FEA-7472-4685-A755-CCEEA9602D1E}"/>
    <cellStyle name="Normal 7 23" xfId="2603" xr:uid="{F4E5C69A-1D1E-4026-970F-939D839D0FD7}"/>
    <cellStyle name="Normal 7 23 10" xfId="32359" xr:uid="{813966EC-853F-4677-967A-B02C58F49AF0}"/>
    <cellStyle name="Normal 7 23 2" xfId="3669" xr:uid="{275E1DEE-7B4C-442F-B69E-A543005C498A}"/>
    <cellStyle name="Normal 7 23 2 2" xfId="5039" xr:uid="{D5A242C4-A294-4B48-86EC-31BF8C4D0D35}"/>
    <cellStyle name="Normal 7 23 2 2 2" xfId="8278" xr:uid="{2FFBE040-4D6F-4E14-BC79-902B95E82E90}"/>
    <cellStyle name="Normal 7 23 2 2 2 2" xfId="15701" xr:uid="{4C3E23AB-432F-4CB2-AC45-1C9B6C72D07A}"/>
    <cellStyle name="Normal 7 23 2 2 2 2 2" xfId="30539" xr:uid="{D40D8660-623B-4705-9589-B4D5335A45EF}"/>
    <cellStyle name="Normal 7 23 2 2 2 2 3" xfId="45372" xr:uid="{EF9686C2-F32B-4DA5-960E-A6BC095933C6}"/>
    <cellStyle name="Normal 7 23 2 2 2 3" xfId="23119" xr:uid="{779DCAD7-4257-4E6A-8BCB-052B55C2E78F}"/>
    <cellStyle name="Normal 7 23 2 2 2 4" xfId="37952" xr:uid="{4CFF5341-6604-4B31-921A-26346FF009AD}"/>
    <cellStyle name="Normal 7 23 2 2 3" xfId="12463" xr:uid="{2EC2EDE0-AE18-4B36-BC65-B237C21C404A}"/>
    <cellStyle name="Normal 7 23 2 2 3 2" xfId="27301" xr:uid="{9836ECAF-C5FB-47CF-A691-B138DD84B36F}"/>
    <cellStyle name="Normal 7 23 2 2 3 3" xfId="42134" xr:uid="{1F65B896-8155-42F0-9EEC-63AF340C3159}"/>
    <cellStyle name="Normal 7 23 2 2 4" xfId="19881" xr:uid="{44C0396B-A21C-4C87-8283-C8ABC775E3B3}"/>
    <cellStyle name="Normal 7 23 2 2 5" xfId="34714" xr:uid="{87756031-DC45-45DE-BE45-A5F7AE2211A4}"/>
    <cellStyle name="Normal 7 23 2 3" xfId="6905" xr:uid="{CD23F25E-701A-4C44-8F08-81C5A055967A}"/>
    <cellStyle name="Normal 7 23 2 3 2" xfId="14328" xr:uid="{F1846F5E-8D4B-4DDE-89B2-3E09E1C24EDE}"/>
    <cellStyle name="Normal 7 23 2 3 2 2" xfId="29166" xr:uid="{F03EA8A2-E7CE-44DB-AF7D-A35895BA56B9}"/>
    <cellStyle name="Normal 7 23 2 3 2 3" xfId="43999" xr:uid="{A2928174-C41B-485D-8312-2F23F0B9C348}"/>
    <cellStyle name="Normal 7 23 2 3 3" xfId="21746" xr:uid="{AD3BA2D3-F821-4DCB-B990-67C8E93F39CB}"/>
    <cellStyle name="Normal 7 23 2 3 4" xfId="36579" xr:uid="{D3E0FE2D-76C2-4046-ABA7-188C5282D347}"/>
    <cellStyle name="Normal 7 23 2 4" xfId="11088" xr:uid="{D93CE52A-B89C-46AB-9AC9-83E1FCC05BC4}"/>
    <cellStyle name="Normal 7 23 2 4 2" xfId="25926" xr:uid="{FDA4EC80-1353-4C60-BDE5-4863FFAF3222}"/>
    <cellStyle name="Normal 7 23 2 4 3" xfId="40759" xr:uid="{2CD0963F-44E8-48F4-A880-86C54DB20CC6}"/>
    <cellStyle name="Normal 7 23 2 5" xfId="18506" xr:uid="{7FC47F47-B238-44D1-B335-2A981FFFFBAB}"/>
    <cellStyle name="Normal 7 23 2 6" xfId="33339" xr:uid="{1FFC79F5-4F1C-46E7-8FF0-C27BBFD50892}"/>
    <cellStyle name="Normal 7 23 3" xfId="3670" xr:uid="{D2B4CD88-10EF-429D-BB9B-72BB62261DF0}"/>
    <cellStyle name="Normal 7 23 3 2" xfId="5040" xr:uid="{50F4510B-7FC0-41C3-A456-7C9152D48751}"/>
    <cellStyle name="Normal 7 23 3 2 2" xfId="8279" xr:uid="{993169DB-9AE1-4B9A-8253-7F3FF7B7B6DC}"/>
    <cellStyle name="Normal 7 23 3 2 2 2" xfId="15702" xr:uid="{A799F7A8-5179-4B29-9005-BDBD385CE5DF}"/>
    <cellStyle name="Normal 7 23 3 2 2 2 2" xfId="30540" xr:uid="{682B423D-F731-42D5-B13A-7218D420DF5C}"/>
    <cellStyle name="Normal 7 23 3 2 2 2 3" xfId="45373" xr:uid="{B714CB74-D467-49C9-9C44-59888A900137}"/>
    <cellStyle name="Normal 7 23 3 2 2 3" xfId="23120" xr:uid="{E51AD5D1-5B6E-438E-801D-F4EAB60819A8}"/>
    <cellStyle name="Normal 7 23 3 2 2 4" xfId="37953" xr:uid="{7CED57D7-4FE5-43BF-8875-99DB9296DBCE}"/>
    <cellStyle name="Normal 7 23 3 2 3" xfId="12464" xr:uid="{BC4E6903-EA13-4594-8CB2-8621D1FE7F71}"/>
    <cellStyle name="Normal 7 23 3 2 3 2" xfId="27302" xr:uid="{02B17AA1-D767-4B47-86A3-C7C2A3269F1B}"/>
    <cellStyle name="Normal 7 23 3 2 3 3" xfId="42135" xr:uid="{1AA7EA42-9573-47BD-AFD7-9708EE7E21AE}"/>
    <cellStyle name="Normal 7 23 3 2 4" xfId="19882" xr:uid="{C84DD33D-AF96-4116-8FEE-C09BE342BDBB}"/>
    <cellStyle name="Normal 7 23 3 2 5" xfId="34715" xr:uid="{DCEB0128-5BCF-4124-BD5A-AB02F1F3EC02}"/>
    <cellStyle name="Normal 7 23 3 3" xfId="6906" xr:uid="{A42432A1-D99D-4F35-93E7-1B4EE1FCAAD1}"/>
    <cellStyle name="Normal 7 23 3 3 2" xfId="14329" xr:uid="{B26EA712-2D63-43E8-8FE9-BC02E0919B95}"/>
    <cellStyle name="Normal 7 23 3 3 2 2" xfId="29167" xr:uid="{AF585443-7776-4655-8239-1C6A531F7C27}"/>
    <cellStyle name="Normal 7 23 3 3 2 3" xfId="44000" xr:uid="{18CC7DF3-5944-4922-A9E3-C70726711ECA}"/>
    <cellStyle name="Normal 7 23 3 3 3" xfId="21747" xr:uid="{8B261E49-C5A0-4F6C-A6C3-7292F3727380}"/>
    <cellStyle name="Normal 7 23 3 3 4" xfId="36580" xr:uid="{E7D37728-2F14-4E79-9796-5F5471EC9308}"/>
    <cellStyle name="Normal 7 23 3 4" xfId="11089" xr:uid="{1CE7029E-161E-4E8B-80F6-5C95519C14A6}"/>
    <cellStyle name="Normal 7 23 3 4 2" xfId="25927" xr:uid="{6161D7FC-F6BD-412F-BBA6-271206C0010E}"/>
    <cellStyle name="Normal 7 23 3 4 3" xfId="40760" xr:uid="{AD91089F-4BED-4557-A408-D4E0D2D9C87D}"/>
    <cellStyle name="Normal 7 23 3 5" xfId="18507" xr:uid="{1BADCF45-59E2-4837-A612-FB10C9E6FDAD}"/>
    <cellStyle name="Normal 7 23 3 6" xfId="33340" xr:uid="{898920FE-B96E-480F-8D54-0843ADBE6366}"/>
    <cellStyle name="Normal 7 23 4" xfId="5041" xr:uid="{AA872453-89F4-4B68-A4B7-B259576006FF}"/>
    <cellStyle name="Normal 7 23 4 2" xfId="8280" xr:uid="{73B9C89C-DF7A-470F-8DD9-10E8C8AC70A6}"/>
    <cellStyle name="Normal 7 23 4 2 2" xfId="15703" xr:uid="{BAADA613-DC8B-453E-AC33-DBBA6649FD1F}"/>
    <cellStyle name="Normal 7 23 4 2 2 2" xfId="30541" xr:uid="{B8617AA3-9DED-4919-9BE0-F1B261D50A9D}"/>
    <cellStyle name="Normal 7 23 4 2 2 3" xfId="45374" xr:uid="{2110C32D-F2D7-45B0-A005-6040C281C3F7}"/>
    <cellStyle name="Normal 7 23 4 2 3" xfId="23121" xr:uid="{2C8AC0AC-B5C3-4C8E-801B-FE2C943B0565}"/>
    <cellStyle name="Normal 7 23 4 2 4" xfId="37954" xr:uid="{5B9CF8FF-25D0-4D23-98E3-AAD877C7EEE8}"/>
    <cellStyle name="Normal 7 23 4 3" xfId="12465" xr:uid="{FEB11C83-D310-4A9B-9C12-85C77787D87B}"/>
    <cellStyle name="Normal 7 23 4 3 2" xfId="27303" xr:uid="{38903E93-E7BF-4DB6-93E7-794326DC6752}"/>
    <cellStyle name="Normal 7 23 4 3 3" xfId="42136" xr:uid="{E28D18E0-5546-4DFD-9311-3743677E0890}"/>
    <cellStyle name="Normal 7 23 4 4" xfId="19883" xr:uid="{EB92E1AD-4AC6-4D6A-9F3A-FFC5F1B7ADEA}"/>
    <cellStyle name="Normal 7 23 4 5" xfId="34716" xr:uid="{FD855EF3-3815-4CE6-B907-43FCF4CC2C97}"/>
    <cellStyle name="Normal 7 23 5" xfId="5625" xr:uid="{05C70861-5202-4272-9E3D-E2E988E7C072}"/>
    <cellStyle name="Normal 7 23 5 2" xfId="8865" xr:uid="{E6990DE6-41DE-4748-81E4-59299FF66971}"/>
    <cellStyle name="Normal 7 23 5 2 2" xfId="16288" xr:uid="{C0F05E0D-6FEE-4416-B78C-1C7B732973DA}"/>
    <cellStyle name="Normal 7 23 5 2 2 2" xfId="31126" xr:uid="{BD033923-29C1-4BD5-836A-AA2885A7EAC4}"/>
    <cellStyle name="Normal 7 23 5 2 2 3" xfId="45959" xr:uid="{29ABFC99-E8AF-4F77-A8CF-213ED76B739C}"/>
    <cellStyle name="Normal 7 23 5 2 3" xfId="23706" xr:uid="{488718CD-4C08-4B8F-8177-1318DD6B2DC9}"/>
    <cellStyle name="Normal 7 23 5 2 4" xfId="38539" xr:uid="{031B1DB6-68B6-46CF-BB71-CA436A57AFD7}"/>
    <cellStyle name="Normal 7 23 5 3" xfId="13050" xr:uid="{6569360B-C7F9-4044-AA9A-CF81193B6142}"/>
    <cellStyle name="Normal 7 23 5 3 2" xfId="27888" xr:uid="{6378C4DE-6DD8-4D07-B21E-4027689970D2}"/>
    <cellStyle name="Normal 7 23 5 3 3" xfId="42721" xr:uid="{39ABF29B-F36D-4C46-AAE8-1206FA0D4AF7}"/>
    <cellStyle name="Normal 7 23 5 4" xfId="20468" xr:uid="{C9AF9215-08CA-47BB-8400-F52663F48A29}"/>
    <cellStyle name="Normal 7 23 5 5" xfId="35301" xr:uid="{D2767333-30E4-47DE-8F49-FA5A15A08E5A}"/>
    <cellStyle name="Normal 7 23 6" xfId="3668" xr:uid="{0E64820E-0DD0-4622-BF38-A1B97585A539}"/>
    <cellStyle name="Normal 7 23 6 2" xfId="9593" xr:uid="{F4445303-C219-4A6C-9A24-E7E449236222}"/>
    <cellStyle name="Normal 7 23 6 2 2" xfId="17016" xr:uid="{BB325629-2FAC-4CB8-A5A1-9A50D5E4D2B9}"/>
    <cellStyle name="Normal 7 23 6 2 2 2" xfId="31854" xr:uid="{F2FF71E5-1A6D-4C60-802A-4E411E919CD6}"/>
    <cellStyle name="Normal 7 23 6 2 2 3" xfId="46687" xr:uid="{1B167CF0-EC45-4926-8571-AEFC51678BD0}"/>
    <cellStyle name="Normal 7 23 6 2 3" xfId="24434" xr:uid="{930D78A9-9E2F-4859-8CAA-063684E01C21}"/>
    <cellStyle name="Normal 7 23 6 2 4" xfId="39267" xr:uid="{D083AFA0-1D65-4FA1-B1DE-B2AEA861B68F}"/>
    <cellStyle name="Normal 7 23 6 3" xfId="11087" xr:uid="{EB3CB6E1-0B5B-4845-81F4-A9197FBE5AF2}"/>
    <cellStyle name="Normal 7 23 6 3 2" xfId="25925" xr:uid="{63A17440-7441-420D-97F6-0316FE2B4663}"/>
    <cellStyle name="Normal 7 23 6 3 3" xfId="40758" xr:uid="{1152FE8A-DE42-45EF-A85E-EF2395ECCA52}"/>
    <cellStyle name="Normal 7 23 6 4" xfId="18505" xr:uid="{6B51B917-DA8C-4D25-8615-18C3166B4272}"/>
    <cellStyle name="Normal 7 23 6 5" xfId="33338" xr:uid="{B7B9B36B-8ECA-4820-9A08-346858706255}"/>
    <cellStyle name="Normal 7 23 7" xfId="6904" xr:uid="{E66AE92F-D7EB-432C-A557-29D1303954B2}"/>
    <cellStyle name="Normal 7 23 7 2" xfId="14327" xr:uid="{E1721035-B347-464F-918C-7669B5A49908}"/>
    <cellStyle name="Normal 7 23 7 2 2" xfId="29165" xr:uid="{69A69217-8993-455C-8A5A-461B9A39C521}"/>
    <cellStyle name="Normal 7 23 7 2 3" xfId="43998" xr:uid="{1E209707-4176-4E97-A3C6-AB783893178F}"/>
    <cellStyle name="Normal 7 23 7 3" xfId="21745" xr:uid="{B2343428-002B-49A7-BCA2-1C627D002F17}"/>
    <cellStyle name="Normal 7 23 7 4" xfId="36578" xr:uid="{B4F36965-D228-4163-B0C1-30E8B91084EE}"/>
    <cellStyle name="Normal 7 23 8" xfId="10108" xr:uid="{ED3E77B2-2A2D-416F-894B-BD55C0BCE1DB}"/>
    <cellStyle name="Normal 7 23 8 2" xfId="24946" xr:uid="{E836C92D-90BC-40CE-B7E2-FE394297138F}"/>
    <cellStyle name="Normal 7 23 8 3" xfId="39779" xr:uid="{697B7319-9B89-4501-A988-A95A6D1600C0}"/>
    <cellStyle name="Normal 7 23 9" xfId="17526" xr:uid="{FC70267E-9780-48B0-AE45-46BC27A73C12}"/>
    <cellStyle name="Normal 7 24" xfId="2614" xr:uid="{1CC098F7-1C00-4FC5-8A25-7C1DD9C11EE9}"/>
    <cellStyle name="Normal 7 24 10" xfId="32368" xr:uid="{5A089383-F712-4F04-9E87-8D2054030FDD}"/>
    <cellStyle name="Normal 7 24 2" xfId="3672" xr:uid="{6A02C50B-25E0-4765-9906-FC718D16B088}"/>
    <cellStyle name="Normal 7 24 2 2" xfId="5042" xr:uid="{F5BFD971-45AD-40E7-90F0-935F533C4436}"/>
    <cellStyle name="Normal 7 24 2 2 2" xfId="8281" xr:uid="{1D822A46-F12A-477E-A3A8-464D61820F1F}"/>
    <cellStyle name="Normal 7 24 2 2 2 2" xfId="15704" xr:uid="{1D564C36-191C-45EC-B9A3-6D5C30CC753A}"/>
    <cellStyle name="Normal 7 24 2 2 2 2 2" xfId="30542" xr:uid="{8C8DA606-A554-4126-8021-DEEED4CE948F}"/>
    <cellStyle name="Normal 7 24 2 2 2 2 3" xfId="45375" xr:uid="{10E0EEFE-2D5A-4DAB-82CC-D4D09A501B75}"/>
    <cellStyle name="Normal 7 24 2 2 2 3" xfId="23122" xr:uid="{1B96DA20-E54B-463A-8717-372382D9FD8E}"/>
    <cellStyle name="Normal 7 24 2 2 2 4" xfId="37955" xr:uid="{8D52E837-E952-4521-95C0-B70F436DD52E}"/>
    <cellStyle name="Normal 7 24 2 2 3" xfId="12466" xr:uid="{92D08A33-2D3B-4355-ABE2-D4C16490DEDD}"/>
    <cellStyle name="Normal 7 24 2 2 3 2" xfId="27304" xr:uid="{57C4E926-D8F8-43DD-B77A-8F1B8BB61912}"/>
    <cellStyle name="Normal 7 24 2 2 3 3" xfId="42137" xr:uid="{6B41EDCA-4955-4AB2-AB53-ACD74408C041}"/>
    <cellStyle name="Normal 7 24 2 2 4" xfId="19884" xr:uid="{A77F3965-EC39-4DAE-B31C-F88898118CCA}"/>
    <cellStyle name="Normal 7 24 2 2 5" xfId="34717" xr:uid="{7205F7D9-5D55-47A3-A43E-36E7EDDBC65B}"/>
    <cellStyle name="Normal 7 24 2 3" xfId="6908" xr:uid="{4EE6B2B8-9557-4DB9-9A56-8345D4476B06}"/>
    <cellStyle name="Normal 7 24 2 3 2" xfId="14331" xr:uid="{13F865C2-3379-46B6-852A-7B70774A2DF1}"/>
    <cellStyle name="Normal 7 24 2 3 2 2" xfId="29169" xr:uid="{EAA705B8-9839-4C02-BD01-A19EFDCEE272}"/>
    <cellStyle name="Normal 7 24 2 3 2 3" xfId="44002" xr:uid="{7419DCAB-CB06-4599-918E-3701ACE18928}"/>
    <cellStyle name="Normal 7 24 2 3 3" xfId="21749" xr:uid="{FE2924E0-C1E0-4735-BBD4-CE1A8C34CB4E}"/>
    <cellStyle name="Normal 7 24 2 3 4" xfId="36582" xr:uid="{BFB1DE51-788C-48E5-B29C-756AD0DA4C32}"/>
    <cellStyle name="Normal 7 24 2 4" xfId="11091" xr:uid="{FFCFC89F-BE20-4891-9F2C-DD54D9E877F4}"/>
    <cellStyle name="Normal 7 24 2 4 2" xfId="25929" xr:uid="{10485ED3-D845-45DE-87CB-2B975FDE8F2A}"/>
    <cellStyle name="Normal 7 24 2 4 3" xfId="40762" xr:uid="{AEF127D4-A4B2-4C7E-B65A-655A4AEDD67D}"/>
    <cellStyle name="Normal 7 24 2 5" xfId="18509" xr:uid="{237ABF54-76C0-4E4A-B0F1-B51D73B9571D}"/>
    <cellStyle name="Normal 7 24 2 6" xfId="33342" xr:uid="{4907926A-F3B7-4C81-B0E5-21D424DCBE50}"/>
    <cellStyle name="Normal 7 24 3" xfId="3673" xr:uid="{02C8C68E-3CB2-47D2-91DC-0C5CC9D6314D}"/>
    <cellStyle name="Normal 7 24 3 2" xfId="5043" xr:uid="{80D340D8-05FE-4AAA-B523-08892328D215}"/>
    <cellStyle name="Normal 7 24 3 2 2" xfId="8282" xr:uid="{8CF863F6-A040-49BD-B077-785A4C220076}"/>
    <cellStyle name="Normal 7 24 3 2 2 2" xfId="15705" xr:uid="{A6242634-E2CB-4CEB-8053-113917518D1A}"/>
    <cellStyle name="Normal 7 24 3 2 2 2 2" xfId="30543" xr:uid="{3B3B8B68-38B2-41BD-943F-B6C8FC4E2EB3}"/>
    <cellStyle name="Normal 7 24 3 2 2 2 3" xfId="45376" xr:uid="{6FEC5FEA-948F-4A00-92E3-94BC4BF3CB6E}"/>
    <cellStyle name="Normal 7 24 3 2 2 3" xfId="23123" xr:uid="{44F2C69B-13F2-4084-B48C-A62874780BE7}"/>
    <cellStyle name="Normal 7 24 3 2 2 4" xfId="37956" xr:uid="{F1F81718-414B-4F26-B328-2CD0A431400B}"/>
    <cellStyle name="Normal 7 24 3 2 3" xfId="12467" xr:uid="{D291CB92-B938-4EC5-803C-394102CFCEDC}"/>
    <cellStyle name="Normal 7 24 3 2 3 2" xfId="27305" xr:uid="{A12BBC36-54E4-4174-B117-F4F0B21E9049}"/>
    <cellStyle name="Normal 7 24 3 2 3 3" xfId="42138" xr:uid="{61016855-620F-4AD4-BA54-CEAEE60FD234}"/>
    <cellStyle name="Normal 7 24 3 2 4" xfId="19885" xr:uid="{A02DB364-0558-441E-83E4-D4C5519A5817}"/>
    <cellStyle name="Normal 7 24 3 2 5" xfId="34718" xr:uid="{CF977C5F-2DCF-4EA7-B8EE-8B84047C8AD7}"/>
    <cellStyle name="Normal 7 24 3 3" xfId="6909" xr:uid="{595112BE-452A-4A0F-B154-A1D12FDA96AC}"/>
    <cellStyle name="Normal 7 24 3 3 2" xfId="14332" xr:uid="{9FA903CE-F2E4-4FC7-9909-78D6D8CAF89B}"/>
    <cellStyle name="Normal 7 24 3 3 2 2" xfId="29170" xr:uid="{3E3F71DE-38C8-4D1A-B32D-5817F1B84425}"/>
    <cellStyle name="Normal 7 24 3 3 2 3" xfId="44003" xr:uid="{6249E52D-181F-4A36-A610-ABD41952CECF}"/>
    <cellStyle name="Normal 7 24 3 3 3" xfId="21750" xr:uid="{B4E62A93-A978-4723-9A5B-2F8F9AF84B72}"/>
    <cellStyle name="Normal 7 24 3 3 4" xfId="36583" xr:uid="{9691027A-E6C0-4101-9CDB-B603B7619543}"/>
    <cellStyle name="Normal 7 24 3 4" xfId="11092" xr:uid="{790761A9-24DA-465B-862F-2D04DBDBE568}"/>
    <cellStyle name="Normal 7 24 3 4 2" xfId="25930" xr:uid="{6505CE20-45C4-4C31-B56D-61467A2452CC}"/>
    <cellStyle name="Normal 7 24 3 4 3" xfId="40763" xr:uid="{80BED7EC-84BD-4472-8DC3-06336D77A9DA}"/>
    <cellStyle name="Normal 7 24 3 5" xfId="18510" xr:uid="{5B967413-F684-4024-BBED-FDA69675E038}"/>
    <cellStyle name="Normal 7 24 3 6" xfId="33343" xr:uid="{029827A4-210F-428D-9279-0252E690D36B}"/>
    <cellStyle name="Normal 7 24 4" xfId="5044" xr:uid="{05AC58D8-C430-41EF-AC5D-E8D024915D3D}"/>
    <cellStyle name="Normal 7 24 4 2" xfId="8283" xr:uid="{EB0996E7-281C-4BCE-A8A1-7D43D26FF70E}"/>
    <cellStyle name="Normal 7 24 4 2 2" xfId="15706" xr:uid="{419BC51E-8ED0-42F3-8E41-0F25E507243C}"/>
    <cellStyle name="Normal 7 24 4 2 2 2" xfId="30544" xr:uid="{57C097D0-3680-4D03-98B3-A0F6F9FF1B21}"/>
    <cellStyle name="Normal 7 24 4 2 2 3" xfId="45377" xr:uid="{A9E3AA73-5978-427B-B9B4-A278C487D187}"/>
    <cellStyle name="Normal 7 24 4 2 3" xfId="23124" xr:uid="{0034D9E9-8A02-4501-ABC2-DEA7912581D9}"/>
    <cellStyle name="Normal 7 24 4 2 4" xfId="37957" xr:uid="{03788D07-12CD-42AF-8302-B014D0B6E93C}"/>
    <cellStyle name="Normal 7 24 4 3" xfId="12468" xr:uid="{69AE8448-FBF9-4861-97D2-86B84883A9CD}"/>
    <cellStyle name="Normal 7 24 4 3 2" xfId="27306" xr:uid="{5811A840-C977-4383-A409-CCE2A7D5751D}"/>
    <cellStyle name="Normal 7 24 4 3 3" xfId="42139" xr:uid="{53009E7A-9C5A-4D0C-9807-35EB278E37BA}"/>
    <cellStyle name="Normal 7 24 4 4" xfId="19886" xr:uid="{45B60D1A-6933-44CD-B8A1-30CBC4B8B7C4}"/>
    <cellStyle name="Normal 7 24 4 5" xfId="34719" xr:uid="{6DD8C05E-FAC4-4896-BBE7-9EA3D9660BD2}"/>
    <cellStyle name="Normal 7 24 5" xfId="5679" xr:uid="{AABAEAA9-46C7-4DC5-A915-A8970755D970}"/>
    <cellStyle name="Normal 7 24 5 2" xfId="8919" xr:uid="{2414FE41-8527-4E73-B5D0-890085D06AB7}"/>
    <cellStyle name="Normal 7 24 5 2 2" xfId="16342" xr:uid="{1636EFCE-6126-4187-B4F9-65B7E5470147}"/>
    <cellStyle name="Normal 7 24 5 2 2 2" xfId="31180" xr:uid="{747D2AED-F2AC-4576-921D-0DB9A4DF5D0B}"/>
    <cellStyle name="Normal 7 24 5 2 2 3" xfId="46013" xr:uid="{6D2E89A4-AF03-486A-8075-BC30D1F1E329}"/>
    <cellStyle name="Normal 7 24 5 2 3" xfId="23760" xr:uid="{7D416787-56F2-4631-8B50-E4702E40C09C}"/>
    <cellStyle name="Normal 7 24 5 2 4" xfId="38593" xr:uid="{D2D3AAF6-E863-4C66-9CB5-4186324D3C1E}"/>
    <cellStyle name="Normal 7 24 5 3" xfId="13104" xr:uid="{0BBCF0DD-8905-4350-8194-4BD1CE841C30}"/>
    <cellStyle name="Normal 7 24 5 3 2" xfId="27942" xr:uid="{BAB759AC-B079-4BBE-85A1-F56733E25B08}"/>
    <cellStyle name="Normal 7 24 5 3 3" xfId="42775" xr:uid="{7FF17AC2-D08A-4087-8559-0267C29C8F25}"/>
    <cellStyle name="Normal 7 24 5 4" xfId="20522" xr:uid="{BDA6C74E-693F-432D-8D6D-430A8B232FE6}"/>
    <cellStyle name="Normal 7 24 5 5" xfId="35355" xr:uid="{C721B89D-C2CC-485B-B949-9F0069F6CDFA}"/>
    <cellStyle name="Normal 7 24 6" xfId="3671" xr:uid="{D9AC620F-4EBC-4568-806C-2AF0E5ED06DF}"/>
    <cellStyle name="Normal 7 24 6 2" xfId="9594" xr:uid="{09A5E674-67EF-441A-9BE1-388D85D9583E}"/>
    <cellStyle name="Normal 7 24 6 2 2" xfId="17017" xr:uid="{0FA07D7A-A530-4271-A41E-CF74616C6967}"/>
    <cellStyle name="Normal 7 24 6 2 2 2" xfId="31855" xr:uid="{9B97BE96-C276-4F93-858A-703735DFDC53}"/>
    <cellStyle name="Normal 7 24 6 2 2 3" xfId="46688" xr:uid="{8D90FE83-5B66-42E3-971A-6A833124D81A}"/>
    <cellStyle name="Normal 7 24 6 2 3" xfId="24435" xr:uid="{7BC1F415-B982-40F6-9882-B3358BFCF9E6}"/>
    <cellStyle name="Normal 7 24 6 2 4" xfId="39268" xr:uid="{FA4AB19B-44B8-4035-B163-C5E56418E752}"/>
    <cellStyle name="Normal 7 24 6 3" xfId="11090" xr:uid="{1C67A090-F42F-4897-8C03-4511A8FA0979}"/>
    <cellStyle name="Normal 7 24 6 3 2" xfId="25928" xr:uid="{EE6344E6-E946-4B49-8459-9627D2D91C3F}"/>
    <cellStyle name="Normal 7 24 6 3 3" xfId="40761" xr:uid="{4A212814-242F-4535-9ABC-8030EBB91304}"/>
    <cellStyle name="Normal 7 24 6 4" xfId="18508" xr:uid="{57BA4F88-F759-4114-818F-54E39354FD8E}"/>
    <cellStyle name="Normal 7 24 6 5" xfId="33341" xr:uid="{6D54C4F7-075D-4C1C-8671-97612090A9AA}"/>
    <cellStyle name="Normal 7 24 7" xfId="6907" xr:uid="{AFCBCC1E-E4EA-4351-9918-73EEA8984CE3}"/>
    <cellStyle name="Normal 7 24 7 2" xfId="14330" xr:uid="{DC75C307-8D81-48D0-BD33-F704E2BF38AA}"/>
    <cellStyle name="Normal 7 24 7 2 2" xfId="29168" xr:uid="{191FC593-0B45-49AD-B2EA-1AAA99B51715}"/>
    <cellStyle name="Normal 7 24 7 2 3" xfId="44001" xr:uid="{E2031311-C801-4FE7-A31E-CF6B66F9F475}"/>
    <cellStyle name="Normal 7 24 7 3" xfId="21748" xr:uid="{7C887ED6-B7B7-4CD2-8E27-00759487F825}"/>
    <cellStyle name="Normal 7 24 7 4" xfId="36581" xr:uid="{1076E6E4-53CF-4C13-9388-207ECE4B5A1C}"/>
    <cellStyle name="Normal 7 24 8" xfId="10117" xr:uid="{BBB3AE45-BECD-437D-BC1F-3BB596C84359}"/>
    <cellStyle name="Normal 7 24 8 2" xfId="24955" xr:uid="{10A069DF-0DF5-4968-A1EA-71487C22F17D}"/>
    <cellStyle name="Normal 7 24 8 3" xfId="39788" xr:uid="{9B766483-17F1-40CC-BAA1-B5CDEA63999E}"/>
    <cellStyle name="Normal 7 24 9" xfId="17535" xr:uid="{240D29A1-570D-4F3E-87CA-47566FABFEC7}"/>
    <cellStyle name="Normal 7 25" xfId="2644" xr:uid="{5E7036FB-33DD-41BA-990C-6024493391F4}"/>
    <cellStyle name="Normal 7 25 10" xfId="32387" xr:uid="{39504068-9E0E-47E4-BFF2-4A6019D6F45C}"/>
    <cellStyle name="Normal 7 25 2" xfId="3675" xr:uid="{E948AFE9-4884-440C-9BB6-A86B1083A058}"/>
    <cellStyle name="Normal 7 25 2 2" xfId="5045" xr:uid="{8EC2D5C0-A2C2-4E86-99E5-FDB366269352}"/>
    <cellStyle name="Normal 7 25 2 2 2" xfId="8284" xr:uid="{DA033EFA-68EA-4FE8-9426-0A51BF2B8694}"/>
    <cellStyle name="Normal 7 25 2 2 2 2" xfId="15707" xr:uid="{4C7ED06C-EBA2-4A0B-8686-D966907B7FB5}"/>
    <cellStyle name="Normal 7 25 2 2 2 2 2" xfId="30545" xr:uid="{E57A568E-3C85-4F2E-A1A4-22D6681753A0}"/>
    <cellStyle name="Normal 7 25 2 2 2 2 3" xfId="45378" xr:uid="{E705890D-98CA-41D0-8DBE-8B9FDA24CA5D}"/>
    <cellStyle name="Normal 7 25 2 2 2 3" xfId="23125" xr:uid="{0DC4522F-5ED2-4E59-B45C-A0FBB3E96A8B}"/>
    <cellStyle name="Normal 7 25 2 2 2 4" xfId="37958" xr:uid="{02303704-3503-49A6-B343-9A5346746E0D}"/>
    <cellStyle name="Normal 7 25 2 2 3" xfId="12469" xr:uid="{D3957EBE-F1F4-4443-B440-C91781F8823F}"/>
    <cellStyle name="Normal 7 25 2 2 3 2" xfId="27307" xr:uid="{BB674006-FF1C-430F-8E6A-B9AEBDCC0BB1}"/>
    <cellStyle name="Normal 7 25 2 2 3 3" xfId="42140" xr:uid="{A275E538-7EA2-4AF8-B283-573BC63F28F0}"/>
    <cellStyle name="Normal 7 25 2 2 4" xfId="19887" xr:uid="{716D2C39-FFC8-4B08-B28C-B2532EDFB15B}"/>
    <cellStyle name="Normal 7 25 2 2 5" xfId="34720" xr:uid="{56F355F8-287F-4AB3-A834-D849975D011B}"/>
    <cellStyle name="Normal 7 25 2 3" xfId="6911" xr:uid="{8F72E5E2-DE81-4D16-A8B7-45B02B60F758}"/>
    <cellStyle name="Normal 7 25 2 3 2" xfId="14334" xr:uid="{E22F23F2-A202-4CA0-ACB5-1CEEF25CA835}"/>
    <cellStyle name="Normal 7 25 2 3 2 2" xfId="29172" xr:uid="{649A54DF-0AD8-439C-91F9-730C75B8CE92}"/>
    <cellStyle name="Normal 7 25 2 3 2 3" xfId="44005" xr:uid="{AE5D72C6-4FF5-4487-85E7-51EA4BBBABC0}"/>
    <cellStyle name="Normal 7 25 2 3 3" xfId="21752" xr:uid="{8CE7CD5D-E30F-43E5-A73E-4B72D477BF2C}"/>
    <cellStyle name="Normal 7 25 2 3 4" xfId="36585" xr:uid="{E3FA1B58-97D0-461F-BEB2-28C80C1C5E52}"/>
    <cellStyle name="Normal 7 25 2 4" xfId="11094" xr:uid="{31769BD2-4760-4906-9C37-BED185D66862}"/>
    <cellStyle name="Normal 7 25 2 4 2" xfId="25932" xr:uid="{E2DA06E5-823B-4ABF-A3AB-E66C379BFE10}"/>
    <cellStyle name="Normal 7 25 2 4 3" xfId="40765" xr:uid="{3B1BDCB7-7F88-4E8A-B771-BE1496C8D40D}"/>
    <cellStyle name="Normal 7 25 2 5" xfId="18512" xr:uid="{5297840A-B9B0-47F8-9051-78EBD85D730B}"/>
    <cellStyle name="Normal 7 25 2 6" xfId="33345" xr:uid="{43EEB56A-B703-471A-963A-354B6C3DA170}"/>
    <cellStyle name="Normal 7 25 3" xfId="3676" xr:uid="{08E7FECA-1954-4D93-A0B8-C544608FB911}"/>
    <cellStyle name="Normal 7 25 3 2" xfId="5046" xr:uid="{9A8BFE16-A705-4E37-A376-A09E7F895B28}"/>
    <cellStyle name="Normal 7 25 3 2 2" xfId="8285" xr:uid="{5010B897-EC43-4787-BF27-5C8F00512D12}"/>
    <cellStyle name="Normal 7 25 3 2 2 2" xfId="15708" xr:uid="{DF0D562E-11B5-40A7-880F-7A8D159722D4}"/>
    <cellStyle name="Normal 7 25 3 2 2 2 2" xfId="30546" xr:uid="{CA379EA3-F309-4965-A469-5C334226B8B8}"/>
    <cellStyle name="Normal 7 25 3 2 2 2 3" xfId="45379" xr:uid="{6FE988DC-9C2E-4B55-A1FB-AB55A7444D99}"/>
    <cellStyle name="Normal 7 25 3 2 2 3" xfId="23126" xr:uid="{6FCC9A80-0C03-4050-AD97-DF5665670C0E}"/>
    <cellStyle name="Normal 7 25 3 2 2 4" xfId="37959" xr:uid="{27C26C68-E2BC-48A1-B994-3935E77FEFEE}"/>
    <cellStyle name="Normal 7 25 3 2 3" xfId="12470" xr:uid="{D6FFC23C-DDFB-439C-8147-398F8D80BB19}"/>
    <cellStyle name="Normal 7 25 3 2 3 2" xfId="27308" xr:uid="{72344F44-2C2E-4AA6-A932-42E67742CF1B}"/>
    <cellStyle name="Normal 7 25 3 2 3 3" xfId="42141" xr:uid="{CA59519E-E077-4A89-9ACD-F5A30CB20589}"/>
    <cellStyle name="Normal 7 25 3 2 4" xfId="19888" xr:uid="{2BE92B5D-CAAD-4CE9-9D65-48D27731ABA7}"/>
    <cellStyle name="Normal 7 25 3 2 5" xfId="34721" xr:uid="{B9ECCFDB-9997-4BE4-A71D-58A6E9DBE5CE}"/>
    <cellStyle name="Normal 7 25 3 3" xfId="6912" xr:uid="{3838D03E-550B-4AA4-AF72-6D44E964D7B9}"/>
    <cellStyle name="Normal 7 25 3 3 2" xfId="14335" xr:uid="{7D111FD3-892D-476D-92FE-D13A39168C78}"/>
    <cellStyle name="Normal 7 25 3 3 2 2" xfId="29173" xr:uid="{D7751BA5-DDCE-4470-95F0-4DAE7BE019EF}"/>
    <cellStyle name="Normal 7 25 3 3 2 3" xfId="44006" xr:uid="{1480CC0E-7980-4EAF-8A96-475A2F1D4419}"/>
    <cellStyle name="Normal 7 25 3 3 3" xfId="21753" xr:uid="{2C5513E0-1A12-42C8-9F26-56A8911D1DC4}"/>
    <cellStyle name="Normal 7 25 3 3 4" xfId="36586" xr:uid="{6FA7CF00-D0E8-4584-9F14-3C46FEA84D05}"/>
    <cellStyle name="Normal 7 25 3 4" xfId="11095" xr:uid="{A6B3AA5A-F8D6-4A58-99BB-719A467CFD07}"/>
    <cellStyle name="Normal 7 25 3 4 2" xfId="25933" xr:uid="{E86723F2-5B6F-4253-8480-C7BDF9BBFCD2}"/>
    <cellStyle name="Normal 7 25 3 4 3" xfId="40766" xr:uid="{43F462B4-B674-4CC9-B1D3-B2ECBF3D2977}"/>
    <cellStyle name="Normal 7 25 3 5" xfId="18513" xr:uid="{B979AAA3-23A9-4333-9FDD-8B1A7E664D87}"/>
    <cellStyle name="Normal 7 25 3 6" xfId="33346" xr:uid="{8C2FE2A8-E45D-462A-815E-341B3CCE9C95}"/>
    <cellStyle name="Normal 7 25 4" xfId="5047" xr:uid="{BDD28189-9D86-4EB0-ACA2-CA2634D0A07E}"/>
    <cellStyle name="Normal 7 25 4 2" xfId="8286" xr:uid="{2DB5F946-83CE-4B8F-9075-EE9EA6691421}"/>
    <cellStyle name="Normal 7 25 4 2 2" xfId="15709" xr:uid="{C3ADA249-135A-432E-B0A1-E7C5BA9D19C9}"/>
    <cellStyle name="Normal 7 25 4 2 2 2" xfId="30547" xr:uid="{B241F8BB-984A-4E51-ABC0-4ECBE6916C2A}"/>
    <cellStyle name="Normal 7 25 4 2 2 3" xfId="45380" xr:uid="{171D627F-B800-4647-AF89-33AE9A17A2F2}"/>
    <cellStyle name="Normal 7 25 4 2 3" xfId="23127" xr:uid="{47F26AFE-1CB9-4E9E-8DBB-6BF679C3FC85}"/>
    <cellStyle name="Normal 7 25 4 2 4" xfId="37960" xr:uid="{292D9A5C-3D1F-464C-9837-7E7BDE67ED60}"/>
    <cellStyle name="Normal 7 25 4 3" xfId="12471" xr:uid="{8FEE12EB-BF47-4558-8126-5B741726B80F}"/>
    <cellStyle name="Normal 7 25 4 3 2" xfId="27309" xr:uid="{675A3870-A917-47D5-9896-3B750A102470}"/>
    <cellStyle name="Normal 7 25 4 3 3" xfId="42142" xr:uid="{875A9EB6-8DE7-433A-8F42-BF00237D2853}"/>
    <cellStyle name="Normal 7 25 4 4" xfId="19889" xr:uid="{5BB52128-D214-46CC-9935-0B8C77617CA0}"/>
    <cellStyle name="Normal 7 25 4 5" xfId="34722" xr:uid="{0B3C3587-2E7E-44E2-9DE8-19BC4DC571E1}"/>
    <cellStyle name="Normal 7 25 5" xfId="5807" xr:uid="{6FD2BBEC-BDE3-4B1E-AE90-8D4853DC871A}"/>
    <cellStyle name="Normal 7 25 5 2" xfId="9046" xr:uid="{9B919578-6B8C-4B3B-BDB2-4F6CE0EB01E0}"/>
    <cellStyle name="Normal 7 25 5 2 2" xfId="16469" xr:uid="{946CA2E7-40F9-43BE-BAB3-ED442FD5E370}"/>
    <cellStyle name="Normal 7 25 5 2 2 2" xfId="31307" xr:uid="{F15755BC-DFE1-4AF2-807A-2DCEB3A6B3AE}"/>
    <cellStyle name="Normal 7 25 5 2 2 3" xfId="46140" xr:uid="{2E86AC0C-6501-4D25-9536-BDA0A7A52019}"/>
    <cellStyle name="Normal 7 25 5 2 3" xfId="23887" xr:uid="{2E6E914B-F3BD-45D6-BEF1-594E8F34C5CA}"/>
    <cellStyle name="Normal 7 25 5 2 4" xfId="38720" xr:uid="{B6988C67-06A9-4B12-A191-065FB9A04794}"/>
    <cellStyle name="Normal 7 25 5 3" xfId="13231" xr:uid="{AA3A1BEE-7FF0-446F-BBDA-1C18CDF1B4B8}"/>
    <cellStyle name="Normal 7 25 5 3 2" xfId="28069" xr:uid="{5C82F9CE-FFB2-4E5D-84F7-8D714B9D63D2}"/>
    <cellStyle name="Normal 7 25 5 3 3" xfId="42902" xr:uid="{1F1D555B-F551-4449-A0A5-A670D4AB1B55}"/>
    <cellStyle name="Normal 7 25 5 4" xfId="20649" xr:uid="{C9AE4CDE-2B19-4A66-8DFC-022405ADCC1F}"/>
    <cellStyle name="Normal 7 25 5 5" xfId="35482" xr:uid="{4A6B4E12-947D-4CC1-AA37-28C17C36B95F}"/>
    <cellStyle name="Normal 7 25 6" xfId="3674" xr:uid="{D24C55E6-69FB-47D7-8A3F-60C8A76AEAFB}"/>
    <cellStyle name="Normal 7 25 6 2" xfId="9595" xr:uid="{6B9FB1A3-F159-44FB-B1F4-53B757611822}"/>
    <cellStyle name="Normal 7 25 6 2 2" xfId="17018" xr:uid="{2157CCC9-6495-4E43-B706-A04E48D6E4BC}"/>
    <cellStyle name="Normal 7 25 6 2 2 2" xfId="31856" xr:uid="{DFA5C728-60A2-4DFA-9C59-005DC0E0B59D}"/>
    <cellStyle name="Normal 7 25 6 2 2 3" xfId="46689" xr:uid="{3D18650E-D399-490D-B71D-74E000EBA838}"/>
    <cellStyle name="Normal 7 25 6 2 3" xfId="24436" xr:uid="{720F8127-5E7B-4921-BE1B-4EF15920C6A5}"/>
    <cellStyle name="Normal 7 25 6 2 4" xfId="39269" xr:uid="{5DA78BA3-0F41-42C5-AB08-89B89AB417A5}"/>
    <cellStyle name="Normal 7 25 6 3" xfId="11093" xr:uid="{D7839484-B59D-4D02-8459-E07653B9EDB1}"/>
    <cellStyle name="Normal 7 25 6 3 2" xfId="25931" xr:uid="{5CA5DCB2-89CB-42BB-927B-2C900DF42BB6}"/>
    <cellStyle name="Normal 7 25 6 3 3" xfId="40764" xr:uid="{F72AA0FC-D8E3-4E48-BFBB-ABC0B4D5BD24}"/>
    <cellStyle name="Normal 7 25 6 4" xfId="18511" xr:uid="{4CED2112-5F67-489F-87A2-11CEA0C20F9A}"/>
    <cellStyle name="Normal 7 25 6 5" xfId="33344" xr:uid="{49045908-2C59-4B01-BB99-1DD0E758E3F0}"/>
    <cellStyle name="Normal 7 25 7" xfId="6910" xr:uid="{3B42569A-C6FB-4277-BE1D-72CA0030651A}"/>
    <cellStyle name="Normal 7 25 7 2" xfId="14333" xr:uid="{641A12C3-1ABE-403C-B7BD-78C2A276C056}"/>
    <cellStyle name="Normal 7 25 7 2 2" xfId="29171" xr:uid="{1F2ED040-1AA7-46C9-8C2D-21C0A8CCB6FC}"/>
    <cellStyle name="Normal 7 25 7 2 3" xfId="44004" xr:uid="{48B7F4AF-0082-4568-8DF4-949057114005}"/>
    <cellStyle name="Normal 7 25 7 3" xfId="21751" xr:uid="{07FDB59C-544D-4890-BEA6-2EBE1BCF984A}"/>
    <cellStyle name="Normal 7 25 7 4" xfId="36584" xr:uid="{036D73CF-9DEF-4171-BD0B-0F051B8C28A7}"/>
    <cellStyle name="Normal 7 25 8" xfId="10136" xr:uid="{52D6E7E5-63AD-4004-93DC-B47C10D6E4E7}"/>
    <cellStyle name="Normal 7 25 8 2" xfId="24974" xr:uid="{89A5D0A4-6412-4986-B3D4-D35FD64B445B}"/>
    <cellStyle name="Normal 7 25 8 3" xfId="39807" xr:uid="{FC534B46-1783-4732-BD19-79A0BA55F9D5}"/>
    <cellStyle name="Normal 7 25 9" xfId="17554" xr:uid="{2F0483E4-2BAE-43B1-9AE3-245ECDDF8A18}"/>
    <cellStyle name="Normal 7 26" xfId="2658" xr:uid="{9FDAEC36-5308-4244-BCFD-036483F655E2}"/>
    <cellStyle name="Normal 7 26 10" xfId="32392" xr:uid="{C54A3353-46F2-4266-BD69-79DC4DCA614C}"/>
    <cellStyle name="Normal 7 26 2" xfId="3678" xr:uid="{BB26148E-4535-4FD9-AEA6-D06362592E36}"/>
    <cellStyle name="Normal 7 26 2 2" xfId="5048" xr:uid="{355937C7-FDEE-49EE-8E2E-C4C96EFB54F5}"/>
    <cellStyle name="Normal 7 26 2 2 2" xfId="8287" xr:uid="{7592297E-ED1C-4A42-B4E8-9752E95E1A25}"/>
    <cellStyle name="Normal 7 26 2 2 2 2" xfId="15710" xr:uid="{D3337183-282D-4B74-BB0B-733DBF6F4A05}"/>
    <cellStyle name="Normal 7 26 2 2 2 2 2" xfId="30548" xr:uid="{42676E59-84AB-47A4-AE10-FC1CE03BAB61}"/>
    <cellStyle name="Normal 7 26 2 2 2 2 3" xfId="45381" xr:uid="{7B7269C4-0150-4DFB-BF6E-747C23867E24}"/>
    <cellStyle name="Normal 7 26 2 2 2 3" xfId="23128" xr:uid="{D6A6A217-963B-472E-8426-620AC61811C3}"/>
    <cellStyle name="Normal 7 26 2 2 2 4" xfId="37961" xr:uid="{99BB879D-2D64-453E-957B-E94EE65A91D3}"/>
    <cellStyle name="Normal 7 26 2 2 3" xfId="12472" xr:uid="{C3F5566E-4D0D-4960-B314-29932CD64362}"/>
    <cellStyle name="Normal 7 26 2 2 3 2" xfId="27310" xr:uid="{BE3FB001-7B86-4C7F-AD5F-7899F979B646}"/>
    <cellStyle name="Normal 7 26 2 2 3 3" xfId="42143" xr:uid="{CBBE2216-758D-4D24-833B-FE2437FDC6DA}"/>
    <cellStyle name="Normal 7 26 2 2 4" xfId="19890" xr:uid="{B3F2125F-460C-4230-8793-42370DF31E4F}"/>
    <cellStyle name="Normal 7 26 2 2 5" xfId="34723" xr:uid="{54D72BF3-8ABF-4957-A087-6261FC569CAF}"/>
    <cellStyle name="Normal 7 26 2 3" xfId="6914" xr:uid="{4296C2D8-A5C9-45D6-9EC4-161CA066CCE6}"/>
    <cellStyle name="Normal 7 26 2 3 2" xfId="14337" xr:uid="{5FB3B013-A02D-4143-8910-708967A770C5}"/>
    <cellStyle name="Normal 7 26 2 3 2 2" xfId="29175" xr:uid="{73090367-92EE-4D66-86E5-CE105D1B39F5}"/>
    <cellStyle name="Normal 7 26 2 3 2 3" xfId="44008" xr:uid="{57C91315-0D29-4645-B4F9-47EFD5D6DF13}"/>
    <cellStyle name="Normal 7 26 2 3 3" xfId="21755" xr:uid="{70ADC9C8-E90F-44F2-BAFF-F5F0D5D2DF93}"/>
    <cellStyle name="Normal 7 26 2 3 4" xfId="36588" xr:uid="{AAA02AD3-A49F-4169-9ADA-B669FCE5A11F}"/>
    <cellStyle name="Normal 7 26 2 4" xfId="11097" xr:uid="{6DAACB4C-12C2-4FC6-9AE7-049A884852F9}"/>
    <cellStyle name="Normal 7 26 2 4 2" xfId="25935" xr:uid="{7F59C513-1BEB-4A3E-B9FF-0B14A2CBA2EF}"/>
    <cellStyle name="Normal 7 26 2 4 3" xfId="40768" xr:uid="{B951EA9D-7E1F-43B7-8593-2AB03CC7AEF9}"/>
    <cellStyle name="Normal 7 26 2 5" xfId="18515" xr:uid="{3C122E0C-34DA-4069-B435-D59457129658}"/>
    <cellStyle name="Normal 7 26 2 6" xfId="33348" xr:uid="{1127E800-0588-4FDB-B527-2C8F2EEAC402}"/>
    <cellStyle name="Normal 7 26 3" xfId="3679" xr:uid="{FD03957A-F880-4A9D-A907-90921537C719}"/>
    <cellStyle name="Normal 7 26 3 2" xfId="5049" xr:uid="{91E8642A-554B-44D1-9A02-5737010DF5B6}"/>
    <cellStyle name="Normal 7 26 3 2 2" xfId="8288" xr:uid="{8EEACCA1-5FC6-4311-AAE6-2625624CEEF2}"/>
    <cellStyle name="Normal 7 26 3 2 2 2" xfId="15711" xr:uid="{995815DC-E65D-4D8B-804C-6E41A286E24F}"/>
    <cellStyle name="Normal 7 26 3 2 2 2 2" xfId="30549" xr:uid="{00495313-4558-4095-835E-BB00C1D71C41}"/>
    <cellStyle name="Normal 7 26 3 2 2 2 3" xfId="45382" xr:uid="{D9AF8EC2-349C-4D0D-8835-FD6E5B22F27D}"/>
    <cellStyle name="Normal 7 26 3 2 2 3" xfId="23129" xr:uid="{D305BFB8-7AE4-4164-B670-F3D827F8162C}"/>
    <cellStyle name="Normal 7 26 3 2 2 4" xfId="37962" xr:uid="{F5A454A0-8048-483A-BDEC-255C0D86E213}"/>
    <cellStyle name="Normal 7 26 3 2 3" xfId="12473" xr:uid="{22058A8B-E442-4444-86A5-5597398F276F}"/>
    <cellStyle name="Normal 7 26 3 2 3 2" xfId="27311" xr:uid="{490265D0-9B2B-4D27-8AC7-2EA4D366F1B6}"/>
    <cellStyle name="Normal 7 26 3 2 3 3" xfId="42144" xr:uid="{B5036C66-0F3A-4AA5-9367-94EFDDD4F0B4}"/>
    <cellStyle name="Normal 7 26 3 2 4" xfId="19891" xr:uid="{AEA7707A-DB2C-4D23-A71C-89E1361B3E84}"/>
    <cellStyle name="Normal 7 26 3 2 5" xfId="34724" xr:uid="{8E290186-4794-4805-92AA-C8B292B1AF6D}"/>
    <cellStyle name="Normal 7 26 3 3" xfId="6915" xr:uid="{DAD5844E-D7EA-4F75-A17E-CC01EF76511E}"/>
    <cellStyle name="Normal 7 26 3 3 2" xfId="14338" xr:uid="{A3F6A15D-997C-4298-BEFD-FCAEB29430D8}"/>
    <cellStyle name="Normal 7 26 3 3 2 2" xfId="29176" xr:uid="{8096B950-2D4E-43A3-9874-6AC19A7E2D2C}"/>
    <cellStyle name="Normal 7 26 3 3 2 3" xfId="44009" xr:uid="{ABDD6FBC-2C7A-42DA-80E7-3EFF3CA73D2E}"/>
    <cellStyle name="Normal 7 26 3 3 3" xfId="21756" xr:uid="{D7B9D8D2-CF42-4357-975B-B0AE566E5F44}"/>
    <cellStyle name="Normal 7 26 3 3 4" xfId="36589" xr:uid="{F556E6D1-C0D1-4374-8C24-7FE9EE7B7C35}"/>
    <cellStyle name="Normal 7 26 3 4" xfId="11098" xr:uid="{7488A6AD-1827-4671-AEE9-E8B652FFBF91}"/>
    <cellStyle name="Normal 7 26 3 4 2" xfId="25936" xr:uid="{308DA50A-2E3A-48A1-9A2C-85253692F5D6}"/>
    <cellStyle name="Normal 7 26 3 4 3" xfId="40769" xr:uid="{94DE3009-6880-492A-987D-1DF3140C4BC8}"/>
    <cellStyle name="Normal 7 26 3 5" xfId="18516" xr:uid="{47D6B69E-7D93-4FAE-BAEB-A6B21011D30B}"/>
    <cellStyle name="Normal 7 26 3 6" xfId="33349" xr:uid="{48A5BBBD-F414-4398-AD36-1B93A9BAA2E0}"/>
    <cellStyle name="Normal 7 26 4" xfId="5050" xr:uid="{5EC60DB9-6338-41B1-905F-6BD9F993AF27}"/>
    <cellStyle name="Normal 7 26 4 2" xfId="8289" xr:uid="{F66BE5EC-63A4-4678-9479-48E93BEF4997}"/>
    <cellStyle name="Normal 7 26 4 2 2" xfId="15712" xr:uid="{F747452F-A040-429A-B9C4-95C952B61A8D}"/>
    <cellStyle name="Normal 7 26 4 2 2 2" xfId="30550" xr:uid="{EE190331-BED6-4DC1-B837-6ECA8D78D68D}"/>
    <cellStyle name="Normal 7 26 4 2 2 3" xfId="45383" xr:uid="{E66A5613-5EB3-4435-82AD-3E174D0680CB}"/>
    <cellStyle name="Normal 7 26 4 2 3" xfId="23130" xr:uid="{B39D34F5-E3E5-4732-9A02-46EC266E0D2C}"/>
    <cellStyle name="Normal 7 26 4 2 4" xfId="37963" xr:uid="{A88B9B90-C568-4780-ADE9-09088D425BD8}"/>
    <cellStyle name="Normal 7 26 4 3" xfId="12474" xr:uid="{B4DDA06F-F790-4D66-952B-526EF14D6DC5}"/>
    <cellStyle name="Normal 7 26 4 3 2" xfId="27312" xr:uid="{15FF7F1D-8866-493E-991D-14FEAF5D5AD6}"/>
    <cellStyle name="Normal 7 26 4 3 3" xfId="42145" xr:uid="{8B145456-3310-4EBC-B597-607B9F8D5A3A}"/>
    <cellStyle name="Normal 7 26 4 4" xfId="19892" xr:uid="{584C02E4-8DF1-4E9E-AD36-3C7146799034}"/>
    <cellStyle name="Normal 7 26 4 5" xfId="34725" xr:uid="{14B15A22-6270-4E98-BE20-65B44DC641F3}"/>
    <cellStyle name="Normal 7 26 5" xfId="5932" xr:uid="{A5EEDBFF-A8DB-4B2B-A0CE-3C13F1DAA2B4}"/>
    <cellStyle name="Normal 7 26 5 2" xfId="9170" xr:uid="{CA4C60F3-1899-4535-99A7-B15A34169EA5}"/>
    <cellStyle name="Normal 7 26 5 2 2" xfId="16593" xr:uid="{D8926453-36CF-4C12-8143-40711877A7A4}"/>
    <cellStyle name="Normal 7 26 5 2 2 2" xfId="31431" xr:uid="{DD15DC89-CFE0-48D0-945C-21D9C83D7030}"/>
    <cellStyle name="Normal 7 26 5 2 2 3" xfId="46264" xr:uid="{8DD065E6-572D-46BF-8D45-9F1BB605D772}"/>
    <cellStyle name="Normal 7 26 5 2 3" xfId="24011" xr:uid="{0B585FA7-C861-4CE4-BB37-B8C25F28DB64}"/>
    <cellStyle name="Normal 7 26 5 2 4" xfId="38844" xr:uid="{4B5E2735-E172-45C2-85BC-939594ABA86E}"/>
    <cellStyle name="Normal 7 26 5 3" xfId="13355" xr:uid="{9ACF8332-4DF8-4020-B3D2-3E2B66F2DDEA}"/>
    <cellStyle name="Normal 7 26 5 3 2" xfId="28193" xr:uid="{DADAC921-35DF-42B0-AB04-1160A18B3DD9}"/>
    <cellStyle name="Normal 7 26 5 3 3" xfId="43026" xr:uid="{F2ECB47F-3C3F-41E9-8DBB-F724773673DF}"/>
    <cellStyle name="Normal 7 26 5 4" xfId="20773" xr:uid="{A3A856C4-E3E4-4FB1-81F2-A47F60BD5BAF}"/>
    <cellStyle name="Normal 7 26 5 5" xfId="35606" xr:uid="{2FA7AF8B-6EA5-4007-BBA2-AECB9C2BBC7F}"/>
    <cellStyle name="Normal 7 26 6" xfId="3677" xr:uid="{85F7FCC3-2661-4800-8AD1-BFC729F142A7}"/>
    <cellStyle name="Normal 7 26 6 2" xfId="9596" xr:uid="{3E46B010-383B-45E7-8820-39B9F5C6B7D5}"/>
    <cellStyle name="Normal 7 26 6 2 2" xfId="17019" xr:uid="{304F0C2C-C1C7-4CC7-8681-89793B37B28F}"/>
    <cellStyle name="Normal 7 26 6 2 2 2" xfId="31857" xr:uid="{112A9B6B-04C5-4BB2-962E-C21F2FE8F147}"/>
    <cellStyle name="Normal 7 26 6 2 2 3" xfId="46690" xr:uid="{B5B3DD79-8A5C-4952-A282-73CC4E2CFB00}"/>
    <cellStyle name="Normal 7 26 6 2 3" xfId="24437" xr:uid="{B4EE42BD-2E36-4EF3-88C3-2DF08BE8C9A3}"/>
    <cellStyle name="Normal 7 26 6 2 4" xfId="39270" xr:uid="{084825DD-CF0F-4DDA-9633-F10DF4CA782D}"/>
    <cellStyle name="Normal 7 26 6 3" xfId="11096" xr:uid="{1385DD1B-81D6-4D90-81B5-F75219281CCD}"/>
    <cellStyle name="Normal 7 26 6 3 2" xfId="25934" xr:uid="{448138B1-5DDD-427E-917D-B6FB97BF31AE}"/>
    <cellStyle name="Normal 7 26 6 3 3" xfId="40767" xr:uid="{E4069CF5-76BB-4761-A60B-7182200C33B7}"/>
    <cellStyle name="Normal 7 26 6 4" xfId="18514" xr:uid="{DD1E9CA5-B3B0-45EC-8F47-EDB31AC69F60}"/>
    <cellStyle name="Normal 7 26 6 5" xfId="33347" xr:uid="{11647DAE-DCBD-4B3C-A7CE-F5B2B10FE3C5}"/>
    <cellStyle name="Normal 7 26 7" xfId="6913" xr:uid="{FE17B5DE-F2C0-4432-9BB5-3636BED3F88C}"/>
    <cellStyle name="Normal 7 26 7 2" xfId="14336" xr:uid="{28EFE290-4E0B-433A-9851-F064A781C0FF}"/>
    <cellStyle name="Normal 7 26 7 2 2" xfId="29174" xr:uid="{A05E5B21-E1C7-4206-AB43-DD3EE7F74CB7}"/>
    <cellStyle name="Normal 7 26 7 2 3" xfId="44007" xr:uid="{946C9A29-13A1-48EB-AC63-855676C08A83}"/>
    <cellStyle name="Normal 7 26 7 3" xfId="21754" xr:uid="{8DA86D4F-E2FA-4D0D-A85E-3E0F1D822891}"/>
    <cellStyle name="Normal 7 26 7 4" xfId="36587" xr:uid="{24A4F015-288B-4E0A-B211-05E258447625}"/>
    <cellStyle name="Normal 7 26 8" xfId="10141" xr:uid="{C899D098-26A5-4AAB-A201-A598E8A60F2D}"/>
    <cellStyle name="Normal 7 26 8 2" xfId="24979" xr:uid="{81584CB0-F298-4080-866D-50CDB9997AEA}"/>
    <cellStyle name="Normal 7 26 8 3" xfId="39812" xr:uid="{12A03847-FC2F-4E57-85B1-39C7A77245DE}"/>
    <cellStyle name="Normal 7 26 9" xfId="17559" xr:uid="{140DA83A-0482-420C-A3F7-5319AC13588F}"/>
    <cellStyle name="Normal 7 27" xfId="2668" xr:uid="{13BFA22D-D8FD-47E0-A01E-B8D02BC460EF}"/>
    <cellStyle name="Normal 7 27 10" xfId="32397" xr:uid="{C902FAD0-AEFF-483B-98FF-AB9D0A7B4F4F}"/>
    <cellStyle name="Normal 7 27 2" xfId="3681" xr:uid="{9918FCC1-D212-4A71-BF7D-5826B8EE0F47}"/>
    <cellStyle name="Normal 7 27 2 2" xfId="5051" xr:uid="{0AC66941-939A-4EF0-B8E6-A7B047978661}"/>
    <cellStyle name="Normal 7 27 2 2 2" xfId="8290" xr:uid="{EBDBD434-673C-4B02-B597-89C69487EA4D}"/>
    <cellStyle name="Normal 7 27 2 2 2 2" xfId="15713" xr:uid="{2302E433-ABAB-4630-987F-D91DE664AAA9}"/>
    <cellStyle name="Normal 7 27 2 2 2 2 2" xfId="30551" xr:uid="{E54138D9-4578-47C5-946B-24A1A4086862}"/>
    <cellStyle name="Normal 7 27 2 2 2 2 3" xfId="45384" xr:uid="{16547A04-F62E-4E39-8A72-AAA75E3CDA92}"/>
    <cellStyle name="Normal 7 27 2 2 2 3" xfId="23131" xr:uid="{7D54CE1B-11F1-4609-A346-EC58BE031D87}"/>
    <cellStyle name="Normal 7 27 2 2 2 4" xfId="37964" xr:uid="{25AB6112-3479-4424-ACB6-1F95F321DF6C}"/>
    <cellStyle name="Normal 7 27 2 2 3" xfId="12475" xr:uid="{9936BEC8-E1DA-48EF-8919-DD84A7C00571}"/>
    <cellStyle name="Normal 7 27 2 2 3 2" xfId="27313" xr:uid="{2401D7C0-41B6-4829-8C62-23A55818559F}"/>
    <cellStyle name="Normal 7 27 2 2 3 3" xfId="42146" xr:uid="{45C524A2-E7CB-4CE9-855B-57A03BEBE983}"/>
    <cellStyle name="Normal 7 27 2 2 4" xfId="19893" xr:uid="{10942817-B640-4D47-845D-1398513D4BEB}"/>
    <cellStyle name="Normal 7 27 2 2 5" xfId="34726" xr:uid="{547FB57D-E6E4-45C6-A233-87BA047353EB}"/>
    <cellStyle name="Normal 7 27 2 3" xfId="6917" xr:uid="{9D14950C-D43D-4BA9-864B-E1A9BB5C4747}"/>
    <cellStyle name="Normal 7 27 2 3 2" xfId="14340" xr:uid="{A7D10F20-C692-4795-B3EC-6B3120CF3AB2}"/>
    <cellStyle name="Normal 7 27 2 3 2 2" xfId="29178" xr:uid="{49DA2494-B7F5-4496-9049-72777CC8C11A}"/>
    <cellStyle name="Normal 7 27 2 3 2 3" xfId="44011" xr:uid="{E1D1B41E-144F-4043-93A2-A301D5F3C091}"/>
    <cellStyle name="Normal 7 27 2 3 3" xfId="21758" xr:uid="{A8A32A54-C804-4C1D-89FE-54E1B352E1DA}"/>
    <cellStyle name="Normal 7 27 2 3 4" xfId="36591" xr:uid="{2E1384DF-6461-4BB7-9900-C3BDCA8783E8}"/>
    <cellStyle name="Normal 7 27 2 4" xfId="11100" xr:uid="{5D6C97A0-6A20-47C7-A743-16B7ACB22084}"/>
    <cellStyle name="Normal 7 27 2 4 2" xfId="25938" xr:uid="{BD9055AB-6597-4147-9BBB-B3D9D2066D09}"/>
    <cellStyle name="Normal 7 27 2 4 3" xfId="40771" xr:uid="{59EF58FB-716C-40D6-B27A-04D828D09D1C}"/>
    <cellStyle name="Normal 7 27 2 5" xfId="18518" xr:uid="{1013AE52-5478-437C-8103-5B7ED01559CC}"/>
    <cellStyle name="Normal 7 27 2 6" xfId="33351" xr:uid="{2B1AC6DD-03C8-40C3-ACF2-87447FC717D1}"/>
    <cellStyle name="Normal 7 27 3" xfId="3682" xr:uid="{1BF89F25-ADAD-42EF-BFE2-B86DF13AF68F}"/>
    <cellStyle name="Normal 7 27 3 2" xfId="5052" xr:uid="{1954732D-989A-4704-8A38-75065428FEE6}"/>
    <cellStyle name="Normal 7 27 3 2 2" xfId="8291" xr:uid="{C9509200-FA0B-4C7C-B55F-564A1B5DE4BC}"/>
    <cellStyle name="Normal 7 27 3 2 2 2" xfId="15714" xr:uid="{528F79D4-1524-4B89-893F-4727C5061C48}"/>
    <cellStyle name="Normal 7 27 3 2 2 2 2" xfId="30552" xr:uid="{BF5B50E8-A0D3-45BE-A2AB-F5103B9C6B9A}"/>
    <cellStyle name="Normal 7 27 3 2 2 2 3" xfId="45385" xr:uid="{010CC3FD-1818-4FC0-BCC0-186F086439C4}"/>
    <cellStyle name="Normal 7 27 3 2 2 3" xfId="23132" xr:uid="{75B2A965-7F1A-45E6-B2B7-5353980D6412}"/>
    <cellStyle name="Normal 7 27 3 2 2 4" xfId="37965" xr:uid="{89224DB8-4046-41C2-B1E5-FB3CA2491EC9}"/>
    <cellStyle name="Normal 7 27 3 2 3" xfId="12476" xr:uid="{F681D61D-5EE9-420D-88AB-D63B1E87333C}"/>
    <cellStyle name="Normal 7 27 3 2 3 2" xfId="27314" xr:uid="{6828A95A-1825-41E4-BB1D-69E014A920B5}"/>
    <cellStyle name="Normal 7 27 3 2 3 3" xfId="42147" xr:uid="{A593B74C-40C5-4B4B-90DB-5F932E894D07}"/>
    <cellStyle name="Normal 7 27 3 2 4" xfId="19894" xr:uid="{F418035E-99AC-4235-8E63-0F933C992709}"/>
    <cellStyle name="Normal 7 27 3 2 5" xfId="34727" xr:uid="{03F9D957-D64F-41C0-BE56-59BCBE1EA8CD}"/>
    <cellStyle name="Normal 7 27 3 3" xfId="6918" xr:uid="{04D2A9DF-6D2E-458F-A30E-C090E01B6A23}"/>
    <cellStyle name="Normal 7 27 3 3 2" xfId="14341" xr:uid="{689D0A24-F437-4D76-85E2-EA97FA6F09E1}"/>
    <cellStyle name="Normal 7 27 3 3 2 2" xfId="29179" xr:uid="{3BFF50E8-4C2D-42E3-ACED-92A9817CA46E}"/>
    <cellStyle name="Normal 7 27 3 3 2 3" xfId="44012" xr:uid="{626BF75F-4A1B-4D1F-A6C4-16DC500B0FCF}"/>
    <cellStyle name="Normal 7 27 3 3 3" xfId="21759" xr:uid="{EC9377CA-FE22-43E9-814B-E31B9F6E4C32}"/>
    <cellStyle name="Normal 7 27 3 3 4" xfId="36592" xr:uid="{B4E2CF10-EDCF-4EF6-AB16-FCB95776EBAA}"/>
    <cellStyle name="Normal 7 27 3 4" xfId="11101" xr:uid="{55C2C224-BBCD-425D-BB02-529A5B185F1F}"/>
    <cellStyle name="Normal 7 27 3 4 2" xfId="25939" xr:uid="{62396431-C1E3-4F01-8F2F-FC7AE42FBA70}"/>
    <cellStyle name="Normal 7 27 3 4 3" xfId="40772" xr:uid="{41684FAA-F73D-4F39-8B32-E81ADA6241FF}"/>
    <cellStyle name="Normal 7 27 3 5" xfId="18519" xr:uid="{D8CE3FCE-1A7E-4FBA-90E6-C40172D5107A}"/>
    <cellStyle name="Normal 7 27 3 6" xfId="33352" xr:uid="{DA04813A-72FD-4928-9862-B461F0B76685}"/>
    <cellStyle name="Normal 7 27 4" xfId="5053" xr:uid="{3438CFEE-4D50-4C84-8F93-3C5994E7F85D}"/>
    <cellStyle name="Normal 7 27 4 2" xfId="8292" xr:uid="{11599787-6401-40BD-80A4-43BEB882D672}"/>
    <cellStyle name="Normal 7 27 4 2 2" xfId="15715" xr:uid="{6043B02C-F94E-4BFB-843A-ABF988479F1B}"/>
    <cellStyle name="Normal 7 27 4 2 2 2" xfId="30553" xr:uid="{C44AF431-A951-40DF-A8A1-243DBEF774AA}"/>
    <cellStyle name="Normal 7 27 4 2 2 3" xfId="45386" xr:uid="{E375384D-FFD4-433F-B241-1A5B6477CA06}"/>
    <cellStyle name="Normal 7 27 4 2 3" xfId="23133" xr:uid="{90FB6ADF-4EC2-4184-822C-44B75C370E36}"/>
    <cellStyle name="Normal 7 27 4 2 4" xfId="37966" xr:uid="{E8B21D63-B38E-44E1-8638-7100F7441131}"/>
    <cellStyle name="Normal 7 27 4 3" xfId="12477" xr:uid="{DB1F1BFF-9C35-479C-869C-A239716EC584}"/>
    <cellStyle name="Normal 7 27 4 3 2" xfId="27315" xr:uid="{9D1B1F0E-19D7-4256-8A41-B594F8C8C704}"/>
    <cellStyle name="Normal 7 27 4 3 3" xfId="42148" xr:uid="{E8196EBE-1EC1-495D-8AAE-9CE52819EEB7}"/>
    <cellStyle name="Normal 7 27 4 4" xfId="19895" xr:uid="{B03093AB-13D1-4C80-8256-751FFB35C2A2}"/>
    <cellStyle name="Normal 7 27 4 5" xfId="34728" xr:uid="{7945683F-AAA9-4D59-9328-F6D0A4CAA307}"/>
    <cellStyle name="Normal 7 27 5" xfId="5802" xr:uid="{A7E3A32F-86C7-4268-B3BA-48344D09819C}"/>
    <cellStyle name="Normal 7 27 5 2" xfId="9041" xr:uid="{E5618254-42DB-47EC-BDBB-891AFFB1127F}"/>
    <cellStyle name="Normal 7 27 5 2 2" xfId="16464" xr:uid="{354B3CBB-53BE-4D62-A857-A1BA1BAA091F}"/>
    <cellStyle name="Normal 7 27 5 2 2 2" xfId="31302" xr:uid="{6D0EE2FD-0F10-42B3-B444-27C39E95295E}"/>
    <cellStyle name="Normal 7 27 5 2 2 3" xfId="46135" xr:uid="{A87BA61B-713A-4DDB-AB34-F1E9C02FB6C1}"/>
    <cellStyle name="Normal 7 27 5 2 3" xfId="23882" xr:uid="{20145A40-F849-40A4-883D-A8025ACDE7EF}"/>
    <cellStyle name="Normal 7 27 5 2 4" xfId="38715" xr:uid="{D4AE8182-721A-439B-809C-E3C4D49E032D}"/>
    <cellStyle name="Normal 7 27 5 3" xfId="13226" xr:uid="{244A40D6-E177-47EF-B3CA-3E9FE177EBDC}"/>
    <cellStyle name="Normal 7 27 5 3 2" xfId="28064" xr:uid="{D0A5D6BE-CEAB-473E-8580-F93EA677EEFE}"/>
    <cellStyle name="Normal 7 27 5 3 3" xfId="42897" xr:uid="{A5B2D682-9997-4E87-8C93-46968A9BA8FC}"/>
    <cellStyle name="Normal 7 27 5 4" xfId="20644" xr:uid="{32051F23-59EC-48D1-8A60-33FAAA3B64E9}"/>
    <cellStyle name="Normal 7 27 5 5" xfId="35477" xr:uid="{23CA56F3-38BC-43B4-A224-38544A400942}"/>
    <cellStyle name="Normal 7 27 6" xfId="3680" xr:uid="{0A1BE506-C433-4C0D-A63B-55BEDD13F8B6}"/>
    <cellStyle name="Normal 7 27 6 2" xfId="9597" xr:uid="{151290E5-9B9C-4450-BA92-FDE721BF48F2}"/>
    <cellStyle name="Normal 7 27 6 2 2" xfId="17020" xr:uid="{DFE73F07-2393-4AF0-8B86-E511D385C7CE}"/>
    <cellStyle name="Normal 7 27 6 2 2 2" xfId="31858" xr:uid="{934014B4-D8E6-4BE3-A305-EAA67A7BB1E9}"/>
    <cellStyle name="Normal 7 27 6 2 2 3" xfId="46691" xr:uid="{56F83D50-8DBF-46D9-BAF5-A516530A2807}"/>
    <cellStyle name="Normal 7 27 6 2 3" xfId="24438" xr:uid="{2F02BB71-3602-41D6-8C15-497C5679FA28}"/>
    <cellStyle name="Normal 7 27 6 2 4" xfId="39271" xr:uid="{695BBF61-AFF5-4C85-812D-C2DEF6890BEC}"/>
    <cellStyle name="Normal 7 27 6 3" xfId="11099" xr:uid="{9A2F9B66-4E0B-4D43-A182-CC02E087C382}"/>
    <cellStyle name="Normal 7 27 6 3 2" xfId="25937" xr:uid="{4635CF65-C4DB-4A11-8253-D90C284349D0}"/>
    <cellStyle name="Normal 7 27 6 3 3" xfId="40770" xr:uid="{1B92E677-C103-4F64-8EF3-B68EF6A76A9D}"/>
    <cellStyle name="Normal 7 27 6 4" xfId="18517" xr:uid="{F75CABF5-146F-4AC7-BE49-25862A3925B5}"/>
    <cellStyle name="Normal 7 27 6 5" xfId="33350" xr:uid="{ED8CED9F-A575-4EB7-B744-08EF2900291B}"/>
    <cellStyle name="Normal 7 27 7" xfId="6916" xr:uid="{71EFBB47-53C4-4E12-A3E2-D7D249462EB8}"/>
    <cellStyle name="Normal 7 27 7 2" xfId="14339" xr:uid="{11C80DE2-3206-46DF-B436-AA07E1FDE109}"/>
    <cellStyle name="Normal 7 27 7 2 2" xfId="29177" xr:uid="{49B96738-487F-4BB4-81BF-1D27641F38DE}"/>
    <cellStyle name="Normal 7 27 7 2 3" xfId="44010" xr:uid="{DF2B468E-D9E4-4EC4-97E5-50F91B545A9D}"/>
    <cellStyle name="Normal 7 27 7 3" xfId="21757" xr:uid="{5716933D-118F-426A-9D58-71FA375E3F71}"/>
    <cellStyle name="Normal 7 27 7 4" xfId="36590" xr:uid="{D4E250D0-E57A-43C5-B516-867DD91ABD35}"/>
    <cellStyle name="Normal 7 27 8" xfId="10146" xr:uid="{8288957F-3820-46D4-ADE3-12A928A46672}"/>
    <cellStyle name="Normal 7 27 8 2" xfId="24984" xr:uid="{04BC6F13-C906-41D1-8FEA-3D5C700CCE69}"/>
    <cellStyle name="Normal 7 27 8 3" xfId="39817" xr:uid="{970DC180-3761-4B05-A871-786AADCDC8FC}"/>
    <cellStyle name="Normal 7 27 9" xfId="17564" xr:uid="{2D87A0A2-B224-4FA2-8E6E-69A727E4BDC7}"/>
    <cellStyle name="Normal 7 28" xfId="2678" xr:uid="{0596FA1F-AEBB-4AF8-9BC0-6EF4CD0AC38F}"/>
    <cellStyle name="Normal 7 28 10" xfId="32403" xr:uid="{10DFC7F2-9806-47FB-BFF2-3173F4F8923A}"/>
    <cellStyle name="Normal 7 28 2" xfId="3684" xr:uid="{FA54288F-17D8-4E4F-9762-AC7FA6EAA02A}"/>
    <cellStyle name="Normal 7 28 2 2" xfId="5054" xr:uid="{D3DD9860-4589-493E-96B4-AF01D827C4BC}"/>
    <cellStyle name="Normal 7 28 2 2 2" xfId="8293" xr:uid="{0570E89B-682A-4F33-AE56-8B857B075F7B}"/>
    <cellStyle name="Normal 7 28 2 2 2 2" xfId="15716" xr:uid="{042F9EBC-B834-4412-8FAF-AD5F46949937}"/>
    <cellStyle name="Normal 7 28 2 2 2 2 2" xfId="30554" xr:uid="{A4BECF3C-5A76-433C-B95D-9FBFDBBDF771}"/>
    <cellStyle name="Normal 7 28 2 2 2 2 3" xfId="45387" xr:uid="{0428D328-D738-4C63-9FB5-CAA0DFDDACEA}"/>
    <cellStyle name="Normal 7 28 2 2 2 3" xfId="23134" xr:uid="{45824764-7F2B-4469-B8D8-7B1685476A50}"/>
    <cellStyle name="Normal 7 28 2 2 2 4" xfId="37967" xr:uid="{758795C9-B521-4418-9AAD-87EC35FD0123}"/>
    <cellStyle name="Normal 7 28 2 2 3" xfId="12478" xr:uid="{19D1884D-08EE-4B67-923D-6DC539DE0A27}"/>
    <cellStyle name="Normal 7 28 2 2 3 2" xfId="27316" xr:uid="{9534ED5D-308D-41A8-9754-3BDD4A8FC712}"/>
    <cellStyle name="Normal 7 28 2 2 3 3" xfId="42149" xr:uid="{883195A7-5D78-4924-975A-546FF4C5F494}"/>
    <cellStyle name="Normal 7 28 2 2 4" xfId="19896" xr:uid="{023C9CDB-16ED-479A-865A-3945ECF08B49}"/>
    <cellStyle name="Normal 7 28 2 2 5" xfId="34729" xr:uid="{5F9512B8-9D6C-42C9-B691-65721AE2207E}"/>
    <cellStyle name="Normal 7 28 2 3" xfId="6920" xr:uid="{8ACC105F-05C0-4528-A98E-7C4896B08E67}"/>
    <cellStyle name="Normal 7 28 2 3 2" xfId="14343" xr:uid="{1BBE850A-8493-4A17-B83E-955F4FEDCD46}"/>
    <cellStyle name="Normal 7 28 2 3 2 2" xfId="29181" xr:uid="{8D638F7A-1F9E-487A-A7CA-F67F21AB7CBB}"/>
    <cellStyle name="Normal 7 28 2 3 2 3" xfId="44014" xr:uid="{90F8713C-5648-45C5-8CE5-909DC31E2612}"/>
    <cellStyle name="Normal 7 28 2 3 3" xfId="21761" xr:uid="{BF6614AB-88C8-4EE4-93F6-66712CADC6E9}"/>
    <cellStyle name="Normal 7 28 2 3 4" xfId="36594" xr:uid="{6B1E88E9-597A-4B6B-A81A-10344179E41E}"/>
    <cellStyle name="Normal 7 28 2 4" xfId="11103" xr:uid="{0866F036-E7D9-4D43-BB89-2DE8D31891C7}"/>
    <cellStyle name="Normal 7 28 2 4 2" xfId="25941" xr:uid="{E5415F09-B0E7-4B04-95E9-BADCB70ED9C4}"/>
    <cellStyle name="Normal 7 28 2 4 3" xfId="40774" xr:uid="{683B922B-7A2B-4309-B9D3-C331962EFC52}"/>
    <cellStyle name="Normal 7 28 2 5" xfId="18521" xr:uid="{958EA2B9-725B-48CF-8ADC-3DFD992AC096}"/>
    <cellStyle name="Normal 7 28 2 6" xfId="33354" xr:uid="{DB1C819D-D07A-4CA2-B380-17E8E3046C8B}"/>
    <cellStyle name="Normal 7 28 3" xfId="3685" xr:uid="{298711DA-8F6D-4F0D-A757-49A186EAC0E4}"/>
    <cellStyle name="Normal 7 28 3 2" xfId="5055" xr:uid="{3FD77D2A-A158-46F2-BAAB-011D5A5AC54B}"/>
    <cellStyle name="Normal 7 28 3 2 2" xfId="8294" xr:uid="{80162F87-A7D1-4769-9D91-6888F2B9CB4E}"/>
    <cellStyle name="Normal 7 28 3 2 2 2" xfId="15717" xr:uid="{09116AB0-DCB5-42D7-9F74-E15FD289C64A}"/>
    <cellStyle name="Normal 7 28 3 2 2 2 2" xfId="30555" xr:uid="{592E8C64-4B79-41A8-9310-3A112F10A6EA}"/>
    <cellStyle name="Normal 7 28 3 2 2 2 3" xfId="45388" xr:uid="{FC149C70-76A7-4403-AEBF-5B4F4E4D75D2}"/>
    <cellStyle name="Normal 7 28 3 2 2 3" xfId="23135" xr:uid="{1D8E84C0-C551-436B-8440-079365EF7A81}"/>
    <cellStyle name="Normal 7 28 3 2 2 4" xfId="37968" xr:uid="{5DA3B307-C2F0-4C45-8270-7E7EBF7F3551}"/>
    <cellStyle name="Normal 7 28 3 2 3" xfId="12479" xr:uid="{8419D01A-CF93-4D3E-B6E8-50D830EA94A3}"/>
    <cellStyle name="Normal 7 28 3 2 3 2" xfId="27317" xr:uid="{B7A36248-0809-4E37-8949-6A00733D3243}"/>
    <cellStyle name="Normal 7 28 3 2 3 3" xfId="42150" xr:uid="{49191388-A719-42C6-A6CE-4B26998CE92A}"/>
    <cellStyle name="Normal 7 28 3 2 4" xfId="19897" xr:uid="{BDC149AB-494C-4CB3-95D2-87B7C16BE274}"/>
    <cellStyle name="Normal 7 28 3 2 5" xfId="34730" xr:uid="{637EF0D4-4AF3-4D3C-8D19-AC881D7AE86F}"/>
    <cellStyle name="Normal 7 28 3 3" xfId="6921" xr:uid="{2398DF49-2742-4F85-84A8-1D3349F50DB9}"/>
    <cellStyle name="Normal 7 28 3 3 2" xfId="14344" xr:uid="{C4224E7C-E5EF-4077-B1F5-9AAEED90706F}"/>
    <cellStyle name="Normal 7 28 3 3 2 2" xfId="29182" xr:uid="{7E96B382-2D6A-4F71-A104-5FBF9FC20547}"/>
    <cellStyle name="Normal 7 28 3 3 2 3" xfId="44015" xr:uid="{2B4C9635-B0F2-4E29-B9DF-E33F868AC42D}"/>
    <cellStyle name="Normal 7 28 3 3 3" xfId="21762" xr:uid="{3CD133BB-6070-4651-86BD-7641A0B6E67F}"/>
    <cellStyle name="Normal 7 28 3 3 4" xfId="36595" xr:uid="{33EB1166-64A1-4106-8897-5B98C4C442CF}"/>
    <cellStyle name="Normal 7 28 3 4" xfId="11104" xr:uid="{B2DBAF37-4FAA-4509-AA8F-1A57EEC44A51}"/>
    <cellStyle name="Normal 7 28 3 4 2" xfId="25942" xr:uid="{3835FE0D-72B5-4069-B87D-13B837923F0E}"/>
    <cellStyle name="Normal 7 28 3 4 3" xfId="40775" xr:uid="{49F57F38-8EE1-4521-B3B8-5EEC2A078780}"/>
    <cellStyle name="Normal 7 28 3 5" xfId="18522" xr:uid="{69060F5B-39A2-4481-9D4D-DAB36917BBCF}"/>
    <cellStyle name="Normal 7 28 3 6" xfId="33355" xr:uid="{E6F0656D-6F39-4526-A530-A1C4DF6B364C}"/>
    <cellStyle name="Normal 7 28 4" xfId="5056" xr:uid="{2F72EEAA-F14E-4861-8DF2-5E056CA54E42}"/>
    <cellStyle name="Normal 7 28 4 2" xfId="8295" xr:uid="{30DABC14-82CD-46A7-B71E-8738AAC3E47F}"/>
    <cellStyle name="Normal 7 28 4 2 2" xfId="15718" xr:uid="{992C83B7-5E26-40CE-AC0B-DA33D90B41B8}"/>
    <cellStyle name="Normal 7 28 4 2 2 2" xfId="30556" xr:uid="{EED947ED-73EB-46D3-B692-E1CD282A97C5}"/>
    <cellStyle name="Normal 7 28 4 2 2 3" xfId="45389" xr:uid="{33B07922-CB4B-4985-B07B-07F42A1A698A}"/>
    <cellStyle name="Normal 7 28 4 2 3" xfId="23136" xr:uid="{AE8998CA-1287-485D-9069-0B30A39FB067}"/>
    <cellStyle name="Normal 7 28 4 2 4" xfId="37969" xr:uid="{47C07160-8DD0-4B2E-ADB6-DCB65833A12A}"/>
    <cellStyle name="Normal 7 28 4 3" xfId="12480" xr:uid="{4998EF72-839C-42E9-87FF-65474FCFDD8E}"/>
    <cellStyle name="Normal 7 28 4 3 2" xfId="27318" xr:uid="{A049AEA1-F599-4939-80D9-ED6CE7EBE6A4}"/>
    <cellStyle name="Normal 7 28 4 3 3" xfId="42151" xr:uid="{8447F4E8-60F8-4BEF-8DD4-1DA8D08B2727}"/>
    <cellStyle name="Normal 7 28 4 4" xfId="19898" xr:uid="{6FAC4391-81A1-43B4-A8AD-C80052764226}"/>
    <cellStyle name="Normal 7 28 4 5" xfId="34731" xr:uid="{05080E94-7477-499A-9873-D11EB432FC30}"/>
    <cellStyle name="Normal 7 28 5" xfId="5946" xr:uid="{638510C0-3F6A-4177-A62B-D29063927BA7}"/>
    <cellStyle name="Normal 7 28 5 2" xfId="9184" xr:uid="{04D3992E-8171-449F-9FEA-7597AC5087DF}"/>
    <cellStyle name="Normal 7 28 5 2 2" xfId="16607" xr:uid="{5321E0D7-477A-4C3E-ADA1-3FFC2A2D455E}"/>
    <cellStyle name="Normal 7 28 5 2 2 2" xfId="31445" xr:uid="{00767128-7CDD-4E30-96E7-7372A896414B}"/>
    <cellStyle name="Normal 7 28 5 2 2 3" xfId="46278" xr:uid="{34DB76D5-2E6E-48E4-AAAD-7FC7808826E2}"/>
    <cellStyle name="Normal 7 28 5 2 3" xfId="24025" xr:uid="{B92D227C-A06E-4A93-B2A9-D3812936645C}"/>
    <cellStyle name="Normal 7 28 5 2 4" xfId="38858" xr:uid="{C71D1719-6E6A-42B6-95D8-CC4A9BCD9D30}"/>
    <cellStyle name="Normal 7 28 5 3" xfId="13369" xr:uid="{50A21855-5ADE-4E0F-9A4D-7D2839F90F67}"/>
    <cellStyle name="Normal 7 28 5 3 2" xfId="28207" xr:uid="{88239329-5804-4A79-9078-779955C0CB61}"/>
    <cellStyle name="Normal 7 28 5 3 3" xfId="43040" xr:uid="{ED2797F3-76EC-4CF9-AD56-4FFB3E217808}"/>
    <cellStyle name="Normal 7 28 5 4" xfId="20787" xr:uid="{9A84F75A-926B-48C6-98CE-15C66F4F6730}"/>
    <cellStyle name="Normal 7 28 5 5" xfId="35620" xr:uid="{6985D553-3B3F-49E6-A4F9-54C147495C40}"/>
    <cellStyle name="Normal 7 28 6" xfId="3683" xr:uid="{BE6AEE5D-B8BA-4963-A085-5BA271E7B673}"/>
    <cellStyle name="Normal 7 28 6 2" xfId="9598" xr:uid="{FFE4965D-CDBA-4971-8F4D-FBAE1B712785}"/>
    <cellStyle name="Normal 7 28 6 2 2" xfId="17021" xr:uid="{A6A47124-94D9-4524-980B-25287307AB6D}"/>
    <cellStyle name="Normal 7 28 6 2 2 2" xfId="31859" xr:uid="{A2D6CE81-1F5C-44A2-90C7-C276556912FB}"/>
    <cellStyle name="Normal 7 28 6 2 2 3" xfId="46692" xr:uid="{052207DB-3A90-4057-8320-5C400180DDA7}"/>
    <cellStyle name="Normal 7 28 6 2 3" xfId="24439" xr:uid="{46DEA738-DC98-48F6-915A-C4A3A958BF6A}"/>
    <cellStyle name="Normal 7 28 6 2 4" xfId="39272" xr:uid="{A02F215D-A3E3-4C9E-A6F6-D199806B8B08}"/>
    <cellStyle name="Normal 7 28 6 3" xfId="11102" xr:uid="{C9D48E43-2608-4C33-B53D-5B1D336E207A}"/>
    <cellStyle name="Normal 7 28 6 3 2" xfId="25940" xr:uid="{50190A34-ADB3-4E52-819A-442EA632C1D5}"/>
    <cellStyle name="Normal 7 28 6 3 3" xfId="40773" xr:uid="{378CDA55-5E67-4E7C-9032-8FFFD0F0818B}"/>
    <cellStyle name="Normal 7 28 6 4" xfId="18520" xr:uid="{5C92BC27-9AFC-451B-876B-67D02F29D079}"/>
    <cellStyle name="Normal 7 28 6 5" xfId="33353" xr:uid="{6AF76A7E-6301-41C3-BF52-65502E94453B}"/>
    <cellStyle name="Normal 7 28 7" xfId="6919" xr:uid="{123B6E77-8084-46AE-B2CB-24BF6C202370}"/>
    <cellStyle name="Normal 7 28 7 2" xfId="14342" xr:uid="{CB641ECC-9197-4C9F-8A67-44CC588C05CB}"/>
    <cellStyle name="Normal 7 28 7 2 2" xfId="29180" xr:uid="{0B8EB34F-33A8-43C6-B055-CAD5E223F1B7}"/>
    <cellStyle name="Normal 7 28 7 2 3" xfId="44013" xr:uid="{4F715035-FB30-403B-96C5-03DC317183F8}"/>
    <cellStyle name="Normal 7 28 7 3" xfId="21760" xr:uid="{EFA93A6D-E9F1-4A49-9F70-9834C6A05609}"/>
    <cellStyle name="Normal 7 28 7 4" xfId="36593" xr:uid="{BF1FFB3D-F081-43DE-BE5B-F03CD5A897F9}"/>
    <cellStyle name="Normal 7 28 8" xfId="10152" xr:uid="{89CFC60A-7A73-4009-BE27-3EEB6E5E01DF}"/>
    <cellStyle name="Normal 7 28 8 2" xfId="24990" xr:uid="{20FD772E-C755-4FD6-9A55-F47F24FD737D}"/>
    <cellStyle name="Normal 7 28 8 3" xfId="39823" xr:uid="{6AA1A0A0-D48B-4AD0-A364-1FA4C43599DC}"/>
    <cellStyle name="Normal 7 28 9" xfId="17570" xr:uid="{85BC6210-6ECA-45F1-85FB-2EF5B3AD8845}"/>
    <cellStyle name="Normal 7 29" xfId="2688" xr:uid="{AE6F8B81-105B-4117-8F9F-BDD11B53B0CE}"/>
    <cellStyle name="Normal 7 29 10" xfId="32407" xr:uid="{7659C8AC-6E0F-4F2B-B0CC-8C917B53DACB}"/>
    <cellStyle name="Normal 7 29 2" xfId="3687" xr:uid="{83C5FF4E-9C6B-4CCE-B814-F310AA662CB4}"/>
    <cellStyle name="Normal 7 29 2 2" xfId="5057" xr:uid="{D2B8BC0F-4F57-4AA3-AF74-694C802F42FA}"/>
    <cellStyle name="Normal 7 29 2 2 2" xfId="8296" xr:uid="{37F7A516-2ED1-4036-B33C-9E946C26F0E8}"/>
    <cellStyle name="Normal 7 29 2 2 2 2" xfId="15719" xr:uid="{6AD7E425-F8DA-412B-88A5-88FCA64FF31F}"/>
    <cellStyle name="Normal 7 29 2 2 2 2 2" xfId="30557" xr:uid="{6077228A-D1B0-453C-AE56-1878BCC38F2A}"/>
    <cellStyle name="Normal 7 29 2 2 2 2 3" xfId="45390" xr:uid="{5F367EE3-049D-4255-8DC6-6D058030C784}"/>
    <cellStyle name="Normal 7 29 2 2 2 3" xfId="23137" xr:uid="{4A1F9508-DD9E-4DC3-ADCB-920E539C4D6E}"/>
    <cellStyle name="Normal 7 29 2 2 2 4" xfId="37970" xr:uid="{B9EF6DFA-0CF4-46C9-B587-43106B9478CB}"/>
    <cellStyle name="Normal 7 29 2 2 3" xfId="12481" xr:uid="{4AF1CB9F-5470-4E30-B1D4-D2A3D36F5C05}"/>
    <cellStyle name="Normal 7 29 2 2 3 2" xfId="27319" xr:uid="{504F996F-A5ED-4F37-B0C0-EA7B1E90146D}"/>
    <cellStyle name="Normal 7 29 2 2 3 3" xfId="42152" xr:uid="{CA41B966-B24B-4881-A152-A3831C9D791B}"/>
    <cellStyle name="Normal 7 29 2 2 4" xfId="19899" xr:uid="{13B942EB-78D7-4963-8C7B-52CE11B45A10}"/>
    <cellStyle name="Normal 7 29 2 2 5" xfId="34732" xr:uid="{DB2F239D-A720-4745-9CFD-0464D6624A5E}"/>
    <cellStyle name="Normal 7 29 2 3" xfId="6923" xr:uid="{46B4AA1B-2DC3-4BDA-8177-3B61C935CE45}"/>
    <cellStyle name="Normal 7 29 2 3 2" xfId="14346" xr:uid="{9F5AC861-CE41-4B9D-A74D-461CA1102532}"/>
    <cellStyle name="Normal 7 29 2 3 2 2" xfId="29184" xr:uid="{A7BC546C-8C51-47C0-BEF8-A32963219728}"/>
    <cellStyle name="Normal 7 29 2 3 2 3" xfId="44017" xr:uid="{BBB03C52-36C8-4EF6-8502-716BB6E0AF71}"/>
    <cellStyle name="Normal 7 29 2 3 3" xfId="21764" xr:uid="{789AA0BA-7E3C-4C57-8688-99C2CBDC63AB}"/>
    <cellStyle name="Normal 7 29 2 3 4" xfId="36597" xr:uid="{4F069CE8-B260-4CCC-8D53-6C678C5E9D43}"/>
    <cellStyle name="Normal 7 29 2 4" xfId="11106" xr:uid="{15D0265E-8AFA-46FB-AA67-DB56965A1578}"/>
    <cellStyle name="Normal 7 29 2 4 2" xfId="25944" xr:uid="{BE0221DB-4B1D-458D-958B-EA75792B7373}"/>
    <cellStyle name="Normal 7 29 2 4 3" xfId="40777" xr:uid="{08DB08EC-1D94-40FD-A34B-0D547BA55407}"/>
    <cellStyle name="Normal 7 29 2 5" xfId="18524" xr:uid="{F657B677-471E-4BC2-BBAA-A7DAF97F35EE}"/>
    <cellStyle name="Normal 7 29 2 6" xfId="33357" xr:uid="{BF08A8CB-8F4D-47A2-B4B9-50C09FD4C777}"/>
    <cellStyle name="Normal 7 29 3" xfId="3688" xr:uid="{BF23A206-192B-4D37-9162-250D91F1CE45}"/>
    <cellStyle name="Normal 7 29 3 2" xfId="5058" xr:uid="{752B6F16-EFAD-4358-8C9C-0B0107658CF9}"/>
    <cellStyle name="Normal 7 29 3 2 2" xfId="8297" xr:uid="{0C578616-0F3B-4FD5-9F73-1AB19FCBE249}"/>
    <cellStyle name="Normal 7 29 3 2 2 2" xfId="15720" xr:uid="{EB93B461-C4EA-4AD2-A3C0-A994BB66CC64}"/>
    <cellStyle name="Normal 7 29 3 2 2 2 2" xfId="30558" xr:uid="{84B99DA3-9C13-4CB3-93F3-4316DECBD734}"/>
    <cellStyle name="Normal 7 29 3 2 2 2 3" xfId="45391" xr:uid="{B2D98A22-3F9E-4896-AB55-37682A7469FB}"/>
    <cellStyle name="Normal 7 29 3 2 2 3" xfId="23138" xr:uid="{BB470263-DB2F-42EB-9279-F110F26A2C08}"/>
    <cellStyle name="Normal 7 29 3 2 2 4" xfId="37971" xr:uid="{1550948C-48A6-477C-8FED-7071619C45D8}"/>
    <cellStyle name="Normal 7 29 3 2 3" xfId="12482" xr:uid="{C806EFF1-3BD7-4D3F-840D-6E74C3385A5F}"/>
    <cellStyle name="Normal 7 29 3 2 3 2" xfId="27320" xr:uid="{306802E4-093B-46D1-AD0E-584581E08DBB}"/>
    <cellStyle name="Normal 7 29 3 2 3 3" xfId="42153" xr:uid="{1DACC084-5A8A-44B3-917B-EBB00416D03A}"/>
    <cellStyle name="Normal 7 29 3 2 4" xfId="19900" xr:uid="{AD9B753A-A158-4934-B7F2-E0161CDF8A2F}"/>
    <cellStyle name="Normal 7 29 3 2 5" xfId="34733" xr:uid="{F74631F7-9769-4EF5-9C76-7C694933450B}"/>
    <cellStyle name="Normal 7 29 3 3" xfId="6924" xr:uid="{B768CDF9-C55E-4E9A-959F-0A6E86837955}"/>
    <cellStyle name="Normal 7 29 3 3 2" xfId="14347" xr:uid="{B60013EA-C23C-4918-9C0C-A47FB5F0502E}"/>
    <cellStyle name="Normal 7 29 3 3 2 2" xfId="29185" xr:uid="{05FC7377-C97A-4910-8813-E9583A208C3B}"/>
    <cellStyle name="Normal 7 29 3 3 2 3" xfId="44018" xr:uid="{2167FEC2-CAEF-4EE7-B247-FA065059557B}"/>
    <cellStyle name="Normal 7 29 3 3 3" xfId="21765" xr:uid="{8D1924C6-9ADC-4A21-A612-F596A46B9E61}"/>
    <cellStyle name="Normal 7 29 3 3 4" xfId="36598" xr:uid="{0D25B6F6-33A5-4ECC-B62A-7D46614E1DC3}"/>
    <cellStyle name="Normal 7 29 3 4" xfId="11107" xr:uid="{07AD346F-7C67-4602-827D-E4DA81FE77D9}"/>
    <cellStyle name="Normal 7 29 3 4 2" xfId="25945" xr:uid="{912CBDD4-E416-41AA-8CB6-7AA66751D801}"/>
    <cellStyle name="Normal 7 29 3 4 3" xfId="40778" xr:uid="{4D4DAA02-E6EC-4EE4-B11A-E2B354B19FF3}"/>
    <cellStyle name="Normal 7 29 3 5" xfId="18525" xr:uid="{ACD5B990-3E94-4C86-93FF-C2D74C8BE386}"/>
    <cellStyle name="Normal 7 29 3 6" xfId="33358" xr:uid="{1FC3BBBD-B0A0-4133-8269-D211BB93A7AD}"/>
    <cellStyle name="Normal 7 29 4" xfId="5059" xr:uid="{25CAE729-40A9-4F21-9C25-4900B43259D9}"/>
    <cellStyle name="Normal 7 29 4 2" xfId="8298" xr:uid="{5D54B916-72E0-4801-A21A-3C9A59BAD978}"/>
    <cellStyle name="Normal 7 29 4 2 2" xfId="15721" xr:uid="{16C82C7C-63BB-40CA-82EF-3856BC355A40}"/>
    <cellStyle name="Normal 7 29 4 2 2 2" xfId="30559" xr:uid="{0DE754C7-E08B-46D9-A697-052BFE3E14C3}"/>
    <cellStyle name="Normal 7 29 4 2 2 3" xfId="45392" xr:uid="{4A928AFD-A485-4BE3-9557-34B9D830FFC1}"/>
    <cellStyle name="Normal 7 29 4 2 3" xfId="23139" xr:uid="{C6C10628-0EB6-4C82-8ED4-3CEA7D6359ED}"/>
    <cellStyle name="Normal 7 29 4 2 4" xfId="37972" xr:uid="{54ED8F2B-7BBA-4959-BC53-4AE0CFED4470}"/>
    <cellStyle name="Normal 7 29 4 3" xfId="12483" xr:uid="{945C216A-70CA-43EA-A689-3CAB547E0563}"/>
    <cellStyle name="Normal 7 29 4 3 2" xfId="27321" xr:uid="{5C7D4CD4-3F34-43D8-82C5-962001DF3B11}"/>
    <cellStyle name="Normal 7 29 4 3 3" xfId="42154" xr:uid="{8890B0EB-4956-4F98-84FA-8441CE952C14}"/>
    <cellStyle name="Normal 7 29 4 4" xfId="19901" xr:uid="{BEE7D682-EBB6-44E3-A9A3-014CABC3CA12}"/>
    <cellStyle name="Normal 7 29 4 5" xfId="34734" xr:uid="{57BF1E36-F1D3-425D-BAA8-415E5ECEDD8D}"/>
    <cellStyle name="Normal 7 29 5" xfId="5796" xr:uid="{87733C10-B242-4EA1-8497-5668FE5F10CC}"/>
    <cellStyle name="Normal 7 29 5 2" xfId="9036" xr:uid="{F880BC9A-ACCA-40FC-992B-E076EC1208DD}"/>
    <cellStyle name="Normal 7 29 5 2 2" xfId="16459" xr:uid="{D7E8018D-C872-4DA6-BB27-80B967116595}"/>
    <cellStyle name="Normal 7 29 5 2 2 2" xfId="31297" xr:uid="{59406630-2E3D-4177-9367-5A28CDE5BBC4}"/>
    <cellStyle name="Normal 7 29 5 2 2 3" xfId="46130" xr:uid="{E1E14220-FD8A-4E94-ABB9-EBC55B7F416A}"/>
    <cellStyle name="Normal 7 29 5 2 3" xfId="23877" xr:uid="{E7391A75-C205-4643-89FA-346A19B30CAA}"/>
    <cellStyle name="Normal 7 29 5 2 4" xfId="38710" xr:uid="{EC80FD84-8882-4528-94B7-90FFA74B02AC}"/>
    <cellStyle name="Normal 7 29 5 3" xfId="13221" xr:uid="{613D2073-86BC-479E-9A6A-69E38588246A}"/>
    <cellStyle name="Normal 7 29 5 3 2" xfId="28059" xr:uid="{4D50D39D-0F68-4075-97B0-A121B366ED91}"/>
    <cellStyle name="Normal 7 29 5 3 3" xfId="42892" xr:uid="{F05A5B47-29DB-410A-A34C-D305B807E32C}"/>
    <cellStyle name="Normal 7 29 5 4" xfId="20639" xr:uid="{9F73522F-E56E-48BF-8D64-D2ECD615A5B1}"/>
    <cellStyle name="Normal 7 29 5 5" xfId="35472" xr:uid="{A0F1C68B-BA43-4F58-A029-9C2E84B6F086}"/>
    <cellStyle name="Normal 7 29 6" xfId="3686" xr:uid="{FC05AEEB-FAA9-4922-90FB-1FC564F9EF6E}"/>
    <cellStyle name="Normal 7 29 6 2" xfId="9599" xr:uid="{8C47B2CD-ACF2-418A-A2F0-0C0298EECAFD}"/>
    <cellStyle name="Normal 7 29 6 2 2" xfId="17022" xr:uid="{4642D6CD-A00D-4127-9B96-9002726661C6}"/>
    <cellStyle name="Normal 7 29 6 2 2 2" xfId="31860" xr:uid="{F4A87A1E-9722-4747-A4F2-9443BEDD6AE7}"/>
    <cellStyle name="Normal 7 29 6 2 2 3" xfId="46693" xr:uid="{28FF9403-F455-4059-B376-30EC6F3A70E8}"/>
    <cellStyle name="Normal 7 29 6 2 3" xfId="24440" xr:uid="{107EADC4-8D2B-4614-B7D7-01FE4B19C269}"/>
    <cellStyle name="Normal 7 29 6 2 4" xfId="39273" xr:uid="{46C26D14-4B09-4278-BE7E-B05DEB5AD828}"/>
    <cellStyle name="Normal 7 29 6 3" xfId="11105" xr:uid="{1679AF17-FB01-43BF-9375-B5DAB2FC5BFF}"/>
    <cellStyle name="Normal 7 29 6 3 2" xfId="25943" xr:uid="{C94174D9-B1AA-4E2E-A843-52B57E99C72C}"/>
    <cellStyle name="Normal 7 29 6 3 3" xfId="40776" xr:uid="{DD4318E8-6E38-432E-8C88-B58C4A17ED2E}"/>
    <cellStyle name="Normal 7 29 6 4" xfId="18523" xr:uid="{195F5DA3-50E5-46C4-81A6-D932FCE34CBA}"/>
    <cellStyle name="Normal 7 29 6 5" xfId="33356" xr:uid="{2D0BA1E1-A716-4614-9F71-5A429E945D49}"/>
    <cellStyle name="Normal 7 29 7" xfId="6922" xr:uid="{C610C506-B887-477F-8A95-97591ABE855A}"/>
    <cellStyle name="Normal 7 29 7 2" xfId="14345" xr:uid="{05CEA33D-8C4C-4547-B855-DFBF13FDF94C}"/>
    <cellStyle name="Normal 7 29 7 2 2" xfId="29183" xr:uid="{8174E890-26BE-48CB-84E4-7B35F3478016}"/>
    <cellStyle name="Normal 7 29 7 2 3" xfId="44016" xr:uid="{65694FFB-2E84-4BFE-A2E5-B7ECBFD837B5}"/>
    <cellStyle name="Normal 7 29 7 3" xfId="21763" xr:uid="{2167CFF0-664E-444B-837A-1ABCB34A61C4}"/>
    <cellStyle name="Normal 7 29 7 4" xfId="36596" xr:uid="{41F6300B-B0B4-4451-8FEF-1110E76E29D8}"/>
    <cellStyle name="Normal 7 29 8" xfId="10156" xr:uid="{EE5433B4-9BCB-4314-9199-BB227E1C21FA}"/>
    <cellStyle name="Normal 7 29 8 2" xfId="24994" xr:uid="{603A4803-CB31-444C-B2D3-003460B8DCA2}"/>
    <cellStyle name="Normal 7 29 8 3" xfId="39827" xr:uid="{BE9A8ADD-109F-4FBE-9B78-34CF3E913BAE}"/>
    <cellStyle name="Normal 7 29 9" xfId="17574" xr:uid="{83480E35-C075-4665-9E14-41500D708D3A}"/>
    <cellStyle name="Normal 7 3" xfId="1791" xr:uid="{0E7FB772-68DC-4340-9457-75032D6B92EC}"/>
    <cellStyle name="Normal 7 3 10" xfId="6032" xr:uid="{92532C3E-A24D-4839-8076-3590BF8E4228}"/>
    <cellStyle name="Normal 7 3 10 2" xfId="9270" xr:uid="{82BCCD58-8467-4AC3-9B3B-F1A35B647296}"/>
    <cellStyle name="Normal 7 3 10 2 2" xfId="16693" xr:uid="{3EF44AF8-781F-420F-A841-F7DCDDDCE492}"/>
    <cellStyle name="Normal 7 3 10 2 2 2" xfId="31531" xr:uid="{06D34B34-5A36-4047-9C26-6D4886FF098A}"/>
    <cellStyle name="Normal 7 3 10 2 2 3" xfId="46364" xr:uid="{F76A97B6-C36D-4C9C-BCE2-7E9EE2BA250F}"/>
    <cellStyle name="Normal 7 3 10 2 3" xfId="24111" xr:uid="{EE7079E6-C302-44D7-8C66-0FC833AEF518}"/>
    <cellStyle name="Normal 7 3 10 2 4" xfId="38944" xr:uid="{D78FA029-E277-4246-9A0B-D052C40BA6DD}"/>
    <cellStyle name="Normal 7 3 10 3" xfId="13455" xr:uid="{58740C80-8C6E-490D-BB6E-D1AD904E96B7}"/>
    <cellStyle name="Normal 7 3 10 3 2" xfId="28293" xr:uid="{746ED555-3CEB-4E28-BE6B-4189E9E89B78}"/>
    <cellStyle name="Normal 7 3 10 3 3" xfId="43126" xr:uid="{84DE4DE1-CA14-4CBB-B0FB-570B6C74813B}"/>
    <cellStyle name="Normal 7 3 10 4" xfId="20873" xr:uid="{E0271419-8D14-49A9-9ADD-DF7DAE5AAC8A}"/>
    <cellStyle name="Normal 7 3 10 5" xfId="35706" xr:uid="{6BA357C4-02C4-47B1-91ED-101568401390}"/>
    <cellStyle name="Normal 7 3 11" xfId="3689" xr:uid="{4CDCE0B1-9696-4793-A672-7195C2ACA886}"/>
    <cellStyle name="Normal 7 3 11 2" xfId="9600" xr:uid="{4A90EED0-63F5-414C-83C4-A9311CDE69B7}"/>
    <cellStyle name="Normal 7 3 11 2 2" xfId="17023" xr:uid="{717F2EE0-1CEF-4F5C-99F0-D7799746C640}"/>
    <cellStyle name="Normal 7 3 11 2 2 2" xfId="31861" xr:uid="{360A51E8-A7F9-48CF-A9CF-8A8D69518894}"/>
    <cellStyle name="Normal 7 3 11 2 2 3" xfId="46694" xr:uid="{3DFBC644-D018-4CEF-863B-89E7F45BF674}"/>
    <cellStyle name="Normal 7 3 11 2 3" xfId="24441" xr:uid="{DF40F676-E732-4216-9693-D8EB033F0DEC}"/>
    <cellStyle name="Normal 7 3 11 2 4" xfId="39274" xr:uid="{79F6A2BD-3A33-4C0B-ADAA-F77A7C35C320}"/>
    <cellStyle name="Normal 7 3 11 3" xfId="11108" xr:uid="{053932F8-4ECD-4499-B5DB-C4CD6F3B323E}"/>
    <cellStyle name="Normal 7 3 11 3 2" xfId="25946" xr:uid="{4741B592-4390-47A0-B79F-FFC332CB35F0}"/>
    <cellStyle name="Normal 7 3 11 3 3" xfId="40779" xr:uid="{01D03039-14E0-4A0B-B749-AFAEAF4F396A}"/>
    <cellStyle name="Normal 7 3 11 4" xfId="18526" xr:uid="{89B4E9DA-BF86-43B1-8D07-FD18CB5C93B7}"/>
    <cellStyle name="Normal 7 3 11 5" xfId="33359" xr:uid="{DBA6B2DA-2F24-4314-A6DA-6EBC3A771456}"/>
    <cellStyle name="Normal 7 3 12" xfId="6925" xr:uid="{57828F90-595B-4A8C-872A-37202DA5F3E2}"/>
    <cellStyle name="Normal 7 3 12 2" xfId="14348" xr:uid="{7FF505CF-186B-4FED-84D8-886969189D2E}"/>
    <cellStyle name="Normal 7 3 12 2 2" xfId="29186" xr:uid="{E084D5D3-FE84-49AB-8D22-B13B1D7FA294}"/>
    <cellStyle name="Normal 7 3 12 2 3" xfId="44019" xr:uid="{6109AB9A-D141-47BD-B3EF-12665CFF1B1F}"/>
    <cellStyle name="Normal 7 3 12 3" xfId="21766" xr:uid="{FC10FEB0-C4D3-437C-AE01-FF93F3C8AD2C}"/>
    <cellStyle name="Normal 7 3 12 4" xfId="36599" xr:uid="{74DCCD5B-3302-4CF3-8380-64504ED50530}"/>
    <cellStyle name="Normal 7 3 13" xfId="9847" xr:uid="{2897CB57-D5E9-439F-8E8F-DEBFE7E6CA05}"/>
    <cellStyle name="Normal 7 3 13 2" xfId="24685" xr:uid="{280E9255-9EE2-4562-8DC2-5F348B14A8F6}"/>
    <cellStyle name="Normal 7 3 13 3" xfId="39518" xr:uid="{344E6DD0-FDEE-43FA-851D-DF6332BCFABA}"/>
    <cellStyle name="Normal 7 3 14" xfId="17265" xr:uid="{D9663441-36B9-4C25-9100-E7375A8C2064}"/>
    <cellStyle name="Normal 7 3 15" xfId="32098" xr:uid="{CD426ADD-36DA-437E-8DE7-956D3AB7F0E8}"/>
    <cellStyle name="Normal 7 3 16" xfId="2228" xr:uid="{D7B7F1B9-6FA8-4BDE-AE17-5199CAF0F82F}"/>
    <cellStyle name="Normal 7 3 2" xfId="1792" xr:uid="{0F9CC076-D0E4-4E2F-906B-B6BAB1E37147}"/>
    <cellStyle name="Normal 7 3 2 10" xfId="32136" xr:uid="{2D123C6F-F6FC-436C-9E72-2F01CE54A359}"/>
    <cellStyle name="Normal 7 3 2 11" xfId="2313" xr:uid="{B5AE9220-E766-4814-9E85-4D656D2AEF75}"/>
    <cellStyle name="Normal 7 3 2 2" xfId="3691" xr:uid="{AC299029-5415-46CB-8E8C-91C8D52A3B91}"/>
    <cellStyle name="Normal 7 3 2 2 2" xfId="5060" xr:uid="{9DD9EE5B-BC5B-4BD9-ADA0-01C0C898E949}"/>
    <cellStyle name="Normal 7 3 2 2 2 2" xfId="8299" xr:uid="{C60B963B-EAC2-42ED-899B-FAC7F51C4DB9}"/>
    <cellStyle name="Normal 7 3 2 2 2 2 2" xfId="15722" xr:uid="{D74D002A-DC07-4788-B8D8-C53EA42DD54B}"/>
    <cellStyle name="Normal 7 3 2 2 2 2 2 2" xfId="30560" xr:uid="{9DEF21C7-8559-4C85-92A0-04DDCC93A0BF}"/>
    <cellStyle name="Normal 7 3 2 2 2 2 2 3" xfId="45393" xr:uid="{225D45AE-E018-4292-8D45-A5A01F4ED842}"/>
    <cellStyle name="Normal 7 3 2 2 2 2 3" xfId="23140" xr:uid="{E313B6B8-63BB-41F8-804A-A709E4D3CFAA}"/>
    <cellStyle name="Normal 7 3 2 2 2 2 4" xfId="37973" xr:uid="{956A9B65-90D2-46B3-93CA-EA33909BD174}"/>
    <cellStyle name="Normal 7 3 2 2 2 3" xfId="12484" xr:uid="{D5E0679D-14CC-4FF5-8248-B5B0EBEFDA33}"/>
    <cellStyle name="Normal 7 3 2 2 2 3 2" xfId="27322" xr:uid="{AC41012D-340D-4AC1-A1D9-ADB7222B560A}"/>
    <cellStyle name="Normal 7 3 2 2 2 3 3" xfId="42155" xr:uid="{EDB92B97-8C3F-42C0-880B-D313BA1131DD}"/>
    <cellStyle name="Normal 7 3 2 2 2 4" xfId="19902" xr:uid="{CABE96A9-6BD9-4882-AA00-9F27FD1A1957}"/>
    <cellStyle name="Normal 7 3 2 2 2 5" xfId="34735" xr:uid="{FD057EA1-0854-4903-97F1-ADDE9A94DB09}"/>
    <cellStyle name="Normal 7 3 2 2 3" xfId="6927" xr:uid="{8949C049-3FDF-49D6-9958-7A19EBFB6E01}"/>
    <cellStyle name="Normal 7 3 2 2 3 2" xfId="14350" xr:uid="{D49D368F-B56D-499E-B925-DD8ABCB190D2}"/>
    <cellStyle name="Normal 7 3 2 2 3 2 2" xfId="29188" xr:uid="{6D0AE017-0135-4104-89F8-AE8883ABD85F}"/>
    <cellStyle name="Normal 7 3 2 2 3 2 3" xfId="44021" xr:uid="{48D91EB8-5CBF-4FDE-99D5-54A26BC4E706}"/>
    <cellStyle name="Normal 7 3 2 2 3 3" xfId="21768" xr:uid="{0900F66E-2E58-40BD-8D3B-3C768716024E}"/>
    <cellStyle name="Normal 7 3 2 2 3 4" xfId="36601" xr:uid="{49E0B877-0FDB-4014-B9D1-3CE50D2B9523}"/>
    <cellStyle name="Normal 7 3 2 2 4" xfId="11110" xr:uid="{459F57E2-0DEE-4555-AE22-990875933D2B}"/>
    <cellStyle name="Normal 7 3 2 2 4 2" xfId="25948" xr:uid="{EAA10233-0E78-4490-8EE2-323D2C718F8A}"/>
    <cellStyle name="Normal 7 3 2 2 4 3" xfId="40781" xr:uid="{FDD4E7B8-6C29-41BA-A5B0-8D77EB5D441A}"/>
    <cellStyle name="Normal 7 3 2 2 5" xfId="18528" xr:uid="{67019E20-189E-42A9-911F-690C3F601C70}"/>
    <cellStyle name="Normal 7 3 2 2 6" xfId="33361" xr:uid="{90EB5827-04A3-474F-8A3E-B654D5F154C8}"/>
    <cellStyle name="Normal 7 3 2 3" xfId="3692" xr:uid="{D961A73C-D598-4573-9580-D213766A7CC3}"/>
    <cellStyle name="Normal 7 3 2 3 2" xfId="5061" xr:uid="{F4527BB8-C875-456D-B812-0455F4C00847}"/>
    <cellStyle name="Normal 7 3 2 3 2 2" xfId="8300" xr:uid="{D155E052-34EA-4C56-A148-F5D3B2A70E91}"/>
    <cellStyle name="Normal 7 3 2 3 2 2 2" xfId="15723" xr:uid="{198A87E9-A109-4C7F-AE5F-DBFB3DCF9440}"/>
    <cellStyle name="Normal 7 3 2 3 2 2 2 2" xfId="30561" xr:uid="{783FDA13-3FE1-4BF2-9669-E6DCCC6F1066}"/>
    <cellStyle name="Normal 7 3 2 3 2 2 2 3" xfId="45394" xr:uid="{48AE3E64-9C63-4041-9879-BFA183A80198}"/>
    <cellStyle name="Normal 7 3 2 3 2 2 3" xfId="23141" xr:uid="{07317D8A-61C4-4B50-AB20-036882911079}"/>
    <cellStyle name="Normal 7 3 2 3 2 2 4" xfId="37974" xr:uid="{A4A44DE6-EAB7-4059-AB73-CF18DA177294}"/>
    <cellStyle name="Normal 7 3 2 3 2 3" xfId="12485" xr:uid="{F9B994F2-BDEB-44B2-AE01-7991A24FC1D2}"/>
    <cellStyle name="Normal 7 3 2 3 2 3 2" xfId="27323" xr:uid="{C0188C26-FBF0-4A4B-BD6F-F4996E9B61FB}"/>
    <cellStyle name="Normal 7 3 2 3 2 3 3" xfId="42156" xr:uid="{65CCDF17-9F55-49B1-B244-9AEA1A6880E9}"/>
    <cellStyle name="Normal 7 3 2 3 2 4" xfId="19903" xr:uid="{D2EB4D3F-C896-4522-8A58-9005D90CE097}"/>
    <cellStyle name="Normal 7 3 2 3 2 5" xfId="34736" xr:uid="{62D4610E-6019-49BD-B92A-2BE829718CA1}"/>
    <cellStyle name="Normal 7 3 2 3 3" xfId="6928" xr:uid="{82D99334-04DC-4356-8B0B-7F1AE3A1FF08}"/>
    <cellStyle name="Normal 7 3 2 3 3 2" xfId="14351" xr:uid="{A01C624A-3B9D-4D2C-A001-3B3852DA3226}"/>
    <cellStyle name="Normal 7 3 2 3 3 2 2" xfId="29189" xr:uid="{41AF72C1-410F-4853-8518-D5D7F8D2AABE}"/>
    <cellStyle name="Normal 7 3 2 3 3 2 3" xfId="44022" xr:uid="{039100F8-0A19-4779-AC13-50D724233109}"/>
    <cellStyle name="Normal 7 3 2 3 3 3" xfId="21769" xr:uid="{81C92CC4-013C-4F6B-ADC8-9C0963E1A1BB}"/>
    <cellStyle name="Normal 7 3 2 3 3 4" xfId="36602" xr:uid="{0BB5BE7F-90A2-40BA-8CD8-D91996C9F187}"/>
    <cellStyle name="Normal 7 3 2 3 4" xfId="11111" xr:uid="{B925E16D-7890-40BE-B1AA-AE9E87EA18C9}"/>
    <cellStyle name="Normal 7 3 2 3 4 2" xfId="25949" xr:uid="{42768D64-B3C1-4EFC-924D-BC8418A5C784}"/>
    <cellStyle name="Normal 7 3 2 3 4 3" xfId="40782" xr:uid="{24615CD6-5891-440C-9BC5-1C2E0036F68F}"/>
    <cellStyle name="Normal 7 3 2 3 5" xfId="18529" xr:uid="{3699362D-397D-4E58-8B39-F93434527421}"/>
    <cellStyle name="Normal 7 3 2 3 6" xfId="33362" xr:uid="{D9E0C7B9-4302-4152-9A87-31510E57415B}"/>
    <cellStyle name="Normal 7 3 2 4" xfId="5062" xr:uid="{F6FB60D6-F7CC-435D-845D-7C40E3855DE4}"/>
    <cellStyle name="Normal 7 3 2 4 2" xfId="8301" xr:uid="{41DEEF03-6B70-4084-ADBE-6EDDDB5D982A}"/>
    <cellStyle name="Normal 7 3 2 4 2 2" xfId="15724" xr:uid="{BDC40BA9-7C1C-425F-B4F5-E828BF0C14C8}"/>
    <cellStyle name="Normal 7 3 2 4 2 2 2" xfId="30562" xr:uid="{3197B6F5-4816-43E6-B57D-E2FD1A32B260}"/>
    <cellStyle name="Normal 7 3 2 4 2 2 3" xfId="45395" xr:uid="{876DA51B-AB90-4568-90DA-5155B0757891}"/>
    <cellStyle name="Normal 7 3 2 4 2 3" xfId="23142" xr:uid="{DFCDED88-1223-4921-AE6A-1BC2D186E66E}"/>
    <cellStyle name="Normal 7 3 2 4 2 4" xfId="37975" xr:uid="{A9612685-B9DE-484A-9D88-1C98A2929D71}"/>
    <cellStyle name="Normal 7 3 2 4 3" xfId="12486" xr:uid="{2B07941C-5BC1-46E8-A905-73CD42950689}"/>
    <cellStyle name="Normal 7 3 2 4 3 2" xfId="27324" xr:uid="{FB6D2670-8A4D-48DC-AA88-4029EAC7374B}"/>
    <cellStyle name="Normal 7 3 2 4 3 3" xfId="42157" xr:uid="{0AE76E51-E3DA-4A4E-95F4-C960C2368109}"/>
    <cellStyle name="Normal 7 3 2 4 4" xfId="19904" xr:uid="{5EE045BB-37F2-429A-819B-A84DD4195F4A}"/>
    <cellStyle name="Normal 7 3 2 4 5" xfId="34737" xr:uid="{A2E15880-7638-4294-9071-049D497DD17F}"/>
    <cellStyle name="Normal 7 3 2 5" xfId="5756" xr:uid="{C7135243-A0AD-4974-83B6-F9DFFF87E239}"/>
    <cellStyle name="Normal 7 3 2 5 2" xfId="8996" xr:uid="{EFD05DE7-D5FC-446B-A8F5-47310FCCDB91}"/>
    <cellStyle name="Normal 7 3 2 5 2 2" xfId="16419" xr:uid="{5A45CE71-915F-4F5D-910E-B8B0BA249677}"/>
    <cellStyle name="Normal 7 3 2 5 2 2 2" xfId="31257" xr:uid="{87BF45AE-DB38-4C6A-A2A9-42957D9FD533}"/>
    <cellStyle name="Normal 7 3 2 5 2 2 3" xfId="46090" xr:uid="{56962FA4-B7CF-4924-95B2-7188FDF1E88E}"/>
    <cellStyle name="Normal 7 3 2 5 2 3" xfId="23837" xr:uid="{3AC0B224-A0BB-419A-9224-7E704F996032}"/>
    <cellStyle name="Normal 7 3 2 5 2 4" xfId="38670" xr:uid="{32C86FB0-3D41-4EDB-A9C2-61CBF5414732}"/>
    <cellStyle name="Normal 7 3 2 5 3" xfId="13181" xr:uid="{7B6DE24B-B825-4FE0-8B3C-36521694B5ED}"/>
    <cellStyle name="Normal 7 3 2 5 3 2" xfId="28019" xr:uid="{98CD29A2-3B5D-4EC2-9C14-D73F30BA15F9}"/>
    <cellStyle name="Normal 7 3 2 5 3 3" xfId="42852" xr:uid="{F02C108B-E8CF-438D-A6C4-4E7A948A4258}"/>
    <cellStyle name="Normal 7 3 2 5 4" xfId="20599" xr:uid="{7AE7650E-A580-4F8B-AA03-A49DBF721D47}"/>
    <cellStyle name="Normal 7 3 2 5 5" xfId="35432" xr:uid="{B7DE979D-E898-40F6-A8D7-76E13EBC69BC}"/>
    <cellStyle name="Normal 7 3 2 6" xfId="3690" xr:uid="{B9DC57C3-AE2A-4C30-A82A-8D043C19F856}"/>
    <cellStyle name="Normal 7 3 2 6 2" xfId="9601" xr:uid="{7776EE39-A3E9-483E-B2ED-F63FB51CF559}"/>
    <cellStyle name="Normal 7 3 2 6 2 2" xfId="17024" xr:uid="{38ECA314-5CED-44CD-9A2F-7BF519A00DEC}"/>
    <cellStyle name="Normal 7 3 2 6 2 2 2" xfId="31862" xr:uid="{7B9260E3-A55F-4154-8A3D-BFCE54186EC0}"/>
    <cellStyle name="Normal 7 3 2 6 2 2 3" xfId="46695" xr:uid="{5258D8AE-737F-440A-BF0C-221D835051B4}"/>
    <cellStyle name="Normal 7 3 2 6 2 3" xfId="24442" xr:uid="{CF915BC6-B776-4C56-82AD-325EFAD71065}"/>
    <cellStyle name="Normal 7 3 2 6 2 4" xfId="39275" xr:uid="{229FC59C-6BBD-45D3-8734-51E451498386}"/>
    <cellStyle name="Normal 7 3 2 6 3" xfId="11109" xr:uid="{F6BCEA9A-473D-43C1-958E-80792228D3A2}"/>
    <cellStyle name="Normal 7 3 2 6 3 2" xfId="25947" xr:uid="{CF6BF1DA-EF5E-4EB6-9139-F2F96117CB64}"/>
    <cellStyle name="Normal 7 3 2 6 3 3" xfId="40780" xr:uid="{D3B4C613-D58A-413E-B846-36DEA24DBA40}"/>
    <cellStyle name="Normal 7 3 2 6 4" xfId="18527" xr:uid="{45575156-6DEF-4787-AC0D-1430F3BB9FD0}"/>
    <cellStyle name="Normal 7 3 2 6 5" xfId="33360" xr:uid="{8DE1CA1A-B5F7-4D83-AE58-E93D7E22A3A9}"/>
    <cellStyle name="Normal 7 3 2 7" xfId="6926" xr:uid="{42C62941-C0F7-4DD0-8334-58C6447E729F}"/>
    <cellStyle name="Normal 7 3 2 7 2" xfId="14349" xr:uid="{631851A9-6573-4101-A932-EE489425B1CC}"/>
    <cellStyle name="Normal 7 3 2 7 2 2" xfId="29187" xr:uid="{DE0D1700-31E4-407D-A275-DFDD192A728F}"/>
    <cellStyle name="Normal 7 3 2 7 2 3" xfId="44020" xr:uid="{306C3BED-2A13-44A1-B0CD-0FD065319035}"/>
    <cellStyle name="Normal 7 3 2 7 3" xfId="21767" xr:uid="{E18CA4ED-CFC5-41EE-88E8-C0B079C33BD2}"/>
    <cellStyle name="Normal 7 3 2 7 4" xfId="36600" xr:uid="{C6EABE49-B5B6-4D9C-849B-292EC03CFE47}"/>
    <cellStyle name="Normal 7 3 2 8" xfId="9885" xr:uid="{1FC2B290-183E-451F-93A0-04D19A18EE87}"/>
    <cellStyle name="Normal 7 3 2 8 2" xfId="24723" xr:uid="{317D5841-778B-475E-A558-769AC761D343}"/>
    <cellStyle name="Normal 7 3 2 8 3" xfId="39556" xr:uid="{8B904101-D6BB-49C3-9C49-57E048D2D233}"/>
    <cellStyle name="Normal 7 3 2 9" xfId="17303" xr:uid="{739DC180-89CB-4722-9A34-4B91B5A3ADD3}"/>
    <cellStyle name="Normal 7 3 3" xfId="2383" xr:uid="{8F5DDFAC-ECFE-4EF2-83B3-2DF8DEF5DC49}"/>
    <cellStyle name="Normal 7 3 3 10" xfId="32207" xr:uid="{18C97AED-7FFD-49E7-9092-7BF493ABD559}"/>
    <cellStyle name="Normal 7 3 3 2" xfId="3694" xr:uid="{49233CF0-0C7D-4AF6-B3E0-12B1D659C89F}"/>
    <cellStyle name="Normal 7 3 3 2 2" xfId="5063" xr:uid="{311AA1FD-C246-4AC2-8E5E-8DAF8C07021E}"/>
    <cellStyle name="Normal 7 3 3 2 2 2" xfId="8302" xr:uid="{FC477F98-40A3-479C-829A-423B9DC36C3C}"/>
    <cellStyle name="Normal 7 3 3 2 2 2 2" xfId="15725" xr:uid="{977D1094-C840-49BB-8909-0A27C6F206DD}"/>
    <cellStyle name="Normal 7 3 3 2 2 2 2 2" xfId="30563" xr:uid="{B155F378-CC94-4C05-951A-8DF6C3AF22A1}"/>
    <cellStyle name="Normal 7 3 3 2 2 2 2 3" xfId="45396" xr:uid="{081D364A-5C66-432A-B643-381608E4C21A}"/>
    <cellStyle name="Normal 7 3 3 2 2 2 3" xfId="23143" xr:uid="{D443AE43-E830-4E7F-BCCD-F8CE6D4AB200}"/>
    <cellStyle name="Normal 7 3 3 2 2 2 4" xfId="37976" xr:uid="{4D5FFBE6-F85B-40F8-AC10-A2EFA7790780}"/>
    <cellStyle name="Normal 7 3 3 2 2 3" xfId="12487" xr:uid="{E31FE7BE-29A5-4507-BEAA-859EF104A0C7}"/>
    <cellStyle name="Normal 7 3 3 2 2 3 2" xfId="27325" xr:uid="{FE7DF18C-5838-4128-9460-7F6FAF4CF168}"/>
    <cellStyle name="Normal 7 3 3 2 2 3 3" xfId="42158" xr:uid="{CAD4E4BB-8898-4AEB-8678-14F257F10867}"/>
    <cellStyle name="Normal 7 3 3 2 2 4" xfId="19905" xr:uid="{DAFBE93B-A07F-4089-8AAC-B66E47F4997E}"/>
    <cellStyle name="Normal 7 3 3 2 2 5" xfId="34738" xr:uid="{F84FA52E-0454-42A0-A304-6E39B72D01E1}"/>
    <cellStyle name="Normal 7 3 3 2 3" xfId="6930" xr:uid="{9F6B9EFC-3CD8-4ED0-AB15-3D58D3829E7C}"/>
    <cellStyle name="Normal 7 3 3 2 3 2" xfId="14353" xr:uid="{1728E4FC-E260-412F-9E04-0F006D76E21B}"/>
    <cellStyle name="Normal 7 3 3 2 3 2 2" xfId="29191" xr:uid="{92BE7430-6AC7-438D-B60F-3ED5C6C23F34}"/>
    <cellStyle name="Normal 7 3 3 2 3 2 3" xfId="44024" xr:uid="{23394829-DCE9-436C-AB46-412379219857}"/>
    <cellStyle name="Normal 7 3 3 2 3 3" xfId="21771" xr:uid="{2EC2F504-D621-4072-BC7A-02F8DFBE37F2}"/>
    <cellStyle name="Normal 7 3 3 2 3 4" xfId="36604" xr:uid="{087489AA-BA9D-4560-AE51-C7C1B7BDB3E7}"/>
    <cellStyle name="Normal 7 3 3 2 4" xfId="11113" xr:uid="{CD6C8554-6882-4CDF-9820-B4173829EF11}"/>
    <cellStyle name="Normal 7 3 3 2 4 2" xfId="25951" xr:uid="{3A876376-E5E9-4564-8CCA-4AFC9E262892}"/>
    <cellStyle name="Normal 7 3 3 2 4 3" xfId="40784" xr:uid="{823DF6B7-0CE3-4167-9532-F7770B3FD6B4}"/>
    <cellStyle name="Normal 7 3 3 2 5" xfId="18531" xr:uid="{D8495887-E4F8-498B-BE7D-33473AA3DE9E}"/>
    <cellStyle name="Normal 7 3 3 2 6" xfId="33364" xr:uid="{6A18C504-E91E-4A88-B6D8-B38C32C78719}"/>
    <cellStyle name="Normal 7 3 3 3" xfId="3695" xr:uid="{8A85E4F3-16DA-459A-9244-BC505F652893}"/>
    <cellStyle name="Normal 7 3 3 3 2" xfId="5064" xr:uid="{7FB5AD88-FAE9-4CB2-948C-4E2624D2C8BB}"/>
    <cellStyle name="Normal 7 3 3 3 2 2" xfId="8303" xr:uid="{A810C039-78DC-4188-8AB3-F9D4D5FACE05}"/>
    <cellStyle name="Normal 7 3 3 3 2 2 2" xfId="15726" xr:uid="{EC1CE20F-0692-44E4-8B1A-B627013CE57D}"/>
    <cellStyle name="Normal 7 3 3 3 2 2 2 2" xfId="30564" xr:uid="{64B442AB-A04F-4EC6-9ABF-3C6E2E9FAA85}"/>
    <cellStyle name="Normal 7 3 3 3 2 2 2 3" xfId="45397" xr:uid="{1BC2507B-0C02-49CC-9E5D-EE9C03FB8529}"/>
    <cellStyle name="Normal 7 3 3 3 2 2 3" xfId="23144" xr:uid="{3C2EC51D-250E-4DD8-91CF-1993B0B02360}"/>
    <cellStyle name="Normal 7 3 3 3 2 2 4" xfId="37977" xr:uid="{931D506A-E9A3-42F1-86ED-A63294D85012}"/>
    <cellStyle name="Normal 7 3 3 3 2 3" xfId="12488" xr:uid="{1BA5559E-0A2A-487C-B21B-B93B95BC269A}"/>
    <cellStyle name="Normal 7 3 3 3 2 3 2" xfId="27326" xr:uid="{4EB3C0C4-6579-4AC3-B75A-157922917DA0}"/>
    <cellStyle name="Normal 7 3 3 3 2 3 3" xfId="42159" xr:uid="{E462107A-5D19-429C-8701-C7041E1B6F0C}"/>
    <cellStyle name="Normal 7 3 3 3 2 4" xfId="19906" xr:uid="{EFDCF9EA-90B2-44E8-A5D9-D36FCF43D63D}"/>
    <cellStyle name="Normal 7 3 3 3 2 5" xfId="34739" xr:uid="{36134B33-C239-446A-83A9-0DA8B0DEDAD8}"/>
    <cellStyle name="Normal 7 3 3 3 3" xfId="6931" xr:uid="{55BD5326-E4B6-4FC7-BD68-6C9103FBEAB5}"/>
    <cellStyle name="Normal 7 3 3 3 3 2" xfId="14354" xr:uid="{2E8923E6-EA21-44C7-9266-ECBFCDDD6FBD}"/>
    <cellStyle name="Normal 7 3 3 3 3 2 2" xfId="29192" xr:uid="{71863D2D-62D2-47BE-A7EA-8AA478A8C84A}"/>
    <cellStyle name="Normal 7 3 3 3 3 2 3" xfId="44025" xr:uid="{D421C503-095B-4278-AA35-FAE8BBF72AF3}"/>
    <cellStyle name="Normal 7 3 3 3 3 3" xfId="21772" xr:uid="{2496F292-EA31-4D1E-93E5-AD525812BC59}"/>
    <cellStyle name="Normal 7 3 3 3 3 4" xfId="36605" xr:uid="{22DAA1D6-C5E1-4E86-AB50-41F48A8BBADE}"/>
    <cellStyle name="Normal 7 3 3 3 4" xfId="11114" xr:uid="{6F4E271C-8813-4DED-8604-814280866A84}"/>
    <cellStyle name="Normal 7 3 3 3 4 2" xfId="25952" xr:uid="{CF35D08E-34DB-4417-85A3-D892C230F3B4}"/>
    <cellStyle name="Normal 7 3 3 3 4 3" xfId="40785" xr:uid="{44A2ACDE-C1CE-46C1-BC8E-C624EA19F9E0}"/>
    <cellStyle name="Normal 7 3 3 3 5" xfId="18532" xr:uid="{997066C4-1B86-4A28-A85A-DA28AF3928E1}"/>
    <cellStyle name="Normal 7 3 3 3 6" xfId="33365" xr:uid="{12AE616F-CE59-4725-B34D-F8CEE9822EBA}"/>
    <cellStyle name="Normal 7 3 3 4" xfId="5065" xr:uid="{6E2CEC0D-4C91-460D-96AB-A1E5FA6B7840}"/>
    <cellStyle name="Normal 7 3 3 4 2" xfId="8304" xr:uid="{AC197189-BA97-44DB-912A-17C2F057C51C}"/>
    <cellStyle name="Normal 7 3 3 4 2 2" xfId="15727" xr:uid="{EF51D60F-B402-48B7-9138-5FC8A107E435}"/>
    <cellStyle name="Normal 7 3 3 4 2 2 2" xfId="30565" xr:uid="{A8814906-3A86-40FD-92FB-9B5E1A2645B4}"/>
    <cellStyle name="Normal 7 3 3 4 2 2 3" xfId="45398" xr:uid="{8BB0F1CA-3B45-4F20-B494-A3B2EB1D636C}"/>
    <cellStyle name="Normal 7 3 3 4 2 3" xfId="23145" xr:uid="{B4B9BA85-1FFB-4E73-A4E0-96E4E5B9E7B0}"/>
    <cellStyle name="Normal 7 3 3 4 2 4" xfId="37978" xr:uid="{2ED6453D-F062-4304-8787-31F0F32E2C6C}"/>
    <cellStyle name="Normal 7 3 3 4 3" xfId="12489" xr:uid="{C5D3DFC6-7F83-4FB3-B6AB-9C2EE527A53D}"/>
    <cellStyle name="Normal 7 3 3 4 3 2" xfId="27327" xr:uid="{FFC3BC6F-5DC0-4DA3-BA76-1E40EB05E7B2}"/>
    <cellStyle name="Normal 7 3 3 4 3 3" xfId="42160" xr:uid="{67D1933D-E699-467F-88BA-0456CF812068}"/>
    <cellStyle name="Normal 7 3 3 4 4" xfId="19907" xr:uid="{8B1615DA-2BD2-4F9D-ADDE-E193F7D8F00E}"/>
    <cellStyle name="Normal 7 3 3 4 5" xfId="34740" xr:uid="{FACF2037-3236-4806-8C52-8B7290BA0FFB}"/>
    <cellStyle name="Normal 7 3 3 5" xfId="6026" xr:uid="{B3C95528-B178-4876-9C03-1E13997E942B}"/>
    <cellStyle name="Normal 7 3 3 5 2" xfId="9264" xr:uid="{3BFAE995-9B63-402C-BB80-CEB874D19B89}"/>
    <cellStyle name="Normal 7 3 3 5 2 2" xfId="16687" xr:uid="{CEAE2F64-312C-4B52-A331-1E73A0447B01}"/>
    <cellStyle name="Normal 7 3 3 5 2 2 2" xfId="31525" xr:uid="{F63E3E7C-9FB1-4FE0-A3BE-8270726E1254}"/>
    <cellStyle name="Normal 7 3 3 5 2 2 3" xfId="46358" xr:uid="{F267EC2D-1153-4DA8-ACD7-7C60CB2B424C}"/>
    <cellStyle name="Normal 7 3 3 5 2 3" xfId="24105" xr:uid="{D1F394D7-C7DF-4AD1-AAAE-3FE8E1B32EFC}"/>
    <cellStyle name="Normal 7 3 3 5 2 4" xfId="38938" xr:uid="{73CD72CF-184A-4198-88B2-8922437A2717}"/>
    <cellStyle name="Normal 7 3 3 5 3" xfId="13449" xr:uid="{CD443552-37A6-489D-AB07-AD144201FDFA}"/>
    <cellStyle name="Normal 7 3 3 5 3 2" xfId="28287" xr:uid="{D3C46426-B75F-4F63-BC6D-837C963D95D6}"/>
    <cellStyle name="Normal 7 3 3 5 3 3" xfId="43120" xr:uid="{57C01FBE-A13A-4B83-852C-6F287A894929}"/>
    <cellStyle name="Normal 7 3 3 5 4" xfId="20867" xr:uid="{059021DB-6EC9-4786-89F0-226072398A14}"/>
    <cellStyle name="Normal 7 3 3 5 5" xfId="35700" xr:uid="{583BD731-0BC1-4ADA-A722-EBF889D03791}"/>
    <cellStyle name="Normal 7 3 3 6" xfId="3693" xr:uid="{74552930-E875-4304-BAEC-658BEA5FD9C4}"/>
    <cellStyle name="Normal 7 3 3 6 2" xfId="9602" xr:uid="{A76301B3-8204-41CE-84B6-9A64C7BD5F33}"/>
    <cellStyle name="Normal 7 3 3 6 2 2" xfId="17025" xr:uid="{C1832CC2-3268-4CD5-98EA-555947608222}"/>
    <cellStyle name="Normal 7 3 3 6 2 2 2" xfId="31863" xr:uid="{AA351569-CB51-4B6F-BD55-3FE50BA871FC}"/>
    <cellStyle name="Normal 7 3 3 6 2 2 3" xfId="46696" xr:uid="{9204086E-C1EA-49A5-8362-8EE9E8F44518}"/>
    <cellStyle name="Normal 7 3 3 6 2 3" xfId="24443" xr:uid="{F172754A-079F-49E4-9E26-82446808EEAA}"/>
    <cellStyle name="Normal 7 3 3 6 2 4" xfId="39276" xr:uid="{15DF79E0-2FA7-49EC-9236-29C9369FD120}"/>
    <cellStyle name="Normal 7 3 3 6 3" xfId="11112" xr:uid="{4D334B10-8630-4473-9C52-BFF9FA0FAF65}"/>
    <cellStyle name="Normal 7 3 3 6 3 2" xfId="25950" xr:uid="{708E1C46-EA65-4C08-B6E4-A14B65763FA3}"/>
    <cellStyle name="Normal 7 3 3 6 3 3" xfId="40783" xr:uid="{91F93326-31F0-4BE5-B87A-D052BD95E219}"/>
    <cellStyle name="Normal 7 3 3 6 4" xfId="18530" xr:uid="{94172A71-D0FE-41E3-A6FA-1B153CB0AD2D}"/>
    <cellStyle name="Normal 7 3 3 6 5" xfId="33363" xr:uid="{A94C2098-4559-4A05-AE47-48EEA0C3E565}"/>
    <cellStyle name="Normal 7 3 3 7" xfId="6929" xr:uid="{7545B1C7-56F3-4640-AE2B-06BA6F61FA24}"/>
    <cellStyle name="Normal 7 3 3 7 2" xfId="14352" xr:uid="{F076BE32-3641-49EE-BA4D-5C01439A4FDD}"/>
    <cellStyle name="Normal 7 3 3 7 2 2" xfId="29190" xr:uid="{FF5ADF3A-8677-41E9-9F35-A03F189EED29}"/>
    <cellStyle name="Normal 7 3 3 7 2 3" xfId="44023" xr:uid="{D89DAF96-3AE8-4727-B388-4D284AF6D59E}"/>
    <cellStyle name="Normal 7 3 3 7 3" xfId="21770" xr:uid="{DD6624AD-1B96-47F4-8BCF-1C8DB76D9AC3}"/>
    <cellStyle name="Normal 7 3 3 7 4" xfId="36603" xr:uid="{2044EAB8-66B6-475F-B314-9206AA74DB6B}"/>
    <cellStyle name="Normal 7 3 3 8" xfId="9956" xr:uid="{A7563295-1E15-4E94-8153-60CFF36396F2}"/>
    <cellStyle name="Normal 7 3 3 8 2" xfId="24794" xr:uid="{6BF70145-0DF3-4367-9F9D-346958BD2D4B}"/>
    <cellStyle name="Normal 7 3 3 8 3" xfId="39627" xr:uid="{952AD3BE-9750-454E-9B88-B6FF539B5DD9}"/>
    <cellStyle name="Normal 7 3 3 9" xfId="17374" xr:uid="{7972C5AE-6CD5-4603-8262-E7459089996A}"/>
    <cellStyle name="Normal 7 3 4" xfId="2497" xr:uid="{6CC168F0-4982-43EE-AED4-784D437CF660}"/>
    <cellStyle name="Normal 7 3 4 10" xfId="32283" xr:uid="{5F1500C5-8649-4869-BB93-7B056AFCCEFB}"/>
    <cellStyle name="Normal 7 3 4 2" xfId="3697" xr:uid="{3FA733B6-2E32-4B00-ADC6-0A313AA5E457}"/>
    <cellStyle name="Normal 7 3 4 2 2" xfId="5066" xr:uid="{83351A02-9B21-4080-B11E-8815DF2876C6}"/>
    <cellStyle name="Normal 7 3 4 2 2 2" xfId="8305" xr:uid="{36EE000E-D651-43E5-A6CB-EA67DE705782}"/>
    <cellStyle name="Normal 7 3 4 2 2 2 2" xfId="15728" xr:uid="{5B75FFAD-7199-4ABA-902D-653CFC71A526}"/>
    <cellStyle name="Normal 7 3 4 2 2 2 2 2" xfId="30566" xr:uid="{8F8CAFA8-D6BE-48D9-95A9-6C8C21AA0F3C}"/>
    <cellStyle name="Normal 7 3 4 2 2 2 2 3" xfId="45399" xr:uid="{2CD38E23-612E-4FF0-A57A-3695E19D98B3}"/>
    <cellStyle name="Normal 7 3 4 2 2 2 3" xfId="23146" xr:uid="{03359A8E-9993-4693-AF97-5BA0A052D71E}"/>
    <cellStyle name="Normal 7 3 4 2 2 2 4" xfId="37979" xr:uid="{D1B17A25-2233-48C0-93FE-45B7FA405F55}"/>
    <cellStyle name="Normal 7 3 4 2 2 3" xfId="12490" xr:uid="{2D6ABAC9-A6FF-46AB-99A4-3563C177ED1D}"/>
    <cellStyle name="Normal 7 3 4 2 2 3 2" xfId="27328" xr:uid="{3A096790-0ECD-4FE3-B56C-7B4CCCA6CAD5}"/>
    <cellStyle name="Normal 7 3 4 2 2 3 3" xfId="42161" xr:uid="{EA32116D-180C-4B23-AFA9-089C6B8569EC}"/>
    <cellStyle name="Normal 7 3 4 2 2 4" xfId="19908" xr:uid="{E55C9A84-133E-41A2-9854-257DD6640B4A}"/>
    <cellStyle name="Normal 7 3 4 2 2 5" xfId="34741" xr:uid="{CC92745D-E722-49D4-A77F-09B9F7382787}"/>
    <cellStyle name="Normal 7 3 4 2 3" xfId="6933" xr:uid="{25BD5DF4-EDBF-4667-BD0B-B3F3027174EE}"/>
    <cellStyle name="Normal 7 3 4 2 3 2" xfId="14356" xr:uid="{8F465E82-9449-45FD-B543-AE34C0E510CE}"/>
    <cellStyle name="Normal 7 3 4 2 3 2 2" xfId="29194" xr:uid="{F331636D-29B2-4DBF-9550-76DA7CBBE986}"/>
    <cellStyle name="Normal 7 3 4 2 3 2 3" xfId="44027" xr:uid="{81C12E48-B335-49E6-B50E-415B9C05B0E0}"/>
    <cellStyle name="Normal 7 3 4 2 3 3" xfId="21774" xr:uid="{EABE700C-135F-4342-9558-6715967206A0}"/>
    <cellStyle name="Normal 7 3 4 2 3 4" xfId="36607" xr:uid="{39017B62-187D-4A38-8D7F-E5434360721C}"/>
    <cellStyle name="Normal 7 3 4 2 4" xfId="11116" xr:uid="{95A740A1-93F1-44FD-BC4C-8EF2077ED990}"/>
    <cellStyle name="Normal 7 3 4 2 4 2" xfId="25954" xr:uid="{8D4A11F4-551B-42B1-9F63-CF30D945CED4}"/>
    <cellStyle name="Normal 7 3 4 2 4 3" xfId="40787" xr:uid="{D44DA091-EA71-4178-86A3-E5C8D5AD649A}"/>
    <cellStyle name="Normal 7 3 4 2 5" xfId="18534" xr:uid="{F83CA78E-98B2-46FD-BE98-9BB39A4BB20A}"/>
    <cellStyle name="Normal 7 3 4 2 6" xfId="33367" xr:uid="{F7265CCF-9986-4B35-AEC1-A82F868D3FFF}"/>
    <cellStyle name="Normal 7 3 4 3" xfId="3698" xr:uid="{391A34DA-F106-4B2C-BADE-BDDD17874D81}"/>
    <cellStyle name="Normal 7 3 4 3 2" xfId="5067" xr:uid="{A8D553F6-35D6-492A-BCE0-266DB7780614}"/>
    <cellStyle name="Normal 7 3 4 3 2 2" xfId="8306" xr:uid="{621C481F-09D8-4F4F-AD84-2BEA0A66C90A}"/>
    <cellStyle name="Normal 7 3 4 3 2 2 2" xfId="15729" xr:uid="{7EE24870-B2EC-406A-8788-AD64F8B6778A}"/>
    <cellStyle name="Normal 7 3 4 3 2 2 2 2" xfId="30567" xr:uid="{1C11B383-A9CB-48CA-A8F7-5469158C7B8C}"/>
    <cellStyle name="Normal 7 3 4 3 2 2 2 3" xfId="45400" xr:uid="{CE73980C-9B6E-4715-81C6-A2AA45A8CEF9}"/>
    <cellStyle name="Normal 7 3 4 3 2 2 3" xfId="23147" xr:uid="{3E8FFF77-FD9F-40AA-930A-8DCF65CF5A39}"/>
    <cellStyle name="Normal 7 3 4 3 2 2 4" xfId="37980" xr:uid="{0E612761-2FA9-4BF4-B40F-8E29285FB6E0}"/>
    <cellStyle name="Normal 7 3 4 3 2 3" xfId="12491" xr:uid="{561A2B9D-A487-44C8-8FC1-8282ACE1FF91}"/>
    <cellStyle name="Normal 7 3 4 3 2 3 2" xfId="27329" xr:uid="{963D0341-A339-4A56-9D7A-32A851735025}"/>
    <cellStyle name="Normal 7 3 4 3 2 3 3" xfId="42162" xr:uid="{C81EE037-C1A0-4241-8321-0EC76D6481B2}"/>
    <cellStyle name="Normal 7 3 4 3 2 4" xfId="19909" xr:uid="{C872B66A-34E2-46C7-A6AA-7305496CFEF4}"/>
    <cellStyle name="Normal 7 3 4 3 2 5" xfId="34742" xr:uid="{2DEF252E-A7FA-4CAA-86C7-E79D762BF7D1}"/>
    <cellStyle name="Normal 7 3 4 3 3" xfId="6934" xr:uid="{182EDABE-7D30-499B-B0A8-EFCABDF10D40}"/>
    <cellStyle name="Normal 7 3 4 3 3 2" xfId="14357" xr:uid="{3A28C3B6-149B-4A58-9A94-DE5086AA590C}"/>
    <cellStyle name="Normal 7 3 4 3 3 2 2" xfId="29195" xr:uid="{D5071346-47A8-468B-88D7-07A96A6FF37A}"/>
    <cellStyle name="Normal 7 3 4 3 3 2 3" xfId="44028" xr:uid="{B61E78A7-7EBC-4FE9-BB42-CAE9AE1B3948}"/>
    <cellStyle name="Normal 7 3 4 3 3 3" xfId="21775" xr:uid="{29324B7D-0953-4380-869C-68A36BA08383}"/>
    <cellStyle name="Normal 7 3 4 3 3 4" xfId="36608" xr:uid="{F5DA8DD9-AED8-461C-9D49-E18B3698A2FA}"/>
    <cellStyle name="Normal 7 3 4 3 4" xfId="11117" xr:uid="{F872C75B-EFC0-439E-8AFF-17D59C4BC937}"/>
    <cellStyle name="Normal 7 3 4 3 4 2" xfId="25955" xr:uid="{6CB385B7-EC26-466A-A79C-E0571789F809}"/>
    <cellStyle name="Normal 7 3 4 3 4 3" xfId="40788" xr:uid="{5476371A-7A44-4C2D-8CA4-C3AD4AE37364}"/>
    <cellStyle name="Normal 7 3 4 3 5" xfId="18535" xr:uid="{FD68FA14-B5CC-44C3-8B2D-8826ADF3A730}"/>
    <cellStyle name="Normal 7 3 4 3 6" xfId="33368" xr:uid="{3B6379A0-A900-4C95-A0EF-A4187D32EA09}"/>
    <cellStyle name="Normal 7 3 4 4" xfId="5068" xr:uid="{0D28E10A-7036-4DCE-87B9-C31287086B87}"/>
    <cellStyle name="Normal 7 3 4 4 2" xfId="8307" xr:uid="{7B4EFB4E-F28F-4965-9D41-BAA5F268F45C}"/>
    <cellStyle name="Normal 7 3 4 4 2 2" xfId="15730" xr:uid="{A7E14082-4AFE-4AEE-A26B-BECB9C32CCC4}"/>
    <cellStyle name="Normal 7 3 4 4 2 2 2" xfId="30568" xr:uid="{5959F71F-9F66-43C0-8DC9-916696D576E0}"/>
    <cellStyle name="Normal 7 3 4 4 2 2 3" xfId="45401" xr:uid="{45D66C68-0BAA-48FE-9125-C762C6ECF4B1}"/>
    <cellStyle name="Normal 7 3 4 4 2 3" xfId="23148" xr:uid="{C8688662-D368-414B-823B-D3907EA41F5D}"/>
    <cellStyle name="Normal 7 3 4 4 2 4" xfId="37981" xr:uid="{504617C0-2BE9-4663-B14B-4A2DC21B3F75}"/>
    <cellStyle name="Normal 7 3 4 4 3" xfId="12492" xr:uid="{6340D843-590A-4CA7-8802-CCFE88421EE9}"/>
    <cellStyle name="Normal 7 3 4 4 3 2" xfId="27330" xr:uid="{A2EA8A0D-BDB2-4D61-81DA-E3CF632DBDA2}"/>
    <cellStyle name="Normal 7 3 4 4 3 3" xfId="42163" xr:uid="{497250BF-551E-4200-921A-B0C72A1718F3}"/>
    <cellStyle name="Normal 7 3 4 4 4" xfId="19910" xr:uid="{4ED47B26-9168-4147-A2E8-A9AFD4DC1289}"/>
    <cellStyle name="Normal 7 3 4 4 5" xfId="34743" xr:uid="{66E496F1-1D56-4CB9-AB85-185377F8B048}"/>
    <cellStyle name="Normal 7 3 4 5" xfId="6041" xr:uid="{EDDEC554-EEC8-4A7E-A875-6B296D279F02}"/>
    <cellStyle name="Normal 7 3 4 5 2" xfId="9279" xr:uid="{E8502E84-10A6-4BE0-A450-53A5C25EF63E}"/>
    <cellStyle name="Normal 7 3 4 5 2 2" xfId="16702" xr:uid="{F32E4B95-29FB-4932-975A-E84868D8573A}"/>
    <cellStyle name="Normal 7 3 4 5 2 2 2" xfId="31540" xr:uid="{7644876B-C70E-4B8D-B327-C063EDD040AD}"/>
    <cellStyle name="Normal 7 3 4 5 2 2 3" xfId="46373" xr:uid="{C4A7FB33-B4F4-4C6D-A971-ED3EEE2EE66E}"/>
    <cellStyle name="Normal 7 3 4 5 2 3" xfId="24120" xr:uid="{A198C2AA-44C8-4473-905B-398F893E7D0A}"/>
    <cellStyle name="Normal 7 3 4 5 2 4" xfId="38953" xr:uid="{CDE5B98A-8B34-4025-955C-3EB7BABEB191}"/>
    <cellStyle name="Normal 7 3 4 5 3" xfId="13464" xr:uid="{C77BD1C3-9038-4C24-BC02-4651A20D0A93}"/>
    <cellStyle name="Normal 7 3 4 5 3 2" xfId="28302" xr:uid="{CD012C79-BF90-4D59-AE83-EDB6406BB856}"/>
    <cellStyle name="Normal 7 3 4 5 3 3" xfId="43135" xr:uid="{2CB9F8B2-2068-4D87-AC5A-DAFFBC7E47C7}"/>
    <cellStyle name="Normal 7 3 4 5 4" xfId="20882" xr:uid="{34CAA7B6-9B69-462C-ACBE-32B1DDE8C3B6}"/>
    <cellStyle name="Normal 7 3 4 5 5" xfId="35715" xr:uid="{2D9D03C5-1EFE-4B75-A3D6-8465EABF17F7}"/>
    <cellStyle name="Normal 7 3 4 6" xfId="3696" xr:uid="{74C4657B-1462-49E8-9D9E-3DBDAD983A1E}"/>
    <cellStyle name="Normal 7 3 4 6 2" xfId="9603" xr:uid="{53B5C608-9ED7-4274-BEC9-D42C8F35509B}"/>
    <cellStyle name="Normal 7 3 4 6 2 2" xfId="17026" xr:uid="{FDB9559F-CD2D-4B8B-AE39-C925C53FE087}"/>
    <cellStyle name="Normal 7 3 4 6 2 2 2" xfId="31864" xr:uid="{ED86C2DD-E376-4CBD-803C-D49215138123}"/>
    <cellStyle name="Normal 7 3 4 6 2 2 3" xfId="46697" xr:uid="{CF928294-960F-41D4-A4C5-F4AF299DC024}"/>
    <cellStyle name="Normal 7 3 4 6 2 3" xfId="24444" xr:uid="{E0FCABE9-2273-4B2A-BF76-D752848E8890}"/>
    <cellStyle name="Normal 7 3 4 6 2 4" xfId="39277" xr:uid="{8A42B818-CE0C-4970-A3F2-F23502A12FD6}"/>
    <cellStyle name="Normal 7 3 4 6 3" xfId="11115" xr:uid="{A542275F-F74A-4151-B874-805074160DDE}"/>
    <cellStyle name="Normal 7 3 4 6 3 2" xfId="25953" xr:uid="{65D994E2-06E5-403E-904F-291457231BE2}"/>
    <cellStyle name="Normal 7 3 4 6 3 3" xfId="40786" xr:uid="{B139B9C6-95F2-497D-91A9-8AA00F35029C}"/>
    <cellStyle name="Normal 7 3 4 6 4" xfId="18533" xr:uid="{F08E9E07-7346-49C8-BDEA-3A44E0F043EA}"/>
    <cellStyle name="Normal 7 3 4 6 5" xfId="33366" xr:uid="{68C49FD8-DA10-4AAC-A57C-D13D3581F7E7}"/>
    <cellStyle name="Normal 7 3 4 7" xfId="6932" xr:uid="{ABF229B8-4D4A-48E5-A8B2-D8E784A795B5}"/>
    <cellStyle name="Normal 7 3 4 7 2" xfId="14355" xr:uid="{7315AC2A-9E7D-46DD-B3E0-3859F94B286F}"/>
    <cellStyle name="Normal 7 3 4 7 2 2" xfId="29193" xr:uid="{7E66FE8C-54F7-4E56-AE4A-2438E48C0859}"/>
    <cellStyle name="Normal 7 3 4 7 2 3" xfId="44026" xr:uid="{857D0B8D-CEFB-46AC-99CD-2767B54D8F89}"/>
    <cellStyle name="Normal 7 3 4 7 3" xfId="21773" xr:uid="{5F479D16-9FB8-4076-A7B3-02A85E6494C4}"/>
    <cellStyle name="Normal 7 3 4 7 4" xfId="36606" xr:uid="{4047F318-AC1D-4874-8300-985E85E8560E}"/>
    <cellStyle name="Normal 7 3 4 8" xfId="10032" xr:uid="{4CE70562-69EA-4F13-8D5D-D20819E7F32F}"/>
    <cellStyle name="Normal 7 3 4 8 2" xfId="24870" xr:uid="{DAFC1E05-0380-47D2-BF90-8AEFB209BC09}"/>
    <cellStyle name="Normal 7 3 4 8 3" xfId="39703" xr:uid="{5B440137-7EB9-4AC9-8D3C-CD20E13B7813}"/>
    <cellStyle name="Normal 7 3 4 9" xfId="17450" xr:uid="{915C9C66-2083-4B28-A8D4-B45AD53E62A4}"/>
    <cellStyle name="Normal 7 3 5" xfId="2541" xr:uid="{2051D528-AC1B-4A43-B592-ED50E75D5896}"/>
    <cellStyle name="Normal 7 3 5 10" xfId="32324" xr:uid="{E3FC3D97-AB9B-4C45-AAB5-FC9A9614A5BB}"/>
    <cellStyle name="Normal 7 3 5 2" xfId="3700" xr:uid="{8A5AD289-48B6-422B-A6F4-3057D71A8CBD}"/>
    <cellStyle name="Normal 7 3 5 2 2" xfId="5069" xr:uid="{77E9F1BC-05AA-4382-97C3-67F3A2594583}"/>
    <cellStyle name="Normal 7 3 5 2 2 2" xfId="8308" xr:uid="{8273A8B3-F374-473C-9784-D0F0F29BA90F}"/>
    <cellStyle name="Normal 7 3 5 2 2 2 2" xfId="15731" xr:uid="{8E5281E6-4B09-4EF4-8E2F-0D5AB1360C82}"/>
    <cellStyle name="Normal 7 3 5 2 2 2 2 2" xfId="30569" xr:uid="{ABF824E9-7424-4223-B30C-91C7C50B36B1}"/>
    <cellStyle name="Normal 7 3 5 2 2 2 2 3" xfId="45402" xr:uid="{B73B115D-346A-4007-9A81-063C25FCA6A9}"/>
    <cellStyle name="Normal 7 3 5 2 2 2 3" xfId="23149" xr:uid="{A81DC897-74C2-4D9D-8FD9-D6554D4C04C2}"/>
    <cellStyle name="Normal 7 3 5 2 2 2 4" xfId="37982" xr:uid="{1449AB8F-07AB-448B-B104-22F193909E3E}"/>
    <cellStyle name="Normal 7 3 5 2 2 3" xfId="12493" xr:uid="{39BA9796-043B-4241-9CE9-BFED15C9F6EE}"/>
    <cellStyle name="Normal 7 3 5 2 2 3 2" xfId="27331" xr:uid="{C670370A-BB7D-49BE-8D23-A570C54C55B8}"/>
    <cellStyle name="Normal 7 3 5 2 2 3 3" xfId="42164" xr:uid="{E7D8BA11-0878-4738-80F0-3AD336351B0C}"/>
    <cellStyle name="Normal 7 3 5 2 2 4" xfId="19911" xr:uid="{7E776926-C372-4201-825A-32FC9C105BFE}"/>
    <cellStyle name="Normal 7 3 5 2 2 5" xfId="34744" xr:uid="{E2C76128-729E-4189-85BE-F62CBABA90BF}"/>
    <cellStyle name="Normal 7 3 5 2 3" xfId="6936" xr:uid="{D4287F9C-6C50-42D1-8035-9F75B674BE16}"/>
    <cellStyle name="Normal 7 3 5 2 3 2" xfId="14359" xr:uid="{871F1740-AB8F-479D-9A79-D2744415555D}"/>
    <cellStyle name="Normal 7 3 5 2 3 2 2" xfId="29197" xr:uid="{8D6CF9F4-FC7C-4170-B170-7E0519F54B11}"/>
    <cellStyle name="Normal 7 3 5 2 3 2 3" xfId="44030" xr:uid="{281791BF-5399-4FA7-B07A-524B1A2D9CC1}"/>
    <cellStyle name="Normal 7 3 5 2 3 3" xfId="21777" xr:uid="{8FEDF716-5B7D-48BD-AAE3-0B95A9A53338}"/>
    <cellStyle name="Normal 7 3 5 2 3 4" xfId="36610" xr:uid="{3FA96B3E-7FE4-4E2F-AD3B-8AD7A2DCEABB}"/>
    <cellStyle name="Normal 7 3 5 2 4" xfId="11119" xr:uid="{2D455BC0-4715-46E9-8127-44A3B74C994B}"/>
    <cellStyle name="Normal 7 3 5 2 4 2" xfId="25957" xr:uid="{0DB54322-F80D-4720-ABC0-F2C910DBE902}"/>
    <cellStyle name="Normal 7 3 5 2 4 3" xfId="40790" xr:uid="{1435D93D-F502-42A6-9383-A11C789D190B}"/>
    <cellStyle name="Normal 7 3 5 2 5" xfId="18537" xr:uid="{0CCBFDEA-D1B5-4B7E-AB01-C4BC7483BA2E}"/>
    <cellStyle name="Normal 7 3 5 2 6" xfId="33370" xr:uid="{B47443EE-C5DD-4E4A-9374-D9D30EEE826E}"/>
    <cellStyle name="Normal 7 3 5 3" xfId="3701" xr:uid="{58872D63-7DB7-4544-8EE0-9F2383EC8F7C}"/>
    <cellStyle name="Normal 7 3 5 3 2" xfId="5070" xr:uid="{F6CFC8F7-D750-4A54-A93E-121E9FA97D85}"/>
    <cellStyle name="Normal 7 3 5 3 2 2" xfId="8309" xr:uid="{2FCF0B71-44B0-45E7-AD25-0C9F842B652F}"/>
    <cellStyle name="Normal 7 3 5 3 2 2 2" xfId="15732" xr:uid="{AB3821C6-8439-4AC7-A7B1-BCF2EB07FD88}"/>
    <cellStyle name="Normal 7 3 5 3 2 2 2 2" xfId="30570" xr:uid="{A4B02F7E-D0FA-4EB9-8222-B1403404C609}"/>
    <cellStyle name="Normal 7 3 5 3 2 2 2 3" xfId="45403" xr:uid="{7203145D-662D-4661-93E4-24B85EDCBA23}"/>
    <cellStyle name="Normal 7 3 5 3 2 2 3" xfId="23150" xr:uid="{E5DB244F-B8C8-4279-8097-A9CCCF58DC9A}"/>
    <cellStyle name="Normal 7 3 5 3 2 2 4" xfId="37983" xr:uid="{1FC25112-110C-4235-9D10-3D5535C5F9A8}"/>
    <cellStyle name="Normal 7 3 5 3 2 3" xfId="12494" xr:uid="{6A1D9A61-8833-4631-A9FD-344BE1748E74}"/>
    <cellStyle name="Normal 7 3 5 3 2 3 2" xfId="27332" xr:uid="{66F8D7F3-1270-4C9D-B4F4-6572F35ADF87}"/>
    <cellStyle name="Normal 7 3 5 3 2 3 3" xfId="42165" xr:uid="{47021E13-49B9-4FC0-9103-747E22BEED69}"/>
    <cellStyle name="Normal 7 3 5 3 2 4" xfId="19912" xr:uid="{6BFB469C-0DBE-497C-B7A4-353221B35EAB}"/>
    <cellStyle name="Normal 7 3 5 3 2 5" xfId="34745" xr:uid="{4E129AAC-48C0-4B62-BAAA-C7C1432D1E2A}"/>
    <cellStyle name="Normal 7 3 5 3 3" xfId="6937" xr:uid="{46418138-5AE8-4EA8-9F5D-311A96D67B71}"/>
    <cellStyle name="Normal 7 3 5 3 3 2" xfId="14360" xr:uid="{6BA8345D-FA1A-424E-826B-275AA4B6D038}"/>
    <cellStyle name="Normal 7 3 5 3 3 2 2" xfId="29198" xr:uid="{C3254FA5-44F3-419C-A220-B1B48D274136}"/>
    <cellStyle name="Normal 7 3 5 3 3 2 3" xfId="44031" xr:uid="{5F61F0A0-B95F-4A7B-B6EC-CF9681E6A8D1}"/>
    <cellStyle name="Normal 7 3 5 3 3 3" xfId="21778" xr:uid="{A337EE60-A3A8-407B-9110-F804B02B59BC}"/>
    <cellStyle name="Normal 7 3 5 3 3 4" xfId="36611" xr:uid="{8FA7388C-69BE-4BF3-93AF-E5678222CB55}"/>
    <cellStyle name="Normal 7 3 5 3 4" xfId="11120" xr:uid="{B4A392C7-6149-4A82-8CB9-05781C715FF9}"/>
    <cellStyle name="Normal 7 3 5 3 4 2" xfId="25958" xr:uid="{9CC526F7-D194-4B8F-B2DC-81AE9450B020}"/>
    <cellStyle name="Normal 7 3 5 3 4 3" xfId="40791" xr:uid="{B9119AEC-A3A1-4FE9-975E-350E156DEEF0}"/>
    <cellStyle name="Normal 7 3 5 3 5" xfId="18538" xr:uid="{67DBA323-1D7A-4C0F-8B23-00986B952548}"/>
    <cellStyle name="Normal 7 3 5 3 6" xfId="33371" xr:uid="{A6B5AC54-B540-4A67-8456-A7FED9CE57B6}"/>
    <cellStyle name="Normal 7 3 5 4" xfId="5071" xr:uid="{0D16DE9E-F345-4B0F-A1F2-AD75F8CF456D}"/>
    <cellStyle name="Normal 7 3 5 4 2" xfId="8310" xr:uid="{D5A251FC-6FEB-4D78-A95B-88BD16E1A7BA}"/>
    <cellStyle name="Normal 7 3 5 4 2 2" xfId="15733" xr:uid="{4E15253B-D7E7-4569-82D4-3A72515F796E}"/>
    <cellStyle name="Normal 7 3 5 4 2 2 2" xfId="30571" xr:uid="{46DE2194-1BE7-4749-A066-2B15301C350D}"/>
    <cellStyle name="Normal 7 3 5 4 2 2 3" xfId="45404" xr:uid="{1D4FD842-EAD2-4E79-9C25-3A7874B2EA1D}"/>
    <cellStyle name="Normal 7 3 5 4 2 3" xfId="23151" xr:uid="{AD9B9F06-00D6-4489-82AE-E6E95A14F079}"/>
    <cellStyle name="Normal 7 3 5 4 2 4" xfId="37984" xr:uid="{9CC7F3F6-57DD-4AA7-BE37-70A16CA4650A}"/>
    <cellStyle name="Normal 7 3 5 4 3" xfId="12495" xr:uid="{4408AF1D-9292-4B09-B864-F13EB086852D}"/>
    <cellStyle name="Normal 7 3 5 4 3 2" xfId="27333" xr:uid="{CF93FF9C-D122-4530-B14B-6B07C8B8D73D}"/>
    <cellStyle name="Normal 7 3 5 4 3 3" xfId="42166" xr:uid="{D8555E72-E883-4D9B-8BDF-D1424AD24C5F}"/>
    <cellStyle name="Normal 7 3 5 4 4" xfId="19913" xr:uid="{E67D8606-B6E1-4E46-BA6A-E654E26F9747}"/>
    <cellStyle name="Normal 7 3 5 4 5" xfId="34746" xr:uid="{832215B1-F285-4624-BB6A-E4DC27F37A1C}"/>
    <cellStyle name="Normal 7 3 5 5" xfId="5772" xr:uid="{EF333518-D4DF-4E26-BF43-237BDEA49C3D}"/>
    <cellStyle name="Normal 7 3 5 5 2" xfId="9012" xr:uid="{70CFBA72-F129-44D2-B530-E4156105E088}"/>
    <cellStyle name="Normal 7 3 5 5 2 2" xfId="16435" xr:uid="{F8832668-460A-4621-A24A-008F6C016D41}"/>
    <cellStyle name="Normal 7 3 5 5 2 2 2" xfId="31273" xr:uid="{1750B536-D71F-4F6C-8D83-1F9804F48FCA}"/>
    <cellStyle name="Normal 7 3 5 5 2 2 3" xfId="46106" xr:uid="{19CE2C7B-CD83-4640-B52F-EEF4F3107D0C}"/>
    <cellStyle name="Normal 7 3 5 5 2 3" xfId="23853" xr:uid="{A4508657-5B9E-46AD-96CA-EB398F6FA7D8}"/>
    <cellStyle name="Normal 7 3 5 5 2 4" xfId="38686" xr:uid="{22A98C00-DE1E-4765-98CC-05798BDA94A6}"/>
    <cellStyle name="Normal 7 3 5 5 3" xfId="13197" xr:uid="{56CE684F-130F-4B3E-A101-8FCAA80F48FC}"/>
    <cellStyle name="Normal 7 3 5 5 3 2" xfId="28035" xr:uid="{43F6B73B-F2D9-419B-8EE8-9B4D4F893825}"/>
    <cellStyle name="Normal 7 3 5 5 3 3" xfId="42868" xr:uid="{CEB1DF80-8736-4D29-AC07-DABDDD98F5BC}"/>
    <cellStyle name="Normal 7 3 5 5 4" xfId="20615" xr:uid="{102EBCF2-F59C-436A-9DE8-2FF340FC917F}"/>
    <cellStyle name="Normal 7 3 5 5 5" xfId="35448" xr:uid="{2DEC7D5E-6ABA-4F27-848F-798E7A8EB5C1}"/>
    <cellStyle name="Normal 7 3 5 6" xfId="3699" xr:uid="{8D5AC3DC-3124-4FA4-A115-BB241B9AECE7}"/>
    <cellStyle name="Normal 7 3 5 6 2" xfId="9604" xr:uid="{DB829FB6-0136-4860-B3C7-6C678015F2F3}"/>
    <cellStyle name="Normal 7 3 5 6 2 2" xfId="17027" xr:uid="{292CEF64-394C-4454-B838-3F45686F583A}"/>
    <cellStyle name="Normal 7 3 5 6 2 2 2" xfId="31865" xr:uid="{78447836-B50A-494B-93F7-7154B01FB644}"/>
    <cellStyle name="Normal 7 3 5 6 2 2 3" xfId="46698" xr:uid="{36BB3E29-B30D-4728-A3A6-68F74667D5D4}"/>
    <cellStyle name="Normal 7 3 5 6 2 3" xfId="24445" xr:uid="{D253D339-2102-4441-A87A-9CF90742AC57}"/>
    <cellStyle name="Normal 7 3 5 6 2 4" xfId="39278" xr:uid="{29656187-9544-4898-9DC7-BE9DB43FB7FD}"/>
    <cellStyle name="Normal 7 3 5 6 3" xfId="11118" xr:uid="{59C5BC05-4F3F-4C5B-B126-A8EB0C92E037}"/>
    <cellStyle name="Normal 7 3 5 6 3 2" xfId="25956" xr:uid="{7271CDA1-3D18-46DF-A068-4544C2631673}"/>
    <cellStyle name="Normal 7 3 5 6 3 3" xfId="40789" xr:uid="{A3FD2495-B34D-4FBD-9B49-F8378785AF26}"/>
    <cellStyle name="Normal 7 3 5 6 4" xfId="18536" xr:uid="{275E3FA6-643E-4F38-BC95-6FF0E37B46A0}"/>
    <cellStyle name="Normal 7 3 5 6 5" xfId="33369" xr:uid="{32CA2A1E-A4CB-476D-A189-C050A7EBF2D8}"/>
    <cellStyle name="Normal 7 3 5 7" xfId="6935" xr:uid="{0A8411D8-461B-4940-930D-0EEE195B45E7}"/>
    <cellStyle name="Normal 7 3 5 7 2" xfId="14358" xr:uid="{CFD6B006-E7CB-4047-8A18-A3B0D16DA55F}"/>
    <cellStyle name="Normal 7 3 5 7 2 2" xfId="29196" xr:uid="{CED8F7D6-50F4-4308-BB87-3E0BEB31FE2B}"/>
    <cellStyle name="Normal 7 3 5 7 2 3" xfId="44029" xr:uid="{8848B9E9-8C06-47E2-8F06-41E7E79C2085}"/>
    <cellStyle name="Normal 7 3 5 7 3" xfId="21776" xr:uid="{5A45006B-A423-4C28-BA6B-C3BCDDB9AC6B}"/>
    <cellStyle name="Normal 7 3 5 7 4" xfId="36609" xr:uid="{D8770E04-003A-4250-A172-B4A04B6EAFC1}"/>
    <cellStyle name="Normal 7 3 5 8" xfId="10073" xr:uid="{0F890B42-B304-4B9E-BA6C-B6FF0CD543BF}"/>
    <cellStyle name="Normal 7 3 5 8 2" xfId="24911" xr:uid="{5454B957-6C3E-4559-80E8-68C1B8679273}"/>
    <cellStyle name="Normal 7 3 5 8 3" xfId="39744" xr:uid="{4497DC40-0966-464D-844B-2AD0F2D854E0}"/>
    <cellStyle name="Normal 7 3 5 9" xfId="17491" xr:uid="{59FD50B4-1B6E-4403-8C0F-E7C5D0932757}"/>
    <cellStyle name="Normal 7 3 6" xfId="2547" xr:uid="{E6BE0B38-DDAB-4F52-AC4C-4B3AA34E04CB}"/>
    <cellStyle name="Normal 7 3 6 10" xfId="32330" xr:uid="{7A763A5A-B201-4B2D-A56F-57359F6ABA70}"/>
    <cellStyle name="Normal 7 3 6 2" xfId="3703" xr:uid="{84E99A27-48FE-48A9-9F4B-99C174D78C48}"/>
    <cellStyle name="Normal 7 3 6 2 2" xfId="5072" xr:uid="{97264D96-A856-45FC-A45D-9253C12501B7}"/>
    <cellStyle name="Normal 7 3 6 2 2 2" xfId="8311" xr:uid="{A599EB37-2B30-4968-815C-274AB0E0BEC3}"/>
    <cellStyle name="Normal 7 3 6 2 2 2 2" xfId="15734" xr:uid="{8C951AF6-6A54-44C1-8C11-588B0DF440E4}"/>
    <cellStyle name="Normal 7 3 6 2 2 2 2 2" xfId="30572" xr:uid="{5FC8B4EB-16D7-4BE0-B27B-9B55A2D2A8A3}"/>
    <cellStyle name="Normal 7 3 6 2 2 2 2 3" xfId="45405" xr:uid="{C3991525-0D76-4B58-AF57-AB0761DD1921}"/>
    <cellStyle name="Normal 7 3 6 2 2 2 3" xfId="23152" xr:uid="{1FE6F5F0-BE93-4DCE-8090-C0A7C8A15849}"/>
    <cellStyle name="Normal 7 3 6 2 2 2 4" xfId="37985" xr:uid="{0809E644-FB04-46EF-8778-BC1348CD5E49}"/>
    <cellStyle name="Normal 7 3 6 2 2 3" xfId="12496" xr:uid="{708BEC33-F739-4455-90EB-2CA65ED8E98F}"/>
    <cellStyle name="Normal 7 3 6 2 2 3 2" xfId="27334" xr:uid="{E34E11DD-FF0D-4B34-81C4-1E4DF1967C6C}"/>
    <cellStyle name="Normal 7 3 6 2 2 3 3" xfId="42167" xr:uid="{C7845419-04F4-4C54-B559-33CB53633DD9}"/>
    <cellStyle name="Normal 7 3 6 2 2 4" xfId="19914" xr:uid="{3AE6C187-813D-49A8-931D-CF63342D06E8}"/>
    <cellStyle name="Normal 7 3 6 2 2 5" xfId="34747" xr:uid="{EA183A53-DF28-4654-AD9E-D0ABAC54513F}"/>
    <cellStyle name="Normal 7 3 6 2 3" xfId="6939" xr:uid="{55061292-B9ED-4AC2-8092-180CC9DDE4E2}"/>
    <cellStyle name="Normal 7 3 6 2 3 2" xfId="14362" xr:uid="{403D0881-459B-4ECE-B475-4C75ED640E12}"/>
    <cellStyle name="Normal 7 3 6 2 3 2 2" xfId="29200" xr:uid="{CD3432D5-43C3-4137-B555-471E532A81B2}"/>
    <cellStyle name="Normal 7 3 6 2 3 2 3" xfId="44033" xr:uid="{04507C5D-7E17-4DFD-A4C0-104585D72C94}"/>
    <cellStyle name="Normal 7 3 6 2 3 3" xfId="21780" xr:uid="{F8ED1350-4944-4857-B747-C6C593565089}"/>
    <cellStyle name="Normal 7 3 6 2 3 4" xfId="36613" xr:uid="{BC486804-A43D-408F-884A-982BC6E9238F}"/>
    <cellStyle name="Normal 7 3 6 2 4" xfId="11122" xr:uid="{B38ADF8C-9F51-41C7-80B0-17207194CA23}"/>
    <cellStyle name="Normal 7 3 6 2 4 2" xfId="25960" xr:uid="{E1D04B7D-0868-4F1F-889B-DF7CA9BA5660}"/>
    <cellStyle name="Normal 7 3 6 2 4 3" xfId="40793" xr:uid="{A10909AE-21A5-4522-91AF-F21F40CB5916}"/>
    <cellStyle name="Normal 7 3 6 2 5" xfId="18540" xr:uid="{3D246AF0-A49A-4C04-9259-97F9A706B3AB}"/>
    <cellStyle name="Normal 7 3 6 2 6" xfId="33373" xr:uid="{E63DD507-733F-451C-8E3D-D454007F119E}"/>
    <cellStyle name="Normal 7 3 6 3" xfId="3704" xr:uid="{21575494-D3CD-4D83-976A-A5A7924889EA}"/>
    <cellStyle name="Normal 7 3 6 3 2" xfId="5073" xr:uid="{8F40A54A-26F6-48FF-A675-ED4C5D352A7A}"/>
    <cellStyle name="Normal 7 3 6 3 2 2" xfId="8312" xr:uid="{49D63201-2FDE-44B1-A2F1-CC78C0256FF0}"/>
    <cellStyle name="Normal 7 3 6 3 2 2 2" xfId="15735" xr:uid="{662FF606-30B1-4C35-B2D7-A7CC6E6E0C72}"/>
    <cellStyle name="Normal 7 3 6 3 2 2 2 2" xfId="30573" xr:uid="{4E7F0AEF-42E1-42B5-BAA1-2D29FA2FED36}"/>
    <cellStyle name="Normal 7 3 6 3 2 2 2 3" xfId="45406" xr:uid="{A7A81727-85BF-4126-BC06-6F4E8619AF6F}"/>
    <cellStyle name="Normal 7 3 6 3 2 2 3" xfId="23153" xr:uid="{CF311F47-99F1-40F9-94AF-019FA0959CD1}"/>
    <cellStyle name="Normal 7 3 6 3 2 2 4" xfId="37986" xr:uid="{A3071336-E8B8-4964-BAE3-957A2E3469F2}"/>
    <cellStyle name="Normal 7 3 6 3 2 3" xfId="12497" xr:uid="{BB0CAFBA-5C72-4340-98BD-CB25D92C4A27}"/>
    <cellStyle name="Normal 7 3 6 3 2 3 2" xfId="27335" xr:uid="{12D1D629-0729-48B2-8F93-3B0FCDBE76FE}"/>
    <cellStyle name="Normal 7 3 6 3 2 3 3" xfId="42168" xr:uid="{25AF241F-67A1-4F62-AFD8-B6B1A19166C6}"/>
    <cellStyle name="Normal 7 3 6 3 2 4" xfId="19915" xr:uid="{6051957A-D89C-4E1E-B7D7-E86A3BD43088}"/>
    <cellStyle name="Normal 7 3 6 3 2 5" xfId="34748" xr:uid="{08C9F5FC-5853-4139-BB51-7E9432015921}"/>
    <cellStyle name="Normal 7 3 6 3 3" xfId="6940" xr:uid="{A52AB11C-05E4-49D5-B2EE-31EAE3D6EB77}"/>
    <cellStyle name="Normal 7 3 6 3 3 2" xfId="14363" xr:uid="{273E654C-4C5D-4055-821A-AFB35EAF9C7B}"/>
    <cellStyle name="Normal 7 3 6 3 3 2 2" xfId="29201" xr:uid="{7CDF514A-776F-458D-ABDD-854AC3A8C067}"/>
    <cellStyle name="Normal 7 3 6 3 3 2 3" xfId="44034" xr:uid="{D0BEBA69-B63D-42F7-9971-05CD62259A6E}"/>
    <cellStyle name="Normal 7 3 6 3 3 3" xfId="21781" xr:uid="{C6096D26-59B2-4126-A70D-58253BCDA18F}"/>
    <cellStyle name="Normal 7 3 6 3 3 4" xfId="36614" xr:uid="{2B4295BF-8D99-4D0F-A568-DB134C781E32}"/>
    <cellStyle name="Normal 7 3 6 3 4" xfId="11123" xr:uid="{E1325D2C-27DB-47B0-9EF1-F6205A5E745C}"/>
    <cellStyle name="Normal 7 3 6 3 4 2" xfId="25961" xr:uid="{739C4680-DDFD-4AD9-9685-53A1AEC4871A}"/>
    <cellStyle name="Normal 7 3 6 3 4 3" xfId="40794" xr:uid="{0DF9814B-3F60-4BB2-AD3B-F9119F73634E}"/>
    <cellStyle name="Normal 7 3 6 3 5" xfId="18541" xr:uid="{A9FBD463-0A39-4EEA-A4A5-55EEE9A932A3}"/>
    <cellStyle name="Normal 7 3 6 3 6" xfId="33374" xr:uid="{DDDB124F-CBD9-4B01-8E7F-FE0B4F4A13B2}"/>
    <cellStyle name="Normal 7 3 6 4" xfId="5074" xr:uid="{2252A1AC-D079-4932-ABCA-A545AA58F4BF}"/>
    <cellStyle name="Normal 7 3 6 4 2" xfId="8313" xr:uid="{2C9C5EBB-1DEB-4523-9914-613346486E94}"/>
    <cellStyle name="Normal 7 3 6 4 2 2" xfId="15736" xr:uid="{35387015-F820-487F-A592-D38F4E556275}"/>
    <cellStyle name="Normal 7 3 6 4 2 2 2" xfId="30574" xr:uid="{2536AAD6-6A2C-4A36-A4BF-2BA4055A9B9F}"/>
    <cellStyle name="Normal 7 3 6 4 2 2 3" xfId="45407" xr:uid="{DF3E3BA0-C6A6-424F-8125-35301D8B7EE1}"/>
    <cellStyle name="Normal 7 3 6 4 2 3" xfId="23154" xr:uid="{0E59ACAF-35B3-425D-A75F-BC4C61AD801A}"/>
    <cellStyle name="Normal 7 3 6 4 2 4" xfId="37987" xr:uid="{8BCA2642-0938-4B31-8A74-91AAE6AC1AF3}"/>
    <cellStyle name="Normal 7 3 6 4 3" xfId="12498" xr:uid="{BA6C2BC4-DFF5-401A-A3F7-2BE2C27286C7}"/>
    <cellStyle name="Normal 7 3 6 4 3 2" xfId="27336" xr:uid="{5C39F7DA-3420-456E-8F0B-51889D454EBB}"/>
    <cellStyle name="Normal 7 3 6 4 3 3" xfId="42169" xr:uid="{79997DD9-1340-4711-AA7B-A40BCBEF119A}"/>
    <cellStyle name="Normal 7 3 6 4 4" xfId="19916" xr:uid="{0FCDF6D6-4462-465F-9DBF-AC6EEE2DC3C4}"/>
    <cellStyle name="Normal 7 3 6 4 5" xfId="34749" xr:uid="{2BC2D636-DD09-4B8C-B891-0A2B8C79D0DD}"/>
    <cellStyle name="Normal 7 3 6 5" xfId="5710" xr:uid="{FC22EDBB-B0CE-47C9-83F9-99D769D5C0FC}"/>
    <cellStyle name="Normal 7 3 6 5 2" xfId="8950" xr:uid="{5E384B05-35B8-4D2E-82F7-7F4B3D59DDED}"/>
    <cellStyle name="Normal 7 3 6 5 2 2" xfId="16373" xr:uid="{A26908F5-E3FC-4326-AA1C-73FC950C1244}"/>
    <cellStyle name="Normal 7 3 6 5 2 2 2" xfId="31211" xr:uid="{B2E6D10B-D789-48BE-ADAD-E36B05467800}"/>
    <cellStyle name="Normal 7 3 6 5 2 2 3" xfId="46044" xr:uid="{C85EE40A-0324-4CF4-AAD9-8412AB66E503}"/>
    <cellStyle name="Normal 7 3 6 5 2 3" xfId="23791" xr:uid="{111AA5C5-ECE5-44B2-9B28-D285C7FA3403}"/>
    <cellStyle name="Normal 7 3 6 5 2 4" xfId="38624" xr:uid="{15242143-77FB-44A7-B0FE-6578D9724471}"/>
    <cellStyle name="Normal 7 3 6 5 3" xfId="13135" xr:uid="{585E50D6-5B2D-4AD4-B588-E742016D6E02}"/>
    <cellStyle name="Normal 7 3 6 5 3 2" xfId="27973" xr:uid="{4E35A86D-B8A0-42B4-8D2E-FFBCA6DAA204}"/>
    <cellStyle name="Normal 7 3 6 5 3 3" xfId="42806" xr:uid="{897F02A0-C464-4B3F-8337-8F4D197D868D}"/>
    <cellStyle name="Normal 7 3 6 5 4" xfId="20553" xr:uid="{8A40EF1B-4737-49C5-A10B-82544D0C06F4}"/>
    <cellStyle name="Normal 7 3 6 5 5" xfId="35386" xr:uid="{0CA298BC-3C23-4772-9723-297E06482308}"/>
    <cellStyle name="Normal 7 3 6 6" xfId="3702" xr:uid="{FADD0246-946F-4771-8D3E-8933BC57BB3F}"/>
    <cellStyle name="Normal 7 3 6 6 2" xfId="9605" xr:uid="{EFF181F4-A791-4101-B707-1B1EBCB89538}"/>
    <cellStyle name="Normal 7 3 6 6 2 2" xfId="17028" xr:uid="{6211131A-CEBE-4B3C-8B3E-A355AAFB326A}"/>
    <cellStyle name="Normal 7 3 6 6 2 2 2" xfId="31866" xr:uid="{9D5019EB-C15C-4DAF-8021-F393CAA52A09}"/>
    <cellStyle name="Normal 7 3 6 6 2 2 3" xfId="46699" xr:uid="{F884EB46-B5E5-4A79-9183-2CD393914493}"/>
    <cellStyle name="Normal 7 3 6 6 2 3" xfId="24446" xr:uid="{11F108D0-7950-416F-9893-B9AEDF17BC7F}"/>
    <cellStyle name="Normal 7 3 6 6 2 4" xfId="39279" xr:uid="{83A75FE3-B599-4E5D-8DD0-EE09C79662F9}"/>
    <cellStyle name="Normal 7 3 6 6 3" xfId="11121" xr:uid="{273F74C1-A6C9-4D69-8FC4-3FE22D971493}"/>
    <cellStyle name="Normal 7 3 6 6 3 2" xfId="25959" xr:uid="{F9E262B6-B19F-4D04-9574-8F037945F805}"/>
    <cellStyle name="Normal 7 3 6 6 3 3" xfId="40792" xr:uid="{6A4CF811-C6BD-4FF9-8C10-0E026D43DE94}"/>
    <cellStyle name="Normal 7 3 6 6 4" xfId="18539" xr:uid="{A0B7AC73-B55A-496E-8C63-F1386F181E90}"/>
    <cellStyle name="Normal 7 3 6 6 5" xfId="33372" xr:uid="{71B029E6-D28C-4AB2-A5DA-719785763485}"/>
    <cellStyle name="Normal 7 3 6 7" xfId="6938" xr:uid="{67894A87-C3C9-43B4-9098-B87C47E2FACD}"/>
    <cellStyle name="Normal 7 3 6 7 2" xfId="14361" xr:uid="{DB4AE4A7-0E28-4F8D-BCB1-F74FB1990592}"/>
    <cellStyle name="Normal 7 3 6 7 2 2" xfId="29199" xr:uid="{62B2F85B-73D5-4E7A-9098-C7D3DE02B3D7}"/>
    <cellStyle name="Normal 7 3 6 7 2 3" xfId="44032" xr:uid="{8077FB51-5D52-496E-8675-9B29C5E0425F}"/>
    <cellStyle name="Normal 7 3 6 7 3" xfId="21779" xr:uid="{611AC690-18B2-466F-8BBB-02256FFC4F26}"/>
    <cellStyle name="Normal 7 3 6 7 4" xfId="36612" xr:uid="{1B8B02AE-9DC4-4D22-9059-11A208710FB1}"/>
    <cellStyle name="Normal 7 3 6 8" xfId="10079" xr:uid="{385EA46C-1548-4CCA-A694-F292072BD2FF}"/>
    <cellStyle name="Normal 7 3 6 8 2" xfId="24917" xr:uid="{3D5E2658-AB2F-486A-B132-24D359498F12}"/>
    <cellStyle name="Normal 7 3 6 8 3" xfId="39750" xr:uid="{B5FAD77C-0ED1-4E78-B1FB-4A586BBEE5FA}"/>
    <cellStyle name="Normal 7 3 6 9" xfId="17497" xr:uid="{43152C50-F94A-4C3D-BBC1-29C81A78AB04}"/>
    <cellStyle name="Normal 7 3 7" xfId="3705" xr:uid="{E198BC60-EE9A-4B8D-85C7-AAF6F2B2CC7D}"/>
    <cellStyle name="Normal 7 3 7 2" xfId="5075" xr:uid="{D6D66DBE-2429-444E-A6C5-6F4FE6AAE270}"/>
    <cellStyle name="Normal 7 3 7 2 2" xfId="8314" xr:uid="{ECE0ED47-E705-47DE-88A4-833A85120669}"/>
    <cellStyle name="Normal 7 3 7 2 2 2" xfId="15737" xr:uid="{65C603DA-35D2-4183-B0A6-5B02656BE778}"/>
    <cellStyle name="Normal 7 3 7 2 2 2 2" xfId="30575" xr:uid="{3D5C761D-1051-4BF1-AFC6-679E4B4B78AD}"/>
    <cellStyle name="Normal 7 3 7 2 2 2 3" xfId="45408" xr:uid="{9F62DF02-9680-481C-B0AD-331A63E8C5AC}"/>
    <cellStyle name="Normal 7 3 7 2 2 3" xfId="23155" xr:uid="{DDA682FB-0F03-4015-B3BA-A51536887E08}"/>
    <cellStyle name="Normal 7 3 7 2 2 4" xfId="37988" xr:uid="{EE95E640-09E2-4EC8-83D7-213426B82688}"/>
    <cellStyle name="Normal 7 3 7 2 3" xfId="12499" xr:uid="{98119367-4BA3-4958-90AA-8A3B0AF63CA1}"/>
    <cellStyle name="Normal 7 3 7 2 3 2" xfId="27337" xr:uid="{ECD2A725-4E9C-4AD9-93C0-1183E3E54C19}"/>
    <cellStyle name="Normal 7 3 7 2 3 3" xfId="42170" xr:uid="{05D2D85D-A428-423E-ADF7-7ACC1922BF20}"/>
    <cellStyle name="Normal 7 3 7 2 4" xfId="19917" xr:uid="{88C60B5C-F5E4-413B-A29C-A834A345F2CA}"/>
    <cellStyle name="Normal 7 3 7 2 5" xfId="34750" xr:uid="{3B1EBE82-FB41-41B8-93C3-7C9A9530EAC8}"/>
    <cellStyle name="Normal 7 3 7 3" xfId="6941" xr:uid="{8EC04B88-5CAF-4DAB-BD37-15B25D25234D}"/>
    <cellStyle name="Normal 7 3 7 3 2" xfId="14364" xr:uid="{0EE13ED9-AA62-4A8D-B4F5-6B10ADAA97C6}"/>
    <cellStyle name="Normal 7 3 7 3 2 2" xfId="29202" xr:uid="{72AA6589-3E8C-48A8-904A-3ED7FA5D1A30}"/>
    <cellStyle name="Normal 7 3 7 3 2 3" xfId="44035" xr:uid="{B4C7A659-6C83-4561-8374-C5D4B7367B0B}"/>
    <cellStyle name="Normal 7 3 7 3 3" xfId="21782" xr:uid="{A58C1DE2-3E16-41F0-B43D-0661373CD0B3}"/>
    <cellStyle name="Normal 7 3 7 3 4" xfId="36615" xr:uid="{F47E9CF2-12DE-4DD7-B523-8469C8048052}"/>
    <cellStyle name="Normal 7 3 7 4" xfId="11124" xr:uid="{A2259F43-4EC4-46F3-A046-A63EEB309C68}"/>
    <cellStyle name="Normal 7 3 7 4 2" xfId="25962" xr:uid="{37F5111D-79F0-492A-9B29-E681EFB065B7}"/>
    <cellStyle name="Normal 7 3 7 4 3" xfId="40795" xr:uid="{00526D61-3101-4D80-8788-3318783DCBDC}"/>
    <cellStyle name="Normal 7 3 7 5" xfId="18542" xr:uid="{DBB73A7C-2608-4EB8-86A3-3E7171428062}"/>
    <cellStyle name="Normal 7 3 7 6" xfId="33375" xr:uid="{31BFE538-CE0B-4DC3-8324-671367EFB05E}"/>
    <cellStyle name="Normal 7 3 8" xfId="3706" xr:uid="{793AB440-4159-401C-BEAF-FAEB0A376090}"/>
    <cellStyle name="Normal 7 3 8 2" xfId="5076" xr:uid="{77EAB9D9-9F2D-4A61-AB37-6A740E844B82}"/>
    <cellStyle name="Normal 7 3 8 2 2" xfId="8315" xr:uid="{AB14A390-A547-42A2-8597-E94878E9EFDB}"/>
    <cellStyle name="Normal 7 3 8 2 2 2" xfId="15738" xr:uid="{AD7F8A4B-1928-41ED-83FD-CB2178D81C60}"/>
    <cellStyle name="Normal 7 3 8 2 2 2 2" xfId="30576" xr:uid="{16FE2CA1-5E2B-48F8-BB63-4C5BC3D1779B}"/>
    <cellStyle name="Normal 7 3 8 2 2 2 3" xfId="45409" xr:uid="{D55C2A7C-DAE2-46C6-80DA-F896C09C500A}"/>
    <cellStyle name="Normal 7 3 8 2 2 3" xfId="23156" xr:uid="{5D67BB0D-5FFA-4E62-ABC1-058AC5B254B1}"/>
    <cellStyle name="Normal 7 3 8 2 2 4" xfId="37989" xr:uid="{89BED1B1-8ECE-4BFA-AD47-4FA8ACA820DC}"/>
    <cellStyle name="Normal 7 3 8 2 3" xfId="12500" xr:uid="{D1922B90-8733-424A-A72F-AB17F1DEAD7B}"/>
    <cellStyle name="Normal 7 3 8 2 3 2" xfId="27338" xr:uid="{9DCB0C40-3578-4FE1-94A2-8B1E75532D62}"/>
    <cellStyle name="Normal 7 3 8 2 3 3" xfId="42171" xr:uid="{1BC7BE10-73E2-4374-A8A1-F41DB569F033}"/>
    <cellStyle name="Normal 7 3 8 2 4" xfId="19918" xr:uid="{486A3D4E-4667-4B54-A8F0-465FA776DB42}"/>
    <cellStyle name="Normal 7 3 8 2 5" xfId="34751" xr:uid="{C0748AED-77C1-43E0-8313-83365096BD1E}"/>
    <cellStyle name="Normal 7 3 8 3" xfId="6942" xr:uid="{CF8795CF-D281-462F-9779-E653CA887012}"/>
    <cellStyle name="Normal 7 3 8 3 2" xfId="14365" xr:uid="{5ABBFB9B-B602-4915-B0F2-D31EBA8F7411}"/>
    <cellStyle name="Normal 7 3 8 3 2 2" xfId="29203" xr:uid="{17577CBC-D1DB-4A87-9E96-FFB5FFEE239B}"/>
    <cellStyle name="Normal 7 3 8 3 2 3" xfId="44036" xr:uid="{EADDC662-243B-4AD5-A078-410C445A70A4}"/>
    <cellStyle name="Normal 7 3 8 3 3" xfId="21783" xr:uid="{D92A45B3-D5BA-4A2E-A6E6-08C9C4511C25}"/>
    <cellStyle name="Normal 7 3 8 3 4" xfId="36616" xr:uid="{2245B264-5D35-4C44-9C74-C16B235E6199}"/>
    <cellStyle name="Normal 7 3 8 4" xfId="11125" xr:uid="{EA5766CF-6979-4197-A7A3-1DD856FAA312}"/>
    <cellStyle name="Normal 7 3 8 4 2" xfId="25963" xr:uid="{A04F7670-1787-4A22-BA96-6DCA9423F73C}"/>
    <cellStyle name="Normal 7 3 8 4 3" xfId="40796" xr:uid="{2F9EA909-AA5D-4745-A32D-94B88A4DC5F1}"/>
    <cellStyle name="Normal 7 3 8 5" xfId="18543" xr:uid="{3FD04864-75F4-49C5-8CB8-CDF2882B7F25}"/>
    <cellStyle name="Normal 7 3 8 6" xfId="33376" xr:uid="{B08FF425-F44D-46D0-A556-88ACA64A78FB}"/>
    <cellStyle name="Normal 7 3 9" xfId="5077" xr:uid="{8DB828B5-4A54-434E-A479-81CBAB73F238}"/>
    <cellStyle name="Normal 7 3 9 2" xfId="8316" xr:uid="{31E56B49-8CBF-4147-87C3-435007EAD490}"/>
    <cellStyle name="Normal 7 3 9 2 2" xfId="15739" xr:uid="{5BC3F99E-03C9-43B7-917A-8699A5E0DE0A}"/>
    <cellStyle name="Normal 7 3 9 2 2 2" xfId="30577" xr:uid="{B0C2061F-50BF-433D-9AB1-4FFF7332DA95}"/>
    <cellStyle name="Normal 7 3 9 2 2 3" xfId="45410" xr:uid="{31409069-615A-498B-AC20-46749CE89E74}"/>
    <cellStyle name="Normal 7 3 9 2 3" xfId="23157" xr:uid="{7100A68A-319B-4B87-AFBA-E22B512028E2}"/>
    <cellStyle name="Normal 7 3 9 2 4" xfId="37990" xr:uid="{CBCEB875-B60B-4120-8BEE-0393CF748D17}"/>
    <cellStyle name="Normal 7 3 9 3" xfId="12501" xr:uid="{91C8B14B-EAC5-422A-907A-767AB9E8527B}"/>
    <cellStyle name="Normal 7 3 9 3 2" xfId="27339" xr:uid="{C741869B-7CBF-44D8-BFF6-587FC6FF1809}"/>
    <cellStyle name="Normal 7 3 9 3 3" xfId="42172" xr:uid="{1F873B9E-142E-4EEC-AD52-ABA829182827}"/>
    <cellStyle name="Normal 7 3 9 4" xfId="19919" xr:uid="{75F437D0-AD81-4A52-8B67-363DDC286BA9}"/>
    <cellStyle name="Normal 7 3 9 5" xfId="34752" xr:uid="{36DA170F-BBEF-4E1C-AEAF-785CFFE6FFA8}"/>
    <cellStyle name="Normal 7 30" xfId="2696" xr:uid="{B596E23B-174D-4C19-8A8F-8F7259D8ED2B}"/>
    <cellStyle name="Normal 7 30 10" xfId="32410" xr:uid="{E5321E88-3F11-4CDD-8B04-2465F6503076}"/>
    <cellStyle name="Normal 7 30 2" xfId="3708" xr:uid="{9AC8E01D-3D4E-4377-9D99-05691B2E685D}"/>
    <cellStyle name="Normal 7 30 2 2" xfId="5078" xr:uid="{38BF596B-0806-46F8-9AB3-AF210ED2DC39}"/>
    <cellStyle name="Normal 7 30 2 2 2" xfId="8317" xr:uid="{062C43F6-7FE8-427A-97F5-AB6DA8F8EA3B}"/>
    <cellStyle name="Normal 7 30 2 2 2 2" xfId="15740" xr:uid="{5CF42D4C-5F31-48EE-BF75-95E06ACAE8B9}"/>
    <cellStyle name="Normal 7 30 2 2 2 2 2" xfId="30578" xr:uid="{8D3EF86E-EC81-46C3-A148-9B8F9FD87FE5}"/>
    <cellStyle name="Normal 7 30 2 2 2 2 3" xfId="45411" xr:uid="{D3C453FE-97AF-46B0-9251-21FA8D1482CE}"/>
    <cellStyle name="Normal 7 30 2 2 2 3" xfId="23158" xr:uid="{AE68D80D-CE4F-4548-8878-713459941057}"/>
    <cellStyle name="Normal 7 30 2 2 2 4" xfId="37991" xr:uid="{E4EF8E79-35C9-41C3-B15F-DBFF1A546BBA}"/>
    <cellStyle name="Normal 7 30 2 2 3" xfId="12502" xr:uid="{F42E4847-12F5-4FDD-9EA3-893E7785E59C}"/>
    <cellStyle name="Normal 7 30 2 2 3 2" xfId="27340" xr:uid="{F8037A84-774B-4077-8ED0-11C1A0B71877}"/>
    <cellStyle name="Normal 7 30 2 2 3 3" xfId="42173" xr:uid="{1FB2F3D5-C73A-4236-80CF-6293BCB9BF35}"/>
    <cellStyle name="Normal 7 30 2 2 4" xfId="19920" xr:uid="{BC1EA9DB-19A7-4D52-92CB-DDD371FCA360}"/>
    <cellStyle name="Normal 7 30 2 2 5" xfId="34753" xr:uid="{F0CDB1A6-344E-45B0-913B-F5C9B2AF869F}"/>
    <cellStyle name="Normal 7 30 2 3" xfId="6944" xr:uid="{C33E7795-6C52-4160-8E10-3613744811AE}"/>
    <cellStyle name="Normal 7 30 2 3 2" xfId="14367" xr:uid="{B6197749-C8D4-42A8-8FC0-289FCAD0F695}"/>
    <cellStyle name="Normal 7 30 2 3 2 2" xfId="29205" xr:uid="{BFA1C813-BE98-4850-AF09-E0391930E015}"/>
    <cellStyle name="Normal 7 30 2 3 2 3" xfId="44038" xr:uid="{EF9B67E1-4683-4082-AF88-405C579DEBEE}"/>
    <cellStyle name="Normal 7 30 2 3 3" xfId="21785" xr:uid="{C1456736-3B70-417B-9BC7-1987968E8B0B}"/>
    <cellStyle name="Normal 7 30 2 3 4" xfId="36618" xr:uid="{FAA1FD38-607A-4ED9-BCD3-BB103BD6FAC6}"/>
    <cellStyle name="Normal 7 30 2 4" xfId="11127" xr:uid="{C844B1A9-BB40-4BA6-9F86-961E4D6159D2}"/>
    <cellStyle name="Normal 7 30 2 4 2" xfId="25965" xr:uid="{7FE56F1D-A743-44D2-908F-12F14892BD8B}"/>
    <cellStyle name="Normal 7 30 2 4 3" xfId="40798" xr:uid="{10358D5B-55AA-4C92-847F-220815ACCF82}"/>
    <cellStyle name="Normal 7 30 2 5" xfId="18545" xr:uid="{DD9ED56E-6EC8-4A77-B2B0-C0A2CB4E47CF}"/>
    <cellStyle name="Normal 7 30 2 6" xfId="33378" xr:uid="{0AD8514A-F8A7-4720-A942-CCD0FBEB0586}"/>
    <cellStyle name="Normal 7 30 3" xfId="3709" xr:uid="{72F12CB8-A42F-4661-88B6-0AFB7C67796D}"/>
    <cellStyle name="Normal 7 30 3 2" xfId="5079" xr:uid="{6BDA1A9D-072B-4D25-B4F0-57A2BBDF84AD}"/>
    <cellStyle name="Normal 7 30 3 2 2" xfId="8318" xr:uid="{24834454-C678-4083-91E2-1B886F85C61D}"/>
    <cellStyle name="Normal 7 30 3 2 2 2" xfId="15741" xr:uid="{60EBF3D8-179D-441C-BD16-210DEC8C5B34}"/>
    <cellStyle name="Normal 7 30 3 2 2 2 2" xfId="30579" xr:uid="{68D44373-B71A-482E-B7F6-4372649D8A9A}"/>
    <cellStyle name="Normal 7 30 3 2 2 2 3" xfId="45412" xr:uid="{35E17343-F0F7-4A46-A6BD-B4BC17F64219}"/>
    <cellStyle name="Normal 7 30 3 2 2 3" xfId="23159" xr:uid="{4913DEAA-C1F0-4029-9D1D-40EB5FC0729C}"/>
    <cellStyle name="Normal 7 30 3 2 2 4" xfId="37992" xr:uid="{AC115DEA-CB39-4434-A3EC-3D9FFDEA90B0}"/>
    <cellStyle name="Normal 7 30 3 2 3" xfId="12503" xr:uid="{64A210EF-EFD8-4731-80F7-09D4955FC6E6}"/>
    <cellStyle name="Normal 7 30 3 2 3 2" xfId="27341" xr:uid="{9C33FB68-0C08-4404-80E2-D88E151C8BB4}"/>
    <cellStyle name="Normal 7 30 3 2 3 3" xfId="42174" xr:uid="{35F54B35-79A3-4D9D-8734-12017E6412B8}"/>
    <cellStyle name="Normal 7 30 3 2 4" xfId="19921" xr:uid="{3C5B0361-B0CF-4822-A9E5-27A9AB291812}"/>
    <cellStyle name="Normal 7 30 3 2 5" xfId="34754" xr:uid="{0D7AE0FB-223A-439D-AFAC-D800D6671AC0}"/>
    <cellStyle name="Normal 7 30 3 3" xfId="6945" xr:uid="{EA54586C-C1D0-42E3-894F-B10C0E34CC54}"/>
    <cellStyle name="Normal 7 30 3 3 2" xfId="14368" xr:uid="{7DB299AF-76FF-42DC-BBE9-39765F000EAB}"/>
    <cellStyle name="Normal 7 30 3 3 2 2" xfId="29206" xr:uid="{7471953D-C64E-425D-AB6C-DD3118127603}"/>
    <cellStyle name="Normal 7 30 3 3 2 3" xfId="44039" xr:uid="{BE94A073-C553-4195-AB64-1BCB9C8590F1}"/>
    <cellStyle name="Normal 7 30 3 3 3" xfId="21786" xr:uid="{086AF6C1-A45B-408F-BF5A-974ED5439BE0}"/>
    <cellStyle name="Normal 7 30 3 3 4" xfId="36619" xr:uid="{81FCED42-4B9F-4F10-88A1-CC5A8C56F463}"/>
    <cellStyle name="Normal 7 30 3 4" xfId="11128" xr:uid="{8CFEE321-34F3-4E0C-AA72-34AC6E1549F8}"/>
    <cellStyle name="Normal 7 30 3 4 2" xfId="25966" xr:uid="{5C7BDF35-2C38-4C5F-96BA-2F6F59054C8D}"/>
    <cellStyle name="Normal 7 30 3 4 3" xfId="40799" xr:uid="{80042892-6F51-47D3-84FF-788FFD527F93}"/>
    <cellStyle name="Normal 7 30 3 5" xfId="18546" xr:uid="{3C1C946C-F216-4E3E-8389-CCE9F9978E8A}"/>
    <cellStyle name="Normal 7 30 3 6" xfId="33379" xr:uid="{345D578C-AF7B-4436-A20C-9502AE2D9F20}"/>
    <cellStyle name="Normal 7 30 4" xfId="5080" xr:uid="{56843C6A-9B9D-45FB-ABBA-A6466816DD05}"/>
    <cellStyle name="Normal 7 30 4 2" xfId="8319" xr:uid="{3BA0777C-FC50-4641-839E-3EF049308A28}"/>
    <cellStyle name="Normal 7 30 4 2 2" xfId="15742" xr:uid="{6A3F750F-0111-45E4-93AB-70EA4A9CD3E7}"/>
    <cellStyle name="Normal 7 30 4 2 2 2" xfId="30580" xr:uid="{3B6B2585-4749-48D3-BC68-C0DE71A9E57D}"/>
    <cellStyle name="Normal 7 30 4 2 2 3" xfId="45413" xr:uid="{B2D4BF5E-E1DB-40D1-AB2F-1AE2D466F87C}"/>
    <cellStyle name="Normal 7 30 4 2 3" xfId="23160" xr:uid="{93D83044-0A6F-4986-8322-894F95DA3863}"/>
    <cellStyle name="Normal 7 30 4 2 4" xfId="37993" xr:uid="{0E6A56A9-C34F-4153-BFEA-04B492F95B0F}"/>
    <cellStyle name="Normal 7 30 4 3" xfId="12504" xr:uid="{66D2A6DB-88FB-4BF7-BFC3-C8AF4D2593BA}"/>
    <cellStyle name="Normal 7 30 4 3 2" xfId="27342" xr:uid="{EDA85B4E-1D40-4E4E-B354-3DDB2F0B7C57}"/>
    <cellStyle name="Normal 7 30 4 3 3" xfId="42175" xr:uid="{A8724446-634D-47B6-A374-178A6CB66F1E}"/>
    <cellStyle name="Normal 7 30 4 4" xfId="19922" xr:uid="{539002D5-3597-4285-BC4D-551DE66C6633}"/>
    <cellStyle name="Normal 7 30 4 5" xfId="34755" xr:uid="{89A2408F-3AD6-447B-B84C-792E5C15F692}"/>
    <cellStyle name="Normal 7 30 5" xfId="5800" xr:uid="{3A609C74-9F13-48E5-A634-D15F01BB05ED}"/>
    <cellStyle name="Normal 7 30 5 2" xfId="9039" xr:uid="{06C2332C-2013-4F9E-918D-29BBB98EA8E5}"/>
    <cellStyle name="Normal 7 30 5 2 2" xfId="16462" xr:uid="{DC3E7061-E899-4871-8520-7FC34D7D9CB0}"/>
    <cellStyle name="Normal 7 30 5 2 2 2" xfId="31300" xr:uid="{45275016-78AF-4415-A7C3-AA5B9718E540}"/>
    <cellStyle name="Normal 7 30 5 2 2 3" xfId="46133" xr:uid="{34E4CB20-B7AD-4B2F-9455-41EBB1FD1F98}"/>
    <cellStyle name="Normal 7 30 5 2 3" xfId="23880" xr:uid="{804B6733-C43F-4579-9C1A-A26FEF8AF735}"/>
    <cellStyle name="Normal 7 30 5 2 4" xfId="38713" xr:uid="{0CEB29C2-3F14-4CCF-887A-F7F9933B2F87}"/>
    <cellStyle name="Normal 7 30 5 3" xfId="13224" xr:uid="{496937B1-7F7D-401D-9A91-13A9EE8D83F3}"/>
    <cellStyle name="Normal 7 30 5 3 2" xfId="28062" xr:uid="{1007E4FA-5DBE-4CBD-9D70-DB2625CFF412}"/>
    <cellStyle name="Normal 7 30 5 3 3" xfId="42895" xr:uid="{CCD4DB1E-692E-4C7D-998E-FFD0B9B08BDF}"/>
    <cellStyle name="Normal 7 30 5 4" xfId="20642" xr:uid="{7ECB3841-10B4-4027-BBA0-B15946BF1371}"/>
    <cellStyle name="Normal 7 30 5 5" xfId="35475" xr:uid="{23371821-2C5F-4186-B908-8255910BF761}"/>
    <cellStyle name="Normal 7 30 6" xfId="3707" xr:uid="{9A26E31C-DDFB-4FF5-9302-65322CEBCBAE}"/>
    <cellStyle name="Normal 7 30 6 2" xfId="9606" xr:uid="{0055AA18-E425-4F46-B362-B91F6881AEB1}"/>
    <cellStyle name="Normal 7 30 6 2 2" xfId="17029" xr:uid="{899AF4E4-2F5B-4AAE-8C90-17FE292B7C97}"/>
    <cellStyle name="Normal 7 30 6 2 2 2" xfId="31867" xr:uid="{D55EC364-254F-4BB8-A4E1-B61A4CF1C3E9}"/>
    <cellStyle name="Normal 7 30 6 2 2 3" xfId="46700" xr:uid="{ADDE934B-C025-4608-AF09-E7813C885DD2}"/>
    <cellStyle name="Normal 7 30 6 2 3" xfId="24447" xr:uid="{5DF14EC8-DA25-40E1-9BFB-E4F36568F4C1}"/>
    <cellStyle name="Normal 7 30 6 2 4" xfId="39280" xr:uid="{2658E9CB-8C06-424B-803D-AF546E26E14F}"/>
    <cellStyle name="Normal 7 30 6 3" xfId="11126" xr:uid="{9B9D45C1-3DF8-4DB0-8F5D-DD658AEFBB01}"/>
    <cellStyle name="Normal 7 30 6 3 2" xfId="25964" xr:uid="{BF48095A-7E4E-4A39-A5FF-587CD944B954}"/>
    <cellStyle name="Normal 7 30 6 3 3" xfId="40797" xr:uid="{3ED58698-D340-45D5-B5CA-0E74D51AA4EC}"/>
    <cellStyle name="Normal 7 30 6 4" xfId="18544" xr:uid="{957203E4-DB90-4459-8AD4-57A9ADCE71EC}"/>
    <cellStyle name="Normal 7 30 6 5" xfId="33377" xr:uid="{7D998DEB-418F-4195-9391-F91B4CE946F6}"/>
    <cellStyle name="Normal 7 30 7" xfId="6943" xr:uid="{7B7560DA-9948-4937-80DA-3E35392286D8}"/>
    <cellStyle name="Normal 7 30 7 2" xfId="14366" xr:uid="{C45BA9F4-8EA1-4DFC-B4E1-774F62516D7C}"/>
    <cellStyle name="Normal 7 30 7 2 2" xfId="29204" xr:uid="{124C842B-C848-40BA-8FCB-E7011B34BEBE}"/>
    <cellStyle name="Normal 7 30 7 2 3" xfId="44037" xr:uid="{1B597E65-DDAD-456A-9127-3B69C85A08E5}"/>
    <cellStyle name="Normal 7 30 7 3" xfId="21784" xr:uid="{0DDBD09C-5503-43B8-B3EC-20876535DCCE}"/>
    <cellStyle name="Normal 7 30 7 4" xfId="36617" xr:uid="{B6A57BAE-CEC9-4248-A3E9-2FC71762BD38}"/>
    <cellStyle name="Normal 7 30 8" xfId="10159" xr:uid="{D28A9AFE-62FF-4632-8BB7-9EB83B63E565}"/>
    <cellStyle name="Normal 7 30 8 2" xfId="24997" xr:uid="{75588D4E-030C-4543-85EB-F1BC00BCC912}"/>
    <cellStyle name="Normal 7 30 8 3" xfId="39830" xr:uid="{FE0485CA-D99F-49DD-A63E-684EB64A3047}"/>
    <cellStyle name="Normal 7 30 9" xfId="17577" xr:uid="{517E2A58-14FF-4332-A3BB-6ED51777F5CF}"/>
    <cellStyle name="Normal 7 31" xfId="2642" xr:uid="{B242D20C-29D2-47D8-BD2F-3FCE55391BC9}"/>
    <cellStyle name="Normal 7 31 10" xfId="32385" xr:uid="{CDD48483-5840-45D7-B91B-E914D93EAEF2}"/>
    <cellStyle name="Normal 7 31 2" xfId="3711" xr:uid="{38BAF5DD-081A-4F67-80F0-3244CAA0728B}"/>
    <cellStyle name="Normal 7 31 2 2" xfId="5081" xr:uid="{F8FC1CF0-569A-4B72-B3E4-FA243E627F1B}"/>
    <cellStyle name="Normal 7 31 2 2 2" xfId="8320" xr:uid="{C0196762-8562-449E-A959-A534AE8DBA3A}"/>
    <cellStyle name="Normal 7 31 2 2 2 2" xfId="15743" xr:uid="{AA600DDB-9748-4CEB-B4F6-F9650A1EF0EF}"/>
    <cellStyle name="Normal 7 31 2 2 2 2 2" xfId="30581" xr:uid="{A6866CA5-34AB-4ECB-9BE4-D49573BFC6A3}"/>
    <cellStyle name="Normal 7 31 2 2 2 2 3" xfId="45414" xr:uid="{C63ED750-F803-44CE-86AA-ED2648009BC3}"/>
    <cellStyle name="Normal 7 31 2 2 2 3" xfId="23161" xr:uid="{FDF2DE71-B150-4E03-9368-F12F7AF78A7C}"/>
    <cellStyle name="Normal 7 31 2 2 2 4" xfId="37994" xr:uid="{0F814048-C0C7-47DB-861C-0FFB232A66FD}"/>
    <cellStyle name="Normal 7 31 2 2 3" xfId="12505" xr:uid="{EF8687C6-3C1C-4ED7-9A1C-8604E1032BE5}"/>
    <cellStyle name="Normal 7 31 2 2 3 2" xfId="27343" xr:uid="{3011899D-9A46-4422-B419-F1562445670E}"/>
    <cellStyle name="Normal 7 31 2 2 3 3" xfId="42176" xr:uid="{33530A1C-813F-4283-BD1F-547E30F65DC7}"/>
    <cellStyle name="Normal 7 31 2 2 4" xfId="19923" xr:uid="{A6C7B661-AD44-45BE-99C7-5DACD16230D7}"/>
    <cellStyle name="Normal 7 31 2 2 5" xfId="34756" xr:uid="{5FAB20CB-B419-466E-915E-38696A3B5D61}"/>
    <cellStyle name="Normal 7 31 2 3" xfId="6947" xr:uid="{3F0BE83C-F5E1-4B7F-BBFD-C14986047CC3}"/>
    <cellStyle name="Normal 7 31 2 3 2" xfId="14370" xr:uid="{E0D17CB5-40CC-45E8-8CA6-232435DCD18E}"/>
    <cellStyle name="Normal 7 31 2 3 2 2" xfId="29208" xr:uid="{EC926994-7DFD-4A9D-9C06-DBEDCC90E547}"/>
    <cellStyle name="Normal 7 31 2 3 2 3" xfId="44041" xr:uid="{70FA959D-5C33-4FD1-AB16-A395A9C3BA43}"/>
    <cellStyle name="Normal 7 31 2 3 3" xfId="21788" xr:uid="{5787542E-53F7-486D-91B9-070902E7DD4D}"/>
    <cellStyle name="Normal 7 31 2 3 4" xfId="36621" xr:uid="{A669763E-85F5-4460-81E8-F59422A66423}"/>
    <cellStyle name="Normal 7 31 2 4" xfId="11130" xr:uid="{0B8C40AE-EF2E-4CFD-94EF-3932A1DA9E34}"/>
    <cellStyle name="Normal 7 31 2 4 2" xfId="25968" xr:uid="{06D626AB-256A-4949-B625-592406C7EF39}"/>
    <cellStyle name="Normal 7 31 2 4 3" xfId="40801" xr:uid="{7891D905-BE3C-4CF7-A2AF-6EB8C3B73D77}"/>
    <cellStyle name="Normal 7 31 2 5" xfId="18548" xr:uid="{031C0B6E-BDF5-4029-9B1E-2148F7ED4431}"/>
    <cellStyle name="Normal 7 31 2 6" xfId="33381" xr:uid="{39124E3E-E1B6-4CC2-B629-E08A3BB05A07}"/>
    <cellStyle name="Normal 7 31 3" xfId="3712" xr:uid="{273BB8C4-DAE0-4356-871C-450746568071}"/>
    <cellStyle name="Normal 7 31 3 2" xfId="5082" xr:uid="{42C1A69B-1ECC-4BD1-8F61-F64CDB19304D}"/>
    <cellStyle name="Normal 7 31 3 2 2" xfId="8321" xr:uid="{B43BE17F-9267-4A3D-B4B1-CFBC3428B174}"/>
    <cellStyle name="Normal 7 31 3 2 2 2" xfId="15744" xr:uid="{148928B7-FE50-4A70-A858-2D6CA9F82D65}"/>
    <cellStyle name="Normal 7 31 3 2 2 2 2" xfId="30582" xr:uid="{101CFFA0-3A25-40F3-B729-A0AAEA14140C}"/>
    <cellStyle name="Normal 7 31 3 2 2 2 3" xfId="45415" xr:uid="{0120A29E-F3F8-4FDD-A137-0C7DB8EFD49A}"/>
    <cellStyle name="Normal 7 31 3 2 2 3" xfId="23162" xr:uid="{653DA1B3-EA74-4042-AB03-D514ADAA958E}"/>
    <cellStyle name="Normal 7 31 3 2 2 4" xfId="37995" xr:uid="{56FE5968-D866-4581-85E3-BA7483FDC3B5}"/>
    <cellStyle name="Normal 7 31 3 2 3" xfId="12506" xr:uid="{97C89378-BC74-4FF1-A587-0ADCCF2EE3BE}"/>
    <cellStyle name="Normal 7 31 3 2 3 2" xfId="27344" xr:uid="{B3D4FCBD-6179-4EB1-8023-8EF0CAB16948}"/>
    <cellStyle name="Normal 7 31 3 2 3 3" xfId="42177" xr:uid="{F771F5F3-7B03-4EC9-AD0B-50D641386E43}"/>
    <cellStyle name="Normal 7 31 3 2 4" xfId="19924" xr:uid="{E563A4DF-D74A-44E7-9CF7-D5BBC689E65E}"/>
    <cellStyle name="Normal 7 31 3 2 5" xfId="34757" xr:uid="{4A78C27F-05C2-4DBE-BBD1-A1E5321D23F8}"/>
    <cellStyle name="Normal 7 31 3 3" xfId="6948" xr:uid="{7CB50DC8-6426-46FC-A736-FD45B07DD9D6}"/>
    <cellStyle name="Normal 7 31 3 3 2" xfId="14371" xr:uid="{5C461936-56AA-46AB-A177-DD6575FA7217}"/>
    <cellStyle name="Normal 7 31 3 3 2 2" xfId="29209" xr:uid="{1F7BFB5A-E64E-4DE1-A1AE-044117FBB816}"/>
    <cellStyle name="Normal 7 31 3 3 2 3" xfId="44042" xr:uid="{2541B99B-F1BF-4B6F-A3C2-A6C1C87055F4}"/>
    <cellStyle name="Normal 7 31 3 3 3" xfId="21789" xr:uid="{D5DCDA7F-5D17-40B6-B328-99AA26CE3501}"/>
    <cellStyle name="Normal 7 31 3 3 4" xfId="36622" xr:uid="{2210BA38-941E-407F-8947-4092F595C96A}"/>
    <cellStyle name="Normal 7 31 3 4" xfId="11131" xr:uid="{1CDAC522-FE13-4DE3-9581-339D09ECC62C}"/>
    <cellStyle name="Normal 7 31 3 4 2" xfId="25969" xr:uid="{E1A3C4E7-95D7-4AF2-8843-3098C308A4AE}"/>
    <cellStyle name="Normal 7 31 3 4 3" xfId="40802" xr:uid="{8EAF030C-F2C9-4B70-A737-91B5E3388662}"/>
    <cellStyle name="Normal 7 31 3 5" xfId="18549" xr:uid="{4004733D-DEF2-4017-9337-AF2394059F91}"/>
    <cellStyle name="Normal 7 31 3 6" xfId="33382" xr:uid="{295AC240-6148-44B8-B777-6FA7B4D22279}"/>
    <cellStyle name="Normal 7 31 4" xfId="5083" xr:uid="{4305F05C-C483-49FE-8465-85AFF1DE721F}"/>
    <cellStyle name="Normal 7 31 4 2" xfId="8322" xr:uid="{4EC0FBCF-73AD-41F5-9062-3556728F11B1}"/>
    <cellStyle name="Normal 7 31 4 2 2" xfId="15745" xr:uid="{DC66F796-2A47-4507-9E60-598761D8EBFC}"/>
    <cellStyle name="Normal 7 31 4 2 2 2" xfId="30583" xr:uid="{38AB4057-F455-4BFF-9C2D-FEE5D723B39C}"/>
    <cellStyle name="Normal 7 31 4 2 2 3" xfId="45416" xr:uid="{6E1F6E83-AB99-4EE5-A84D-C0AF37E93CAE}"/>
    <cellStyle name="Normal 7 31 4 2 3" xfId="23163" xr:uid="{807DFE35-4D92-4AE0-8479-61E3602F4B81}"/>
    <cellStyle name="Normal 7 31 4 2 4" xfId="37996" xr:uid="{14FAD20C-39B9-4DBA-9855-A4B6A3A0FFC2}"/>
    <cellStyle name="Normal 7 31 4 3" xfId="12507" xr:uid="{D1EB5F31-3A0F-4D77-AA04-C8057E97E1DD}"/>
    <cellStyle name="Normal 7 31 4 3 2" xfId="27345" xr:uid="{9DC3D94D-E4CA-4692-9D0C-7D809D2B39D9}"/>
    <cellStyle name="Normal 7 31 4 3 3" xfId="42178" xr:uid="{5DD62C50-263B-4631-BC90-32976D9F70CD}"/>
    <cellStyle name="Normal 7 31 4 4" xfId="19925" xr:uid="{A5A501A9-D307-4194-ABC8-97EE7558543C}"/>
    <cellStyle name="Normal 7 31 4 5" xfId="34758" xr:uid="{966D3A98-E328-4F06-9587-7CFCE4146107}"/>
    <cellStyle name="Normal 7 31 5" xfId="5904" xr:uid="{F6E30B28-30D1-4923-9E4B-5C73D8FB6121}"/>
    <cellStyle name="Normal 7 31 5 2" xfId="9142" xr:uid="{95A1322E-5117-4CDF-AD10-B27D042F7E81}"/>
    <cellStyle name="Normal 7 31 5 2 2" xfId="16565" xr:uid="{FCD69D05-1140-4BDA-B22D-1F4187FE5F04}"/>
    <cellStyle name="Normal 7 31 5 2 2 2" xfId="31403" xr:uid="{C740C6C1-D98F-4D89-93E8-9F6EBA60BF4B}"/>
    <cellStyle name="Normal 7 31 5 2 2 3" xfId="46236" xr:uid="{2952F83B-1CA1-4F18-AA48-D8C9E52F9B67}"/>
    <cellStyle name="Normal 7 31 5 2 3" xfId="23983" xr:uid="{73B17544-BC54-4161-98B5-F3CB3EF8C3F1}"/>
    <cellStyle name="Normal 7 31 5 2 4" xfId="38816" xr:uid="{299ADC13-17FA-4B7D-93F1-9589B286C92A}"/>
    <cellStyle name="Normal 7 31 5 3" xfId="13327" xr:uid="{8512C255-3A8D-4549-9D98-B10FF2FCA0A6}"/>
    <cellStyle name="Normal 7 31 5 3 2" xfId="28165" xr:uid="{5EAA66D0-2E39-4DE3-9F07-92D4A43A8337}"/>
    <cellStyle name="Normal 7 31 5 3 3" xfId="42998" xr:uid="{4037FC3B-D9DF-4B0F-B317-1BA54A29B253}"/>
    <cellStyle name="Normal 7 31 5 4" xfId="20745" xr:uid="{57FDAA29-E944-4ED8-9B39-8252E7A88557}"/>
    <cellStyle name="Normal 7 31 5 5" xfId="35578" xr:uid="{CF49F253-94BC-4B12-BFEA-B413DCDB8C23}"/>
    <cellStyle name="Normal 7 31 6" xfId="3710" xr:uid="{8B272265-8C5E-4B4E-8A9B-65490F9462A3}"/>
    <cellStyle name="Normal 7 31 6 2" xfId="9607" xr:uid="{32886C9D-E3B9-4096-A59B-421116E4F0C7}"/>
    <cellStyle name="Normal 7 31 6 2 2" xfId="17030" xr:uid="{6CBD21FD-5C54-4203-805A-DC1E8595951F}"/>
    <cellStyle name="Normal 7 31 6 2 2 2" xfId="31868" xr:uid="{558ABBBE-1480-4EC3-ACD5-75FDA7440FBC}"/>
    <cellStyle name="Normal 7 31 6 2 2 3" xfId="46701" xr:uid="{555960ED-312E-4A74-ABA9-8216CDB8A767}"/>
    <cellStyle name="Normal 7 31 6 2 3" xfId="24448" xr:uid="{6616A928-CC07-420A-97DF-17C2C9106E02}"/>
    <cellStyle name="Normal 7 31 6 2 4" xfId="39281" xr:uid="{18C2C9C9-0F5A-4857-A030-2A125FE206F2}"/>
    <cellStyle name="Normal 7 31 6 3" xfId="11129" xr:uid="{6C6400B0-6237-4766-BDA6-01E4933B510E}"/>
    <cellStyle name="Normal 7 31 6 3 2" xfId="25967" xr:uid="{1B30302C-589C-44CF-B71B-6F15690D1D3C}"/>
    <cellStyle name="Normal 7 31 6 3 3" xfId="40800" xr:uid="{8CC2CD48-949B-40AC-933F-5624E66BD78E}"/>
    <cellStyle name="Normal 7 31 6 4" xfId="18547" xr:uid="{F07EA521-7302-43DB-965F-C840014CD796}"/>
    <cellStyle name="Normal 7 31 6 5" xfId="33380" xr:uid="{AC9513C6-B579-4EFC-BB4A-26D85C01CE22}"/>
    <cellStyle name="Normal 7 31 7" xfId="6946" xr:uid="{FFA959A2-36D5-455E-B95D-95AE561BDED0}"/>
    <cellStyle name="Normal 7 31 7 2" xfId="14369" xr:uid="{0D672069-9A28-4AF8-B4A5-D470E762DFD3}"/>
    <cellStyle name="Normal 7 31 7 2 2" xfId="29207" xr:uid="{C7FD642A-76EB-45C9-A4FA-A9C5E545D301}"/>
    <cellStyle name="Normal 7 31 7 2 3" xfId="44040" xr:uid="{8ABFCF70-6423-49C0-9B3D-4FFEE86F937D}"/>
    <cellStyle name="Normal 7 31 7 3" xfId="21787" xr:uid="{B3920C6D-B141-46DA-BFEF-8F74058DD475}"/>
    <cellStyle name="Normal 7 31 7 4" xfId="36620" xr:uid="{C493B09C-9F26-4EFC-ADEA-F0F78C8B5A6B}"/>
    <cellStyle name="Normal 7 31 8" xfId="10134" xr:uid="{AFA54C2D-05C6-4C4E-9905-29B9AA0110F0}"/>
    <cellStyle name="Normal 7 31 8 2" xfId="24972" xr:uid="{C2F5E91D-1A3D-466F-81B9-B526E356D7BC}"/>
    <cellStyle name="Normal 7 31 8 3" xfId="39805" xr:uid="{F022784D-4ADE-40FD-9618-6DF203F2675D}"/>
    <cellStyle name="Normal 7 31 9" xfId="17552" xr:uid="{75EB2C7D-2B2D-4740-A5F9-92CBEEA867C2}"/>
    <cellStyle name="Normal 7 32" xfId="2694" xr:uid="{53A350E1-0876-4B22-BE03-A77BCE5F0033}"/>
    <cellStyle name="Normal 7 32 10" xfId="32408" xr:uid="{007536D2-5C37-4391-BA75-EA1C442D9C21}"/>
    <cellStyle name="Normal 7 32 2" xfId="3714" xr:uid="{DABA7D53-7362-4D61-84B0-BA691F001CEF}"/>
    <cellStyle name="Normal 7 32 2 2" xfId="5084" xr:uid="{49854116-7A99-4C88-866F-F2E223F9864E}"/>
    <cellStyle name="Normal 7 32 2 2 2" xfId="8323" xr:uid="{9B05F41E-DB41-4B49-BF34-46723149DD21}"/>
    <cellStyle name="Normal 7 32 2 2 2 2" xfId="15746" xr:uid="{6D22D841-3D39-4D67-9323-497A01FC697A}"/>
    <cellStyle name="Normal 7 32 2 2 2 2 2" xfId="30584" xr:uid="{087C252F-859F-4251-911D-2E38B01F2E39}"/>
    <cellStyle name="Normal 7 32 2 2 2 2 3" xfId="45417" xr:uid="{B6B79A90-0533-4D61-BBF2-610E8C534D5D}"/>
    <cellStyle name="Normal 7 32 2 2 2 3" xfId="23164" xr:uid="{72B5F4A8-DAB0-4AA1-95FB-35582DF528EF}"/>
    <cellStyle name="Normal 7 32 2 2 2 4" xfId="37997" xr:uid="{6916BD52-A942-412A-89C0-3D2C86E8C7DE}"/>
    <cellStyle name="Normal 7 32 2 2 3" xfId="12508" xr:uid="{F81A4821-9E95-4B78-9E79-BFDAC7D3A7D0}"/>
    <cellStyle name="Normal 7 32 2 2 3 2" xfId="27346" xr:uid="{D3644402-CCBC-4BB3-B767-501903FCB2C1}"/>
    <cellStyle name="Normal 7 32 2 2 3 3" xfId="42179" xr:uid="{50B19F5C-56B0-4F48-86A0-71DDCC2F23CB}"/>
    <cellStyle name="Normal 7 32 2 2 4" xfId="19926" xr:uid="{884C9D16-EDAD-48AE-97E0-C1C025B7F88F}"/>
    <cellStyle name="Normal 7 32 2 2 5" xfId="34759" xr:uid="{A795B864-51D2-4429-B465-A857C49578BF}"/>
    <cellStyle name="Normal 7 32 2 3" xfId="6950" xr:uid="{92D639F1-B5B1-4F2B-B9D4-A8CB43F93D09}"/>
    <cellStyle name="Normal 7 32 2 3 2" xfId="14373" xr:uid="{7A81BB4C-1675-4CD7-BC62-54962CA5A857}"/>
    <cellStyle name="Normal 7 32 2 3 2 2" xfId="29211" xr:uid="{3F34D39E-6F1D-4B2C-89A7-C495B6C4771D}"/>
    <cellStyle name="Normal 7 32 2 3 2 3" xfId="44044" xr:uid="{F5115EB7-6976-4E7F-AC23-6760119CD04B}"/>
    <cellStyle name="Normal 7 32 2 3 3" xfId="21791" xr:uid="{F8F247A9-2AF5-49FA-9475-4C2C5CE20AC2}"/>
    <cellStyle name="Normal 7 32 2 3 4" xfId="36624" xr:uid="{049EDDFD-3AEB-44BE-B197-9BF317DB3953}"/>
    <cellStyle name="Normal 7 32 2 4" xfId="11133" xr:uid="{17E3E04B-45B4-4F27-B8EB-82251E24BB31}"/>
    <cellStyle name="Normal 7 32 2 4 2" xfId="25971" xr:uid="{FCAE5394-4F47-4E8D-B72B-6BAF014C8F73}"/>
    <cellStyle name="Normal 7 32 2 4 3" xfId="40804" xr:uid="{2B884B9F-C093-4D49-85A7-EDDD299FBC15}"/>
    <cellStyle name="Normal 7 32 2 5" xfId="18551" xr:uid="{78312F91-C82F-4D37-96B6-B2207216FCC0}"/>
    <cellStyle name="Normal 7 32 2 6" xfId="33384" xr:uid="{DDD665CA-C955-44B4-877C-8408D1979438}"/>
    <cellStyle name="Normal 7 32 3" xfId="3715" xr:uid="{A72C6B8C-76BB-4B84-BBD7-24B3350E8058}"/>
    <cellStyle name="Normal 7 32 3 2" xfId="5085" xr:uid="{C948F23A-EAA1-445A-9CC5-3180DD07B4D9}"/>
    <cellStyle name="Normal 7 32 3 2 2" xfId="8324" xr:uid="{907CA59D-1F93-4004-8907-E13ED4DFFD92}"/>
    <cellStyle name="Normal 7 32 3 2 2 2" xfId="15747" xr:uid="{BE9CB965-18A2-46E8-9B67-36347040014A}"/>
    <cellStyle name="Normal 7 32 3 2 2 2 2" xfId="30585" xr:uid="{A34DC463-7450-47A6-AF4F-D58117739AC5}"/>
    <cellStyle name="Normal 7 32 3 2 2 2 3" xfId="45418" xr:uid="{66F503F3-1A9C-417E-837C-D430338068F9}"/>
    <cellStyle name="Normal 7 32 3 2 2 3" xfId="23165" xr:uid="{ED050E6C-D2E0-432F-96DB-08C27BE98FF5}"/>
    <cellStyle name="Normal 7 32 3 2 2 4" xfId="37998" xr:uid="{8EAC4EF2-52F8-45A5-A409-0BE940A7FE94}"/>
    <cellStyle name="Normal 7 32 3 2 3" xfId="12509" xr:uid="{D46FF3C8-5A64-4B1D-96C7-D1966D96BD14}"/>
    <cellStyle name="Normal 7 32 3 2 3 2" xfId="27347" xr:uid="{328E5AF5-057F-4366-A15D-748807D768B7}"/>
    <cellStyle name="Normal 7 32 3 2 3 3" xfId="42180" xr:uid="{0ECF850C-37AD-4C03-9751-F9FDA77E0D7A}"/>
    <cellStyle name="Normal 7 32 3 2 4" xfId="19927" xr:uid="{B1405A90-97F8-4CB7-B6E0-BB23E3F2FF20}"/>
    <cellStyle name="Normal 7 32 3 2 5" xfId="34760" xr:uid="{A0B72D62-155B-4E16-BE0F-B06650B61BCF}"/>
    <cellStyle name="Normal 7 32 3 3" xfId="6951" xr:uid="{965CD7DD-8D6E-49C4-A433-A89C2F0D3BA5}"/>
    <cellStyle name="Normal 7 32 3 3 2" xfId="14374" xr:uid="{67BD7BC7-5A86-4D44-8C79-4043C744E344}"/>
    <cellStyle name="Normal 7 32 3 3 2 2" xfId="29212" xr:uid="{96B9ABD7-013D-4099-AAA7-4A0F19661F7F}"/>
    <cellStyle name="Normal 7 32 3 3 2 3" xfId="44045" xr:uid="{322DF107-9BDB-4302-A9E7-8E55E0914833}"/>
    <cellStyle name="Normal 7 32 3 3 3" xfId="21792" xr:uid="{E94AF3F6-7CC7-4374-B228-2B1CC3924AF9}"/>
    <cellStyle name="Normal 7 32 3 3 4" xfId="36625" xr:uid="{E6FEAC4D-B73B-4E69-A179-D7EF78664ACE}"/>
    <cellStyle name="Normal 7 32 3 4" xfId="11134" xr:uid="{3FB787EA-534B-4ADE-93BB-53ADC1D012D3}"/>
    <cellStyle name="Normal 7 32 3 4 2" xfId="25972" xr:uid="{F1793899-7DBA-4AC5-A84F-06E6C683D088}"/>
    <cellStyle name="Normal 7 32 3 4 3" xfId="40805" xr:uid="{AC5C52B1-7D1F-4DBF-9FF4-32B9AA7F81FF}"/>
    <cellStyle name="Normal 7 32 3 5" xfId="18552" xr:uid="{7EAF4811-BE78-4E91-A07D-A2BA6F8262F6}"/>
    <cellStyle name="Normal 7 32 3 6" xfId="33385" xr:uid="{1893913E-EBA0-4240-AE07-426CF4287698}"/>
    <cellStyle name="Normal 7 32 4" xfId="5086" xr:uid="{C2C7943D-BCFE-44A0-BA74-0EE97285EB16}"/>
    <cellStyle name="Normal 7 32 4 2" xfId="8325" xr:uid="{5C5909BB-5E9F-4803-A3BD-FD38C57FBAB8}"/>
    <cellStyle name="Normal 7 32 4 2 2" xfId="15748" xr:uid="{4D89CBFB-2C73-473E-87D3-50A793DAF3D3}"/>
    <cellStyle name="Normal 7 32 4 2 2 2" xfId="30586" xr:uid="{331E259C-413B-4F8F-AAA0-8E26847A1877}"/>
    <cellStyle name="Normal 7 32 4 2 2 3" xfId="45419" xr:uid="{A3E50AA9-E4A0-4233-85C2-017493352808}"/>
    <cellStyle name="Normal 7 32 4 2 3" xfId="23166" xr:uid="{9B5FFBF0-E833-4EFE-9926-92A2F03E2B3F}"/>
    <cellStyle name="Normal 7 32 4 2 4" xfId="37999" xr:uid="{F3D2FE82-07E5-4812-900B-03DE749BDBCD}"/>
    <cellStyle name="Normal 7 32 4 3" xfId="12510" xr:uid="{559CF4C9-C8FA-457D-9114-4DFF6C24A071}"/>
    <cellStyle name="Normal 7 32 4 3 2" xfId="27348" xr:uid="{850D75A8-E6E0-4C09-B73D-044F238E3A70}"/>
    <cellStyle name="Normal 7 32 4 3 3" xfId="42181" xr:uid="{539B27D3-4DCA-4BDC-A34A-248E1C9FDC49}"/>
    <cellStyle name="Normal 7 32 4 4" xfId="19928" xr:uid="{EE9CAED9-8FD8-48CA-87F5-19D6C34670A3}"/>
    <cellStyle name="Normal 7 32 4 5" xfId="34761" xr:uid="{DBB3FC4A-3851-4DBE-B11A-81AC0FC808C8}"/>
    <cellStyle name="Normal 7 32 5" xfId="5784" xr:uid="{71D45D1F-E46E-47F4-8F07-99ACC662DA95}"/>
    <cellStyle name="Normal 7 32 5 2" xfId="9024" xr:uid="{AA414BBC-35B3-4246-B5BB-DBDB955925B7}"/>
    <cellStyle name="Normal 7 32 5 2 2" xfId="16447" xr:uid="{29F279A5-67C1-4244-99D2-25FBB72F9752}"/>
    <cellStyle name="Normal 7 32 5 2 2 2" xfId="31285" xr:uid="{37706352-0896-4CEE-951F-963786D991E3}"/>
    <cellStyle name="Normal 7 32 5 2 2 3" xfId="46118" xr:uid="{2733D6BC-CA7C-43DF-9C3B-9495C3775EB2}"/>
    <cellStyle name="Normal 7 32 5 2 3" xfId="23865" xr:uid="{4FDCD003-48C7-479C-A016-248D81542BA7}"/>
    <cellStyle name="Normal 7 32 5 2 4" xfId="38698" xr:uid="{6BA66805-C6C3-43CC-B22C-18AE5CB994C9}"/>
    <cellStyle name="Normal 7 32 5 3" xfId="13209" xr:uid="{5B208E2C-9069-4293-95AC-387ED3C1DC3F}"/>
    <cellStyle name="Normal 7 32 5 3 2" xfId="28047" xr:uid="{6B9490DC-796E-4863-9444-21347962606B}"/>
    <cellStyle name="Normal 7 32 5 3 3" xfId="42880" xr:uid="{994F1CD9-8140-4371-92F8-335F430A5D2C}"/>
    <cellStyle name="Normal 7 32 5 4" xfId="20627" xr:uid="{472C71C7-073B-4399-8C20-81C738133FFB}"/>
    <cellStyle name="Normal 7 32 5 5" xfId="35460" xr:uid="{346EC91C-448A-41EC-BB86-6025653F846F}"/>
    <cellStyle name="Normal 7 32 6" xfId="3713" xr:uid="{B27D74C2-A690-4040-9440-39C55B4252C6}"/>
    <cellStyle name="Normal 7 32 6 2" xfId="9608" xr:uid="{9F34E57A-BF69-4E65-A06E-E76242839633}"/>
    <cellStyle name="Normal 7 32 6 2 2" xfId="17031" xr:uid="{47820112-631C-4566-A031-48DB1F301948}"/>
    <cellStyle name="Normal 7 32 6 2 2 2" xfId="31869" xr:uid="{2D0A6027-1E8B-4672-8A92-D12A9272FE58}"/>
    <cellStyle name="Normal 7 32 6 2 2 3" xfId="46702" xr:uid="{7DFA0774-01E5-4ED1-B06C-6DF15A9D6DEB}"/>
    <cellStyle name="Normal 7 32 6 2 3" xfId="24449" xr:uid="{1B2AF0F8-2233-4942-8444-DBC422625C2A}"/>
    <cellStyle name="Normal 7 32 6 2 4" xfId="39282" xr:uid="{FD390948-7618-4214-8764-80599082EEF1}"/>
    <cellStyle name="Normal 7 32 6 3" xfId="11132" xr:uid="{6D02687B-A81F-4BA4-9890-654CC479C174}"/>
    <cellStyle name="Normal 7 32 6 3 2" xfId="25970" xr:uid="{05181360-42FD-422C-B226-A8B765EDB9B5}"/>
    <cellStyle name="Normal 7 32 6 3 3" xfId="40803" xr:uid="{5E2DF690-20B3-4187-A19F-F1F6430946F1}"/>
    <cellStyle name="Normal 7 32 6 4" xfId="18550" xr:uid="{5B0319AC-9D43-4D9F-A91A-94268C2D6CEC}"/>
    <cellStyle name="Normal 7 32 6 5" xfId="33383" xr:uid="{B7952D44-167D-4551-923D-70EAA07F6339}"/>
    <cellStyle name="Normal 7 32 7" xfId="6949" xr:uid="{EC59C156-7EC1-45EF-B65D-AAECE3C72CE9}"/>
    <cellStyle name="Normal 7 32 7 2" xfId="14372" xr:uid="{1E2B3308-8202-477D-98CC-04E873CB8DF9}"/>
    <cellStyle name="Normal 7 32 7 2 2" xfId="29210" xr:uid="{40A3D8C7-BEC1-44DE-A631-AF788F215DA8}"/>
    <cellStyle name="Normal 7 32 7 2 3" xfId="44043" xr:uid="{B130E4C3-9FC7-477A-9E36-3BC384B06459}"/>
    <cellStyle name="Normal 7 32 7 3" xfId="21790" xr:uid="{F185D20C-37A1-41F1-AC97-CC98E4958B24}"/>
    <cellStyle name="Normal 7 32 7 4" xfId="36623" xr:uid="{0665FDCC-572F-4453-866E-C10415960D1E}"/>
    <cellStyle name="Normal 7 32 8" xfId="10157" xr:uid="{92F451EF-D3A3-4AFA-B240-587561016A2E}"/>
    <cellStyle name="Normal 7 32 8 2" xfId="24995" xr:uid="{5CA4F0FB-F854-46AC-A1A8-D146C8E3F91B}"/>
    <cellStyle name="Normal 7 32 8 3" xfId="39828" xr:uid="{989D2BC2-5E15-4C27-9EC4-EBE8CC9D7B02}"/>
    <cellStyle name="Normal 7 32 9" xfId="17575" xr:uid="{F28C2D0D-9FEE-4767-8B78-0D51DB11DD66}"/>
    <cellStyle name="Normal 7 33" xfId="2618" xr:uid="{F91F6F2E-3C60-4048-879E-F953DE68CDFD}"/>
    <cellStyle name="Normal 7 33 10" xfId="32370" xr:uid="{CF215058-B38F-4653-8E09-AAB6B640FE3C}"/>
    <cellStyle name="Normal 7 33 2" xfId="3717" xr:uid="{67796B44-AC5B-465D-B99E-83B6A0A6B51C}"/>
    <cellStyle name="Normal 7 33 2 2" xfId="5087" xr:uid="{D6CB5E0C-3620-4FB0-829F-D2C13E8C1B87}"/>
    <cellStyle name="Normal 7 33 2 2 2" xfId="8326" xr:uid="{F3EE2397-F970-4AA0-BA02-3C5A68C76600}"/>
    <cellStyle name="Normal 7 33 2 2 2 2" xfId="15749" xr:uid="{7C66C3AE-9774-43AC-A058-C02B67406E80}"/>
    <cellStyle name="Normal 7 33 2 2 2 2 2" xfId="30587" xr:uid="{C5DBFA37-2273-4AC3-84F3-03427FB96A02}"/>
    <cellStyle name="Normal 7 33 2 2 2 2 3" xfId="45420" xr:uid="{5C8AFE61-6F87-4938-935C-48A2D86878E8}"/>
    <cellStyle name="Normal 7 33 2 2 2 3" xfId="23167" xr:uid="{2A21F4BA-D7DA-4653-82F4-E85E065C6D15}"/>
    <cellStyle name="Normal 7 33 2 2 2 4" xfId="38000" xr:uid="{C3C05E65-742F-40BC-924B-6D323BADC4AB}"/>
    <cellStyle name="Normal 7 33 2 2 3" xfId="12511" xr:uid="{B64CA48D-A929-4A30-B194-DE3485F9F0DB}"/>
    <cellStyle name="Normal 7 33 2 2 3 2" xfId="27349" xr:uid="{E883CEB5-D697-4D76-B7FD-1AD1DF734413}"/>
    <cellStyle name="Normal 7 33 2 2 3 3" xfId="42182" xr:uid="{F376ED95-BC7C-49EA-96F2-F94F5E66B172}"/>
    <cellStyle name="Normal 7 33 2 2 4" xfId="19929" xr:uid="{8B95B05C-5DA3-4096-96B3-FD19330FAF20}"/>
    <cellStyle name="Normal 7 33 2 2 5" xfId="34762" xr:uid="{23BE6063-E10A-4078-BE76-A89D6C162EEC}"/>
    <cellStyle name="Normal 7 33 2 3" xfId="6953" xr:uid="{6DF4BD5B-142D-4953-A700-4297DBC3CDFD}"/>
    <cellStyle name="Normal 7 33 2 3 2" xfId="14376" xr:uid="{267820DA-F249-43B9-AE5C-01B23DA5B467}"/>
    <cellStyle name="Normal 7 33 2 3 2 2" xfId="29214" xr:uid="{472F5282-11F3-4D25-B371-DA4F6E9DF9CF}"/>
    <cellStyle name="Normal 7 33 2 3 2 3" xfId="44047" xr:uid="{A2C5A34B-B397-4F2F-BD41-8AC2B7D70869}"/>
    <cellStyle name="Normal 7 33 2 3 3" xfId="21794" xr:uid="{31E57E74-517B-4909-897A-A45D46E4562A}"/>
    <cellStyle name="Normal 7 33 2 3 4" xfId="36627" xr:uid="{A7294EC4-E739-4783-BC91-5B0B7F92A24A}"/>
    <cellStyle name="Normal 7 33 2 4" xfId="11136" xr:uid="{8B8ECEB9-C82C-4F65-A38A-703AED0E54A2}"/>
    <cellStyle name="Normal 7 33 2 4 2" xfId="25974" xr:uid="{8348A6A6-6FB5-4A64-8D89-7574157AE4C4}"/>
    <cellStyle name="Normal 7 33 2 4 3" xfId="40807" xr:uid="{C24E54F7-DA44-4F0E-B470-148BCC546653}"/>
    <cellStyle name="Normal 7 33 2 5" xfId="18554" xr:uid="{F80DF84B-F5DB-45F3-B876-6BA78C02B1CF}"/>
    <cellStyle name="Normal 7 33 2 6" xfId="33387" xr:uid="{2D86FE97-2777-4864-AC80-FCE03DF6EB0C}"/>
    <cellStyle name="Normal 7 33 3" xfId="3718" xr:uid="{17517A4E-C9E2-4174-9CAA-AE6BEBDA42E6}"/>
    <cellStyle name="Normal 7 33 3 2" xfId="5088" xr:uid="{6C4230EC-8828-4E5F-A6D1-DC3996BA2E7E}"/>
    <cellStyle name="Normal 7 33 3 2 2" xfId="8327" xr:uid="{4FAC1956-43E2-426C-B4FA-AF348F233F43}"/>
    <cellStyle name="Normal 7 33 3 2 2 2" xfId="15750" xr:uid="{1AB7149F-A463-4FDB-A5EF-2F11CEE21D04}"/>
    <cellStyle name="Normal 7 33 3 2 2 2 2" xfId="30588" xr:uid="{CC13233E-8FDD-4A98-AC61-F3B605BCB868}"/>
    <cellStyle name="Normal 7 33 3 2 2 2 3" xfId="45421" xr:uid="{E83DAFED-4AF6-41B6-B799-F90F60F87E26}"/>
    <cellStyle name="Normal 7 33 3 2 2 3" xfId="23168" xr:uid="{06B871D4-5D50-42FC-9A29-792F5DCD9CE1}"/>
    <cellStyle name="Normal 7 33 3 2 2 4" xfId="38001" xr:uid="{1436909E-A3D2-403C-ADAA-4D45C9F1665C}"/>
    <cellStyle name="Normal 7 33 3 2 3" xfId="12512" xr:uid="{C3F01038-67DE-43EC-8760-8253D2C84374}"/>
    <cellStyle name="Normal 7 33 3 2 3 2" xfId="27350" xr:uid="{0DDC0B18-8DE4-4ED2-89F2-6C6585B56C17}"/>
    <cellStyle name="Normal 7 33 3 2 3 3" xfId="42183" xr:uid="{A37C950C-5C12-4814-8E0F-9E0A6907C704}"/>
    <cellStyle name="Normal 7 33 3 2 4" xfId="19930" xr:uid="{08901243-F581-434D-B598-911695F1EC72}"/>
    <cellStyle name="Normal 7 33 3 2 5" xfId="34763" xr:uid="{16234787-62E6-437F-96F1-36377B765490}"/>
    <cellStyle name="Normal 7 33 3 3" xfId="6954" xr:uid="{068B50CB-F431-4EF5-94C4-653179048D72}"/>
    <cellStyle name="Normal 7 33 3 3 2" xfId="14377" xr:uid="{6DA72F0C-C801-4DE4-AE1A-5432D2668342}"/>
    <cellStyle name="Normal 7 33 3 3 2 2" xfId="29215" xr:uid="{AE62EE43-11DC-450F-8595-5B08CE4E4DB0}"/>
    <cellStyle name="Normal 7 33 3 3 2 3" xfId="44048" xr:uid="{196258AC-6CB7-457B-BA1A-226EEF9F11A9}"/>
    <cellStyle name="Normal 7 33 3 3 3" xfId="21795" xr:uid="{8E57FA26-F5D5-43ED-ADD6-06409320DA9C}"/>
    <cellStyle name="Normal 7 33 3 3 4" xfId="36628" xr:uid="{DB069511-D7A3-4A30-A2B4-E7E4F6F8C297}"/>
    <cellStyle name="Normal 7 33 3 4" xfId="11137" xr:uid="{5D2D4708-298F-4A32-A6AA-86254F3453BF}"/>
    <cellStyle name="Normal 7 33 3 4 2" xfId="25975" xr:uid="{EB9AD262-035F-4E8A-8FC6-8B35879151F2}"/>
    <cellStyle name="Normal 7 33 3 4 3" xfId="40808" xr:uid="{DA0D5897-D5ED-481B-A018-2BC4B8EA1FF5}"/>
    <cellStyle name="Normal 7 33 3 5" xfId="18555" xr:uid="{27F479A0-846B-4B97-98A1-34A0AEF1D673}"/>
    <cellStyle name="Normal 7 33 3 6" xfId="33388" xr:uid="{3BE69105-D64C-41CE-BBBF-EECF349156EA}"/>
    <cellStyle name="Normal 7 33 4" xfId="5089" xr:uid="{E501696A-DAC9-4A6E-B46F-7915859EE686}"/>
    <cellStyle name="Normal 7 33 4 2" xfId="8328" xr:uid="{0798F42B-296E-426D-84F6-82F2D74A4C1F}"/>
    <cellStyle name="Normal 7 33 4 2 2" xfId="15751" xr:uid="{86BCA86B-0990-43CB-A71E-3C65D93CE0DD}"/>
    <cellStyle name="Normal 7 33 4 2 2 2" xfId="30589" xr:uid="{E4B7CC81-B9A3-4EFB-A2E5-D8D32D22ED1A}"/>
    <cellStyle name="Normal 7 33 4 2 2 3" xfId="45422" xr:uid="{523FEC6C-0CF3-4593-BA02-A51B7774FD07}"/>
    <cellStyle name="Normal 7 33 4 2 3" xfId="23169" xr:uid="{BFF685DF-561E-4E69-BAD9-783A23849206}"/>
    <cellStyle name="Normal 7 33 4 2 4" xfId="38002" xr:uid="{6CA2611B-DCF6-422D-9BFE-B1D56B3AA2B5}"/>
    <cellStyle name="Normal 7 33 4 3" xfId="12513" xr:uid="{ED177B7A-A8E8-43AE-8C6E-163A356C8C5E}"/>
    <cellStyle name="Normal 7 33 4 3 2" xfId="27351" xr:uid="{6C95F025-82C4-4B52-98EB-06B402125302}"/>
    <cellStyle name="Normal 7 33 4 3 3" xfId="42184" xr:uid="{F07B1BAE-DE00-4ECD-BCBB-80EDD7BB1302}"/>
    <cellStyle name="Normal 7 33 4 4" xfId="19931" xr:uid="{DB688E93-A666-4ABC-9641-93823D9811ED}"/>
    <cellStyle name="Normal 7 33 4 5" xfId="34764" xr:uid="{F7E30E6B-4227-47B5-A5CF-DFB5EF71846C}"/>
    <cellStyle name="Normal 7 33 5" xfId="5736" xr:uid="{C2F64876-8ADA-46D8-A044-DFAE289F58F2}"/>
    <cellStyle name="Normal 7 33 5 2" xfId="8976" xr:uid="{5607000C-D04B-48DC-8FF3-DE9D9324F518}"/>
    <cellStyle name="Normal 7 33 5 2 2" xfId="16399" xr:uid="{53B54B0A-5744-4778-B9E3-B86097284249}"/>
    <cellStyle name="Normal 7 33 5 2 2 2" xfId="31237" xr:uid="{9E093ABD-8FFA-49A2-912A-48D974B8E6B1}"/>
    <cellStyle name="Normal 7 33 5 2 2 3" xfId="46070" xr:uid="{27373D26-2445-427E-949C-D18647266075}"/>
    <cellStyle name="Normal 7 33 5 2 3" xfId="23817" xr:uid="{EB7D2502-90CC-4B64-A3F9-936C2EF98DFC}"/>
    <cellStyle name="Normal 7 33 5 2 4" xfId="38650" xr:uid="{EA0B9FDE-679C-4103-BB14-79FA45805109}"/>
    <cellStyle name="Normal 7 33 5 3" xfId="13161" xr:uid="{1A49D1C8-99E5-44C0-9546-D35F611638E2}"/>
    <cellStyle name="Normal 7 33 5 3 2" xfId="27999" xr:uid="{9566534A-372D-4C9C-9D0A-D31E9E1C83CA}"/>
    <cellStyle name="Normal 7 33 5 3 3" xfId="42832" xr:uid="{1FA4CF92-6EA2-4A25-B6F2-6537C8B18DFE}"/>
    <cellStyle name="Normal 7 33 5 4" xfId="20579" xr:uid="{B66B8008-ED21-4941-918A-B137B5472716}"/>
    <cellStyle name="Normal 7 33 5 5" xfId="35412" xr:uid="{431D1A56-FB3B-4798-8BD8-3C39916C34EC}"/>
    <cellStyle name="Normal 7 33 6" xfId="3716" xr:uid="{CCAA977E-2BCC-4120-B80D-CC519880F343}"/>
    <cellStyle name="Normal 7 33 6 2" xfId="9609" xr:uid="{449904B7-214C-4AC8-B0A1-2C0179E688ED}"/>
    <cellStyle name="Normal 7 33 6 2 2" xfId="17032" xr:uid="{1A3FE954-4C8F-4FBD-A58D-BD0DAAF788DF}"/>
    <cellStyle name="Normal 7 33 6 2 2 2" xfId="31870" xr:uid="{120960F5-99A1-43E9-A48D-44960F383AC1}"/>
    <cellStyle name="Normal 7 33 6 2 2 3" xfId="46703" xr:uid="{7693AE86-006E-4A58-A883-4936E8E657D0}"/>
    <cellStyle name="Normal 7 33 6 2 3" xfId="24450" xr:uid="{D2469656-4DE3-4738-AA54-692C33AFF720}"/>
    <cellStyle name="Normal 7 33 6 2 4" xfId="39283" xr:uid="{67CA10D8-3763-4C56-8591-DB1D4B7A6091}"/>
    <cellStyle name="Normal 7 33 6 3" xfId="11135" xr:uid="{EC751B6F-C90B-4D82-8D5C-755B61A8AA78}"/>
    <cellStyle name="Normal 7 33 6 3 2" xfId="25973" xr:uid="{564296EF-BC67-4CC5-B2E0-C20246114DB4}"/>
    <cellStyle name="Normal 7 33 6 3 3" xfId="40806" xr:uid="{FE870CBF-AFD6-41F8-9C6F-97B0F065C95C}"/>
    <cellStyle name="Normal 7 33 6 4" xfId="18553" xr:uid="{CAA13481-0E9D-40FD-86C8-B993C9B29232}"/>
    <cellStyle name="Normal 7 33 6 5" xfId="33386" xr:uid="{CAB82414-98D0-408E-A94B-52F2ADA0C45F}"/>
    <cellStyle name="Normal 7 33 7" xfId="6952" xr:uid="{8E307124-101B-4D8B-895C-33AEE9FD46D0}"/>
    <cellStyle name="Normal 7 33 7 2" xfId="14375" xr:uid="{FC31C080-D595-49AE-A9D8-A65CAB25D090}"/>
    <cellStyle name="Normal 7 33 7 2 2" xfId="29213" xr:uid="{AE1AF379-8FF9-4EE6-9CAA-3E83B9232C64}"/>
    <cellStyle name="Normal 7 33 7 2 3" xfId="44046" xr:uid="{11CEC7C6-460A-442C-9A15-3476EA2EA1E0}"/>
    <cellStyle name="Normal 7 33 7 3" xfId="21793" xr:uid="{B9DE7693-9A8F-43A0-9831-2C5CD343A4AA}"/>
    <cellStyle name="Normal 7 33 7 4" xfId="36626" xr:uid="{2338CC64-0643-4F1C-8B06-453498B41593}"/>
    <cellStyle name="Normal 7 33 8" xfId="10119" xr:uid="{22005B6C-9DD2-4AA2-8C55-DDA3FEB0E600}"/>
    <cellStyle name="Normal 7 33 8 2" xfId="24957" xr:uid="{1E83C45F-ED21-4250-837A-7AF275D538DB}"/>
    <cellStyle name="Normal 7 33 8 3" xfId="39790" xr:uid="{7ACCF8FC-694C-4385-8EE2-EAE2B1555416}"/>
    <cellStyle name="Normal 7 33 9" xfId="17537" xr:uid="{CC7794A9-A4B0-4963-B7F9-19CB24EC7150}"/>
    <cellStyle name="Normal 7 34" xfId="2757" xr:uid="{79D69718-3A75-44EF-97BA-3C19AA49A1B6}"/>
    <cellStyle name="Normal 7 34 10" xfId="32429" xr:uid="{CD9BB6B9-65EB-46C5-8D1E-FC99EC0AE2D6}"/>
    <cellStyle name="Normal 7 34 2" xfId="3720" xr:uid="{A434E7D1-3304-4254-AD4E-6142650CD56D}"/>
    <cellStyle name="Normal 7 34 2 2" xfId="5090" xr:uid="{47C4F2A9-F2A3-46BB-AD0E-C6990266121B}"/>
    <cellStyle name="Normal 7 34 2 2 2" xfId="8329" xr:uid="{5CDF1491-F87F-4E78-B4BB-E03DA2030FF4}"/>
    <cellStyle name="Normal 7 34 2 2 2 2" xfId="15752" xr:uid="{5B32E7AC-9375-4171-88BC-3CD386545FD3}"/>
    <cellStyle name="Normal 7 34 2 2 2 2 2" xfId="30590" xr:uid="{1B210674-FB4F-4EB5-B6E7-D968FD35CE23}"/>
    <cellStyle name="Normal 7 34 2 2 2 2 3" xfId="45423" xr:uid="{E33AE472-052A-4B0B-BF5C-F2AE8458BAED}"/>
    <cellStyle name="Normal 7 34 2 2 2 3" xfId="23170" xr:uid="{0C720109-FA45-42E1-A64A-03201E9276F1}"/>
    <cellStyle name="Normal 7 34 2 2 2 4" xfId="38003" xr:uid="{0A9948F5-0F89-46AF-946A-E766E48E850E}"/>
    <cellStyle name="Normal 7 34 2 2 3" xfId="12514" xr:uid="{2BC7C99E-A7B5-416C-9ACA-C44BE285194C}"/>
    <cellStyle name="Normal 7 34 2 2 3 2" xfId="27352" xr:uid="{96932685-AE1D-4A4B-88DF-22C175DA501B}"/>
    <cellStyle name="Normal 7 34 2 2 3 3" xfId="42185" xr:uid="{5CE89D74-8CCD-4642-BEB4-1F00C3316EC6}"/>
    <cellStyle name="Normal 7 34 2 2 4" xfId="19932" xr:uid="{BD5A468F-FA1D-4417-93EE-AC8BA5A95D09}"/>
    <cellStyle name="Normal 7 34 2 2 5" xfId="34765" xr:uid="{89D5667F-71AB-448C-9AC0-E8C352F43B55}"/>
    <cellStyle name="Normal 7 34 2 3" xfId="6956" xr:uid="{20D3EF7B-9559-45D3-AD50-5AABF9870283}"/>
    <cellStyle name="Normal 7 34 2 3 2" xfId="14379" xr:uid="{035765CF-B891-4332-9F8E-695B9AA03798}"/>
    <cellStyle name="Normal 7 34 2 3 2 2" xfId="29217" xr:uid="{35B4BF5A-EBD7-44AF-A4DC-1ED5A0361823}"/>
    <cellStyle name="Normal 7 34 2 3 2 3" xfId="44050" xr:uid="{1A1A3EA7-D5E2-49B0-9AFE-E40613D8B76B}"/>
    <cellStyle name="Normal 7 34 2 3 3" xfId="21797" xr:uid="{E078B3F2-117B-4731-8106-B32684BF9B82}"/>
    <cellStyle name="Normal 7 34 2 3 4" xfId="36630" xr:uid="{F4C5E69A-D0AF-489D-AA32-D970D48EA741}"/>
    <cellStyle name="Normal 7 34 2 4" xfId="11139" xr:uid="{53BA9AF3-E459-4F3D-B093-A9E683A20E5B}"/>
    <cellStyle name="Normal 7 34 2 4 2" xfId="25977" xr:uid="{7D7D5A5E-30CB-4DE5-B030-DC0FEEFA384C}"/>
    <cellStyle name="Normal 7 34 2 4 3" xfId="40810" xr:uid="{F0C42A14-5C63-4C1F-B160-F8E71BC2705A}"/>
    <cellStyle name="Normal 7 34 2 5" xfId="18557" xr:uid="{7C9B014C-13BB-4539-A090-48AD3A113F6C}"/>
    <cellStyle name="Normal 7 34 2 6" xfId="33390" xr:uid="{FE07F00C-95E8-40B1-949C-B83B7AE6ED1B}"/>
    <cellStyle name="Normal 7 34 3" xfId="3721" xr:uid="{215DD998-2004-4820-B85E-2DD7F9CC5D92}"/>
    <cellStyle name="Normal 7 34 3 2" xfId="5091" xr:uid="{51BF89B0-EE8F-4E8A-8320-D9BD89CFBEF0}"/>
    <cellStyle name="Normal 7 34 3 2 2" xfId="8330" xr:uid="{18DACAF6-EEF0-4439-8BC1-3B70CE704C49}"/>
    <cellStyle name="Normal 7 34 3 2 2 2" xfId="15753" xr:uid="{894573B8-8083-4CC4-802D-E22CAFED5D89}"/>
    <cellStyle name="Normal 7 34 3 2 2 2 2" xfId="30591" xr:uid="{B36E5290-5CAA-424C-AF51-A991C6D6F8A3}"/>
    <cellStyle name="Normal 7 34 3 2 2 2 3" xfId="45424" xr:uid="{1720406C-96EA-47A1-B4DD-2BC1517D866A}"/>
    <cellStyle name="Normal 7 34 3 2 2 3" xfId="23171" xr:uid="{EC4AAE05-2C2D-4AEB-950D-287A991C3D1D}"/>
    <cellStyle name="Normal 7 34 3 2 2 4" xfId="38004" xr:uid="{32468363-AA8D-4604-AECD-7B35A7A23C2B}"/>
    <cellStyle name="Normal 7 34 3 2 3" xfId="12515" xr:uid="{17FA6793-D9BD-4F38-8024-7AD984ED53D3}"/>
    <cellStyle name="Normal 7 34 3 2 3 2" xfId="27353" xr:uid="{B230BF50-A789-4F50-ADC0-DC954972AD82}"/>
    <cellStyle name="Normal 7 34 3 2 3 3" xfId="42186" xr:uid="{E1124179-C015-4CF6-AE9C-D67C7641B8EF}"/>
    <cellStyle name="Normal 7 34 3 2 4" xfId="19933" xr:uid="{0245D78A-374C-4724-BB6C-6F891EB72B5C}"/>
    <cellStyle name="Normal 7 34 3 2 5" xfId="34766" xr:uid="{C0E7E8BB-2131-401C-81A2-A5BB2EC4FB97}"/>
    <cellStyle name="Normal 7 34 3 3" xfId="6957" xr:uid="{C663AB60-E88E-4E5B-B2C6-21DD38841515}"/>
    <cellStyle name="Normal 7 34 3 3 2" xfId="14380" xr:uid="{0E2F391B-52D0-4AB9-93C7-8BFE0D97F273}"/>
    <cellStyle name="Normal 7 34 3 3 2 2" xfId="29218" xr:uid="{BD110E98-2F19-4EAB-A6B8-1B753C0800D1}"/>
    <cellStyle name="Normal 7 34 3 3 2 3" xfId="44051" xr:uid="{8FE4506A-13FC-44FF-BAD6-122523D2027D}"/>
    <cellStyle name="Normal 7 34 3 3 3" xfId="21798" xr:uid="{1820EC36-ACC7-40B8-B0DE-BB4831312502}"/>
    <cellStyle name="Normal 7 34 3 3 4" xfId="36631" xr:uid="{9D5ED3C7-4371-4920-A563-60EA65C29272}"/>
    <cellStyle name="Normal 7 34 3 4" xfId="11140" xr:uid="{978846A6-8183-41C3-B3DC-FD7EECA7046B}"/>
    <cellStyle name="Normal 7 34 3 4 2" xfId="25978" xr:uid="{E71357CC-FFB1-4F4C-9B2F-0F1BACFC2098}"/>
    <cellStyle name="Normal 7 34 3 4 3" xfId="40811" xr:uid="{773A9AB1-9200-4D9B-8479-8E73E73FA90B}"/>
    <cellStyle name="Normal 7 34 3 5" xfId="18558" xr:uid="{9D204C39-D993-4DE8-84DC-41CBCB5958FC}"/>
    <cellStyle name="Normal 7 34 3 6" xfId="33391" xr:uid="{5CC3D762-C530-4887-BF68-62C96A9C5627}"/>
    <cellStyle name="Normal 7 34 4" xfId="5092" xr:uid="{E004310A-C62C-41AC-9280-B02E0627E4F0}"/>
    <cellStyle name="Normal 7 34 4 2" xfId="8331" xr:uid="{8E34F948-62A7-444D-ACF7-16BBE64CA487}"/>
    <cellStyle name="Normal 7 34 4 2 2" xfId="15754" xr:uid="{40927CD6-C058-45DE-99FA-1AA1232DB34B}"/>
    <cellStyle name="Normal 7 34 4 2 2 2" xfId="30592" xr:uid="{F09F0B7E-161C-41E3-A61E-ACFD39303793}"/>
    <cellStyle name="Normal 7 34 4 2 2 3" xfId="45425" xr:uid="{B8B497E0-5AC7-4C87-BE97-1FF4F608D6A3}"/>
    <cellStyle name="Normal 7 34 4 2 3" xfId="23172" xr:uid="{C4C065F0-616F-4539-AFAC-8505BE453BE6}"/>
    <cellStyle name="Normal 7 34 4 2 4" xfId="38005" xr:uid="{891CD288-A48A-47A4-8F94-B6139885D581}"/>
    <cellStyle name="Normal 7 34 4 3" xfId="12516" xr:uid="{5E5BEC74-36CA-4D6F-ADF7-176DF91A2431}"/>
    <cellStyle name="Normal 7 34 4 3 2" xfId="27354" xr:uid="{A42AF73E-A1F0-49E4-B1F6-927F88699A99}"/>
    <cellStyle name="Normal 7 34 4 3 3" xfId="42187" xr:uid="{117FE0E7-A5F7-409F-8A48-BE531A00DB65}"/>
    <cellStyle name="Normal 7 34 4 4" xfId="19934" xr:uid="{0A7C022B-FF21-4C37-8011-4B222755CA4C}"/>
    <cellStyle name="Normal 7 34 4 5" xfId="34767" xr:uid="{B76302A9-82C6-4209-BE01-D37D58A08267}"/>
    <cellStyle name="Normal 7 34 5" xfId="5896" xr:uid="{5A4CDEE2-053C-42D8-AB01-7C150EF4D8C6}"/>
    <cellStyle name="Normal 7 34 5 2" xfId="9135" xr:uid="{8ACBD0B9-D2B7-4011-B101-0722DC787D57}"/>
    <cellStyle name="Normal 7 34 5 2 2" xfId="16558" xr:uid="{D93C5F51-32F2-4F29-A01D-ED6A82F97869}"/>
    <cellStyle name="Normal 7 34 5 2 2 2" xfId="31396" xr:uid="{CC6E9C79-FD55-4B09-81BF-438A309836A1}"/>
    <cellStyle name="Normal 7 34 5 2 2 3" xfId="46229" xr:uid="{8CF7B710-EF5A-4AA4-BE61-CAE5E485BB2D}"/>
    <cellStyle name="Normal 7 34 5 2 3" xfId="23976" xr:uid="{CD8CF700-59FD-4294-820F-D1A9C5888C67}"/>
    <cellStyle name="Normal 7 34 5 2 4" xfId="38809" xr:uid="{5BB503F1-AA6E-4B51-ABC0-663702FA04D3}"/>
    <cellStyle name="Normal 7 34 5 3" xfId="13320" xr:uid="{6C801BE1-6DDF-41EF-8EB3-7A3EC4064924}"/>
    <cellStyle name="Normal 7 34 5 3 2" xfId="28158" xr:uid="{5EC8534B-9AB4-438C-9041-D83A24B8A985}"/>
    <cellStyle name="Normal 7 34 5 3 3" xfId="42991" xr:uid="{C80D9D6A-AFEE-42FF-9717-11494D303944}"/>
    <cellStyle name="Normal 7 34 5 4" xfId="20738" xr:uid="{A8C70A9C-308A-4A87-85A6-4A4DA05D9A14}"/>
    <cellStyle name="Normal 7 34 5 5" xfId="35571" xr:uid="{48EA8A7F-B2AB-4D7D-9B0C-B520B05C9A90}"/>
    <cellStyle name="Normal 7 34 6" xfId="3719" xr:uid="{BF10AB3A-DB1D-46CA-AA6E-6FE1A9293714}"/>
    <cellStyle name="Normal 7 34 6 2" xfId="9610" xr:uid="{462E7BF6-2713-4A03-86AF-9E6A4A09EDAE}"/>
    <cellStyle name="Normal 7 34 6 2 2" xfId="17033" xr:uid="{6F02840F-BE92-4193-AFB0-2074DB78A76F}"/>
    <cellStyle name="Normal 7 34 6 2 2 2" xfId="31871" xr:uid="{178EFD8B-ED01-4917-9D97-D101525CB101}"/>
    <cellStyle name="Normal 7 34 6 2 2 3" xfId="46704" xr:uid="{D6A34EE8-0B86-404A-9ED5-616A8C96CE50}"/>
    <cellStyle name="Normal 7 34 6 2 3" xfId="24451" xr:uid="{F9037253-4B97-4C91-BD49-317312B58DB8}"/>
    <cellStyle name="Normal 7 34 6 2 4" xfId="39284" xr:uid="{6087B04C-0A3E-4EF4-8E8E-830584CEEF07}"/>
    <cellStyle name="Normal 7 34 6 3" xfId="11138" xr:uid="{AD1AFB1F-555B-4E13-83C9-E14BEA5E7020}"/>
    <cellStyle name="Normal 7 34 6 3 2" xfId="25976" xr:uid="{00AC6555-B572-4920-8E96-21756684C881}"/>
    <cellStyle name="Normal 7 34 6 3 3" xfId="40809" xr:uid="{064043DC-BCBE-4623-90B8-1519F02D07E8}"/>
    <cellStyle name="Normal 7 34 6 4" xfId="18556" xr:uid="{841FFC1A-FD07-4DD7-A92A-C45D64C4DB26}"/>
    <cellStyle name="Normal 7 34 6 5" xfId="33389" xr:uid="{127BD400-F545-4728-9EB7-7D92AFB21CFF}"/>
    <cellStyle name="Normal 7 34 7" xfId="6955" xr:uid="{0673D5F8-633D-48FA-8FC6-56ADE3E461F2}"/>
    <cellStyle name="Normal 7 34 7 2" xfId="14378" xr:uid="{00EFCAB8-AA4E-4931-92DA-44921799D64F}"/>
    <cellStyle name="Normal 7 34 7 2 2" xfId="29216" xr:uid="{0D253300-38FE-4239-9EA5-BC8D44D99147}"/>
    <cellStyle name="Normal 7 34 7 2 3" xfId="44049" xr:uid="{E7AFB3AA-92D4-4DD4-AF23-76A3C91AB6C8}"/>
    <cellStyle name="Normal 7 34 7 3" xfId="21796" xr:uid="{7D75D623-E02A-4EA2-B618-265BA2A96A08}"/>
    <cellStyle name="Normal 7 34 7 4" xfId="36629" xr:uid="{5A07AE3D-4450-49C6-B00B-9A229D67F1B2}"/>
    <cellStyle name="Normal 7 34 8" xfId="10178" xr:uid="{A93552E4-DEE1-4450-AC15-D348CFD070DD}"/>
    <cellStyle name="Normal 7 34 8 2" xfId="25016" xr:uid="{C608AF24-106C-4F08-AF61-DF28505BCB63}"/>
    <cellStyle name="Normal 7 34 8 3" xfId="39849" xr:uid="{C48BE99D-0DE2-4949-B25C-16140BF74971}"/>
    <cellStyle name="Normal 7 34 9" xfId="17596" xr:uid="{F6800373-1E33-4244-A1F2-6F0D6AFBD83C}"/>
    <cellStyle name="Normal 7 35" xfId="2758" xr:uid="{A28D8565-764C-48C7-A6A7-C090B4D764B9}"/>
    <cellStyle name="Normal 7 35 10" xfId="32430" xr:uid="{44A5B47F-94EB-4A16-9A1D-57ADFA24DB43}"/>
    <cellStyle name="Normal 7 35 2" xfId="3723" xr:uid="{F814DBE2-1B7B-40B8-8A0A-E0A460138017}"/>
    <cellStyle name="Normal 7 35 2 2" xfId="5093" xr:uid="{7CA252B6-1C6C-4550-81F8-A70E12D994D7}"/>
    <cellStyle name="Normal 7 35 2 2 2" xfId="8332" xr:uid="{7C3A8E31-6552-465E-9BCD-31F721AF7879}"/>
    <cellStyle name="Normal 7 35 2 2 2 2" xfId="15755" xr:uid="{6DB20549-F0F0-4CF6-AE0C-6973D538CD95}"/>
    <cellStyle name="Normal 7 35 2 2 2 2 2" xfId="30593" xr:uid="{8EE21947-330C-49C9-B388-975BEE664FBA}"/>
    <cellStyle name="Normal 7 35 2 2 2 2 3" xfId="45426" xr:uid="{4887F64F-C9D0-40F4-8D61-4A43EF0B5FD2}"/>
    <cellStyle name="Normal 7 35 2 2 2 3" xfId="23173" xr:uid="{5A27964F-A933-4869-8A4D-EA9F0C5E1518}"/>
    <cellStyle name="Normal 7 35 2 2 2 4" xfId="38006" xr:uid="{C1828251-D0DA-4063-8530-819471AF32F2}"/>
    <cellStyle name="Normal 7 35 2 2 3" xfId="12517" xr:uid="{55AEF1B2-9056-42CB-B4F4-D9CF587C9FFA}"/>
    <cellStyle name="Normal 7 35 2 2 3 2" xfId="27355" xr:uid="{F9F306CB-8385-4B70-A883-3BDF00E7053A}"/>
    <cellStyle name="Normal 7 35 2 2 3 3" xfId="42188" xr:uid="{B9140B54-DA49-4C4F-B165-6B0C3531973D}"/>
    <cellStyle name="Normal 7 35 2 2 4" xfId="19935" xr:uid="{0A1033C0-3595-45BE-8237-291AFEBC4364}"/>
    <cellStyle name="Normal 7 35 2 2 5" xfId="34768" xr:uid="{E410C167-7A3D-40B1-AD31-7ED13BBE933D}"/>
    <cellStyle name="Normal 7 35 2 3" xfId="6959" xr:uid="{63FE4246-1D92-4232-B506-C7C01D49C656}"/>
    <cellStyle name="Normal 7 35 2 3 2" xfId="14382" xr:uid="{B9417186-C10F-4B2B-BB55-929148C9CDE3}"/>
    <cellStyle name="Normal 7 35 2 3 2 2" xfId="29220" xr:uid="{A6E58ED2-9BA3-42CB-9DC7-4CBE66B65490}"/>
    <cellStyle name="Normal 7 35 2 3 2 3" xfId="44053" xr:uid="{5590146E-C15E-4AFD-9E49-3B006A23EB49}"/>
    <cellStyle name="Normal 7 35 2 3 3" xfId="21800" xr:uid="{0B135B28-6B7D-4538-BFA1-6EFD31F3EE49}"/>
    <cellStyle name="Normal 7 35 2 3 4" xfId="36633" xr:uid="{0025A0F0-0360-4124-B318-01C3BE58DF7E}"/>
    <cellStyle name="Normal 7 35 2 4" xfId="11142" xr:uid="{AA4D059F-8624-47BC-A37C-CC03C57C5713}"/>
    <cellStyle name="Normal 7 35 2 4 2" xfId="25980" xr:uid="{CA727271-0711-4CA6-B89E-CA436AB7205E}"/>
    <cellStyle name="Normal 7 35 2 4 3" xfId="40813" xr:uid="{663F6C7D-B40E-4111-ABE9-E31D4B157A77}"/>
    <cellStyle name="Normal 7 35 2 5" xfId="18560" xr:uid="{DF929A51-C4C9-4416-B391-2876FD09840A}"/>
    <cellStyle name="Normal 7 35 2 6" xfId="33393" xr:uid="{10016CD7-E21C-4D77-B0B9-2AD4AEFD9C48}"/>
    <cellStyle name="Normal 7 35 3" xfId="3724" xr:uid="{C55AD583-704F-412E-8461-CBD7BFA70E7F}"/>
    <cellStyle name="Normal 7 35 3 2" xfId="5094" xr:uid="{ED22EDE5-7D5A-49AA-8153-D0F8C238812C}"/>
    <cellStyle name="Normal 7 35 3 2 2" xfId="8333" xr:uid="{F461A5F2-B21D-4022-9CD5-26EB97690402}"/>
    <cellStyle name="Normal 7 35 3 2 2 2" xfId="15756" xr:uid="{19DBA6D8-6F9B-45B6-9868-EE52D218E041}"/>
    <cellStyle name="Normal 7 35 3 2 2 2 2" xfId="30594" xr:uid="{1D90E95C-2206-4B47-B182-4BA907EB06E2}"/>
    <cellStyle name="Normal 7 35 3 2 2 2 3" xfId="45427" xr:uid="{73D5B47D-4F7C-4C05-ABE1-6CD2FEA34E5E}"/>
    <cellStyle name="Normal 7 35 3 2 2 3" xfId="23174" xr:uid="{09B49BCB-D693-44A7-AB61-BA0DC37D24E7}"/>
    <cellStyle name="Normal 7 35 3 2 2 4" xfId="38007" xr:uid="{49B5683C-6343-46D1-B9AC-9FFE6CF73B03}"/>
    <cellStyle name="Normal 7 35 3 2 3" xfId="12518" xr:uid="{286A3D3A-12A8-4142-932E-AA08B132A543}"/>
    <cellStyle name="Normal 7 35 3 2 3 2" xfId="27356" xr:uid="{3D739D8A-782E-4FF5-AB42-A4752D945770}"/>
    <cellStyle name="Normal 7 35 3 2 3 3" xfId="42189" xr:uid="{EE7B65B4-0E46-4452-A587-4F04C65A91F8}"/>
    <cellStyle name="Normal 7 35 3 2 4" xfId="19936" xr:uid="{86289DEF-B851-4730-BC78-1EDBF49A3F53}"/>
    <cellStyle name="Normal 7 35 3 2 5" xfId="34769" xr:uid="{24806E6C-C206-4AF2-99C5-6340EB864EFC}"/>
    <cellStyle name="Normal 7 35 3 3" xfId="6960" xr:uid="{62E578B6-50A2-4715-9ED2-E5CBC8155233}"/>
    <cellStyle name="Normal 7 35 3 3 2" xfId="14383" xr:uid="{82D2DF17-97D7-4857-9ACD-1A51C43A6A25}"/>
    <cellStyle name="Normal 7 35 3 3 2 2" xfId="29221" xr:uid="{24A69258-8A8B-4B03-8629-7BBFA00F8377}"/>
    <cellStyle name="Normal 7 35 3 3 2 3" xfId="44054" xr:uid="{4E254F6B-DA9E-49CE-8E16-EF59A79205BE}"/>
    <cellStyle name="Normal 7 35 3 3 3" xfId="21801" xr:uid="{4CDA3D5D-4748-4A87-96E7-082ED3B50B24}"/>
    <cellStyle name="Normal 7 35 3 3 4" xfId="36634" xr:uid="{CA2B63EE-1CA6-4CA7-BE3B-ECE3EFB7B617}"/>
    <cellStyle name="Normal 7 35 3 4" xfId="11143" xr:uid="{7B770E2D-9EE5-45A2-A5A0-74B4CEFBC27A}"/>
    <cellStyle name="Normal 7 35 3 4 2" xfId="25981" xr:uid="{0737EB08-9EEA-449E-99DA-4438BCC0B28B}"/>
    <cellStyle name="Normal 7 35 3 4 3" xfId="40814" xr:uid="{377A8D31-5E89-40C3-90AB-5D964C7CB254}"/>
    <cellStyle name="Normal 7 35 3 5" xfId="18561" xr:uid="{BC27DCAE-1799-4AE8-BEDA-37DF69528F93}"/>
    <cellStyle name="Normal 7 35 3 6" xfId="33394" xr:uid="{95668C9B-7389-42E1-9EEC-3A165A95E1C5}"/>
    <cellStyle name="Normal 7 35 4" xfId="5095" xr:uid="{EBDD2549-8B5B-47D9-BD94-07B6B9E32368}"/>
    <cellStyle name="Normal 7 35 4 2" xfId="8334" xr:uid="{17EB3FBC-2BCC-42F0-9D87-7EEA1153BA6F}"/>
    <cellStyle name="Normal 7 35 4 2 2" xfId="15757" xr:uid="{E506E659-DB4F-44FF-8CA5-F674CB1AE416}"/>
    <cellStyle name="Normal 7 35 4 2 2 2" xfId="30595" xr:uid="{42AB205B-E48D-42A9-91F2-EE5EF326741C}"/>
    <cellStyle name="Normal 7 35 4 2 2 3" xfId="45428" xr:uid="{7F3F1AF8-B542-4A28-A130-8A628E05A588}"/>
    <cellStyle name="Normal 7 35 4 2 3" xfId="23175" xr:uid="{635414ED-FC89-405A-ABC7-14CEE41660AC}"/>
    <cellStyle name="Normal 7 35 4 2 4" xfId="38008" xr:uid="{ACC8636A-FE29-48B0-8996-6018C872C162}"/>
    <cellStyle name="Normal 7 35 4 3" xfId="12519" xr:uid="{C6C61931-E60E-406D-ACE3-98A7B780ABF8}"/>
    <cellStyle name="Normal 7 35 4 3 2" xfId="27357" xr:uid="{17A8154B-AAFD-403E-A067-7F5C50BAF8F3}"/>
    <cellStyle name="Normal 7 35 4 3 3" xfId="42190" xr:uid="{4D5ABC62-AA46-4A75-BE61-AC3F3199CEF8}"/>
    <cellStyle name="Normal 7 35 4 4" xfId="19937" xr:uid="{855D2A47-11D7-47D4-AF69-CECEB191BAD8}"/>
    <cellStyle name="Normal 7 35 4 5" xfId="34770" xr:uid="{41F107BF-05A1-4444-8FFD-B08A3F7D56A0}"/>
    <cellStyle name="Normal 7 35 5" xfId="5930" xr:uid="{99AA8098-7212-4996-9015-A1B102D2D3EE}"/>
    <cellStyle name="Normal 7 35 5 2" xfId="9168" xr:uid="{5CCD0A73-E0C2-46D7-A6E0-EE6E96583FC9}"/>
    <cellStyle name="Normal 7 35 5 2 2" xfId="16591" xr:uid="{FE96D162-D006-48A3-B540-DF7210834F9B}"/>
    <cellStyle name="Normal 7 35 5 2 2 2" xfId="31429" xr:uid="{4577076F-1279-43EE-8D78-B1497404391C}"/>
    <cellStyle name="Normal 7 35 5 2 2 3" xfId="46262" xr:uid="{7F28B7AC-3158-40C5-A209-C3BD315EBF37}"/>
    <cellStyle name="Normal 7 35 5 2 3" xfId="24009" xr:uid="{BBCF5564-7FF7-4FD1-829B-10A163CA90DB}"/>
    <cellStyle name="Normal 7 35 5 2 4" xfId="38842" xr:uid="{2E632531-C051-4D7D-B1FD-D1081C1CE3A3}"/>
    <cellStyle name="Normal 7 35 5 3" xfId="13353" xr:uid="{2159BBBD-AE14-4E2D-BBEE-F259D44AD1ED}"/>
    <cellStyle name="Normal 7 35 5 3 2" xfId="28191" xr:uid="{058690B2-C26D-451B-8FB6-D0F3B6D0FB46}"/>
    <cellStyle name="Normal 7 35 5 3 3" xfId="43024" xr:uid="{C4E48C62-3DC7-4559-9C1A-559994994574}"/>
    <cellStyle name="Normal 7 35 5 4" xfId="20771" xr:uid="{6F65453B-1CBF-4A24-9E25-E3644494559A}"/>
    <cellStyle name="Normal 7 35 5 5" xfId="35604" xr:uid="{D9CCB211-FDD9-41F4-8D2A-0D51C518C5BB}"/>
    <cellStyle name="Normal 7 35 6" xfId="3722" xr:uid="{2A2FF19E-9094-494E-BBAA-747594AFA907}"/>
    <cellStyle name="Normal 7 35 6 2" xfId="9611" xr:uid="{C7575AEE-CEA6-4D17-AB4E-CC6E0E9081F0}"/>
    <cellStyle name="Normal 7 35 6 2 2" xfId="17034" xr:uid="{9D79BCEB-F7F7-40BE-BB33-5286CF95ADCE}"/>
    <cellStyle name="Normal 7 35 6 2 2 2" xfId="31872" xr:uid="{D8CAC79A-A043-4320-98A2-77012B956336}"/>
    <cellStyle name="Normal 7 35 6 2 2 3" xfId="46705" xr:uid="{7BE04F7C-DAFF-4FC0-9215-D3304D5F2D8D}"/>
    <cellStyle name="Normal 7 35 6 2 3" xfId="24452" xr:uid="{9FB59A32-2356-49BB-9676-3FE04BF34DE6}"/>
    <cellStyle name="Normal 7 35 6 2 4" xfId="39285" xr:uid="{1DD6D944-E29A-4D8A-9A8B-ABD9761DF2E3}"/>
    <cellStyle name="Normal 7 35 6 3" xfId="11141" xr:uid="{C1F40751-3066-4DB7-9587-172FDE2FB23C}"/>
    <cellStyle name="Normal 7 35 6 3 2" xfId="25979" xr:uid="{3DC0143D-C081-4531-9079-45B630A4F5C8}"/>
    <cellStyle name="Normal 7 35 6 3 3" xfId="40812" xr:uid="{36F7293D-0332-4108-8C8E-10716B69BAA9}"/>
    <cellStyle name="Normal 7 35 6 4" xfId="18559" xr:uid="{DF401AB2-D9BE-4F2B-A16F-283864B73848}"/>
    <cellStyle name="Normal 7 35 6 5" xfId="33392" xr:uid="{342088AE-3059-4463-9D0A-3F714A8A9120}"/>
    <cellStyle name="Normal 7 35 7" xfId="6958" xr:uid="{E9CD8FF9-4E97-4D6E-8B1C-E0EC1F06EBB0}"/>
    <cellStyle name="Normal 7 35 7 2" xfId="14381" xr:uid="{8E0206C0-BD99-4880-BA50-AFB67548611D}"/>
    <cellStyle name="Normal 7 35 7 2 2" xfId="29219" xr:uid="{FA03BC0E-CD9E-4958-ABEA-377173D33BA6}"/>
    <cellStyle name="Normal 7 35 7 2 3" xfId="44052" xr:uid="{3E91F82A-453C-4FF0-86DF-9740BE625FF4}"/>
    <cellStyle name="Normal 7 35 7 3" xfId="21799" xr:uid="{7AD3851C-EEF7-4730-953D-5245B3BA21EA}"/>
    <cellStyle name="Normal 7 35 7 4" xfId="36632" xr:uid="{89E42339-CC62-4F7F-BC6A-8F5B435D5CCE}"/>
    <cellStyle name="Normal 7 35 8" xfId="10179" xr:uid="{0DE45EF6-A03D-44EA-8180-586E8F7C3EED}"/>
    <cellStyle name="Normal 7 35 8 2" xfId="25017" xr:uid="{DEB9530D-D385-47E6-B926-A5B2EBA3DCB1}"/>
    <cellStyle name="Normal 7 35 8 3" xfId="39850" xr:uid="{AC7393D4-D301-4134-9BE4-8D530D3C573E}"/>
    <cellStyle name="Normal 7 35 9" xfId="17597" xr:uid="{4EED1B68-9262-412D-A42A-DD10613F0913}"/>
    <cellStyle name="Normal 7 36" xfId="2655" xr:uid="{FB0F03E7-7271-4A34-87D5-97F593535556}"/>
    <cellStyle name="Normal 7 36 10" xfId="32390" xr:uid="{4A60CB2E-7FA9-4AA7-81C1-269F5A25EC38}"/>
    <cellStyle name="Normal 7 36 2" xfId="3726" xr:uid="{A34DF427-EECB-4B2D-AD42-E6F499517D4C}"/>
    <cellStyle name="Normal 7 36 2 2" xfId="5096" xr:uid="{DB3A92CF-F4B9-470E-ADE4-BBC7D4A7F750}"/>
    <cellStyle name="Normal 7 36 2 2 2" xfId="8335" xr:uid="{ECB0F2F7-A285-4CD9-B626-769E2E8F20A4}"/>
    <cellStyle name="Normal 7 36 2 2 2 2" xfId="15758" xr:uid="{09D866A3-BF0C-447E-9554-34CA11A0CB29}"/>
    <cellStyle name="Normal 7 36 2 2 2 2 2" xfId="30596" xr:uid="{5D8364EB-AE0F-41A0-9682-F4C0C621314A}"/>
    <cellStyle name="Normal 7 36 2 2 2 2 3" xfId="45429" xr:uid="{FF7AAA93-793C-4B46-9197-AF9818AD0C66}"/>
    <cellStyle name="Normal 7 36 2 2 2 3" xfId="23176" xr:uid="{140ED06E-85A8-4361-9E19-D4FB9F79DF4A}"/>
    <cellStyle name="Normal 7 36 2 2 2 4" xfId="38009" xr:uid="{290D8737-5E80-48C5-B946-363B0B927153}"/>
    <cellStyle name="Normal 7 36 2 2 3" xfId="12520" xr:uid="{8889774F-A634-4904-9F5A-558223AA5E7C}"/>
    <cellStyle name="Normal 7 36 2 2 3 2" xfId="27358" xr:uid="{4BFEFAD1-801D-4D2A-9499-5B76F52E3392}"/>
    <cellStyle name="Normal 7 36 2 2 3 3" xfId="42191" xr:uid="{70F6B02B-51E3-4FE0-8C14-94B6CE8C172B}"/>
    <cellStyle name="Normal 7 36 2 2 4" xfId="19938" xr:uid="{73C95F65-0E0C-4627-A568-5DE45267265D}"/>
    <cellStyle name="Normal 7 36 2 2 5" xfId="34771" xr:uid="{25A4F0C2-8A9C-4F08-8695-F54894BEC84A}"/>
    <cellStyle name="Normal 7 36 2 3" xfId="6962" xr:uid="{49CA8CB9-7416-42FE-8675-B8BD5F52A1E7}"/>
    <cellStyle name="Normal 7 36 2 3 2" xfId="14385" xr:uid="{F54E4CBF-E68E-4042-A489-648D8552054A}"/>
    <cellStyle name="Normal 7 36 2 3 2 2" xfId="29223" xr:uid="{ED0071C9-2D17-4A84-AB88-D3714CCA6C27}"/>
    <cellStyle name="Normal 7 36 2 3 2 3" xfId="44056" xr:uid="{42249EF7-2DDB-4518-B958-DDAB6597EC88}"/>
    <cellStyle name="Normal 7 36 2 3 3" xfId="21803" xr:uid="{3A2B2E41-B88A-4BA8-A0C7-A36C43D5351A}"/>
    <cellStyle name="Normal 7 36 2 3 4" xfId="36636" xr:uid="{4B8AC14C-9517-4CA6-A1D7-1C6A9475F52B}"/>
    <cellStyle name="Normal 7 36 2 4" xfId="11145" xr:uid="{846C676F-A451-4D51-A87E-8AF67EB57D94}"/>
    <cellStyle name="Normal 7 36 2 4 2" xfId="25983" xr:uid="{C2FE09ED-FB55-4D9E-BF57-B906C65EBCB6}"/>
    <cellStyle name="Normal 7 36 2 4 3" xfId="40816" xr:uid="{0C2FE139-4233-4388-9E02-8A5F38F4EC6B}"/>
    <cellStyle name="Normal 7 36 2 5" xfId="18563" xr:uid="{4053C8B0-E255-4910-A362-C8CE2152FBAE}"/>
    <cellStyle name="Normal 7 36 2 6" xfId="33396" xr:uid="{A1B04678-9E72-4C34-86AF-E8C8379B0DB2}"/>
    <cellStyle name="Normal 7 36 3" xfId="3727" xr:uid="{620A7FD9-344C-4F2B-BBFF-AC7A60942D2E}"/>
    <cellStyle name="Normal 7 36 3 2" xfId="5097" xr:uid="{BBAE49DD-09C3-4E14-9F52-8CBD496AC755}"/>
    <cellStyle name="Normal 7 36 3 2 2" xfId="8336" xr:uid="{DF344B57-AFE6-4E16-B6E5-FC77827341FC}"/>
    <cellStyle name="Normal 7 36 3 2 2 2" xfId="15759" xr:uid="{BD2A8AED-6A8E-4053-AFBD-8F2C5A3F94EA}"/>
    <cellStyle name="Normal 7 36 3 2 2 2 2" xfId="30597" xr:uid="{42C23E41-7F9E-4A69-8331-F5FA3271A612}"/>
    <cellStyle name="Normal 7 36 3 2 2 2 3" xfId="45430" xr:uid="{B348CC6C-DE0C-4160-9BBC-7B0B14C4FD5D}"/>
    <cellStyle name="Normal 7 36 3 2 2 3" xfId="23177" xr:uid="{B0415520-8911-4885-9A2E-C3EDA80CD815}"/>
    <cellStyle name="Normal 7 36 3 2 2 4" xfId="38010" xr:uid="{77964A7E-F9D5-4EFB-9110-111FBB746174}"/>
    <cellStyle name="Normal 7 36 3 2 3" xfId="12521" xr:uid="{B6E8FD28-2877-402D-A627-3FDED6F96C02}"/>
    <cellStyle name="Normal 7 36 3 2 3 2" xfId="27359" xr:uid="{3050B80C-52F7-4542-8B8E-4F59D8ED9D96}"/>
    <cellStyle name="Normal 7 36 3 2 3 3" xfId="42192" xr:uid="{6E3639C5-D205-4F5B-B696-D67F5D177662}"/>
    <cellStyle name="Normal 7 36 3 2 4" xfId="19939" xr:uid="{8C5FACC4-0F2D-4518-8803-3FF7F4E9570C}"/>
    <cellStyle name="Normal 7 36 3 2 5" xfId="34772" xr:uid="{93AA15C4-760F-4D7F-9835-2E2D81AEA3F7}"/>
    <cellStyle name="Normal 7 36 3 3" xfId="6963" xr:uid="{195824A1-0B8E-405B-839D-FFAEAC889BD0}"/>
    <cellStyle name="Normal 7 36 3 3 2" xfId="14386" xr:uid="{39318EC5-6B0D-4F73-86ED-76B9D06382E1}"/>
    <cellStyle name="Normal 7 36 3 3 2 2" xfId="29224" xr:uid="{693C8513-120C-4267-A1B8-F1DCA129992A}"/>
    <cellStyle name="Normal 7 36 3 3 2 3" xfId="44057" xr:uid="{BF9DB4FE-A300-4B9C-A7B5-0A9A7A3475EE}"/>
    <cellStyle name="Normal 7 36 3 3 3" xfId="21804" xr:uid="{8D891153-24A4-4A2C-810E-6CA807E7174B}"/>
    <cellStyle name="Normal 7 36 3 3 4" xfId="36637" xr:uid="{E5D5FF88-C4D7-4F1E-8508-BE67ED35A1B3}"/>
    <cellStyle name="Normal 7 36 3 4" xfId="11146" xr:uid="{C6B558FE-8678-4A20-8DA6-1EB6A464F44F}"/>
    <cellStyle name="Normal 7 36 3 4 2" xfId="25984" xr:uid="{56833402-8D87-4910-8DCC-31949DA8C15D}"/>
    <cellStyle name="Normal 7 36 3 4 3" xfId="40817" xr:uid="{2BDCF3F5-1174-4456-A870-EFF36C3B4C33}"/>
    <cellStyle name="Normal 7 36 3 5" xfId="18564" xr:uid="{886693ED-9C07-4B3F-BE64-3E60B933754C}"/>
    <cellStyle name="Normal 7 36 3 6" xfId="33397" xr:uid="{BCFCB850-DCA2-4786-8836-3E28DDC6F0DA}"/>
    <cellStyle name="Normal 7 36 4" xfId="5098" xr:uid="{89852628-0AAC-4019-B526-12A3722A0336}"/>
    <cellStyle name="Normal 7 36 4 2" xfId="8337" xr:uid="{C80E92B0-61C3-4873-8524-A733EEFA428D}"/>
    <cellStyle name="Normal 7 36 4 2 2" xfId="15760" xr:uid="{81587E39-D22B-46F9-AD14-A81422E9FD08}"/>
    <cellStyle name="Normal 7 36 4 2 2 2" xfId="30598" xr:uid="{5011602F-8B12-4FA7-9ED2-6ACF9ABC9AB4}"/>
    <cellStyle name="Normal 7 36 4 2 2 3" xfId="45431" xr:uid="{67773085-F170-4D94-9BE1-F1161AF7B10E}"/>
    <cellStyle name="Normal 7 36 4 2 3" xfId="23178" xr:uid="{3F12C24E-5518-43A5-8C25-67C5951E7EE3}"/>
    <cellStyle name="Normal 7 36 4 2 4" xfId="38011" xr:uid="{3B7EBEFE-8F26-4B7D-9A60-EF441B0E5CA7}"/>
    <cellStyle name="Normal 7 36 4 3" xfId="12522" xr:uid="{60AE1EF8-B05C-4516-A058-5DF2D95B22DD}"/>
    <cellStyle name="Normal 7 36 4 3 2" xfId="27360" xr:uid="{EDA3C171-E989-42A1-B112-989409630A28}"/>
    <cellStyle name="Normal 7 36 4 3 3" xfId="42193" xr:uid="{E3CF9BA4-4D93-4165-8B52-29CA3A063136}"/>
    <cellStyle name="Normal 7 36 4 4" xfId="19940" xr:uid="{8AABD43C-79B1-4FC8-A342-221555D3DFC5}"/>
    <cellStyle name="Normal 7 36 4 5" xfId="34773" xr:uid="{3B84630C-4CBC-401B-85CE-6C5A53767DFA}"/>
    <cellStyle name="Normal 7 36 5" xfId="5994" xr:uid="{5774C306-7371-48E2-95B9-4086B470BABF}"/>
    <cellStyle name="Normal 7 36 5 2" xfId="9232" xr:uid="{B80E1AE9-ABC0-4A65-BE53-734C0FB4C500}"/>
    <cellStyle name="Normal 7 36 5 2 2" xfId="16655" xr:uid="{3F73B377-7030-4E04-AEF6-8C7C1FE19A8C}"/>
    <cellStyle name="Normal 7 36 5 2 2 2" xfId="31493" xr:uid="{463BD3CD-7FBB-4907-8580-88E01D200890}"/>
    <cellStyle name="Normal 7 36 5 2 2 3" xfId="46326" xr:uid="{D6D5E358-BB93-4CD8-9941-9B4C9E5C1205}"/>
    <cellStyle name="Normal 7 36 5 2 3" xfId="24073" xr:uid="{59A66B3F-35F8-458D-9C00-757AE662B0E0}"/>
    <cellStyle name="Normal 7 36 5 2 4" xfId="38906" xr:uid="{6F06B186-CF34-48A8-9CFA-E96C53ECFE8C}"/>
    <cellStyle name="Normal 7 36 5 3" xfId="13417" xr:uid="{202F9565-624F-453B-B3BA-180943D44279}"/>
    <cellStyle name="Normal 7 36 5 3 2" xfId="28255" xr:uid="{9C4E0E4D-F96A-4DE9-A24A-852D21B334F4}"/>
    <cellStyle name="Normal 7 36 5 3 3" xfId="43088" xr:uid="{5957FA9F-3A4D-4E4C-AA03-1F94CB55B0B8}"/>
    <cellStyle name="Normal 7 36 5 4" xfId="20835" xr:uid="{E86275F0-F068-4897-B0ED-DCD705797670}"/>
    <cellStyle name="Normal 7 36 5 5" xfId="35668" xr:uid="{4DE6E6B1-8D19-4A1F-8719-471B3BE23C76}"/>
    <cellStyle name="Normal 7 36 6" xfId="3725" xr:uid="{AEA2733A-34C9-497B-BA61-1A2038DA6363}"/>
    <cellStyle name="Normal 7 36 6 2" xfId="9612" xr:uid="{33D1C8C9-0C87-4CA3-B1D5-13B16831DDDF}"/>
    <cellStyle name="Normal 7 36 6 2 2" xfId="17035" xr:uid="{9D07B54A-8646-4E83-86FB-C57B1757C104}"/>
    <cellStyle name="Normal 7 36 6 2 2 2" xfId="31873" xr:uid="{17B67A84-261C-4B83-B2E1-6D6A58678746}"/>
    <cellStyle name="Normal 7 36 6 2 2 3" xfId="46706" xr:uid="{64AD22A2-0474-425D-BA6F-378D651D31DA}"/>
    <cellStyle name="Normal 7 36 6 2 3" xfId="24453" xr:uid="{0988CAE3-710D-4B9C-ADDC-9CD4B55C86E2}"/>
    <cellStyle name="Normal 7 36 6 2 4" xfId="39286" xr:uid="{CC600FE5-B487-419B-8D94-000AFE94FD56}"/>
    <cellStyle name="Normal 7 36 6 3" xfId="11144" xr:uid="{756EF85C-FB9E-4A40-A760-55F213D2A77D}"/>
    <cellStyle name="Normal 7 36 6 3 2" xfId="25982" xr:uid="{4FD02343-E550-4DF8-8230-FC51F16B0B62}"/>
    <cellStyle name="Normal 7 36 6 3 3" xfId="40815" xr:uid="{CA9B93CD-3434-4503-81DF-9FFEE79CB12F}"/>
    <cellStyle name="Normal 7 36 6 4" xfId="18562" xr:uid="{E25F34D3-13E7-4CF2-A49B-54B55B4589C2}"/>
    <cellStyle name="Normal 7 36 6 5" xfId="33395" xr:uid="{0A1244F6-A767-4DAD-AA14-9BC1EAA8867C}"/>
    <cellStyle name="Normal 7 36 7" xfId="6961" xr:uid="{5C314957-F578-451E-8545-87835B319323}"/>
    <cellStyle name="Normal 7 36 7 2" xfId="14384" xr:uid="{C4133FA3-329C-406F-9AC0-E5AE5B18BC8D}"/>
    <cellStyle name="Normal 7 36 7 2 2" xfId="29222" xr:uid="{2146E1B3-1A19-47E9-9E00-C033C6966B7C}"/>
    <cellStyle name="Normal 7 36 7 2 3" xfId="44055" xr:uid="{5F0EC3F6-3DE2-4A61-BA33-57E7197D850D}"/>
    <cellStyle name="Normal 7 36 7 3" xfId="21802" xr:uid="{4E2F5DC8-B529-4A30-920B-4BBFD117D28F}"/>
    <cellStyle name="Normal 7 36 7 4" xfId="36635" xr:uid="{DE342849-DBDB-4969-883C-E6187F9C4A67}"/>
    <cellStyle name="Normal 7 36 8" xfId="10139" xr:uid="{0B2B8E03-0308-4D30-8B41-32CA90F28D5B}"/>
    <cellStyle name="Normal 7 36 8 2" xfId="24977" xr:uid="{B6853CF4-5E35-405F-9C99-7B0DA3D872F1}"/>
    <cellStyle name="Normal 7 36 8 3" xfId="39810" xr:uid="{E916B800-C95A-4232-A2B7-30B01F191160}"/>
    <cellStyle name="Normal 7 36 9" xfId="17557" xr:uid="{2C8E5766-BF25-483B-ADF3-2B87E1DE97AC}"/>
    <cellStyle name="Normal 7 37" xfId="2776" xr:uid="{73D3A7DC-EC7E-45CA-8D20-9A64DB15E935}"/>
    <cellStyle name="Normal 7 37 10" xfId="32438" xr:uid="{79E74C5C-98B2-4FCB-8690-16032B0682CF}"/>
    <cellStyle name="Normal 7 37 2" xfId="3729" xr:uid="{7845F02E-CAA2-4094-9443-7A2C908AE864}"/>
    <cellStyle name="Normal 7 37 2 2" xfId="5099" xr:uid="{87065BF8-9F19-4574-B26B-2DD9EBA4424A}"/>
    <cellStyle name="Normal 7 37 2 2 2" xfId="8338" xr:uid="{172FE4A3-219A-4AA0-95E6-BAFA7E5DB4C6}"/>
    <cellStyle name="Normal 7 37 2 2 2 2" xfId="15761" xr:uid="{157185E2-AA42-4205-8D1A-8D5A96903376}"/>
    <cellStyle name="Normal 7 37 2 2 2 2 2" xfId="30599" xr:uid="{DA8E1B08-54BC-4987-8810-BCD26EF68E05}"/>
    <cellStyle name="Normal 7 37 2 2 2 2 3" xfId="45432" xr:uid="{913552B1-0267-4BAD-B505-36792ABC3C55}"/>
    <cellStyle name="Normal 7 37 2 2 2 3" xfId="23179" xr:uid="{9E62E801-4D2F-4A85-826F-084B7EFE39E3}"/>
    <cellStyle name="Normal 7 37 2 2 2 4" xfId="38012" xr:uid="{E9A4EBFA-E49C-4A7F-9326-C90BD31F02E4}"/>
    <cellStyle name="Normal 7 37 2 2 3" xfId="12523" xr:uid="{335C9F68-7799-4771-9CA5-0C72F4F08A8D}"/>
    <cellStyle name="Normal 7 37 2 2 3 2" xfId="27361" xr:uid="{87AA5373-B8AD-425A-9E9B-925A01CFE19F}"/>
    <cellStyle name="Normal 7 37 2 2 3 3" xfId="42194" xr:uid="{853C47C1-1DA9-4916-AC0A-D884CEF33700}"/>
    <cellStyle name="Normal 7 37 2 2 4" xfId="19941" xr:uid="{4468A25F-2B16-4372-B4B3-14D36C0FF798}"/>
    <cellStyle name="Normal 7 37 2 2 5" xfId="34774" xr:uid="{BF1F89B1-5AC2-4FFA-BCBB-A5512B28B056}"/>
    <cellStyle name="Normal 7 37 2 3" xfId="6965" xr:uid="{540F9FCA-1CBC-4734-84F8-1A162D4F291D}"/>
    <cellStyle name="Normal 7 37 2 3 2" xfId="14388" xr:uid="{BB44CD0D-6438-47E7-9366-9C767069023D}"/>
    <cellStyle name="Normal 7 37 2 3 2 2" xfId="29226" xr:uid="{F3D287F0-3825-41B8-8109-5FE7A0CBFD86}"/>
    <cellStyle name="Normal 7 37 2 3 2 3" xfId="44059" xr:uid="{82FEB2CC-5245-43FF-B0B1-C8FAD19B4B22}"/>
    <cellStyle name="Normal 7 37 2 3 3" xfId="21806" xr:uid="{638428E4-9096-4788-93CF-4CEE7B1C4B1B}"/>
    <cellStyle name="Normal 7 37 2 3 4" xfId="36639" xr:uid="{5171629C-B8C2-482A-91D1-979DA1F7F4F2}"/>
    <cellStyle name="Normal 7 37 2 4" xfId="11148" xr:uid="{68CB6326-5614-4243-BBC8-ACDCE6AD43DE}"/>
    <cellStyle name="Normal 7 37 2 4 2" xfId="25986" xr:uid="{A1CF549D-4626-43C3-8734-DC8AA5565597}"/>
    <cellStyle name="Normal 7 37 2 4 3" xfId="40819" xr:uid="{1786EAA8-28B0-459C-8242-1F5F4AD92C47}"/>
    <cellStyle name="Normal 7 37 2 5" xfId="18566" xr:uid="{022BFD3C-09AA-4B71-BE60-5490CB982EFF}"/>
    <cellStyle name="Normal 7 37 2 6" xfId="33399" xr:uid="{EDE60B69-4528-4F61-B569-6550570A5632}"/>
    <cellStyle name="Normal 7 37 3" xfId="3730" xr:uid="{6DFC5A60-45D1-4B55-A86B-3CA2D75AB3EA}"/>
    <cellStyle name="Normal 7 37 3 2" xfId="5100" xr:uid="{3A79D58E-58B1-44DD-8002-A6F0BC11B996}"/>
    <cellStyle name="Normal 7 37 3 2 2" xfId="8339" xr:uid="{2E19E1BC-1928-4007-A074-B437BA492B6A}"/>
    <cellStyle name="Normal 7 37 3 2 2 2" xfId="15762" xr:uid="{E370D25B-01C2-475C-A96F-892390A9ED8F}"/>
    <cellStyle name="Normal 7 37 3 2 2 2 2" xfId="30600" xr:uid="{AAB37118-A641-4611-B3B5-B062AE785EFF}"/>
    <cellStyle name="Normal 7 37 3 2 2 2 3" xfId="45433" xr:uid="{4DEE0704-4ADB-4350-AF91-B385267816EE}"/>
    <cellStyle name="Normal 7 37 3 2 2 3" xfId="23180" xr:uid="{EC00792A-FFE6-4041-BB4B-6A24B50728F6}"/>
    <cellStyle name="Normal 7 37 3 2 2 4" xfId="38013" xr:uid="{E1003169-4600-478E-9457-39EAC4A69782}"/>
    <cellStyle name="Normal 7 37 3 2 3" xfId="12524" xr:uid="{A985C247-3353-4E05-8FA7-C19F9BCB3D0A}"/>
    <cellStyle name="Normal 7 37 3 2 3 2" xfId="27362" xr:uid="{6E4A3852-FB35-469C-9449-277E9B360AF8}"/>
    <cellStyle name="Normal 7 37 3 2 3 3" xfId="42195" xr:uid="{A32D4F3D-8955-4406-A82A-A65F8370EF8D}"/>
    <cellStyle name="Normal 7 37 3 2 4" xfId="19942" xr:uid="{0870F3BD-330E-4094-ACB7-BBE76106A3B2}"/>
    <cellStyle name="Normal 7 37 3 2 5" xfId="34775" xr:uid="{25E3A758-B469-43B5-9AC9-C78C19585780}"/>
    <cellStyle name="Normal 7 37 3 3" xfId="6966" xr:uid="{649E7D08-87AC-4D80-989E-DAEB82CDD1A1}"/>
    <cellStyle name="Normal 7 37 3 3 2" xfId="14389" xr:uid="{94CD2BBB-3C2D-4363-A4EF-DC01A080094D}"/>
    <cellStyle name="Normal 7 37 3 3 2 2" xfId="29227" xr:uid="{CF965782-81F2-4877-B86E-511B84549474}"/>
    <cellStyle name="Normal 7 37 3 3 2 3" xfId="44060" xr:uid="{DBADB244-4DCF-44C4-BA95-02E3342FF2FF}"/>
    <cellStyle name="Normal 7 37 3 3 3" xfId="21807" xr:uid="{949F5CC9-166F-4DBB-8F54-B8E7F1091508}"/>
    <cellStyle name="Normal 7 37 3 3 4" xfId="36640" xr:uid="{C002F05A-4F45-470A-962E-8033567F100B}"/>
    <cellStyle name="Normal 7 37 3 4" xfId="11149" xr:uid="{D040170E-1F3E-4EE5-B26A-9AEC09F23E66}"/>
    <cellStyle name="Normal 7 37 3 4 2" xfId="25987" xr:uid="{F2767E58-E421-413E-A7FE-020346792FDB}"/>
    <cellStyle name="Normal 7 37 3 4 3" xfId="40820" xr:uid="{78378DBC-B3B4-4732-B234-94036E73F524}"/>
    <cellStyle name="Normal 7 37 3 5" xfId="18567" xr:uid="{64CD57FA-2599-4547-92EE-4832A5F8BFA6}"/>
    <cellStyle name="Normal 7 37 3 6" xfId="33400" xr:uid="{B100210F-8BE8-40C4-AF2C-4E616B609011}"/>
    <cellStyle name="Normal 7 37 4" xfId="5101" xr:uid="{3F651BDE-BBBD-4232-8A0D-E957A0E3E9D0}"/>
    <cellStyle name="Normal 7 37 4 2" xfId="8340" xr:uid="{7C295ECA-2690-41F2-ADCA-BCD6391D76AA}"/>
    <cellStyle name="Normal 7 37 4 2 2" xfId="15763" xr:uid="{DAB077AC-C9E3-4E58-A910-2575A2128B47}"/>
    <cellStyle name="Normal 7 37 4 2 2 2" xfId="30601" xr:uid="{FDE491D6-4DA1-4625-B7B8-319900A6CD1E}"/>
    <cellStyle name="Normal 7 37 4 2 2 3" xfId="45434" xr:uid="{9D5C88D2-3B50-4E71-84A2-A157F0DE3B36}"/>
    <cellStyle name="Normal 7 37 4 2 3" xfId="23181" xr:uid="{A55D1C4F-24D3-48C2-B2A9-EEC58535B728}"/>
    <cellStyle name="Normal 7 37 4 2 4" xfId="38014" xr:uid="{EDBBFCBE-C78B-4A6E-92A6-469F88BAF377}"/>
    <cellStyle name="Normal 7 37 4 3" xfId="12525" xr:uid="{C0156F51-EA2A-4E6E-8F9B-3AC40548FCF3}"/>
    <cellStyle name="Normal 7 37 4 3 2" xfId="27363" xr:uid="{53DA6E95-A536-4005-A27D-B7A91CD2BF71}"/>
    <cellStyle name="Normal 7 37 4 3 3" xfId="42196" xr:uid="{665686AE-5836-4070-BDCF-3ECAD30B80FC}"/>
    <cellStyle name="Normal 7 37 4 4" xfId="19943" xr:uid="{F97E16C1-1729-4DDD-9C39-C0F56167DD24}"/>
    <cellStyle name="Normal 7 37 4 5" xfId="34776" xr:uid="{A64394A9-4E75-48EE-B886-47809EDC2D83}"/>
    <cellStyle name="Normal 7 37 5" xfId="5820" xr:uid="{1746AB25-993A-4A95-B5C8-D864B7D14640}"/>
    <cellStyle name="Normal 7 37 5 2" xfId="9059" xr:uid="{6CCC2D77-DD00-486D-A6B9-B91763953F43}"/>
    <cellStyle name="Normal 7 37 5 2 2" xfId="16482" xr:uid="{4A7FBE70-71D0-4195-ABE8-0DC78DDC2F31}"/>
    <cellStyle name="Normal 7 37 5 2 2 2" xfId="31320" xr:uid="{252D952D-2309-4ED0-9CDF-DEF629F15030}"/>
    <cellStyle name="Normal 7 37 5 2 2 3" xfId="46153" xr:uid="{03F4AA7A-2A5D-4FD1-B89B-496C8B5CFAFE}"/>
    <cellStyle name="Normal 7 37 5 2 3" xfId="23900" xr:uid="{03CEA604-38E9-43DA-A150-4E0AAC8E23DE}"/>
    <cellStyle name="Normal 7 37 5 2 4" xfId="38733" xr:uid="{5A0DCA58-763D-4BE7-999B-47122FF8C133}"/>
    <cellStyle name="Normal 7 37 5 3" xfId="13244" xr:uid="{3DC1980D-99A4-4529-B84C-2A5BD0EC1285}"/>
    <cellStyle name="Normal 7 37 5 3 2" xfId="28082" xr:uid="{86C9F582-561E-456B-A9A2-82592EECA196}"/>
    <cellStyle name="Normal 7 37 5 3 3" xfId="42915" xr:uid="{7124F6A5-0A3A-4F05-AA2E-CCD3B952CAA3}"/>
    <cellStyle name="Normal 7 37 5 4" xfId="20662" xr:uid="{9978E898-EB86-4377-AE52-679A071BAB43}"/>
    <cellStyle name="Normal 7 37 5 5" xfId="35495" xr:uid="{761FB5F2-0EBE-4B4C-A5FC-A114B4527E31}"/>
    <cellStyle name="Normal 7 37 6" xfId="3728" xr:uid="{D7FE7FE3-2ABA-4743-A590-E9FE319C7D1E}"/>
    <cellStyle name="Normal 7 37 6 2" xfId="9613" xr:uid="{5EF2A4B6-12CE-41C7-BB4C-B18B5EF6D890}"/>
    <cellStyle name="Normal 7 37 6 2 2" xfId="17036" xr:uid="{7C364677-AC95-4347-B15D-303979C3C442}"/>
    <cellStyle name="Normal 7 37 6 2 2 2" xfId="31874" xr:uid="{52AEEA21-5E5D-4C70-B9B0-C4E316FDC925}"/>
    <cellStyle name="Normal 7 37 6 2 2 3" xfId="46707" xr:uid="{8F39506C-C213-403D-8B7B-920532F1735F}"/>
    <cellStyle name="Normal 7 37 6 2 3" xfId="24454" xr:uid="{B7380200-003E-42FA-80EB-95164F44C680}"/>
    <cellStyle name="Normal 7 37 6 2 4" xfId="39287" xr:uid="{0293A89C-AF8A-4AC8-8184-7CFE81EF5900}"/>
    <cellStyle name="Normal 7 37 6 3" xfId="11147" xr:uid="{03830D33-3530-4C15-9829-F306563E2283}"/>
    <cellStyle name="Normal 7 37 6 3 2" xfId="25985" xr:uid="{CE01548A-8718-43B0-B062-183C5A2F0E95}"/>
    <cellStyle name="Normal 7 37 6 3 3" xfId="40818" xr:uid="{66D02936-1CEE-4867-A1CA-BCF7882BA6CF}"/>
    <cellStyle name="Normal 7 37 6 4" xfId="18565" xr:uid="{6D92396E-8125-408A-89E0-E292BF87C820}"/>
    <cellStyle name="Normal 7 37 6 5" xfId="33398" xr:uid="{EBEF800F-DFBC-41C5-BE05-852B84309D93}"/>
    <cellStyle name="Normal 7 37 7" xfId="6964" xr:uid="{E04C2F27-683B-43C1-B1CE-16E1BC544A7F}"/>
    <cellStyle name="Normal 7 37 7 2" xfId="14387" xr:uid="{C9948245-703B-4B4E-BB81-BD1A1D688F22}"/>
    <cellStyle name="Normal 7 37 7 2 2" xfId="29225" xr:uid="{84F51499-9334-432C-8C02-164001E4F845}"/>
    <cellStyle name="Normal 7 37 7 2 3" xfId="44058" xr:uid="{0EBCDDBE-6123-42C2-89FF-D47CAE2E2647}"/>
    <cellStyle name="Normal 7 37 7 3" xfId="21805" xr:uid="{F54AE25B-063F-4843-9A5A-CE1E1E3B80CC}"/>
    <cellStyle name="Normal 7 37 7 4" xfId="36638" xr:uid="{780D75B3-BD12-472E-B6C4-C95C7805B1F1}"/>
    <cellStyle name="Normal 7 37 8" xfId="10187" xr:uid="{D180935B-1309-4057-A2F7-F38A326F8E87}"/>
    <cellStyle name="Normal 7 37 8 2" xfId="25025" xr:uid="{F49BB7EC-2ABF-4EBB-8E85-F636E62C9152}"/>
    <cellStyle name="Normal 7 37 8 3" xfId="39858" xr:uid="{5402D42E-8C48-4904-B037-DB358624A457}"/>
    <cellStyle name="Normal 7 37 9" xfId="17605" xr:uid="{75ED1D6C-BB54-4D4E-9087-5853454AD623}"/>
    <cellStyle name="Normal 7 38" xfId="2779" xr:uid="{A8F46414-496E-4A82-A44F-DCE41860FC1E}"/>
    <cellStyle name="Normal 7 38 10" xfId="32440" xr:uid="{0C6FF5C9-61C7-4ED2-A486-28CCE6B56A9B}"/>
    <cellStyle name="Normal 7 38 2" xfId="3732" xr:uid="{6DAF45FD-9F57-47ED-A5FE-6AC2E8348304}"/>
    <cellStyle name="Normal 7 38 2 2" xfId="5102" xr:uid="{257E4253-0A89-410A-9F87-B3F7E5B06B79}"/>
    <cellStyle name="Normal 7 38 2 2 2" xfId="8341" xr:uid="{F82BBD16-27F1-4976-881E-3B0A66AA3826}"/>
    <cellStyle name="Normal 7 38 2 2 2 2" xfId="15764" xr:uid="{C7D537A0-16EE-40E6-B778-9ECA8D6DD96B}"/>
    <cellStyle name="Normal 7 38 2 2 2 2 2" xfId="30602" xr:uid="{F41C5256-852A-4E8C-A81E-9674700DA177}"/>
    <cellStyle name="Normal 7 38 2 2 2 2 3" xfId="45435" xr:uid="{F5B7A3C6-B3F2-4907-890A-A75FDB652F83}"/>
    <cellStyle name="Normal 7 38 2 2 2 3" xfId="23182" xr:uid="{E8DEB9DC-FF43-4EF7-A598-4859E6194605}"/>
    <cellStyle name="Normal 7 38 2 2 2 4" xfId="38015" xr:uid="{6BE513AA-0835-4B3A-8991-9E352D59EB6F}"/>
    <cellStyle name="Normal 7 38 2 2 3" xfId="12526" xr:uid="{72C63237-D141-4B89-8563-0D418112E0F6}"/>
    <cellStyle name="Normal 7 38 2 2 3 2" xfId="27364" xr:uid="{47290414-33C3-4A1F-B39E-59CD7F6193DE}"/>
    <cellStyle name="Normal 7 38 2 2 3 3" xfId="42197" xr:uid="{B637B1C2-86E0-4480-8A63-4120F8B9EFA8}"/>
    <cellStyle name="Normal 7 38 2 2 4" xfId="19944" xr:uid="{AA0A11DB-D6B2-45C1-886A-38401DCE9E4B}"/>
    <cellStyle name="Normal 7 38 2 2 5" xfId="34777" xr:uid="{10D847DA-6FC6-4945-A95B-347A82ABFC7A}"/>
    <cellStyle name="Normal 7 38 2 3" xfId="6968" xr:uid="{A01EF72D-20B5-4667-AF09-2D19D9D182DA}"/>
    <cellStyle name="Normal 7 38 2 3 2" xfId="14391" xr:uid="{72A22FBF-47C8-4B28-8B1A-7A8E8EAA304D}"/>
    <cellStyle name="Normal 7 38 2 3 2 2" xfId="29229" xr:uid="{B825A52B-0781-4ECD-99F2-EE165BCA622A}"/>
    <cellStyle name="Normal 7 38 2 3 2 3" xfId="44062" xr:uid="{4D82EF7C-9433-48FD-97A5-BC4FBA3FDB74}"/>
    <cellStyle name="Normal 7 38 2 3 3" xfId="21809" xr:uid="{98F92A38-D05A-44EE-8FFB-30F6A0541C7B}"/>
    <cellStyle name="Normal 7 38 2 3 4" xfId="36642" xr:uid="{4663015F-B7EE-46BC-84BD-486F2E6BBF36}"/>
    <cellStyle name="Normal 7 38 2 4" xfId="11151" xr:uid="{574791A8-2E1C-4F9C-8D1D-5AACDB22C0DC}"/>
    <cellStyle name="Normal 7 38 2 4 2" xfId="25989" xr:uid="{AE779115-543A-432C-8E7C-A911DDB5E52E}"/>
    <cellStyle name="Normal 7 38 2 4 3" xfId="40822" xr:uid="{6853BAD3-E9C4-4BBB-85A7-57E1AA84935A}"/>
    <cellStyle name="Normal 7 38 2 5" xfId="18569" xr:uid="{3B8974E2-73AF-4537-BF41-616AE96D3BB7}"/>
    <cellStyle name="Normal 7 38 2 6" xfId="33402" xr:uid="{56AA0895-D88A-4683-9C4C-72687FAB2092}"/>
    <cellStyle name="Normal 7 38 3" xfId="3733" xr:uid="{913ED3FA-C840-4810-83F4-7C26895018B7}"/>
    <cellStyle name="Normal 7 38 3 2" xfId="5103" xr:uid="{29E3DC29-B6C2-4175-9E87-1F3AD858F201}"/>
    <cellStyle name="Normal 7 38 3 2 2" xfId="8342" xr:uid="{6BBC1679-02DD-4A77-B6C5-EEB621735585}"/>
    <cellStyle name="Normal 7 38 3 2 2 2" xfId="15765" xr:uid="{CCEC209A-8374-4FC0-882E-30673F62646C}"/>
    <cellStyle name="Normal 7 38 3 2 2 2 2" xfId="30603" xr:uid="{FB034201-C433-4DB2-B24B-FA374B544A46}"/>
    <cellStyle name="Normal 7 38 3 2 2 2 3" xfId="45436" xr:uid="{89B49FC7-14A7-475E-99F9-60966E4867D8}"/>
    <cellStyle name="Normal 7 38 3 2 2 3" xfId="23183" xr:uid="{C2F36842-EF4B-4EBB-9DD1-593FDE3FA86A}"/>
    <cellStyle name="Normal 7 38 3 2 2 4" xfId="38016" xr:uid="{772B7C71-1E88-493F-A885-E7355C0EF431}"/>
    <cellStyle name="Normal 7 38 3 2 3" xfId="12527" xr:uid="{B7F16643-54A0-46BF-9DCD-4F852B034616}"/>
    <cellStyle name="Normal 7 38 3 2 3 2" xfId="27365" xr:uid="{8C650C03-863E-4D00-814A-744CD4FE556F}"/>
    <cellStyle name="Normal 7 38 3 2 3 3" xfId="42198" xr:uid="{BDCFFEF1-B7FA-4B39-8813-466040D193ED}"/>
    <cellStyle name="Normal 7 38 3 2 4" xfId="19945" xr:uid="{8187258F-75CA-433D-B695-15B863418A53}"/>
    <cellStyle name="Normal 7 38 3 2 5" xfId="34778" xr:uid="{118FBC6D-9761-474F-8651-F094CB17EB15}"/>
    <cellStyle name="Normal 7 38 3 3" xfId="6969" xr:uid="{5CE658B8-C038-40B3-94A1-913DB6DA1023}"/>
    <cellStyle name="Normal 7 38 3 3 2" xfId="14392" xr:uid="{42EE043E-5A24-410F-8E20-21C9CA240E76}"/>
    <cellStyle name="Normal 7 38 3 3 2 2" xfId="29230" xr:uid="{8E253CBC-CF22-45D2-BB41-8224EF3E0504}"/>
    <cellStyle name="Normal 7 38 3 3 2 3" xfId="44063" xr:uid="{8B5BAEC1-3C0B-4DF3-B59F-FB9154482E96}"/>
    <cellStyle name="Normal 7 38 3 3 3" xfId="21810" xr:uid="{2FC45D47-9B40-45E4-ADF5-D9215416A5BD}"/>
    <cellStyle name="Normal 7 38 3 3 4" xfId="36643" xr:uid="{654DAB18-0EC9-4A52-AE3E-AA14BDCCE726}"/>
    <cellStyle name="Normal 7 38 3 4" xfId="11152" xr:uid="{7088649C-3E3F-4D5D-94CE-02138D042295}"/>
    <cellStyle name="Normal 7 38 3 4 2" xfId="25990" xr:uid="{C9CECF85-4A30-42B6-89F6-3CDAEDB112CA}"/>
    <cellStyle name="Normal 7 38 3 4 3" xfId="40823" xr:uid="{18429291-7480-4801-85EC-C1E453520D8B}"/>
    <cellStyle name="Normal 7 38 3 5" xfId="18570" xr:uid="{11C08E75-CEF7-4630-AC86-8210C92D69C2}"/>
    <cellStyle name="Normal 7 38 3 6" xfId="33403" xr:uid="{D163D88B-1A85-48F4-983C-FBB9B035A99A}"/>
    <cellStyle name="Normal 7 38 4" xfId="5104" xr:uid="{6EEE0CB4-2AF3-451E-A957-BC5F8A1DFD72}"/>
    <cellStyle name="Normal 7 38 4 2" xfId="8343" xr:uid="{30A2498D-E35A-483D-A9B9-50F0711EAC64}"/>
    <cellStyle name="Normal 7 38 4 2 2" xfId="15766" xr:uid="{7F32163B-9C7F-4326-8016-8AD100847191}"/>
    <cellStyle name="Normal 7 38 4 2 2 2" xfId="30604" xr:uid="{C731069D-EE0E-40F6-969C-18F67A2D3318}"/>
    <cellStyle name="Normal 7 38 4 2 2 3" xfId="45437" xr:uid="{037C92FB-FCDD-42FF-98E1-65CEC9FFED9E}"/>
    <cellStyle name="Normal 7 38 4 2 3" xfId="23184" xr:uid="{72C82B3A-84BB-4857-920B-25E020F135D8}"/>
    <cellStyle name="Normal 7 38 4 2 4" xfId="38017" xr:uid="{5887EA59-E78D-4A15-8B1C-B0F9E325503F}"/>
    <cellStyle name="Normal 7 38 4 3" xfId="12528" xr:uid="{8F7D08A6-D34F-4F1C-A1CC-A98DC2D9DD35}"/>
    <cellStyle name="Normal 7 38 4 3 2" xfId="27366" xr:uid="{CEC02BD5-DC68-4BE3-9D7E-66A15B4356A2}"/>
    <cellStyle name="Normal 7 38 4 3 3" xfId="42199" xr:uid="{5FFCE7DC-4B79-4B6B-A439-0F29D69F4B9D}"/>
    <cellStyle name="Normal 7 38 4 4" xfId="19946" xr:uid="{76F01C97-11F6-4F9D-8125-1A74F369DFEC}"/>
    <cellStyle name="Normal 7 38 4 5" xfId="34779" xr:uid="{6EBB21AE-FB5C-4C1A-BF22-50831A217007}"/>
    <cellStyle name="Normal 7 38 5" xfId="5870" xr:uid="{00259FC2-C619-4E7F-971F-9ABA3D6B1594}"/>
    <cellStyle name="Normal 7 38 5 2" xfId="9109" xr:uid="{6B4FDC1C-B828-456B-ACD2-518ABDB862F4}"/>
    <cellStyle name="Normal 7 38 5 2 2" xfId="16532" xr:uid="{2F0B9014-DD0C-4123-A813-1C1EF2C382B6}"/>
    <cellStyle name="Normal 7 38 5 2 2 2" xfId="31370" xr:uid="{C1F07DA6-355D-4A2D-A97A-3A126B6674BE}"/>
    <cellStyle name="Normal 7 38 5 2 2 3" xfId="46203" xr:uid="{94C66674-F52A-4391-8789-499B9325A821}"/>
    <cellStyle name="Normal 7 38 5 2 3" xfId="23950" xr:uid="{C87AB02A-C900-4F7C-8DDC-A89EFD1D022D}"/>
    <cellStyle name="Normal 7 38 5 2 4" xfId="38783" xr:uid="{1BDD49F5-D3E2-43AB-B28C-CF402C66451F}"/>
    <cellStyle name="Normal 7 38 5 3" xfId="13294" xr:uid="{D7E4A637-DD46-4641-AA33-AC96E6EB5CA3}"/>
    <cellStyle name="Normal 7 38 5 3 2" xfId="28132" xr:uid="{13D92803-6E42-4712-900E-34A9A749AAAF}"/>
    <cellStyle name="Normal 7 38 5 3 3" xfId="42965" xr:uid="{D061B40A-EE46-476A-A3CD-AAF67D867243}"/>
    <cellStyle name="Normal 7 38 5 4" xfId="20712" xr:uid="{E30D4084-A108-402B-AAD3-C982B958414E}"/>
    <cellStyle name="Normal 7 38 5 5" xfId="35545" xr:uid="{A6494250-A44A-4C57-B67F-410BFDD43EA6}"/>
    <cellStyle name="Normal 7 38 6" xfId="3731" xr:uid="{6C34A443-37CE-4A95-B4A8-CF8DFD5E896D}"/>
    <cellStyle name="Normal 7 38 6 2" xfId="9614" xr:uid="{5902185E-9E4B-4E8B-A5B1-BF7233933FFF}"/>
    <cellStyle name="Normal 7 38 6 2 2" xfId="17037" xr:uid="{59BE2431-E1E2-4577-9985-F85E7F9010E8}"/>
    <cellStyle name="Normal 7 38 6 2 2 2" xfId="31875" xr:uid="{65D8D28F-B1F2-45BF-A38E-81AFE7F7FA4B}"/>
    <cellStyle name="Normal 7 38 6 2 2 3" xfId="46708" xr:uid="{AB2898ED-F70D-4C8A-B2AC-E41BA914B8C1}"/>
    <cellStyle name="Normal 7 38 6 2 3" xfId="24455" xr:uid="{711CE250-F17D-4E1D-BA35-850F06180649}"/>
    <cellStyle name="Normal 7 38 6 2 4" xfId="39288" xr:uid="{4790DFD7-87CC-41F2-85BC-5A13E85CAF4D}"/>
    <cellStyle name="Normal 7 38 6 3" xfId="11150" xr:uid="{55C951BF-6867-4DE5-8AD3-B5EB0E324B9A}"/>
    <cellStyle name="Normal 7 38 6 3 2" xfId="25988" xr:uid="{A0229316-ABA8-4351-B9CD-FCCC8A97C21C}"/>
    <cellStyle name="Normal 7 38 6 3 3" xfId="40821" xr:uid="{D2DD715E-92B4-4505-824B-2E58C7BB900D}"/>
    <cellStyle name="Normal 7 38 6 4" xfId="18568" xr:uid="{12693BB8-CA53-4AFB-A866-E34D49DFAE98}"/>
    <cellStyle name="Normal 7 38 6 5" xfId="33401" xr:uid="{DA5A52BE-70D5-498D-A69A-3D58B8B5A484}"/>
    <cellStyle name="Normal 7 38 7" xfId="6967" xr:uid="{D3AFF574-C8AC-4F25-BDBF-9331D5E329CB}"/>
    <cellStyle name="Normal 7 38 7 2" xfId="14390" xr:uid="{6D2522E3-1D45-4D6F-919B-D6D8CF740B23}"/>
    <cellStyle name="Normal 7 38 7 2 2" xfId="29228" xr:uid="{C91176CE-C3C8-479C-BEC2-586C28705F94}"/>
    <cellStyle name="Normal 7 38 7 2 3" xfId="44061" xr:uid="{CB5E6403-2F2D-4AFF-AC6E-A1A01A2865CA}"/>
    <cellStyle name="Normal 7 38 7 3" xfId="21808" xr:uid="{8E835FAE-3936-4D56-9FC7-F2B937C43082}"/>
    <cellStyle name="Normal 7 38 7 4" xfId="36641" xr:uid="{BDB472CC-41FA-4DFF-8935-F0EC4F6A5A56}"/>
    <cellStyle name="Normal 7 38 8" xfId="10189" xr:uid="{C193BF7A-7101-476F-8561-2FF373DED9A6}"/>
    <cellStyle name="Normal 7 38 8 2" xfId="25027" xr:uid="{111C377E-2B58-457B-ADEB-A56339AA52B7}"/>
    <cellStyle name="Normal 7 38 8 3" xfId="39860" xr:uid="{00872132-2DA4-4D00-B754-0EFC32B68598}"/>
    <cellStyle name="Normal 7 38 9" xfId="17607" xr:uid="{C3DE1B23-8AD7-4764-BFFA-774ED33C5046}"/>
    <cellStyle name="Normal 7 39" xfId="2782" xr:uid="{239594C5-6AB4-4C5E-B665-75178A2F96E5}"/>
    <cellStyle name="Normal 7 39 10" xfId="32442" xr:uid="{7FE11002-2C3B-49CB-AF4B-BA1225F1EC5B}"/>
    <cellStyle name="Normal 7 39 2" xfId="3735" xr:uid="{B6010591-C96C-4EE9-97CF-984D592359F6}"/>
    <cellStyle name="Normal 7 39 2 2" xfId="5105" xr:uid="{7D74E1A6-5918-4068-9DD3-D174AC2B2BC8}"/>
    <cellStyle name="Normal 7 39 2 2 2" xfId="8344" xr:uid="{6DD21168-6A0D-4408-BB23-4F4FD6182346}"/>
    <cellStyle name="Normal 7 39 2 2 2 2" xfId="15767" xr:uid="{3D40DCDB-0CD4-4888-9B11-EF4E52A78124}"/>
    <cellStyle name="Normal 7 39 2 2 2 2 2" xfId="30605" xr:uid="{86205791-112F-4463-A6CF-2937545BDADF}"/>
    <cellStyle name="Normal 7 39 2 2 2 2 3" xfId="45438" xr:uid="{53E68BA5-CEBB-41BA-909C-5D9FE85BC0C6}"/>
    <cellStyle name="Normal 7 39 2 2 2 3" xfId="23185" xr:uid="{A3775510-2F32-4AFB-83B2-5FE7781014FA}"/>
    <cellStyle name="Normal 7 39 2 2 2 4" xfId="38018" xr:uid="{5BEAD9EA-811F-4D8B-997A-E3E3D97AA1B4}"/>
    <cellStyle name="Normal 7 39 2 2 3" xfId="12529" xr:uid="{EE266F43-A7FD-450C-9165-3EF04C728959}"/>
    <cellStyle name="Normal 7 39 2 2 3 2" xfId="27367" xr:uid="{3F7D99B4-DA14-4F88-A940-E7AB049E2EEC}"/>
    <cellStyle name="Normal 7 39 2 2 3 3" xfId="42200" xr:uid="{0D0EB3FF-EC70-432C-AE7C-6127C3069F59}"/>
    <cellStyle name="Normal 7 39 2 2 4" xfId="19947" xr:uid="{AD706167-3B53-4692-9AB8-CC06CD6A1EDB}"/>
    <cellStyle name="Normal 7 39 2 2 5" xfId="34780" xr:uid="{19E83BEC-36E4-4AFF-9FB1-C13636C78A99}"/>
    <cellStyle name="Normal 7 39 2 3" xfId="6971" xr:uid="{E3DEE36E-B786-46DE-AA61-C9B6E2E28B4E}"/>
    <cellStyle name="Normal 7 39 2 3 2" xfId="14394" xr:uid="{EBDC28C3-41E0-41CC-88B9-3124239AC1C3}"/>
    <cellStyle name="Normal 7 39 2 3 2 2" xfId="29232" xr:uid="{651F4715-3FE8-4548-9583-690A75B349A6}"/>
    <cellStyle name="Normal 7 39 2 3 2 3" xfId="44065" xr:uid="{FEECC82C-1AFA-46D9-8A85-969B791B898D}"/>
    <cellStyle name="Normal 7 39 2 3 3" xfId="21812" xr:uid="{4A8E9316-BEC1-4998-9DBA-52765E50091A}"/>
    <cellStyle name="Normal 7 39 2 3 4" xfId="36645" xr:uid="{EA16E4B9-2E18-41E5-90F9-67BD641987D8}"/>
    <cellStyle name="Normal 7 39 2 4" xfId="11154" xr:uid="{D66F5AA2-359F-4A55-82AE-3DFADB85BB9E}"/>
    <cellStyle name="Normal 7 39 2 4 2" xfId="25992" xr:uid="{E54D7AE3-1C3F-4161-A309-9FBD3435455B}"/>
    <cellStyle name="Normal 7 39 2 4 3" xfId="40825" xr:uid="{5B43F3A0-529C-4102-B560-3C048C2F7B13}"/>
    <cellStyle name="Normal 7 39 2 5" xfId="18572" xr:uid="{5AB08CD9-EF07-412A-8B3B-7E656A13F38A}"/>
    <cellStyle name="Normal 7 39 2 6" xfId="33405" xr:uid="{CFAF4A3D-B997-4250-8DEC-FE1865CDD79E}"/>
    <cellStyle name="Normal 7 39 3" xfId="3736" xr:uid="{1E9E1D96-FF71-4844-8687-94198652CD65}"/>
    <cellStyle name="Normal 7 39 3 2" xfId="5106" xr:uid="{946793FC-E5BD-43CC-AB85-565DE5C287D9}"/>
    <cellStyle name="Normal 7 39 3 2 2" xfId="8345" xr:uid="{8532677B-4D0C-4A42-AD04-3F91068B769F}"/>
    <cellStyle name="Normal 7 39 3 2 2 2" xfId="15768" xr:uid="{F4210D36-A7FF-4F64-824B-E6771BB54D5C}"/>
    <cellStyle name="Normal 7 39 3 2 2 2 2" xfId="30606" xr:uid="{E6D249C9-2E5D-41A8-81BB-1CACE397B676}"/>
    <cellStyle name="Normal 7 39 3 2 2 2 3" xfId="45439" xr:uid="{583A864F-1E2C-4F6B-A20F-3F6EB4E58448}"/>
    <cellStyle name="Normal 7 39 3 2 2 3" xfId="23186" xr:uid="{E9896F57-282E-4748-85D8-FDD63ED4455B}"/>
    <cellStyle name="Normal 7 39 3 2 2 4" xfId="38019" xr:uid="{3149C08C-98CB-4065-8DC5-44E1C9F7302A}"/>
    <cellStyle name="Normal 7 39 3 2 3" xfId="12530" xr:uid="{B9326D01-302D-4800-A145-0EABD443F6E4}"/>
    <cellStyle name="Normal 7 39 3 2 3 2" xfId="27368" xr:uid="{D9B41F65-6362-4094-8511-D26C6D2E23E0}"/>
    <cellStyle name="Normal 7 39 3 2 3 3" xfId="42201" xr:uid="{1FE0C4CB-0F55-4943-94EB-BA71F4BE22F0}"/>
    <cellStyle name="Normal 7 39 3 2 4" xfId="19948" xr:uid="{2FCB38BF-57B1-4DD5-809E-2D97592ACDBA}"/>
    <cellStyle name="Normal 7 39 3 2 5" xfId="34781" xr:uid="{EBEBC026-A2B5-4669-8470-88478602D5A1}"/>
    <cellStyle name="Normal 7 39 3 3" xfId="6972" xr:uid="{BE354339-F60F-4D0A-9F08-480A4A72A8FB}"/>
    <cellStyle name="Normal 7 39 3 3 2" xfId="14395" xr:uid="{F1EC3525-2EE4-42F5-B490-65F7D9491CF4}"/>
    <cellStyle name="Normal 7 39 3 3 2 2" xfId="29233" xr:uid="{0CDC0FBE-2C2E-4F0F-B380-9D16167F8A71}"/>
    <cellStyle name="Normal 7 39 3 3 2 3" xfId="44066" xr:uid="{BABF5C8E-F70E-482B-8BAF-0C5E52991092}"/>
    <cellStyle name="Normal 7 39 3 3 3" xfId="21813" xr:uid="{152A591D-C86B-437B-A534-328A7242351E}"/>
    <cellStyle name="Normal 7 39 3 3 4" xfId="36646" xr:uid="{72ABB7BA-6D24-4912-9FFB-7268E6143E83}"/>
    <cellStyle name="Normal 7 39 3 4" xfId="11155" xr:uid="{37199F21-9000-4D5E-AF95-FDFB465EF284}"/>
    <cellStyle name="Normal 7 39 3 4 2" xfId="25993" xr:uid="{CB208F45-1036-4313-800D-3EE889316DA2}"/>
    <cellStyle name="Normal 7 39 3 4 3" xfId="40826" xr:uid="{3CFB76FA-EBAA-4C39-AC2E-282EDB1D4B87}"/>
    <cellStyle name="Normal 7 39 3 5" xfId="18573" xr:uid="{9CB8222F-FBB9-4C12-8A23-19015AB30954}"/>
    <cellStyle name="Normal 7 39 3 6" xfId="33406" xr:uid="{FB5527C3-8E88-4112-81A0-DFCDA40F85BC}"/>
    <cellStyle name="Normal 7 39 4" xfId="5107" xr:uid="{CA3FF3EC-53B1-4C90-AFDA-7385404E7E96}"/>
    <cellStyle name="Normal 7 39 4 2" xfId="8346" xr:uid="{785635D2-B29A-4DBB-A830-78EE9B1ABF67}"/>
    <cellStyle name="Normal 7 39 4 2 2" xfId="15769" xr:uid="{54E1971A-4F4F-46F7-91BE-BC5A512EEE25}"/>
    <cellStyle name="Normal 7 39 4 2 2 2" xfId="30607" xr:uid="{6D5D0DBE-D859-4F6D-BCC4-660F99EF5069}"/>
    <cellStyle name="Normal 7 39 4 2 2 3" xfId="45440" xr:uid="{9811E9F1-D83F-48BA-8E05-67E23CA0BC4B}"/>
    <cellStyle name="Normal 7 39 4 2 3" xfId="23187" xr:uid="{33F4D1AF-78EA-4E9C-BB00-B33161BE1E51}"/>
    <cellStyle name="Normal 7 39 4 2 4" xfId="38020" xr:uid="{12FE5810-3D82-465F-B3C1-8F2BAEB0AF32}"/>
    <cellStyle name="Normal 7 39 4 3" xfId="12531" xr:uid="{1B365C93-788D-4240-B52C-E60E9722313D}"/>
    <cellStyle name="Normal 7 39 4 3 2" xfId="27369" xr:uid="{36A7472E-041D-458B-83E8-5C7309164DA3}"/>
    <cellStyle name="Normal 7 39 4 3 3" xfId="42202" xr:uid="{5E2C35D8-74A9-49F0-A17A-CB9069CFACAF}"/>
    <cellStyle name="Normal 7 39 4 4" xfId="19949" xr:uid="{B5A6A24C-9C42-4448-9CE1-E484A33AD427}"/>
    <cellStyle name="Normal 7 39 4 5" xfId="34782" xr:uid="{9C78271D-382F-4054-B9E4-0B5E586967E4}"/>
    <cellStyle name="Normal 7 39 5" xfId="5895" xr:uid="{A36A524A-D892-43BA-B9BC-5EAC05B9C819}"/>
    <cellStyle name="Normal 7 39 5 2" xfId="9134" xr:uid="{E4C0D775-1F36-4BDE-8B77-016227E7F014}"/>
    <cellStyle name="Normal 7 39 5 2 2" xfId="16557" xr:uid="{E45F9775-06BE-4DE1-A3E3-A39B1FA7440C}"/>
    <cellStyle name="Normal 7 39 5 2 2 2" xfId="31395" xr:uid="{68660DD3-C2D6-47F2-978A-0FDE59BFB521}"/>
    <cellStyle name="Normal 7 39 5 2 2 3" xfId="46228" xr:uid="{12C22D0D-8F1D-4B4C-BE1B-3F97E01B77DC}"/>
    <cellStyle name="Normal 7 39 5 2 3" xfId="23975" xr:uid="{1C87D33D-ADD9-43ED-9F7F-588503B7734F}"/>
    <cellStyle name="Normal 7 39 5 2 4" xfId="38808" xr:uid="{C9CCF756-E835-4A47-84B6-197EFEC60EC0}"/>
    <cellStyle name="Normal 7 39 5 3" xfId="13319" xr:uid="{7405B358-FD44-4758-8CEF-2EB301513169}"/>
    <cellStyle name="Normal 7 39 5 3 2" xfId="28157" xr:uid="{BA5F0A72-9275-4383-9CB8-80C6B0338DDF}"/>
    <cellStyle name="Normal 7 39 5 3 3" xfId="42990" xr:uid="{DFC0DC69-FC80-44BC-85E9-A6DE42C25334}"/>
    <cellStyle name="Normal 7 39 5 4" xfId="20737" xr:uid="{23AF8CA6-8294-4780-9CA6-45766F921553}"/>
    <cellStyle name="Normal 7 39 5 5" xfId="35570" xr:uid="{22A53B49-F847-4690-A963-7C9684D2FAA3}"/>
    <cellStyle name="Normal 7 39 6" xfId="3734" xr:uid="{88F75F6A-25D7-4687-A027-1C23D689360F}"/>
    <cellStyle name="Normal 7 39 6 2" xfId="9615" xr:uid="{2C92094C-9E76-4D9B-BBE3-C81B47DA726B}"/>
    <cellStyle name="Normal 7 39 6 2 2" xfId="17038" xr:uid="{BBAEBD9C-490A-4CCA-806F-5A0F6BA2F09E}"/>
    <cellStyle name="Normal 7 39 6 2 2 2" xfId="31876" xr:uid="{1F0CF8B0-F132-4D26-B4EC-8BF8D05CA418}"/>
    <cellStyle name="Normal 7 39 6 2 2 3" xfId="46709" xr:uid="{CD20C73C-B161-402A-ACD5-73BFB2D1D85E}"/>
    <cellStyle name="Normal 7 39 6 2 3" xfId="24456" xr:uid="{02166523-0530-4A28-85BB-B5276B33CCB6}"/>
    <cellStyle name="Normal 7 39 6 2 4" xfId="39289" xr:uid="{23D5DDBE-B10D-47BB-B142-3330E01377DC}"/>
    <cellStyle name="Normal 7 39 6 3" xfId="11153" xr:uid="{4B4DE69E-8162-4697-8EE0-86FBB71D3C34}"/>
    <cellStyle name="Normal 7 39 6 3 2" xfId="25991" xr:uid="{D76CF2EB-94FD-4DEA-AEBE-94ACDE6A62E4}"/>
    <cellStyle name="Normal 7 39 6 3 3" xfId="40824" xr:uid="{F48318B7-7A86-4665-9556-8DD3903E090B}"/>
    <cellStyle name="Normal 7 39 6 4" xfId="18571" xr:uid="{621C27BF-D810-418E-92C0-1339A8114C14}"/>
    <cellStyle name="Normal 7 39 6 5" xfId="33404" xr:uid="{D2C1A924-B86D-400D-9383-2FAE61818139}"/>
    <cellStyle name="Normal 7 39 7" xfId="6970" xr:uid="{A9586AED-9E97-48C3-BAE5-49C60E748FC9}"/>
    <cellStyle name="Normal 7 39 7 2" xfId="14393" xr:uid="{21BFA9C5-7F6B-4370-8E2E-CAB0FAC35062}"/>
    <cellStyle name="Normal 7 39 7 2 2" xfId="29231" xr:uid="{B73A9389-E765-46F9-ADD8-FA8F5D7D2584}"/>
    <cellStyle name="Normal 7 39 7 2 3" xfId="44064" xr:uid="{23309F3E-D0D2-402B-98C4-5D0432C1981E}"/>
    <cellStyle name="Normal 7 39 7 3" xfId="21811" xr:uid="{75EDF147-2A46-403A-A8B7-0E350A72E662}"/>
    <cellStyle name="Normal 7 39 7 4" xfId="36644" xr:uid="{98B64C23-3E86-4434-B146-EC2EA16328B3}"/>
    <cellStyle name="Normal 7 39 8" xfId="10191" xr:uid="{825A7907-2B57-497A-A9EA-E7CC4D2C8BBB}"/>
    <cellStyle name="Normal 7 39 8 2" xfId="25029" xr:uid="{B17AD071-4B49-4C34-967A-42DE29CA235D}"/>
    <cellStyle name="Normal 7 39 8 3" xfId="39862" xr:uid="{A3D7B36C-5661-412C-8E97-3AA8F7FA6ECF}"/>
    <cellStyle name="Normal 7 39 9" xfId="17609" xr:uid="{54F070D1-AA00-4567-8797-6C5B961C85E8}"/>
    <cellStyle name="Normal 7 4" xfId="1793" xr:uid="{58263C88-37B7-450C-AB99-B425C9F2A433}"/>
    <cellStyle name="Normal 7 4 10" xfId="3737" xr:uid="{6FC63F48-E035-46B2-B091-9E3C991A457E}"/>
    <cellStyle name="Normal 7 4 10 2" xfId="9616" xr:uid="{D4524434-9B8C-463A-87F5-29A308A7559B}"/>
    <cellStyle name="Normal 7 4 10 2 2" xfId="17039" xr:uid="{18DBF948-4E53-41E2-A2CC-9BD265A01CD5}"/>
    <cellStyle name="Normal 7 4 10 2 2 2" xfId="31877" xr:uid="{04101036-7F89-48CF-BF72-AEE8F9E73135}"/>
    <cellStyle name="Normal 7 4 10 2 2 3" xfId="46710" xr:uid="{B93BC22A-57D9-42A8-9607-59F777357FB1}"/>
    <cellStyle name="Normal 7 4 10 2 3" xfId="24457" xr:uid="{49FDE6AF-FCC9-466C-AB1E-FE5AF5071E3F}"/>
    <cellStyle name="Normal 7 4 10 2 4" xfId="39290" xr:uid="{339B6508-BC68-4715-9D2E-CFA47F6BC6D4}"/>
    <cellStyle name="Normal 7 4 10 3" xfId="11156" xr:uid="{1C03FC08-EE4E-45C1-8332-318132BC9491}"/>
    <cellStyle name="Normal 7 4 10 3 2" xfId="25994" xr:uid="{E62C8C7D-8B68-4D93-A1EA-83EEBD36575F}"/>
    <cellStyle name="Normal 7 4 10 3 3" xfId="40827" xr:uid="{55876620-C4C4-4DF2-A551-C25C072F0DF3}"/>
    <cellStyle name="Normal 7 4 10 4" xfId="18574" xr:uid="{10A73274-F863-424F-ADE3-92E7DA495C97}"/>
    <cellStyle name="Normal 7 4 10 5" xfId="33407" xr:uid="{DFEE67B4-3EBE-4FF3-91CF-2D5981051E25}"/>
    <cellStyle name="Normal 7 4 11" xfId="6973" xr:uid="{A72D0897-F6D9-48E1-860C-BB182560DB1A}"/>
    <cellStyle name="Normal 7 4 11 2" xfId="14396" xr:uid="{4D206969-7E06-4740-A010-7B32BCD4E1F2}"/>
    <cellStyle name="Normal 7 4 11 2 2" xfId="29234" xr:uid="{88392397-E247-4BE0-B311-38CCEFD34926}"/>
    <cellStyle name="Normal 7 4 11 2 3" xfId="44067" xr:uid="{01442723-9195-461E-BEDF-9977EC880F83}"/>
    <cellStyle name="Normal 7 4 11 3" xfId="21814" xr:uid="{327F3F30-F5A3-49AD-829D-09C5A639FE24}"/>
    <cellStyle name="Normal 7 4 11 4" xfId="36647" xr:uid="{59E14AFE-2455-4081-9914-A266329911D6}"/>
    <cellStyle name="Normal 7 4 12" xfId="9852" xr:uid="{1FB53861-DCF6-43F5-A250-3BF4F5323B04}"/>
    <cellStyle name="Normal 7 4 12 2" xfId="24690" xr:uid="{6897E055-2358-4F10-A577-14E90F4D91AF}"/>
    <cellStyle name="Normal 7 4 12 3" xfId="39523" xr:uid="{E02634A4-E3D2-4184-9E93-5AA8BAC8E769}"/>
    <cellStyle name="Normal 7 4 13" xfId="17270" xr:uid="{B4D3F932-0119-45C0-A0BC-594F393A2440}"/>
    <cellStyle name="Normal 7 4 14" xfId="32103" xr:uid="{7DCACDA2-E0D2-4DFE-910D-05DD12E297C6}"/>
    <cellStyle name="Normal 7 4 15" xfId="2282" xr:uid="{09836144-A0C4-45F4-9C37-060089742A22}"/>
    <cellStyle name="Normal 7 4 2" xfId="1794" xr:uid="{CECF858F-B6AA-4C4B-806D-5444952AEAFD}"/>
    <cellStyle name="Normal 7 4 2 10" xfId="32215" xr:uid="{ABED8A03-7EDC-4281-8F37-D3D0BECC5DAF}"/>
    <cellStyle name="Normal 7 4 2 11" xfId="2390" xr:uid="{BACFE2E4-519F-4EBA-9890-C4595F7DCC0C}"/>
    <cellStyle name="Normal 7 4 2 2" xfId="1795" xr:uid="{461C2C4E-81E5-42BB-B19B-771066D095F1}"/>
    <cellStyle name="Normal 7 4 2 2 2" xfId="1796" xr:uid="{A3B4B45A-3466-4759-9936-57EEF7C00856}"/>
    <cellStyle name="Normal 7 4 2 2 2 2" xfId="8347" xr:uid="{DF684CF0-32C2-489B-BAF4-4E16FE39F827}"/>
    <cellStyle name="Normal 7 4 2 2 2 2 2" xfId="15770" xr:uid="{861E7E58-3763-4C9F-9DF4-5A833AA3E649}"/>
    <cellStyle name="Normal 7 4 2 2 2 2 2 2" xfId="30608" xr:uid="{3B9CCE63-5A91-4047-9ED7-DE0AAB1237DF}"/>
    <cellStyle name="Normal 7 4 2 2 2 2 2 3" xfId="45441" xr:uid="{498F054E-525F-4BB6-9A29-1D6C029EDC90}"/>
    <cellStyle name="Normal 7 4 2 2 2 2 3" xfId="23188" xr:uid="{B3ECB330-41CA-4686-A664-E367792A9FAA}"/>
    <cellStyle name="Normal 7 4 2 2 2 2 4" xfId="38021" xr:uid="{8DADD172-625C-45DE-A214-A5CE0F28D12F}"/>
    <cellStyle name="Normal 7 4 2 2 2 3" xfId="12532" xr:uid="{47AF7FBE-BBBC-4AE7-9717-3142452EBE9F}"/>
    <cellStyle name="Normal 7 4 2 2 2 3 2" xfId="27370" xr:uid="{7888029F-D130-4A8F-B4A9-27EB6328EF56}"/>
    <cellStyle name="Normal 7 4 2 2 2 3 3" xfId="42203" xr:uid="{8B6DD7D6-6A3C-4CAE-BDE0-8407F0B00FE0}"/>
    <cellStyle name="Normal 7 4 2 2 2 4" xfId="19950" xr:uid="{41E0FB8E-69D9-4432-AF1A-77A1ECE077BB}"/>
    <cellStyle name="Normal 7 4 2 2 2 5" xfId="34783" xr:uid="{4C477B73-191F-4E21-A430-B47529431DAD}"/>
    <cellStyle name="Normal 7 4 2 2 2 6" xfId="5108" xr:uid="{83917B31-8D2F-4C28-8242-E0D5A2AF7FA6}"/>
    <cellStyle name="Normal 7 4 2 2 3" xfId="6975" xr:uid="{A40E3256-1CA7-48A6-A4E9-18761B5FCE1B}"/>
    <cellStyle name="Normal 7 4 2 2 3 2" xfId="14398" xr:uid="{7E952DEC-77F1-4D52-9CF4-0FD82A1F7108}"/>
    <cellStyle name="Normal 7 4 2 2 3 2 2" xfId="29236" xr:uid="{179F63CC-B2DF-48FD-B3A9-DFD707692B4B}"/>
    <cellStyle name="Normal 7 4 2 2 3 2 3" xfId="44069" xr:uid="{C92ABE0E-42ED-4F23-8504-CF98A5BFD568}"/>
    <cellStyle name="Normal 7 4 2 2 3 3" xfId="21816" xr:uid="{E594D55A-1B3E-4BC9-B3D2-7F332F8E9F51}"/>
    <cellStyle name="Normal 7 4 2 2 3 4" xfId="36649" xr:uid="{841865BE-0CE7-4D64-920B-2EAF774721AF}"/>
    <cellStyle name="Normal 7 4 2 2 4" xfId="11158" xr:uid="{264C3357-C6AB-4B9B-9C82-2E767E2983BD}"/>
    <cellStyle name="Normal 7 4 2 2 4 2" xfId="25996" xr:uid="{D7D8BC92-D285-4D71-A40C-AECFA33AFE99}"/>
    <cellStyle name="Normal 7 4 2 2 4 3" xfId="40829" xr:uid="{4E777533-478D-427E-BEF9-BF3450D75870}"/>
    <cellStyle name="Normal 7 4 2 2 5" xfId="18576" xr:uid="{1CBFCD34-FAB0-4038-B7B9-4202B5F6DC83}"/>
    <cellStyle name="Normal 7 4 2 2 6" xfId="33409" xr:uid="{91CF6C6C-631C-48B7-A508-0E8443C7357C}"/>
    <cellStyle name="Normal 7 4 2 2 7" xfId="3739" xr:uid="{3A5DAA00-E096-4E79-86B5-A301A1C7B027}"/>
    <cellStyle name="Normal 7 4 2 3" xfId="1797" xr:uid="{3D26FF6D-A81A-4AD8-849F-9AF97796FE66}"/>
    <cellStyle name="Normal 7 4 2 3 2" xfId="1798" xr:uid="{87EA2F04-DD4D-4A85-8CB5-C3B2A7A254EE}"/>
    <cellStyle name="Normal 7 4 2 3 2 2" xfId="1799" xr:uid="{CD34B3EF-3726-493A-AFCE-C376717D6E4B}"/>
    <cellStyle name="Normal 7 4 2 3 2 2 2" xfId="15771" xr:uid="{58186D38-8810-497D-97AD-149199A7AD38}"/>
    <cellStyle name="Normal 7 4 2 3 2 2 2 2" xfId="30609" xr:uid="{2A0917D0-0B2E-415D-AC8A-98CCCA81D677}"/>
    <cellStyle name="Normal 7 4 2 3 2 2 2 3" xfId="45442" xr:uid="{AFE85FFD-1B8D-4C42-B166-E63A8FC0EA02}"/>
    <cellStyle name="Normal 7 4 2 3 2 2 3" xfId="1800" xr:uid="{07010144-0B93-4AE3-88A9-C6957449A57E}"/>
    <cellStyle name="Normal 7 4 2 3 2 2 3 2" xfId="1801" xr:uid="{F525A6EA-7CC8-43FB-BD23-C153A1A2AC16}"/>
    <cellStyle name="Normal 7 4 2 3 2 2 3 2 2" xfId="1802" xr:uid="{74D8B361-12BE-4FEA-B51A-6012FAACD440}"/>
    <cellStyle name="Normal 7 4 2 3 2 2 3 3" xfId="23189" xr:uid="{3C8AC98A-BE36-4810-BE1C-4126813EB2DC}"/>
    <cellStyle name="Normal 7 4 2 3 2 2 4" xfId="38022" xr:uid="{1B0C94A7-D22B-4FD2-934D-FD3BEB45FC3E}"/>
    <cellStyle name="Normal 7 4 2 3 2 2 5" xfId="8348" xr:uid="{CB114684-C677-4DCF-BFBC-09750B4E5609}"/>
    <cellStyle name="Normal 7 4 2 3 2 3" xfId="12533" xr:uid="{5381C007-B6C0-4DA4-94A9-6FD86651DB3E}"/>
    <cellStyle name="Normal 7 4 2 3 2 3 2" xfId="27371" xr:uid="{457AC3DC-09FD-4FD8-8CC1-4442FBD99DF8}"/>
    <cellStyle name="Normal 7 4 2 3 2 3 3" xfId="42204" xr:uid="{01E4918D-9EDE-40CD-8EB0-81EA6D513B08}"/>
    <cellStyle name="Normal 7 4 2 3 2 4" xfId="19951" xr:uid="{7EE5B49D-1D80-48AC-B940-7A546561A591}"/>
    <cellStyle name="Normal 7 4 2 3 2 5" xfId="34784" xr:uid="{6FA68A29-4E23-4D7E-B193-63C1C217C64F}"/>
    <cellStyle name="Normal 7 4 2 3 2 6" xfId="5109" xr:uid="{3D06A166-BDCF-41E9-84F2-E26FA48FAEE5}"/>
    <cellStyle name="Normal 7 4 2 3 3" xfId="1803" xr:uid="{B04E9534-C5C9-411C-8DBF-2BA51D04348E}"/>
    <cellStyle name="Normal 7 4 2 3 3 2" xfId="14399" xr:uid="{D5CFA9F2-7C77-49D8-A161-1D9017337F03}"/>
    <cellStyle name="Normal 7 4 2 3 3 2 2" xfId="29237" xr:uid="{34909177-DFD8-4A6D-A3B5-465D03ED35C2}"/>
    <cellStyle name="Normal 7 4 2 3 3 2 3" xfId="44070" xr:uid="{E96D0534-A5D4-4FF7-B4CF-1C01215F9E85}"/>
    <cellStyle name="Normal 7 4 2 3 3 3" xfId="21817" xr:uid="{717687F4-33C1-4E7F-B066-FB648FA9278F}"/>
    <cellStyle name="Normal 7 4 2 3 3 4" xfId="36650" xr:uid="{5225040D-A498-451D-B43C-30753BB306BC}"/>
    <cellStyle name="Normal 7 4 2 3 3 5" xfId="6976" xr:uid="{9FD109FD-AFE8-4737-8115-1AE2D3823F5B}"/>
    <cellStyle name="Normal 7 4 2 3 4" xfId="11159" xr:uid="{7A57BE95-7472-4FE3-8E2D-E91D466C8A9E}"/>
    <cellStyle name="Normal 7 4 2 3 4 2" xfId="25997" xr:uid="{868782CC-FA0F-4F6F-BE92-C40E775C83F6}"/>
    <cellStyle name="Normal 7 4 2 3 4 3" xfId="40830" xr:uid="{841DAC66-2DE4-4D98-AA5B-2F403EB7FFF6}"/>
    <cellStyle name="Normal 7 4 2 3 5" xfId="18577" xr:uid="{5BFA89B5-201F-4D07-8112-4645BC613B70}"/>
    <cellStyle name="Normal 7 4 2 3 6" xfId="33410" xr:uid="{39047E4C-0AA0-41AF-84FB-0DB2B4CDD611}"/>
    <cellStyle name="Normal 7 4 2 3 7" xfId="3740" xr:uid="{BB263F89-0FA3-41E7-A60E-7193D42D42DE}"/>
    <cellStyle name="Normal 7 4 2 4" xfId="1804" xr:uid="{1BF95903-6072-4607-B776-B92026C5B065}"/>
    <cellStyle name="Normal 7 4 2 4 2" xfId="1805" xr:uid="{737D8C2C-E022-4A43-8DEF-AA7ADD2E67B8}"/>
    <cellStyle name="Normal 7 4 2 4 2 2" xfId="15772" xr:uid="{B79313C2-2344-4057-8EBB-B05CDEFC9608}"/>
    <cellStyle name="Normal 7 4 2 4 2 2 2" xfId="30610" xr:uid="{344871A1-26E4-49EE-9278-EAEF4EA4D93A}"/>
    <cellStyle name="Normal 7 4 2 4 2 2 3" xfId="45443" xr:uid="{C675EAC5-C96A-458E-9338-56127AFDC54E}"/>
    <cellStyle name="Normal 7 4 2 4 2 3" xfId="23190" xr:uid="{7EC318B1-6702-4BBD-BF1C-57541662583C}"/>
    <cellStyle name="Normal 7 4 2 4 2 4" xfId="38023" xr:uid="{25989773-716D-48B3-AF0C-F552E9AB6B81}"/>
    <cellStyle name="Normal 7 4 2 4 2 5" xfId="8349" xr:uid="{179F6A5A-CD23-4334-BC7C-4AF6673703B0}"/>
    <cellStyle name="Normal 7 4 2 4 3" xfId="12534" xr:uid="{AABA25B7-C23A-402E-B56B-6418042981CA}"/>
    <cellStyle name="Normal 7 4 2 4 3 2" xfId="27372" xr:uid="{DF2F93DA-2DA0-46DB-8FBC-1AAE78ABEF09}"/>
    <cellStyle name="Normal 7 4 2 4 3 3" xfId="42205" xr:uid="{9FA520C5-E464-44FE-BAFF-E7910EE7AF84}"/>
    <cellStyle name="Normal 7 4 2 4 4" xfId="19952" xr:uid="{E2ABE101-CD64-472B-8BD6-4FD733778984}"/>
    <cellStyle name="Normal 7 4 2 4 5" xfId="34785" xr:uid="{8B221931-F297-4807-95C6-F25EF119542B}"/>
    <cellStyle name="Normal 7 4 2 4 6" xfId="5110" xr:uid="{35027D0C-F113-4A40-A097-F5C2FB24DD63}"/>
    <cellStyle name="Normal 7 4 2 5" xfId="1806" xr:uid="{471179B7-9EE4-4A45-961B-39EA953DCBC8}"/>
    <cellStyle name="Normal 7 4 2 5 2" xfId="1807" xr:uid="{C6E13C1E-3296-4956-88EE-E405B027DAA9}"/>
    <cellStyle name="Normal 7 4 2 5 2 2" xfId="1808" xr:uid="{8C820ECC-A403-4915-9F29-8298BE3956CB}"/>
    <cellStyle name="Normal 7 4 2 5 2 2 2" xfId="31204" xr:uid="{98EDBA87-9E35-49CE-AC50-370B1436C3D5}"/>
    <cellStyle name="Normal 7 4 2 5 2 2 3" xfId="46037" xr:uid="{A61B4A36-0875-40CB-AAF4-D2A2537A7B92}"/>
    <cellStyle name="Normal 7 4 2 5 2 2 4" xfId="16366" xr:uid="{BDF0286F-1565-4F30-B351-E32343075762}"/>
    <cellStyle name="Normal 7 4 2 5 2 3" xfId="1809" xr:uid="{A3D94B57-1FC0-409F-AC0E-E920C78FC681}"/>
    <cellStyle name="Normal 7 4 2 5 2 3 2" xfId="1810" xr:uid="{1C7F47DD-D915-49E9-9679-E7EF99E372B8}"/>
    <cellStyle name="Normal 7 4 2 5 2 3 2 2" xfId="1811" xr:uid="{1917902F-4743-4624-90D8-EF45F3713C08}"/>
    <cellStyle name="Normal 7 4 2 5 2 3 2 2 2" xfId="1812" xr:uid="{AEC036B4-D046-4B7B-9A0C-6C5EC26CE434}"/>
    <cellStyle name="Normal 7 4 2 5 2 3 2 3" xfId="1813" xr:uid="{C2B16E9B-1127-4CAB-98A4-AC67E4BC915D}"/>
    <cellStyle name="Normal 7 4 2 5 2 3 2 3 2" xfId="1814" xr:uid="{131D6A01-644F-4A05-A0A6-273BE6583AB2}"/>
    <cellStyle name="Normal 7 4 2 5 2 3 2 3 2 2" xfId="1815" xr:uid="{154A18E9-2D4F-4E27-953B-29CC0A49C01A}"/>
    <cellStyle name="Normal 7 4 2 5 2 3 2 3 2 2 2" xfId="1816" xr:uid="{F86EBA64-DD5E-4D5F-AC0C-288C84FB13FE}"/>
    <cellStyle name="Normal 7 4 2 5 2 3 3" xfId="23784" xr:uid="{F7356A28-A8AC-4A04-B4B7-D361EF2D035F}"/>
    <cellStyle name="Normal 7 4 2 5 2 4" xfId="38617" xr:uid="{0858EEF1-1AEA-4CE8-9854-883649270A94}"/>
    <cellStyle name="Normal 7 4 2 5 2 5" xfId="8943" xr:uid="{66D2C322-438A-4257-BC46-13E970417F94}"/>
    <cellStyle name="Normal 7 4 2 5 3" xfId="1817" xr:uid="{DDEF192A-D55E-47E8-A00B-A05EBA7777D6}"/>
    <cellStyle name="Normal 7 4 2 5 3 2" xfId="27966" xr:uid="{DFCB0919-20C2-4A39-B550-219CC5F7E602}"/>
    <cellStyle name="Normal 7 4 2 5 3 3" xfId="42799" xr:uid="{6AC2000D-F7BC-49C0-AADF-2E1A1C867D4D}"/>
    <cellStyle name="Normal 7 4 2 5 3 4" xfId="13128" xr:uid="{DD370FFA-F25D-4929-A903-14F252DBD5D9}"/>
    <cellStyle name="Normal 7 4 2 5 4" xfId="20546" xr:uid="{6B5450F9-90AC-4640-B9FE-DC934E914B42}"/>
    <cellStyle name="Normal 7 4 2 5 5" xfId="35379" xr:uid="{EAD01941-F779-4FAB-A40E-2994A80B3C87}"/>
    <cellStyle name="Normal 7 4 2 5 6" xfId="5703" xr:uid="{F2233A99-0A38-40A5-B3E5-F31D0F847DE1}"/>
    <cellStyle name="Normal 7 4 2 6" xfId="1818" xr:uid="{066EEDA8-1A82-4551-BB02-25D888ED0BF3}"/>
    <cellStyle name="Normal 7 4 2 6 2" xfId="9617" xr:uid="{B39ECC7E-3D57-4F8A-B5D9-89A414AB39C3}"/>
    <cellStyle name="Normal 7 4 2 6 2 2" xfId="17040" xr:uid="{F4985E11-BAEA-4453-87DC-6C470BED8868}"/>
    <cellStyle name="Normal 7 4 2 6 2 2 2" xfId="31878" xr:uid="{749AA69F-CF6A-4B01-AE35-109EAC0F1DB4}"/>
    <cellStyle name="Normal 7 4 2 6 2 2 3" xfId="46711" xr:uid="{40CFA13C-59D4-442F-9892-8D6C77D78C16}"/>
    <cellStyle name="Normal 7 4 2 6 2 3" xfId="24458" xr:uid="{BC0E9900-1C09-4C27-8BBD-A009EF66278B}"/>
    <cellStyle name="Normal 7 4 2 6 2 4" xfId="39291" xr:uid="{563239B8-34AE-4BFA-9F2E-B6DAB5C60236}"/>
    <cellStyle name="Normal 7 4 2 6 3" xfId="11157" xr:uid="{D88B0D57-FC14-4B61-9ED1-2D9B6775DF1F}"/>
    <cellStyle name="Normal 7 4 2 6 3 2" xfId="25995" xr:uid="{3C17E907-6F44-47D0-958D-DC5BFF91A813}"/>
    <cellStyle name="Normal 7 4 2 6 3 3" xfId="40828" xr:uid="{45684379-8A82-4D21-BACF-02CE271BBA05}"/>
    <cellStyle name="Normal 7 4 2 6 4" xfId="18575" xr:uid="{27EC4BAE-9EDD-4BFA-A064-DB9663C7824F}"/>
    <cellStyle name="Normal 7 4 2 6 5" xfId="33408" xr:uid="{D1D8782C-4284-4505-AF9E-5816193D93B2}"/>
    <cellStyle name="Normal 7 4 2 6 6" xfId="3738" xr:uid="{A51B5710-48CB-4FDA-8C39-083EC59DA04B}"/>
    <cellStyle name="Normal 7 4 2 7" xfId="6974" xr:uid="{B7773E3D-C663-4459-AE8D-FB7A5A91E2C5}"/>
    <cellStyle name="Normal 7 4 2 7 2" xfId="14397" xr:uid="{2AE04DD1-E939-4518-9235-D35708DBB3FD}"/>
    <cellStyle name="Normal 7 4 2 7 2 2" xfId="29235" xr:uid="{A0B094CA-6456-4664-83F5-4D3B0D679C5F}"/>
    <cellStyle name="Normal 7 4 2 7 2 3" xfId="44068" xr:uid="{7D96E011-2306-4876-835F-8D0289698D64}"/>
    <cellStyle name="Normal 7 4 2 7 3" xfId="21815" xr:uid="{4BB55782-6A1B-4BCB-8DF6-D3AE77AD8C60}"/>
    <cellStyle name="Normal 7 4 2 7 4" xfId="36648" xr:uid="{9BAA30F5-EE28-46A0-8246-1A96E208C375}"/>
    <cellStyle name="Normal 7 4 2 8" xfId="9964" xr:uid="{DF5716EE-9517-4E27-A52E-890DCFE0BCC7}"/>
    <cellStyle name="Normal 7 4 2 8 2" xfId="24802" xr:uid="{78E20CD6-EC0C-4C1B-90DC-C0E1A7D0C811}"/>
    <cellStyle name="Normal 7 4 2 8 3" xfId="39635" xr:uid="{84728CE0-488B-447F-99BD-35747385D698}"/>
    <cellStyle name="Normal 7 4 2 9" xfId="17382" xr:uid="{2E6B286C-7A4E-4ACE-8F99-5E855EDC2F58}"/>
    <cellStyle name="Normal 7 4 3" xfId="1819" xr:uid="{4792AA46-07FF-42C4-BDEF-E600B02B09C3}"/>
    <cellStyle name="Normal 7 4 3 10" xfId="32292" xr:uid="{A40E7632-2BB9-4711-A2FB-9804B68522B5}"/>
    <cellStyle name="Normal 7 4 3 11" xfId="2506" xr:uid="{45EE8205-0B1E-4583-95F4-D47025407209}"/>
    <cellStyle name="Normal 7 4 3 2" xfId="1820" xr:uid="{D525E541-24B0-4552-9AB9-F35C2FE56410}"/>
    <cellStyle name="Normal 7 4 3 2 2" xfId="1821" xr:uid="{C9FB55CB-BB3E-47CA-8FA6-046E6BC40A55}"/>
    <cellStyle name="Normal 7 4 3 2 2 2" xfId="8350" xr:uid="{499F9C81-0B06-4B79-9502-82B62DA7A71E}"/>
    <cellStyle name="Normal 7 4 3 2 2 2 2" xfId="15773" xr:uid="{56B6CD36-D86E-4E51-A339-0737ACF46634}"/>
    <cellStyle name="Normal 7 4 3 2 2 2 2 2" xfId="30611" xr:uid="{DE4EAA86-34ED-42B8-95F8-64700AFDC4A8}"/>
    <cellStyle name="Normal 7 4 3 2 2 2 2 3" xfId="45444" xr:uid="{E34E5554-8607-4922-A7BC-53A47A2C2900}"/>
    <cellStyle name="Normal 7 4 3 2 2 2 3" xfId="23191" xr:uid="{E83F50C5-E5C4-479C-8592-B42C321A9A57}"/>
    <cellStyle name="Normal 7 4 3 2 2 2 4" xfId="38024" xr:uid="{5E2614C8-3283-42AB-AEAA-056DE0321164}"/>
    <cellStyle name="Normal 7 4 3 2 2 3" xfId="12535" xr:uid="{D10B3762-FE2B-4514-AD68-C9D2C95574B1}"/>
    <cellStyle name="Normal 7 4 3 2 2 3 2" xfId="27373" xr:uid="{0A045E82-1B3D-423D-A5BF-D490E1D05468}"/>
    <cellStyle name="Normal 7 4 3 2 2 3 3" xfId="42206" xr:uid="{E631D7C0-5632-4BF1-884E-2E0DE351A6E1}"/>
    <cellStyle name="Normal 7 4 3 2 2 4" xfId="19953" xr:uid="{2AB4BC54-6B94-4FA3-AB92-7E7AF5EF2F5B}"/>
    <cellStyle name="Normal 7 4 3 2 2 5" xfId="34786" xr:uid="{7B8704A9-8E78-4AF3-B874-7DB1CCAEE61C}"/>
    <cellStyle name="Normal 7 4 3 2 2 6" xfId="5111" xr:uid="{7AB2C083-E8B2-4824-A6C2-E1EBD2052EC8}"/>
    <cellStyle name="Normal 7 4 3 2 3" xfId="6978" xr:uid="{60CA4048-9DC4-470C-B1A2-4B1A4A8DDEB0}"/>
    <cellStyle name="Normal 7 4 3 2 3 2" xfId="14401" xr:uid="{164FC8F4-CA9F-4203-B36A-61F2B3F10E18}"/>
    <cellStyle name="Normal 7 4 3 2 3 2 2" xfId="29239" xr:uid="{A477E3A6-E86E-472A-ABC0-DF60C6785190}"/>
    <cellStyle name="Normal 7 4 3 2 3 2 3" xfId="44072" xr:uid="{289DA3A3-064A-470E-8565-2A8E4573C7B1}"/>
    <cellStyle name="Normal 7 4 3 2 3 3" xfId="21819" xr:uid="{4EA9A64A-EB73-4788-BD7D-0807EE108F94}"/>
    <cellStyle name="Normal 7 4 3 2 3 4" xfId="36652" xr:uid="{284D0C97-2343-46CF-BD4C-82C93E3DD730}"/>
    <cellStyle name="Normal 7 4 3 2 4" xfId="11161" xr:uid="{80D86E20-4FA1-4444-9EF5-52AE2E7B1A65}"/>
    <cellStyle name="Normal 7 4 3 2 4 2" xfId="25999" xr:uid="{16B31C3C-F380-42F7-B263-60E05445D725}"/>
    <cellStyle name="Normal 7 4 3 2 4 3" xfId="40832" xr:uid="{5A81C4D8-E5F2-4EE0-BD4D-2F85AC435933}"/>
    <cellStyle name="Normal 7 4 3 2 5" xfId="18579" xr:uid="{69FAE7C2-B860-454F-8308-CA801D04495B}"/>
    <cellStyle name="Normal 7 4 3 2 6" xfId="33412" xr:uid="{097D1BFA-65ED-4288-B7F4-B4E7CA8CD0CE}"/>
    <cellStyle name="Normal 7 4 3 2 7" xfId="3742" xr:uid="{2AE628FC-B408-4B0A-830B-4A080E4C84E1}"/>
    <cellStyle name="Normal 7 4 3 3" xfId="1822" xr:uid="{015BB1CC-EB04-40B2-840F-A377DAB01D22}"/>
    <cellStyle name="Normal 7 4 3 3 2" xfId="1823" xr:uid="{3ABF9DD6-FAC3-4D9D-88C8-99677A8774FF}"/>
    <cellStyle name="Normal 7 4 3 3 2 2" xfId="1824" xr:uid="{061F7A50-2410-463A-9646-E334803AC5FA}"/>
    <cellStyle name="Normal 7 4 3 3 2 2 2" xfId="1825" xr:uid="{CBBFC3CC-5B36-4111-952D-A98AABBF353B}"/>
    <cellStyle name="Normal 7 4 3 3 2 2 2 2" xfId="1826" xr:uid="{107AF422-116B-4F9C-9030-AECC8AEE4EB8}"/>
    <cellStyle name="Normal 7 4 3 3 2 2 2 2 2" xfId="30612" xr:uid="{CC2F6E63-E64A-4F86-9566-8F495A250541}"/>
    <cellStyle name="Normal 7 4 3 3 2 2 2 3" xfId="45445" xr:uid="{7126BC81-264D-41EC-B3DB-0F03E1B0E6B7}"/>
    <cellStyle name="Normal 7 4 3 3 2 2 2 4" xfId="15774" xr:uid="{A54A5D17-A7F2-48C9-BB0F-661775B8B822}"/>
    <cellStyle name="Normal 7 4 3 3 2 2 3" xfId="1827" xr:uid="{CAB8FF2E-E6A5-43AF-B4F3-43D3B8980B99}"/>
    <cellStyle name="Normal 7 4 3 3 2 2 3 2" xfId="23192" xr:uid="{B5EE6100-73C2-465E-A635-502D9B952F33}"/>
    <cellStyle name="Normal 7 4 3 3 2 2 4" xfId="38025" xr:uid="{399FBF13-1404-45EF-8D08-F180D557B2D1}"/>
    <cellStyle name="Normal 7 4 3 3 2 2 5" xfId="8351" xr:uid="{82D43AAA-A514-48E5-B7DE-920281302162}"/>
    <cellStyle name="Normal 7 4 3 3 2 3" xfId="1828" xr:uid="{D2708817-5BCC-45F8-954C-7D41D978571B}"/>
    <cellStyle name="Normal 7 4 3 3 2 3 2" xfId="27374" xr:uid="{9E057E05-5B2F-4723-A7DD-DC2F0D95B669}"/>
    <cellStyle name="Normal 7 4 3 3 2 3 3" xfId="42207" xr:uid="{5243E013-5F79-4E8A-B77C-F434C2386F4E}"/>
    <cellStyle name="Normal 7 4 3 3 2 3 4" xfId="12536" xr:uid="{9DBEF7E1-D70E-4567-8135-AE99F9037EA1}"/>
    <cellStyle name="Normal 7 4 3 3 2 4" xfId="19954" xr:uid="{0067D586-66A8-46DE-9C8E-91AEE96BAA9D}"/>
    <cellStyle name="Normal 7 4 3 3 2 5" xfId="34787" xr:uid="{2B1311EB-E235-4154-8BA6-DB963C4027D2}"/>
    <cellStyle name="Normal 7 4 3 3 2 6" xfId="5112" xr:uid="{BA0FA631-20EF-495D-B4C9-D243A6288DDF}"/>
    <cellStyle name="Normal 7 4 3 3 3" xfId="1829" xr:uid="{F9E84B28-AE0F-4E7B-9917-9D80C3989F32}"/>
    <cellStyle name="Normal 7 4 3 3 3 2" xfId="14402" xr:uid="{8361B43B-D7EC-4130-865D-B68C5496EB4D}"/>
    <cellStyle name="Normal 7 4 3 3 3 2 2" xfId="29240" xr:uid="{5DC056D9-F066-46A3-9F35-D52078609AF1}"/>
    <cellStyle name="Normal 7 4 3 3 3 2 3" xfId="44073" xr:uid="{608C3E92-79D5-4B46-A0F2-4B093CEB2FC3}"/>
    <cellStyle name="Normal 7 4 3 3 3 3" xfId="21820" xr:uid="{5075BB42-1D17-4690-8BF7-67B71E767C7D}"/>
    <cellStyle name="Normal 7 4 3 3 3 4" xfId="36653" xr:uid="{59D0B399-215E-45DE-A2CF-FDBA605C72D5}"/>
    <cellStyle name="Normal 7 4 3 3 3 5" xfId="6979" xr:uid="{19B60FE0-DE63-4466-A962-5C2D9176F8E4}"/>
    <cellStyle name="Normal 7 4 3 3 4" xfId="11162" xr:uid="{C7F2415A-4CFA-4A9D-AA27-82AC5ADF5C6E}"/>
    <cellStyle name="Normal 7 4 3 3 4 2" xfId="26000" xr:uid="{E0B1A1EA-A547-439F-A4DA-EA9750273767}"/>
    <cellStyle name="Normal 7 4 3 3 4 3" xfId="40833" xr:uid="{EE97040C-4472-4F1C-891B-F995A6E27919}"/>
    <cellStyle name="Normal 7 4 3 3 5" xfId="18580" xr:uid="{5F79B7A3-9612-4F53-83D4-20BF148B5D16}"/>
    <cellStyle name="Normal 7 4 3 3 6" xfId="33413" xr:uid="{C068E69C-8DB2-4779-BC82-B9AD3236A188}"/>
    <cellStyle name="Normal 7 4 3 3 7" xfId="3743" xr:uid="{C0E17705-8D85-42F9-B911-D9D1B6812735}"/>
    <cellStyle name="Normal 7 4 3 4" xfId="1830" xr:uid="{7D41F5E8-5D6E-4F5C-94D3-1C98A0116B81}"/>
    <cellStyle name="Normal 7 4 3 4 2" xfId="8352" xr:uid="{66114AF2-C5E6-430A-9BE9-B8AC57DFFB49}"/>
    <cellStyle name="Normal 7 4 3 4 2 2" xfId="15775" xr:uid="{DB6A7561-7338-4120-B828-DC4512936E82}"/>
    <cellStyle name="Normal 7 4 3 4 2 2 2" xfId="30613" xr:uid="{23D1EAE5-41C3-4981-A57D-01C7B8BDD738}"/>
    <cellStyle name="Normal 7 4 3 4 2 2 3" xfId="45446" xr:uid="{4E154497-9D2F-4802-AC8B-1B2D16790D53}"/>
    <cellStyle name="Normal 7 4 3 4 2 3" xfId="23193" xr:uid="{5B8A17BE-BEC8-4516-8E4A-51CB3AE20043}"/>
    <cellStyle name="Normal 7 4 3 4 2 4" xfId="38026" xr:uid="{4F3791CE-7CA5-4C59-8A2B-EF5349A6C403}"/>
    <cellStyle name="Normal 7 4 3 4 3" xfId="12537" xr:uid="{0C112A5A-4BF3-4C43-8C3E-BCCF1E8AE0C5}"/>
    <cellStyle name="Normal 7 4 3 4 3 2" xfId="27375" xr:uid="{9187614E-9DC2-46CA-A6E6-A9263A15D4CC}"/>
    <cellStyle name="Normal 7 4 3 4 3 3" xfId="42208" xr:uid="{50ED702F-AC9E-4A95-93A6-E703028D7CC9}"/>
    <cellStyle name="Normal 7 4 3 4 4" xfId="19955" xr:uid="{317884D8-1F99-435D-821D-07C76A35D01E}"/>
    <cellStyle name="Normal 7 4 3 4 5" xfId="34788" xr:uid="{A663A546-7EC7-4EC5-B825-4676122BEC1A}"/>
    <cellStyle name="Normal 7 4 3 4 6" xfId="5113" xr:uid="{BCEBE310-2010-406F-B5A7-04AC2A41E7D2}"/>
    <cellStyle name="Normal 7 4 3 5" xfId="5693" xr:uid="{5304AC65-7313-4D4D-B2F1-BEF9A26F06CF}"/>
    <cellStyle name="Normal 7 4 3 5 2" xfId="8933" xr:uid="{529B94D4-D503-46B3-81BB-1262FAF6180D}"/>
    <cellStyle name="Normal 7 4 3 5 2 2" xfId="16356" xr:uid="{62B6D6D5-A408-4FD8-86D2-6B8133FDCFC6}"/>
    <cellStyle name="Normal 7 4 3 5 2 2 2" xfId="31194" xr:uid="{65EE7E00-A40F-4515-8BF8-F67787B2F94B}"/>
    <cellStyle name="Normal 7 4 3 5 2 2 3" xfId="46027" xr:uid="{75B78E56-A9BB-4214-8587-CC36C4783F65}"/>
    <cellStyle name="Normal 7 4 3 5 2 3" xfId="23774" xr:uid="{C9A55514-CC3B-43B6-B7EE-4E11ABECAC20}"/>
    <cellStyle name="Normal 7 4 3 5 2 4" xfId="38607" xr:uid="{F8AF9BC7-4C97-4C77-B271-7B88CB40082E}"/>
    <cellStyle name="Normal 7 4 3 5 3" xfId="13118" xr:uid="{AC426080-8C03-46A2-9D36-3AEDD09344C4}"/>
    <cellStyle name="Normal 7 4 3 5 3 2" xfId="27956" xr:uid="{1916E41D-E2D5-4527-9B60-FECF495DA7B4}"/>
    <cellStyle name="Normal 7 4 3 5 3 3" xfId="42789" xr:uid="{C872BF89-27CB-4D00-B69A-1EEEBE4ADE1D}"/>
    <cellStyle name="Normal 7 4 3 5 4" xfId="20536" xr:uid="{6CD89895-5F6E-4D34-8C4F-D4C34387E73A}"/>
    <cellStyle name="Normal 7 4 3 5 5" xfId="35369" xr:uid="{A6907B40-0798-4BF8-9307-AAFA38B2ADA6}"/>
    <cellStyle name="Normal 7 4 3 6" xfId="3741" xr:uid="{6ACE247F-0756-4E4D-A1E0-1EB904B7E996}"/>
    <cellStyle name="Normal 7 4 3 6 2" xfId="9618" xr:uid="{9B5ECD1A-02ED-4EE7-AFD8-02CC802FAA23}"/>
    <cellStyle name="Normal 7 4 3 6 2 2" xfId="17041" xr:uid="{01FFDAC8-87E5-4759-88F1-8BA8D3B8FDA8}"/>
    <cellStyle name="Normal 7 4 3 6 2 2 2" xfId="31879" xr:uid="{5BFD3307-D976-42D6-A190-4D14C9D51FED}"/>
    <cellStyle name="Normal 7 4 3 6 2 2 3" xfId="46712" xr:uid="{B2EE9E6D-9ACD-403B-853D-BE56875868E0}"/>
    <cellStyle name="Normal 7 4 3 6 2 3" xfId="24459" xr:uid="{7C7095EE-48E6-4A6B-90CD-0C4FA99892E2}"/>
    <cellStyle name="Normal 7 4 3 6 2 4" xfId="39292" xr:uid="{A5E2A60D-79AB-46DA-BBA3-3CC949714103}"/>
    <cellStyle name="Normal 7 4 3 6 3" xfId="11160" xr:uid="{5B5E4FDE-67D5-40C9-B38D-D321285630C5}"/>
    <cellStyle name="Normal 7 4 3 6 3 2" xfId="25998" xr:uid="{D74E6444-12DC-42CE-9914-AD9B96A37202}"/>
    <cellStyle name="Normal 7 4 3 6 3 3" xfId="40831" xr:uid="{EBCDEA6B-D9CB-48C7-B9B9-798DC3599524}"/>
    <cellStyle name="Normal 7 4 3 6 4" xfId="18578" xr:uid="{418CF269-E80E-449A-B89C-BD89B34247FF}"/>
    <cellStyle name="Normal 7 4 3 6 5" xfId="33411" xr:uid="{CBC5D05D-8AEA-4B16-B144-29D8F8345530}"/>
    <cellStyle name="Normal 7 4 3 7" xfId="6977" xr:uid="{D0DF9B92-FEFB-4AE5-8173-C74A1B95A68E}"/>
    <cellStyle name="Normal 7 4 3 7 2" xfId="14400" xr:uid="{7FAB2AD9-7429-45D3-BAFC-FB51C2BE2337}"/>
    <cellStyle name="Normal 7 4 3 7 2 2" xfId="29238" xr:uid="{14B0DAA3-57BE-48B5-A336-0808872544A5}"/>
    <cellStyle name="Normal 7 4 3 7 2 3" xfId="44071" xr:uid="{C5EE9E0E-9453-43F4-83B4-38EC464422BF}"/>
    <cellStyle name="Normal 7 4 3 7 3" xfId="21818" xr:uid="{5404BE23-A85F-4B46-9A38-DF8386FD352D}"/>
    <cellStyle name="Normal 7 4 3 7 4" xfId="36651" xr:uid="{F8ADFC37-B9B3-4013-8137-481995C863C3}"/>
    <cellStyle name="Normal 7 4 3 8" xfId="10041" xr:uid="{A5AB9D08-1A5A-4A89-ABDB-5524892BC10A}"/>
    <cellStyle name="Normal 7 4 3 8 2" xfId="24879" xr:uid="{8AB53673-7F4E-409F-91AA-6DECB9228F51}"/>
    <cellStyle name="Normal 7 4 3 8 3" xfId="39712" xr:uid="{BC5F8FF3-3060-472F-A243-9081473D464B}"/>
    <cellStyle name="Normal 7 4 3 9" xfId="17459" xr:uid="{4D3D5C3E-1F06-48D8-B592-BFDA8D22D45B}"/>
    <cellStyle name="Normal 7 4 4" xfId="1831" xr:uid="{8B8EEB1D-3568-42CA-95DB-F5C19E462676}"/>
    <cellStyle name="Normal 7 4 4 10" xfId="32226" xr:uid="{B170DE2B-7BFC-4949-AD6A-9221A9BAE223}"/>
    <cellStyle name="Normal 7 4 4 11" xfId="2405" xr:uid="{CA9081B6-00C9-48DF-849C-B1DDA2A528CE}"/>
    <cellStyle name="Normal 7 4 4 2" xfId="3745" xr:uid="{13554738-5D7E-487F-BD75-DCAE1F72B69A}"/>
    <cellStyle name="Normal 7 4 4 2 2" xfId="5114" xr:uid="{A3466C41-9E9A-47E5-B3EE-D895E3E20335}"/>
    <cellStyle name="Normal 7 4 4 2 2 2" xfId="8353" xr:uid="{3C658558-4218-457D-916C-2D8A9A39F0A4}"/>
    <cellStyle name="Normal 7 4 4 2 2 2 2" xfId="15776" xr:uid="{7D3CA8E7-FB97-4427-822A-9E76D346B9E1}"/>
    <cellStyle name="Normal 7 4 4 2 2 2 2 2" xfId="30614" xr:uid="{4776CBA8-A4FB-4E6D-BE86-A7B4C5E17C04}"/>
    <cellStyle name="Normal 7 4 4 2 2 2 2 3" xfId="45447" xr:uid="{19A909E1-C430-438E-9C4B-CBD73642C12E}"/>
    <cellStyle name="Normal 7 4 4 2 2 2 3" xfId="23194" xr:uid="{9BE1BD3A-4753-4284-90B5-C727048D9431}"/>
    <cellStyle name="Normal 7 4 4 2 2 2 4" xfId="38027" xr:uid="{E27A1149-83E5-4AC1-A29F-C72AA86A36FB}"/>
    <cellStyle name="Normal 7 4 4 2 2 3" xfId="12538" xr:uid="{180438C1-740F-4271-A380-134FA08D3499}"/>
    <cellStyle name="Normal 7 4 4 2 2 3 2" xfId="27376" xr:uid="{FCA30180-18B2-4E56-86A8-CD43EE1EE73D}"/>
    <cellStyle name="Normal 7 4 4 2 2 3 3" xfId="42209" xr:uid="{78E5298B-DB8C-409C-9F4F-C35A45FE35AA}"/>
    <cellStyle name="Normal 7 4 4 2 2 4" xfId="19956" xr:uid="{65CFE034-933C-42BE-908F-46134354F0FD}"/>
    <cellStyle name="Normal 7 4 4 2 2 5" xfId="34789" xr:uid="{A6F73615-C3AE-46A2-B66C-AD9AE8700FB4}"/>
    <cellStyle name="Normal 7 4 4 2 3" xfId="6981" xr:uid="{6DD04851-C699-4B00-9418-74927B53D405}"/>
    <cellStyle name="Normal 7 4 4 2 3 2" xfId="14404" xr:uid="{5F7D621B-4DDF-449A-9A1A-BCFC4871C248}"/>
    <cellStyle name="Normal 7 4 4 2 3 2 2" xfId="29242" xr:uid="{CD8F227F-5011-4A7C-BBB0-D14124D33D3C}"/>
    <cellStyle name="Normal 7 4 4 2 3 2 3" xfId="44075" xr:uid="{B2DF9622-B77F-4CF2-8E9C-E1B882BBD10F}"/>
    <cellStyle name="Normal 7 4 4 2 3 3" xfId="21822" xr:uid="{B930CA2D-072C-4D9D-A1C9-DF0D95DBA96C}"/>
    <cellStyle name="Normal 7 4 4 2 3 4" xfId="36655" xr:uid="{3FA8251F-97B6-448C-B9A1-6A2AD202DF76}"/>
    <cellStyle name="Normal 7 4 4 2 4" xfId="11164" xr:uid="{84F30AC5-BEA6-486B-80DE-3E5ACD310394}"/>
    <cellStyle name="Normal 7 4 4 2 4 2" xfId="26002" xr:uid="{601D92DB-96AB-41FC-B6ED-C5E5ECEF3DF7}"/>
    <cellStyle name="Normal 7 4 4 2 4 3" xfId="40835" xr:uid="{D444E9ED-0DB8-42BC-803C-003D679E337F}"/>
    <cellStyle name="Normal 7 4 4 2 5" xfId="18582" xr:uid="{A91441A2-65A9-4896-B937-CAAF1BE735B4}"/>
    <cellStyle name="Normal 7 4 4 2 6" xfId="33415" xr:uid="{FB92349D-D138-4C90-9F5A-1E1E93B31515}"/>
    <cellStyle name="Normal 7 4 4 3" xfId="3746" xr:uid="{CD7705A2-050F-4FB9-95C5-E59D1EB3924B}"/>
    <cellStyle name="Normal 7 4 4 3 2" xfId="5115" xr:uid="{CF8BDD24-1611-412C-B015-E934C771E15B}"/>
    <cellStyle name="Normal 7 4 4 3 2 2" xfId="8354" xr:uid="{7F6BB77B-4129-485A-80AE-885BCB67B586}"/>
    <cellStyle name="Normal 7 4 4 3 2 2 2" xfId="15777" xr:uid="{C94A542D-5CD9-4132-878F-AE9D2F06F7E2}"/>
    <cellStyle name="Normal 7 4 4 3 2 2 2 2" xfId="30615" xr:uid="{5AD4014A-2E92-4F64-BBEA-02EEB96EC498}"/>
    <cellStyle name="Normal 7 4 4 3 2 2 2 3" xfId="45448" xr:uid="{B03AB855-1595-44D8-8476-9C92D7717873}"/>
    <cellStyle name="Normal 7 4 4 3 2 2 3" xfId="23195" xr:uid="{09C31ABC-B37C-41F8-AA2D-F94BD23E579B}"/>
    <cellStyle name="Normal 7 4 4 3 2 2 4" xfId="38028" xr:uid="{AD532C8E-8636-4409-8CF1-952CD20CD13C}"/>
    <cellStyle name="Normal 7 4 4 3 2 3" xfId="12539" xr:uid="{4145C449-8147-4F77-8394-F31064000327}"/>
    <cellStyle name="Normal 7 4 4 3 2 3 2" xfId="27377" xr:uid="{77F81DAE-D8AE-45DB-9151-DDD7F9FA8773}"/>
    <cellStyle name="Normal 7 4 4 3 2 3 3" xfId="42210" xr:uid="{A7F1EFD9-3A1E-45F7-A3EF-FF3B46D47FCE}"/>
    <cellStyle name="Normal 7 4 4 3 2 4" xfId="19957" xr:uid="{C1F5FCA5-F39C-4A56-9308-8F749AF09A07}"/>
    <cellStyle name="Normal 7 4 4 3 2 5" xfId="34790" xr:uid="{453B4A9D-50E1-480E-85BD-5B0D3D5753EC}"/>
    <cellStyle name="Normal 7 4 4 3 3" xfId="6982" xr:uid="{5D030161-8776-41C0-B8DE-8C391C3C33DC}"/>
    <cellStyle name="Normal 7 4 4 3 3 2" xfId="14405" xr:uid="{C53D7BB5-355B-49C4-8ECB-665D23609B42}"/>
    <cellStyle name="Normal 7 4 4 3 3 2 2" xfId="29243" xr:uid="{621BE067-0926-4E40-9E56-2ADE2DFBB549}"/>
    <cellStyle name="Normal 7 4 4 3 3 2 3" xfId="44076" xr:uid="{9FB2F8B3-B420-4408-A11D-B8399DE5D907}"/>
    <cellStyle name="Normal 7 4 4 3 3 3" xfId="21823" xr:uid="{CFAB9B66-F806-4D9E-BB98-4010063FD5A6}"/>
    <cellStyle name="Normal 7 4 4 3 3 4" xfId="36656" xr:uid="{480660CE-E987-4D0C-A71E-D0651F989450}"/>
    <cellStyle name="Normal 7 4 4 3 4" xfId="11165" xr:uid="{5FC45879-2E83-4026-B9EC-7AE70B301115}"/>
    <cellStyle name="Normal 7 4 4 3 4 2" xfId="26003" xr:uid="{70D8B090-6AC2-4A5D-9076-839EA91FAEAE}"/>
    <cellStyle name="Normal 7 4 4 3 4 3" xfId="40836" xr:uid="{7E5DBB2B-ADFC-4BDE-A90E-18D1BF219AFA}"/>
    <cellStyle name="Normal 7 4 4 3 5" xfId="18583" xr:uid="{926C1F70-062A-43A8-90F9-670C269923B4}"/>
    <cellStyle name="Normal 7 4 4 3 6" xfId="33416" xr:uid="{FAAEB16D-058F-4DD6-B564-E7D22405A85F}"/>
    <cellStyle name="Normal 7 4 4 4" xfId="5116" xr:uid="{D2A62143-8E6B-4368-AE17-28684E704FB6}"/>
    <cellStyle name="Normal 7 4 4 4 2" xfId="8355" xr:uid="{B88DC097-3685-44B4-95DA-F0C230003C1F}"/>
    <cellStyle name="Normal 7 4 4 4 2 2" xfId="15778" xr:uid="{6D537BC8-CB18-44E2-8C49-4975AF2C87D1}"/>
    <cellStyle name="Normal 7 4 4 4 2 2 2" xfId="30616" xr:uid="{4583BB38-74A2-4963-9392-40EDC5ECE73C}"/>
    <cellStyle name="Normal 7 4 4 4 2 2 3" xfId="45449" xr:uid="{019AC9FE-F289-48AD-9C2E-8F700E044C52}"/>
    <cellStyle name="Normal 7 4 4 4 2 3" xfId="23196" xr:uid="{F2165668-3070-4605-A2F0-D60FF601762E}"/>
    <cellStyle name="Normal 7 4 4 4 2 4" xfId="38029" xr:uid="{9C7748E6-D32F-40B8-967A-FF703F537F0C}"/>
    <cellStyle name="Normal 7 4 4 4 3" xfId="12540" xr:uid="{1C4589B1-ED77-45D1-BB08-4B3FBF2DA961}"/>
    <cellStyle name="Normal 7 4 4 4 3 2" xfId="27378" xr:uid="{F99001FC-A74B-4312-A37A-4FAEF74E7B8A}"/>
    <cellStyle name="Normal 7 4 4 4 3 3" xfId="42211" xr:uid="{382EC079-0A78-4EB9-AD57-425ADC9DA2B0}"/>
    <cellStyle name="Normal 7 4 4 4 4" xfId="19958" xr:uid="{8F604D9F-AD14-418D-8E4E-57DC49C9E2A4}"/>
    <cellStyle name="Normal 7 4 4 4 5" xfId="34791" xr:uid="{B61DE9E7-8527-4D13-94AB-96C87A69BA66}"/>
    <cellStyle name="Normal 7 4 4 5" xfId="5834" xr:uid="{479C1C14-86FE-4EA1-A834-486381FCBCE2}"/>
    <cellStyle name="Normal 7 4 4 5 2" xfId="9073" xr:uid="{27833031-862B-4357-A644-3EF4DFD24A6B}"/>
    <cellStyle name="Normal 7 4 4 5 2 2" xfId="16496" xr:uid="{B55AA0E7-A058-4CAD-8565-354389EF0B37}"/>
    <cellStyle name="Normal 7 4 4 5 2 2 2" xfId="31334" xr:uid="{2B0AB875-FD1A-4D4D-8A47-5D0EB6B60163}"/>
    <cellStyle name="Normal 7 4 4 5 2 2 3" xfId="46167" xr:uid="{CC6778DF-4979-499A-98F8-6770D9C8EDB8}"/>
    <cellStyle name="Normal 7 4 4 5 2 3" xfId="23914" xr:uid="{CCB8E2CA-AF98-476A-A27C-9335DC04E8CA}"/>
    <cellStyle name="Normal 7 4 4 5 2 4" xfId="38747" xr:uid="{D589DCD5-C9EC-4F9D-9205-4BC322DE52E1}"/>
    <cellStyle name="Normal 7 4 4 5 3" xfId="13258" xr:uid="{C55ED233-D34D-4F81-A0A1-87B592CACC99}"/>
    <cellStyle name="Normal 7 4 4 5 3 2" xfId="28096" xr:uid="{8A29CCF6-394A-4EAA-A01D-386CC0763A8A}"/>
    <cellStyle name="Normal 7 4 4 5 3 3" xfId="42929" xr:uid="{539D136B-063C-4408-9B37-32BA1448D9B9}"/>
    <cellStyle name="Normal 7 4 4 5 4" xfId="20676" xr:uid="{36CE883C-44AE-46C0-8B8B-DFB0C787F14F}"/>
    <cellStyle name="Normal 7 4 4 5 5" xfId="35509" xr:uid="{5ADDA0A5-A22E-444C-9DC4-D4F8C4E66FEE}"/>
    <cellStyle name="Normal 7 4 4 6" xfId="3744" xr:uid="{5308F117-DBA4-4A05-9B6D-F09A6A91252F}"/>
    <cellStyle name="Normal 7 4 4 6 2" xfId="9619" xr:uid="{E88DF6E4-9A21-4DF0-A5BB-5C118704F0B4}"/>
    <cellStyle name="Normal 7 4 4 6 2 2" xfId="17042" xr:uid="{FFE35E69-E717-46D6-A990-9387DE392FD9}"/>
    <cellStyle name="Normal 7 4 4 6 2 2 2" xfId="31880" xr:uid="{148BDF4E-FD2A-4F4A-9CB4-3732BFFDA5E0}"/>
    <cellStyle name="Normal 7 4 4 6 2 2 3" xfId="46713" xr:uid="{098C384A-2A7F-4052-9D91-040FC11C3444}"/>
    <cellStyle name="Normal 7 4 4 6 2 3" xfId="24460" xr:uid="{27D2CEE2-759C-497D-99F3-2753793F6611}"/>
    <cellStyle name="Normal 7 4 4 6 2 4" xfId="39293" xr:uid="{AC628BB1-ADBB-4B75-B104-96F4609D5A94}"/>
    <cellStyle name="Normal 7 4 4 6 3" xfId="11163" xr:uid="{5CBC6BAE-9C6F-4849-9BE1-53280D7F39D2}"/>
    <cellStyle name="Normal 7 4 4 6 3 2" xfId="26001" xr:uid="{3BE73027-5823-472A-9586-FD7B02D2E2AE}"/>
    <cellStyle name="Normal 7 4 4 6 3 3" xfId="40834" xr:uid="{518DE0CB-21E9-4079-A476-6A4BF6A05DC9}"/>
    <cellStyle name="Normal 7 4 4 6 4" xfId="18581" xr:uid="{A998DD67-7490-46D6-A5A8-D80635C35A1D}"/>
    <cellStyle name="Normal 7 4 4 6 5" xfId="33414" xr:uid="{88D0D688-BE3A-47A7-93B3-82B8A32C92EE}"/>
    <cellStyle name="Normal 7 4 4 7" xfId="6980" xr:uid="{E45F4B5B-DE14-454C-8DDA-57DDB57DBEB1}"/>
    <cellStyle name="Normal 7 4 4 7 2" xfId="14403" xr:uid="{43CF11A5-F54C-44D0-A821-CA44B6954815}"/>
    <cellStyle name="Normal 7 4 4 7 2 2" xfId="29241" xr:uid="{F7AC706C-07A7-48B8-95B4-A157FDD241D9}"/>
    <cellStyle name="Normal 7 4 4 7 2 3" xfId="44074" xr:uid="{F6C99F0E-B604-458E-9C9E-3AF3036D99C7}"/>
    <cellStyle name="Normal 7 4 4 7 3" xfId="21821" xr:uid="{45990ADE-1C25-4319-8F05-0A6FD84FD153}"/>
    <cellStyle name="Normal 7 4 4 7 4" xfId="36654" xr:uid="{4542FBC2-E24F-42F9-AA66-7DC6F493CE6F}"/>
    <cellStyle name="Normal 7 4 4 8" xfId="9975" xr:uid="{167A261E-4628-4C73-837B-1DCC83062327}"/>
    <cellStyle name="Normal 7 4 4 8 2" xfId="24813" xr:uid="{14059127-3ADB-4915-A986-13A000B04122}"/>
    <cellStyle name="Normal 7 4 4 8 3" xfId="39646" xr:uid="{54EDCC62-BE96-459D-B1B9-6C36FEE101BE}"/>
    <cellStyle name="Normal 7 4 4 9" xfId="17393" xr:uid="{B3C8BBDF-E088-4200-AD95-BC4EE0FDB591}"/>
    <cellStyle name="Normal 7 4 5" xfId="2372" xr:uid="{BEA605EB-D7B8-460C-8E4A-B54FFB3B3119}"/>
    <cellStyle name="Normal 7 4 5 10" xfId="32196" xr:uid="{41A35296-E082-4B5D-839A-CBFD15C78279}"/>
    <cellStyle name="Normal 7 4 5 2" xfId="3748" xr:uid="{A4D539EA-EBBA-44F8-AA1C-D9622EE92E21}"/>
    <cellStyle name="Normal 7 4 5 2 2" xfId="5117" xr:uid="{9721F870-6FDD-445C-9F0D-7CAFF00C3DF8}"/>
    <cellStyle name="Normal 7 4 5 2 2 2" xfId="8356" xr:uid="{65990036-DD20-48C1-8D67-02320BB2A70B}"/>
    <cellStyle name="Normal 7 4 5 2 2 2 2" xfId="15779" xr:uid="{EFEE94F9-4D2B-4527-BFF3-01454579B7EC}"/>
    <cellStyle name="Normal 7 4 5 2 2 2 2 2" xfId="30617" xr:uid="{9869641B-0788-46C2-BC97-C284478B660F}"/>
    <cellStyle name="Normal 7 4 5 2 2 2 2 3" xfId="45450" xr:uid="{FE31C10B-D1A3-4370-8EB3-4A15AEDC9AA3}"/>
    <cellStyle name="Normal 7 4 5 2 2 2 3" xfId="23197" xr:uid="{74E1CB27-A82D-4D32-A1BA-BE67795129CC}"/>
    <cellStyle name="Normal 7 4 5 2 2 2 4" xfId="38030" xr:uid="{6F78541E-157D-4021-8C4E-1CFE908FC5EB}"/>
    <cellStyle name="Normal 7 4 5 2 2 3" xfId="12541" xr:uid="{6A59E8E5-BC42-4702-A1D8-A74DB7DABA98}"/>
    <cellStyle name="Normal 7 4 5 2 2 3 2" xfId="27379" xr:uid="{81AACE29-5698-4B9C-BA3C-CB2591709514}"/>
    <cellStyle name="Normal 7 4 5 2 2 3 3" xfId="42212" xr:uid="{E31BAF92-6C8A-4FD6-87FE-191C49BFE8EB}"/>
    <cellStyle name="Normal 7 4 5 2 2 4" xfId="19959" xr:uid="{9CE90390-07F8-49C8-830D-3AE72A3713FF}"/>
    <cellStyle name="Normal 7 4 5 2 2 5" xfId="34792" xr:uid="{37082642-428F-4DDF-948D-4AFB2D83A7AE}"/>
    <cellStyle name="Normal 7 4 5 2 3" xfId="6984" xr:uid="{D27D4E2B-B45E-467E-A643-06D3CB7F7D96}"/>
    <cellStyle name="Normal 7 4 5 2 3 2" xfId="14407" xr:uid="{21D3C34E-4884-4D55-82F4-7362EDDE9292}"/>
    <cellStyle name="Normal 7 4 5 2 3 2 2" xfId="29245" xr:uid="{3484F63E-7E23-46F7-AE9E-C515670E8958}"/>
    <cellStyle name="Normal 7 4 5 2 3 2 3" xfId="44078" xr:uid="{16265E44-807D-41BD-8BD2-65FA38E57CD8}"/>
    <cellStyle name="Normal 7 4 5 2 3 3" xfId="21825" xr:uid="{EB89E395-93B6-42B5-86E2-74BB88023CE7}"/>
    <cellStyle name="Normal 7 4 5 2 3 4" xfId="36658" xr:uid="{D4200FB7-B2FD-435D-8765-F0C9AA20CF73}"/>
    <cellStyle name="Normal 7 4 5 2 4" xfId="11167" xr:uid="{4565089F-FE6F-42DB-81CB-5FF4BE10247F}"/>
    <cellStyle name="Normal 7 4 5 2 4 2" xfId="26005" xr:uid="{A9F68688-6B2C-420C-811F-86422DB99B9A}"/>
    <cellStyle name="Normal 7 4 5 2 4 3" xfId="40838" xr:uid="{B5E63EAA-82FC-4A26-90AE-4CE177D27931}"/>
    <cellStyle name="Normal 7 4 5 2 5" xfId="18585" xr:uid="{66C5B28A-385F-4A3F-A92E-F8954553BC88}"/>
    <cellStyle name="Normal 7 4 5 2 6" xfId="33418" xr:uid="{934F329A-B12E-405A-81C4-C71C6437F6A4}"/>
    <cellStyle name="Normal 7 4 5 3" xfId="3749" xr:uid="{FE9C0469-9802-48D2-9B3C-2350F71C5488}"/>
    <cellStyle name="Normal 7 4 5 3 2" xfId="5118" xr:uid="{4A8858E0-F8E8-451E-A811-AD7CB184BE54}"/>
    <cellStyle name="Normal 7 4 5 3 2 2" xfId="8357" xr:uid="{916204A3-E400-40E8-8786-9D25009A59CB}"/>
    <cellStyle name="Normal 7 4 5 3 2 2 2" xfId="15780" xr:uid="{40B8B274-0E30-44E8-BD2E-176204CFF120}"/>
    <cellStyle name="Normal 7 4 5 3 2 2 2 2" xfId="30618" xr:uid="{ADC6D7B7-2570-461B-AB58-B68C10F2ABA3}"/>
    <cellStyle name="Normal 7 4 5 3 2 2 2 3" xfId="45451" xr:uid="{DB1015AA-46AD-43A8-A9F1-1A81FBD0AAA7}"/>
    <cellStyle name="Normal 7 4 5 3 2 2 3" xfId="23198" xr:uid="{CF601FBB-AD29-4FFF-8B2D-C67F0632A30F}"/>
    <cellStyle name="Normal 7 4 5 3 2 2 4" xfId="38031" xr:uid="{FF9C5A26-FAB5-43B9-AF5F-5D80D9E098A3}"/>
    <cellStyle name="Normal 7 4 5 3 2 3" xfId="12542" xr:uid="{EBC8EA6E-050D-4800-AD48-C63C87D0EA32}"/>
    <cellStyle name="Normal 7 4 5 3 2 3 2" xfId="27380" xr:uid="{08659B22-1D83-42BE-AACC-BAF2C8248144}"/>
    <cellStyle name="Normal 7 4 5 3 2 3 3" xfId="42213" xr:uid="{6C9F5101-3058-44D6-A2C3-CF3777099D1B}"/>
    <cellStyle name="Normal 7 4 5 3 2 4" xfId="19960" xr:uid="{844E2896-FBD7-46E6-B74B-ED98F4FC4761}"/>
    <cellStyle name="Normal 7 4 5 3 2 5" xfId="34793" xr:uid="{933262E6-49EC-4373-8C8F-48DF2491C701}"/>
    <cellStyle name="Normal 7 4 5 3 3" xfId="6985" xr:uid="{F229182D-03AA-44F6-82DE-62AE781EF16D}"/>
    <cellStyle name="Normal 7 4 5 3 3 2" xfId="14408" xr:uid="{9DCB1E29-4A62-48F0-AF6B-852F8837A5DD}"/>
    <cellStyle name="Normal 7 4 5 3 3 2 2" xfId="29246" xr:uid="{CFFC2B82-BCA3-4E83-951B-973A8DE2A302}"/>
    <cellStyle name="Normal 7 4 5 3 3 2 3" xfId="44079" xr:uid="{213DD3FF-151D-46EB-8AAC-DA5F7822434C}"/>
    <cellStyle name="Normal 7 4 5 3 3 3" xfId="21826" xr:uid="{553549B8-5DA7-4AFB-9EEB-816E9587EA80}"/>
    <cellStyle name="Normal 7 4 5 3 3 4" xfId="36659" xr:uid="{BAA6E940-0A2C-4C91-AB1C-4BA85F1B466F}"/>
    <cellStyle name="Normal 7 4 5 3 4" xfId="11168" xr:uid="{0F0130C1-EFD3-47BC-ADAB-1E8BEB79E325}"/>
    <cellStyle name="Normal 7 4 5 3 4 2" xfId="26006" xr:uid="{25CCCED9-B660-4DD4-B1AF-F46743AF06B0}"/>
    <cellStyle name="Normal 7 4 5 3 4 3" xfId="40839" xr:uid="{E5C4415D-85F0-4F37-9816-679CBADCA46A}"/>
    <cellStyle name="Normal 7 4 5 3 5" xfId="18586" xr:uid="{4F69D077-22BA-4CE6-99E6-1E5A52182BE4}"/>
    <cellStyle name="Normal 7 4 5 3 6" xfId="33419" xr:uid="{0A29CD43-7B45-40FD-9A0A-65F22717AD90}"/>
    <cellStyle name="Normal 7 4 5 4" xfId="5119" xr:uid="{B830C6F6-8AAF-462C-913B-D20C5578FEC0}"/>
    <cellStyle name="Normal 7 4 5 4 2" xfId="8358" xr:uid="{F4C3A721-FDF7-42C8-8AC4-B4B76744ECF0}"/>
    <cellStyle name="Normal 7 4 5 4 2 2" xfId="15781" xr:uid="{EB043220-04FF-4FFD-81A3-9CF3D50777F2}"/>
    <cellStyle name="Normal 7 4 5 4 2 2 2" xfId="30619" xr:uid="{522A952F-10E4-4E67-AE01-8C015815D7B8}"/>
    <cellStyle name="Normal 7 4 5 4 2 2 3" xfId="45452" xr:uid="{2ECA1378-1895-48E2-8047-BFFF41783A46}"/>
    <cellStyle name="Normal 7 4 5 4 2 3" xfId="23199" xr:uid="{0309103D-808B-49FA-A86D-D864EB7C2954}"/>
    <cellStyle name="Normal 7 4 5 4 2 4" xfId="38032" xr:uid="{4D0CC6FD-8183-40ED-802E-ACB65F442733}"/>
    <cellStyle name="Normal 7 4 5 4 3" xfId="12543" xr:uid="{88BC1C9A-CB85-472F-B62A-D3C97C015826}"/>
    <cellStyle name="Normal 7 4 5 4 3 2" xfId="27381" xr:uid="{02168B9B-10DB-49E4-BDB3-28B8C95443D4}"/>
    <cellStyle name="Normal 7 4 5 4 3 3" xfId="42214" xr:uid="{AB4EB3EE-F3DF-4A38-8D13-4EB3B6141574}"/>
    <cellStyle name="Normal 7 4 5 4 4" xfId="19961" xr:uid="{8A78A98A-C1B4-4019-9F85-591F5746E02E}"/>
    <cellStyle name="Normal 7 4 5 4 5" xfId="34794" xr:uid="{263599B7-6401-42C2-97D0-D6C1D3C92933}"/>
    <cellStyle name="Normal 7 4 5 5" xfId="5817" xr:uid="{A68F7319-09F4-4A03-8273-2BD1D334D8CD}"/>
    <cellStyle name="Normal 7 4 5 5 2" xfId="9056" xr:uid="{2DFEE7C5-8E37-49BB-8BB2-C390497CECD8}"/>
    <cellStyle name="Normal 7 4 5 5 2 2" xfId="16479" xr:uid="{3E84D9DF-C690-44E1-8B72-D9EE6A426C73}"/>
    <cellStyle name="Normal 7 4 5 5 2 2 2" xfId="31317" xr:uid="{98C26954-342A-4578-B4E8-7D5BF2A9B52F}"/>
    <cellStyle name="Normal 7 4 5 5 2 2 3" xfId="46150" xr:uid="{DDF46AC4-679F-4772-B228-9415611FC4EE}"/>
    <cellStyle name="Normal 7 4 5 5 2 3" xfId="23897" xr:uid="{F3F9F6A2-72DA-49F2-A16F-1323630D13AD}"/>
    <cellStyle name="Normal 7 4 5 5 2 4" xfId="38730" xr:uid="{AC3BD484-BD11-4D07-B5B8-21AB4FC9A1B9}"/>
    <cellStyle name="Normal 7 4 5 5 3" xfId="13241" xr:uid="{CFFE8CA1-B529-438D-A6BD-05815AC6C25E}"/>
    <cellStyle name="Normal 7 4 5 5 3 2" xfId="28079" xr:uid="{92ADE285-CF7A-44E1-94D2-BB45229ABDDE}"/>
    <cellStyle name="Normal 7 4 5 5 3 3" xfId="42912" xr:uid="{01B8F38A-85A4-4A82-9C22-A098A3DFB466}"/>
    <cellStyle name="Normal 7 4 5 5 4" xfId="20659" xr:uid="{B47F6661-F287-4257-AA1C-0839C84C1737}"/>
    <cellStyle name="Normal 7 4 5 5 5" xfId="35492" xr:uid="{74FF6D04-2D3E-4CC3-80B0-1BC70313EABF}"/>
    <cellStyle name="Normal 7 4 5 6" xfId="3747" xr:uid="{B8877183-7077-4382-B273-CDA0E34A8FCC}"/>
    <cellStyle name="Normal 7 4 5 6 2" xfId="9620" xr:uid="{6E4257A0-7855-4A51-8682-481CCA6A3F2F}"/>
    <cellStyle name="Normal 7 4 5 6 2 2" xfId="17043" xr:uid="{18E2BB9B-5B0A-434C-A001-C9771D779BCF}"/>
    <cellStyle name="Normal 7 4 5 6 2 2 2" xfId="31881" xr:uid="{25A99B33-97BF-4F7E-8BE5-7C2C69DAE1B0}"/>
    <cellStyle name="Normal 7 4 5 6 2 2 3" xfId="46714" xr:uid="{4B2427BB-8684-4FA3-BDE7-0E0D068EE002}"/>
    <cellStyle name="Normal 7 4 5 6 2 3" xfId="24461" xr:uid="{B472B6AA-3A25-46C5-A788-D37ED5BF7122}"/>
    <cellStyle name="Normal 7 4 5 6 2 4" xfId="39294" xr:uid="{1E3D2890-9B7B-4B47-AD8A-C162919C17AB}"/>
    <cellStyle name="Normal 7 4 5 6 3" xfId="11166" xr:uid="{1829EDBC-1321-4A16-8424-328CB4822340}"/>
    <cellStyle name="Normal 7 4 5 6 3 2" xfId="26004" xr:uid="{E5F2D062-94B1-411B-B9DC-F2104810654D}"/>
    <cellStyle name="Normal 7 4 5 6 3 3" xfId="40837" xr:uid="{3841ECB6-5AB6-410A-8B20-D871E4F4C47E}"/>
    <cellStyle name="Normal 7 4 5 6 4" xfId="18584" xr:uid="{AB3BCCC6-67DC-47AD-969D-796F56473D6C}"/>
    <cellStyle name="Normal 7 4 5 6 5" xfId="33417" xr:uid="{68D6C0F3-2913-4555-8963-8E616411322D}"/>
    <cellStyle name="Normal 7 4 5 7" xfId="6983" xr:uid="{71FF7BCB-1477-4A9C-A7C5-F56ED44783BC}"/>
    <cellStyle name="Normal 7 4 5 7 2" xfId="14406" xr:uid="{AA81D9A7-C70B-4B6E-9A75-32717E859F40}"/>
    <cellStyle name="Normal 7 4 5 7 2 2" xfId="29244" xr:uid="{E4BDDD80-7E82-4E0C-8D96-716BF81CFE54}"/>
    <cellStyle name="Normal 7 4 5 7 2 3" xfId="44077" xr:uid="{A1627925-2D81-4C12-86E0-AD6AB1D34D29}"/>
    <cellStyle name="Normal 7 4 5 7 3" xfId="21824" xr:uid="{5A89B5FB-2486-4FC1-B111-880DEDD4B991}"/>
    <cellStyle name="Normal 7 4 5 7 4" xfId="36657" xr:uid="{6292A678-947D-43D1-AD1C-CF89AFA73F0B}"/>
    <cellStyle name="Normal 7 4 5 8" xfId="9945" xr:uid="{B21021A3-57C2-49EA-9106-B7F9C913F77D}"/>
    <cellStyle name="Normal 7 4 5 8 2" xfId="24783" xr:uid="{19E432D9-7D81-4D61-AB19-7B69685226F3}"/>
    <cellStyle name="Normal 7 4 5 8 3" xfId="39616" xr:uid="{7575D637-3B96-4FDD-9809-23EF1A0026D7}"/>
    <cellStyle name="Normal 7 4 5 9" xfId="17363" xr:uid="{480F1158-057E-4047-BE4E-F7846F7F7B21}"/>
    <cellStyle name="Normal 7 4 6" xfId="3750" xr:uid="{31FCC484-5F96-4633-9E28-869C1997E593}"/>
    <cellStyle name="Normal 7 4 6 2" xfId="5120" xr:uid="{AF06C6DC-7415-4E52-9DA6-FC555990CC70}"/>
    <cellStyle name="Normal 7 4 6 2 2" xfId="8359" xr:uid="{56A4EF86-38B7-4D62-8A34-7D7677B05CF6}"/>
    <cellStyle name="Normal 7 4 6 2 2 2" xfId="15782" xr:uid="{D08462E0-9D41-470F-BDE6-7DC1A7C993A1}"/>
    <cellStyle name="Normal 7 4 6 2 2 2 2" xfId="30620" xr:uid="{7F8072BE-45FC-490B-9840-4BCF0B1CF033}"/>
    <cellStyle name="Normal 7 4 6 2 2 2 3" xfId="45453" xr:uid="{67484C40-47DF-4D85-B3A0-C2668707C2F0}"/>
    <cellStyle name="Normal 7 4 6 2 2 3" xfId="23200" xr:uid="{63DDB6FB-34EB-4956-8A45-BD7B6ED9F2ED}"/>
    <cellStyle name="Normal 7 4 6 2 2 4" xfId="38033" xr:uid="{5B5AAFFE-06E5-471E-9399-8312FF29A85D}"/>
    <cellStyle name="Normal 7 4 6 2 3" xfId="12544" xr:uid="{3A7FCE46-D5D0-470E-ADEB-649A58801FFD}"/>
    <cellStyle name="Normal 7 4 6 2 3 2" xfId="27382" xr:uid="{850191D2-2424-4F25-9879-C0D5EA7194A5}"/>
    <cellStyle name="Normal 7 4 6 2 3 3" xfId="42215" xr:uid="{05E46571-13C2-40C5-8595-A625EA2A099B}"/>
    <cellStyle name="Normal 7 4 6 2 4" xfId="19962" xr:uid="{E0857CB3-99E9-462B-8578-952EF4DD8E25}"/>
    <cellStyle name="Normal 7 4 6 2 5" xfId="34795" xr:uid="{4A764546-FD18-44F5-B8C7-5D3129FAAEA0}"/>
    <cellStyle name="Normal 7 4 6 3" xfId="6986" xr:uid="{069FDF5E-3687-4E00-89D0-7DAD80475429}"/>
    <cellStyle name="Normal 7 4 6 3 2" xfId="14409" xr:uid="{20A92563-8216-4EF5-89EE-0FEBE116D7E8}"/>
    <cellStyle name="Normal 7 4 6 3 2 2" xfId="29247" xr:uid="{4F51935E-FA44-4CB9-ADD6-C36C3D668C05}"/>
    <cellStyle name="Normal 7 4 6 3 2 3" xfId="44080" xr:uid="{566E5A26-8459-498A-8B21-1F23412A2446}"/>
    <cellStyle name="Normal 7 4 6 3 3" xfId="21827" xr:uid="{34FC8D7F-3CC0-4DAA-86F1-A81EF5DA89B3}"/>
    <cellStyle name="Normal 7 4 6 3 4" xfId="36660" xr:uid="{748DC3A8-9932-43B0-88F4-FA8D8D4FB010}"/>
    <cellStyle name="Normal 7 4 6 4" xfId="11169" xr:uid="{B273FC7E-059B-4A1D-A92E-F00AEA850336}"/>
    <cellStyle name="Normal 7 4 6 4 2" xfId="26007" xr:uid="{F5BD213D-EC50-4EA0-91BA-2215B2D7F981}"/>
    <cellStyle name="Normal 7 4 6 4 3" xfId="40840" xr:uid="{077F454F-74AF-4C77-85BE-D08B5EE911AF}"/>
    <cellStyle name="Normal 7 4 6 5" xfId="18587" xr:uid="{C14C3060-F7CC-4E99-A749-FF18F861E7C5}"/>
    <cellStyle name="Normal 7 4 6 6" xfId="33420" xr:uid="{8D2AE590-868C-4190-A6E5-87F7D1B4CEE4}"/>
    <cellStyle name="Normal 7 4 7" xfId="3751" xr:uid="{E272814C-A239-4364-9334-B6C80D96E33A}"/>
    <cellStyle name="Normal 7 4 7 2" xfId="5121" xr:uid="{44C2986B-FFAC-4544-9781-D6AE08E47B99}"/>
    <cellStyle name="Normal 7 4 7 2 2" xfId="8360" xr:uid="{0D07A1CC-68B0-477B-A547-E897BBD00A3F}"/>
    <cellStyle name="Normal 7 4 7 2 2 2" xfId="15783" xr:uid="{815797DD-5989-4D18-A901-D4B7B2E50537}"/>
    <cellStyle name="Normal 7 4 7 2 2 2 2" xfId="30621" xr:uid="{8F7A30B5-81CB-44E8-8509-775684ADF1EA}"/>
    <cellStyle name="Normal 7 4 7 2 2 2 3" xfId="45454" xr:uid="{CF63EECB-5244-4C69-A24F-FF8FBA527006}"/>
    <cellStyle name="Normal 7 4 7 2 2 3" xfId="23201" xr:uid="{78C17E9E-EE22-4BEE-813A-35BC4F9E1F29}"/>
    <cellStyle name="Normal 7 4 7 2 2 4" xfId="38034" xr:uid="{013C8F45-614C-4654-843B-E394E31515B8}"/>
    <cellStyle name="Normal 7 4 7 2 3" xfId="12545" xr:uid="{CB4303F2-108E-4484-A566-316685823362}"/>
    <cellStyle name="Normal 7 4 7 2 3 2" xfId="27383" xr:uid="{63EC1DE0-DE2A-41AC-B030-BD96B2187ADF}"/>
    <cellStyle name="Normal 7 4 7 2 3 3" xfId="42216" xr:uid="{B5ABAF8A-C143-495A-8559-F42F591D4A1D}"/>
    <cellStyle name="Normal 7 4 7 2 4" xfId="19963" xr:uid="{02B3B720-752C-421C-B712-7D3179C202DA}"/>
    <cellStyle name="Normal 7 4 7 2 5" xfId="34796" xr:uid="{3875A900-5EC5-40BB-9108-6ECA24EF0B05}"/>
    <cellStyle name="Normal 7 4 7 3" xfId="6987" xr:uid="{4A46C5C1-78CA-48DC-9876-3AE08012A79C}"/>
    <cellStyle name="Normal 7 4 7 3 2" xfId="14410" xr:uid="{4E1B112D-9554-4271-98D1-8ADC968E2E12}"/>
    <cellStyle name="Normal 7 4 7 3 2 2" xfId="29248" xr:uid="{50CFD615-AB81-4732-9F4E-571C02CD8BB3}"/>
    <cellStyle name="Normal 7 4 7 3 2 3" xfId="44081" xr:uid="{18DF45AE-128D-4CC7-8680-C9DFE8A0E77D}"/>
    <cellStyle name="Normal 7 4 7 3 3" xfId="21828" xr:uid="{93AD33BE-8A34-456E-80F8-578A41A9B994}"/>
    <cellStyle name="Normal 7 4 7 3 4" xfId="36661" xr:uid="{6FCE42F5-B8FC-40C0-AECD-03280493F1A5}"/>
    <cellStyle name="Normal 7 4 7 4" xfId="11170" xr:uid="{82BD4692-CCC3-492F-BC4D-E1EB1058E49A}"/>
    <cellStyle name="Normal 7 4 7 4 2" xfId="26008" xr:uid="{38D354A6-49A4-4754-8F60-3EBC65BD71E2}"/>
    <cellStyle name="Normal 7 4 7 4 3" xfId="40841" xr:uid="{E49D5901-A327-448F-8FF1-21862C724B28}"/>
    <cellStyle name="Normal 7 4 7 5" xfId="18588" xr:uid="{F5DB5C5B-3122-486E-BD9C-FAF82D611786}"/>
    <cellStyle name="Normal 7 4 7 6" xfId="33421" xr:uid="{8B693D8C-EC59-4FB6-8D84-3088692CAFF3}"/>
    <cellStyle name="Normal 7 4 8" xfId="5122" xr:uid="{A3D9A3F7-FF02-4397-9135-454942D1B7DA}"/>
    <cellStyle name="Normal 7 4 8 2" xfId="8361" xr:uid="{97EC7CB4-EF25-4887-9CA1-757A01623768}"/>
    <cellStyle name="Normal 7 4 8 2 2" xfId="15784" xr:uid="{FCCFE9D5-35D3-4027-B956-6FB51F1C1D97}"/>
    <cellStyle name="Normal 7 4 8 2 2 2" xfId="30622" xr:uid="{E2B6F276-6168-41BF-8241-7B914DA2FACB}"/>
    <cellStyle name="Normal 7 4 8 2 2 3" xfId="45455" xr:uid="{7B26FD20-5907-49CA-8529-49FFFF47A150}"/>
    <cellStyle name="Normal 7 4 8 2 3" xfId="23202" xr:uid="{8C4211FE-BDA6-4594-978C-6BEF56F4BC9D}"/>
    <cellStyle name="Normal 7 4 8 2 4" xfId="38035" xr:uid="{8CABA4F2-4EBF-441D-ACE7-9C89A05AC1F1}"/>
    <cellStyle name="Normal 7 4 8 3" xfId="12546" xr:uid="{CE638FBF-4806-4F5C-84CC-0B77D0747BAF}"/>
    <cellStyle name="Normal 7 4 8 3 2" xfId="27384" xr:uid="{8825A947-F2BE-4ECB-9665-77CAB42DBF80}"/>
    <cellStyle name="Normal 7 4 8 3 3" xfId="42217" xr:uid="{9D2445B0-1A26-4087-9323-EB5D615A0DE9}"/>
    <cellStyle name="Normal 7 4 8 4" xfId="19964" xr:uid="{4858B183-74F5-4145-B93C-F5D2AF00C2C1}"/>
    <cellStyle name="Normal 7 4 8 5" xfId="34797" xr:uid="{BF87A31D-4010-4F07-A3D0-47E702489C1B}"/>
    <cellStyle name="Normal 7 4 9" xfId="5898" xr:uid="{65855692-CD03-41BD-BA70-7D440C2F275E}"/>
    <cellStyle name="Normal 7 4 9 2" xfId="9137" xr:uid="{6E715147-7273-4974-AD8C-A12501B182E8}"/>
    <cellStyle name="Normal 7 4 9 2 2" xfId="16560" xr:uid="{036A336A-713C-4E02-89D8-A2CF81E3D28D}"/>
    <cellStyle name="Normal 7 4 9 2 2 2" xfId="31398" xr:uid="{2527529B-722A-4A89-9725-ED59FFFEEA72}"/>
    <cellStyle name="Normal 7 4 9 2 2 3" xfId="46231" xr:uid="{83B2E19E-27DC-4F3E-B870-D476F116D898}"/>
    <cellStyle name="Normal 7 4 9 2 3" xfId="23978" xr:uid="{EFF4CDEC-7EA7-48B8-8DA3-E67F866CACB9}"/>
    <cellStyle name="Normal 7 4 9 2 4" xfId="38811" xr:uid="{04A937D1-5806-41EF-B84F-45AA2DF86EEE}"/>
    <cellStyle name="Normal 7 4 9 3" xfId="13322" xr:uid="{8B4AABDB-2600-49D8-8C93-BC6D252C8813}"/>
    <cellStyle name="Normal 7 4 9 3 2" xfId="28160" xr:uid="{94195E41-C620-4EB1-B7BE-412092F7596C}"/>
    <cellStyle name="Normal 7 4 9 3 3" xfId="42993" xr:uid="{75C8EECF-DF03-45A0-AEDB-1375D3F86DF8}"/>
    <cellStyle name="Normal 7 4 9 4" xfId="20740" xr:uid="{08F511BE-6307-430B-BB46-2CD548EC823F}"/>
    <cellStyle name="Normal 7 4 9 5" xfId="35573" xr:uid="{5BA3C0BE-BCB6-4E3D-B47C-F212AADAA14A}"/>
    <cellStyle name="Normal 7 40" xfId="2793" xr:uid="{A94DAB17-DA92-4783-9AFE-5D47E1F3B055}"/>
    <cellStyle name="Normal 7 40 10" xfId="32451" xr:uid="{7396D457-F537-48E6-8615-6FEA5758181E}"/>
    <cellStyle name="Normal 7 40 2" xfId="3753" xr:uid="{75B811C8-FFC0-4225-98D3-A961F43DFAAE}"/>
    <cellStyle name="Normal 7 40 2 2" xfId="5123" xr:uid="{24DEB797-9666-4386-AD9C-DEDD8C6E6452}"/>
    <cellStyle name="Normal 7 40 2 2 2" xfId="8362" xr:uid="{2C0E47C0-BACB-47EF-A8CD-2335701B09A5}"/>
    <cellStyle name="Normal 7 40 2 2 2 2" xfId="15785" xr:uid="{A7C06BD4-D975-422C-85DB-6798ACE13390}"/>
    <cellStyle name="Normal 7 40 2 2 2 2 2" xfId="30623" xr:uid="{AC47937A-C26C-4175-A4EC-EA89BBF3BB5C}"/>
    <cellStyle name="Normal 7 40 2 2 2 2 3" xfId="45456" xr:uid="{BFBD967F-F5E9-4240-B1C8-BA9418141F48}"/>
    <cellStyle name="Normal 7 40 2 2 2 3" xfId="23203" xr:uid="{4188D861-5ACC-4DAC-BD5F-95748F5D45AA}"/>
    <cellStyle name="Normal 7 40 2 2 2 4" xfId="38036" xr:uid="{9331B663-D57E-4C09-B18C-3D9B40855830}"/>
    <cellStyle name="Normal 7 40 2 2 3" xfId="12547" xr:uid="{05CAD7CF-A967-4515-990A-D0ECA3B443BE}"/>
    <cellStyle name="Normal 7 40 2 2 3 2" xfId="27385" xr:uid="{B46DD8DD-577C-437D-AF0B-42729BFF1A94}"/>
    <cellStyle name="Normal 7 40 2 2 3 3" xfId="42218" xr:uid="{94B660DD-66AA-4B66-965C-E7674BBAAA43}"/>
    <cellStyle name="Normal 7 40 2 2 4" xfId="19965" xr:uid="{067397FF-8904-4868-8F75-88F7ED7DEA9B}"/>
    <cellStyle name="Normal 7 40 2 2 5" xfId="34798" xr:uid="{49843C27-0C54-41CC-A7F9-9D0F951B410C}"/>
    <cellStyle name="Normal 7 40 2 3" xfId="6989" xr:uid="{A408A1AD-680E-4C50-831D-31496CE995DE}"/>
    <cellStyle name="Normal 7 40 2 3 2" xfId="14412" xr:uid="{ADD9A1E2-7C0F-44A5-BB9E-A177231E32D5}"/>
    <cellStyle name="Normal 7 40 2 3 2 2" xfId="29250" xr:uid="{F7F9E4B4-1C52-4066-80D2-D514CA60A0A5}"/>
    <cellStyle name="Normal 7 40 2 3 2 3" xfId="44083" xr:uid="{CDC708CD-0F7C-4A24-A091-3A1E32E0CCC2}"/>
    <cellStyle name="Normal 7 40 2 3 3" xfId="21830" xr:uid="{CB47D7DC-5E4D-4B14-A670-812B3B49BAD8}"/>
    <cellStyle name="Normal 7 40 2 3 4" xfId="36663" xr:uid="{F3502F31-548E-4A93-B505-200D9CF66E7C}"/>
    <cellStyle name="Normal 7 40 2 4" xfId="11172" xr:uid="{FA502EDC-D904-4504-A3A5-CCB7499D4E65}"/>
    <cellStyle name="Normal 7 40 2 4 2" xfId="26010" xr:uid="{BD41C3DB-7EEB-42FD-8CED-2C01703D1AEC}"/>
    <cellStyle name="Normal 7 40 2 4 3" xfId="40843" xr:uid="{A7FFF1B8-8783-4C42-90E9-9ACD895F2ADD}"/>
    <cellStyle name="Normal 7 40 2 5" xfId="18590" xr:uid="{C0D0781A-903F-4E5D-8CCF-39579A50A263}"/>
    <cellStyle name="Normal 7 40 2 6" xfId="33423" xr:uid="{CD7B261C-6ECE-49C7-A5B4-79B28DC2BD81}"/>
    <cellStyle name="Normal 7 40 3" xfId="3754" xr:uid="{D8FB336F-F4D8-49A4-895C-ECE7EA7E2852}"/>
    <cellStyle name="Normal 7 40 3 2" xfId="5124" xr:uid="{92476CF3-8B5E-4939-8144-087C6B41F654}"/>
    <cellStyle name="Normal 7 40 3 2 2" xfId="8363" xr:uid="{E1263D61-B081-402B-B617-4174365CEEB6}"/>
    <cellStyle name="Normal 7 40 3 2 2 2" xfId="15786" xr:uid="{B28453C5-EE39-4E89-9C59-F0E60B52E915}"/>
    <cellStyle name="Normal 7 40 3 2 2 2 2" xfId="30624" xr:uid="{10167D2F-9714-4A9A-9DAC-C985E312457E}"/>
    <cellStyle name="Normal 7 40 3 2 2 2 3" xfId="45457" xr:uid="{66EAFED7-816A-4315-ADCB-01660063BD42}"/>
    <cellStyle name="Normal 7 40 3 2 2 3" xfId="23204" xr:uid="{37665E26-CD13-469F-A82B-7848C6F336B4}"/>
    <cellStyle name="Normal 7 40 3 2 2 4" xfId="38037" xr:uid="{FF6D51EB-7B50-4825-BD9E-974AF64B6444}"/>
    <cellStyle name="Normal 7 40 3 2 3" xfId="12548" xr:uid="{0494EA1B-9A20-4798-8446-0D88094DD7BF}"/>
    <cellStyle name="Normal 7 40 3 2 3 2" xfId="27386" xr:uid="{8F895415-395D-441F-860A-2709400B83D3}"/>
    <cellStyle name="Normal 7 40 3 2 3 3" xfId="42219" xr:uid="{A2CA3884-317D-45F3-8431-C654E9562EDC}"/>
    <cellStyle name="Normal 7 40 3 2 4" xfId="19966" xr:uid="{0C78E1DD-575B-462B-ABA6-575EF15B6AA3}"/>
    <cellStyle name="Normal 7 40 3 2 5" xfId="34799" xr:uid="{6E59C764-934A-4416-9200-F1BB215B5BCA}"/>
    <cellStyle name="Normal 7 40 3 3" xfId="6990" xr:uid="{3BD70F89-9248-42A4-8831-04B5BBB02C88}"/>
    <cellStyle name="Normal 7 40 3 3 2" xfId="14413" xr:uid="{1458B881-CCB2-4ED3-B998-739A57E11663}"/>
    <cellStyle name="Normal 7 40 3 3 2 2" xfId="29251" xr:uid="{FEAE0AC5-E77B-4EB6-BE71-C288CCD35AC9}"/>
    <cellStyle name="Normal 7 40 3 3 2 3" xfId="44084" xr:uid="{8E839B5D-EBD2-4544-92B3-AEC025486AD8}"/>
    <cellStyle name="Normal 7 40 3 3 3" xfId="21831" xr:uid="{B37F2F03-0CCF-4DFD-853C-1B28369370B9}"/>
    <cellStyle name="Normal 7 40 3 3 4" xfId="36664" xr:uid="{19D88F49-0422-4307-8D3E-A17ECAB72FBA}"/>
    <cellStyle name="Normal 7 40 3 4" xfId="11173" xr:uid="{335685F5-EF54-47D7-9998-BD18CDF3099A}"/>
    <cellStyle name="Normal 7 40 3 4 2" xfId="26011" xr:uid="{028135CF-3DE0-4D53-A3D5-0BCCAD796E95}"/>
    <cellStyle name="Normal 7 40 3 4 3" xfId="40844" xr:uid="{F41AD35C-FF3F-47A0-B1E9-4A9586383CEB}"/>
    <cellStyle name="Normal 7 40 3 5" xfId="18591" xr:uid="{8AA39AFA-E664-46FD-B168-68CC87B6A13C}"/>
    <cellStyle name="Normal 7 40 3 6" xfId="33424" xr:uid="{9CA78B8C-6AC6-4999-8577-0343CBAB03F2}"/>
    <cellStyle name="Normal 7 40 4" xfId="5125" xr:uid="{4D1E075A-2F46-4417-A3CE-7966E604CE74}"/>
    <cellStyle name="Normal 7 40 4 2" xfId="8364" xr:uid="{DE3799BC-7941-489F-A366-777A863B7279}"/>
    <cellStyle name="Normal 7 40 4 2 2" xfId="15787" xr:uid="{6D3AEA31-C0E8-4219-BAE6-B4650991BFB6}"/>
    <cellStyle name="Normal 7 40 4 2 2 2" xfId="30625" xr:uid="{639F514B-7BE3-4D7B-BB28-86A4F2C4B69A}"/>
    <cellStyle name="Normal 7 40 4 2 2 3" xfId="45458" xr:uid="{87BE9CD3-6824-4EC6-BA77-91D3FFC566D4}"/>
    <cellStyle name="Normal 7 40 4 2 3" xfId="23205" xr:uid="{97FE78B6-30C3-4D45-8706-994F5856B059}"/>
    <cellStyle name="Normal 7 40 4 2 4" xfId="38038" xr:uid="{323D35A0-8688-4C71-BEB7-176FF3812D03}"/>
    <cellStyle name="Normal 7 40 4 3" xfId="12549" xr:uid="{7F83CD3B-9C4C-4B2E-B1B3-F7EDB7B80C5C}"/>
    <cellStyle name="Normal 7 40 4 3 2" xfId="27387" xr:uid="{1706F7CA-1E0E-4812-BB7C-F3A6BF66C95A}"/>
    <cellStyle name="Normal 7 40 4 3 3" xfId="42220" xr:uid="{94451A30-4BD9-4CAD-9631-4C141CE64725}"/>
    <cellStyle name="Normal 7 40 4 4" xfId="19967" xr:uid="{B46358A3-C797-4F4E-9570-52959F613ED4}"/>
    <cellStyle name="Normal 7 40 4 5" xfId="34800" xr:uid="{A84FDDD7-9E98-4B5B-BB48-92F45453616A}"/>
    <cellStyle name="Normal 7 40 5" xfId="5768" xr:uid="{E635F0CF-910D-4B58-AC1A-78FA048A0383}"/>
    <cellStyle name="Normal 7 40 5 2" xfId="9008" xr:uid="{FB41B957-C932-4587-A867-338492CAA55D}"/>
    <cellStyle name="Normal 7 40 5 2 2" xfId="16431" xr:uid="{56D5EE4A-33B9-479D-B8D0-2BDCA7B0C054}"/>
    <cellStyle name="Normal 7 40 5 2 2 2" xfId="31269" xr:uid="{010F856A-B455-4E84-AED9-583D515537A8}"/>
    <cellStyle name="Normal 7 40 5 2 2 3" xfId="46102" xr:uid="{51754364-A8E6-49C1-A2A8-B86C3C8DCC03}"/>
    <cellStyle name="Normal 7 40 5 2 3" xfId="23849" xr:uid="{8B966493-84E2-4C2B-8935-B9F87E6C7F0F}"/>
    <cellStyle name="Normal 7 40 5 2 4" xfId="38682" xr:uid="{F80A2198-AFB9-441E-82F8-C6103FA524BD}"/>
    <cellStyle name="Normal 7 40 5 3" xfId="13193" xr:uid="{074C8D9B-0475-4A69-8A50-7392C8EE0299}"/>
    <cellStyle name="Normal 7 40 5 3 2" xfId="28031" xr:uid="{D62DC720-28CF-4A7F-9DEC-2547FB4A5128}"/>
    <cellStyle name="Normal 7 40 5 3 3" xfId="42864" xr:uid="{18A65F5F-2FA1-43A1-97C5-B204FA79AAAC}"/>
    <cellStyle name="Normal 7 40 5 4" xfId="20611" xr:uid="{986FEDDE-8A65-4BFB-8D31-337D547AF746}"/>
    <cellStyle name="Normal 7 40 5 5" xfId="35444" xr:uid="{17E044BC-77E8-44FD-8921-667807C2358F}"/>
    <cellStyle name="Normal 7 40 6" xfId="3752" xr:uid="{BF7A38B0-FF9A-4631-9773-F14BDF82CC7B}"/>
    <cellStyle name="Normal 7 40 6 2" xfId="9621" xr:uid="{FBEFD7F1-1BE4-41F2-80B4-268652AABA3C}"/>
    <cellStyle name="Normal 7 40 6 2 2" xfId="17044" xr:uid="{E0132F40-D772-40A6-B56D-2A9A6EAE4967}"/>
    <cellStyle name="Normal 7 40 6 2 2 2" xfId="31882" xr:uid="{040A358C-BA40-4E2B-957B-0A01AC6A8038}"/>
    <cellStyle name="Normal 7 40 6 2 2 3" xfId="46715" xr:uid="{A17D33AC-37A0-4360-960F-F08522FDA409}"/>
    <cellStyle name="Normal 7 40 6 2 3" xfId="24462" xr:uid="{6D4AFFC4-F46A-44BB-9CA9-A3E40D17D86B}"/>
    <cellStyle name="Normal 7 40 6 2 4" xfId="39295" xr:uid="{553D7F0B-7C97-4B6B-A4D0-D0C0F2E08219}"/>
    <cellStyle name="Normal 7 40 6 3" xfId="11171" xr:uid="{5638020A-B45F-4FDA-B712-2DE2CCDE2D83}"/>
    <cellStyle name="Normal 7 40 6 3 2" xfId="26009" xr:uid="{E4C74444-C106-47C2-9C33-9F8BEBECFB76}"/>
    <cellStyle name="Normal 7 40 6 3 3" xfId="40842" xr:uid="{A8F56277-5E93-4FA9-A6F8-1B91CAACD089}"/>
    <cellStyle name="Normal 7 40 6 4" xfId="18589" xr:uid="{245A453F-ABCD-4C0B-92C3-34DFCB66068B}"/>
    <cellStyle name="Normal 7 40 6 5" xfId="33422" xr:uid="{7EDE4E80-BCBD-4B9B-A7BE-19D79DA72FA0}"/>
    <cellStyle name="Normal 7 40 7" xfId="6988" xr:uid="{364A6699-E5F5-457F-94E3-CFADB4F9FC77}"/>
    <cellStyle name="Normal 7 40 7 2" xfId="14411" xr:uid="{ECDB5566-B6E1-47FA-9349-2C7DF520EB56}"/>
    <cellStyle name="Normal 7 40 7 2 2" xfId="29249" xr:uid="{5F9174D1-65DB-4D38-9CC0-A90D1F9F79E6}"/>
    <cellStyle name="Normal 7 40 7 2 3" xfId="44082" xr:uid="{B0A60CF2-2159-4B6D-A4C7-BF1BD8C62B4B}"/>
    <cellStyle name="Normal 7 40 7 3" xfId="21829" xr:uid="{CCF9B42D-3235-4E45-A8DC-D45B9757A05D}"/>
    <cellStyle name="Normal 7 40 7 4" xfId="36662" xr:uid="{17D8E819-4A92-430C-8815-CF6B4F341766}"/>
    <cellStyle name="Normal 7 40 8" xfId="10200" xr:uid="{0357BCA1-F207-41D5-BB39-1D686998D7B9}"/>
    <cellStyle name="Normal 7 40 8 2" xfId="25038" xr:uid="{83A0463F-8A67-4186-B22C-8B77B4EC90A9}"/>
    <cellStyle name="Normal 7 40 8 3" xfId="39871" xr:uid="{5B57B7B7-D686-4FFF-B5AC-53FA98FDF3D2}"/>
    <cellStyle name="Normal 7 40 9" xfId="17618" xr:uid="{87F84AA6-3E03-4917-8122-15194EF185FE}"/>
    <cellStyle name="Normal 7 41" xfId="2806" xr:uid="{4255C8FC-A814-48BC-9B61-E8D4F6463E6E}"/>
    <cellStyle name="Normal 7 41 10" xfId="32462" xr:uid="{BD9857D6-1A98-4476-99C2-AF2CCC68B458}"/>
    <cellStyle name="Normal 7 41 2" xfId="3756" xr:uid="{DD79C7F0-181B-4986-9CA3-43BF13A802F9}"/>
    <cellStyle name="Normal 7 41 2 2" xfId="5126" xr:uid="{1A54280E-8B45-4EA2-A29C-619F441457A9}"/>
    <cellStyle name="Normal 7 41 2 2 2" xfId="8365" xr:uid="{90F07FAC-24E5-4269-BC1F-65ABFC5A2608}"/>
    <cellStyle name="Normal 7 41 2 2 2 2" xfId="15788" xr:uid="{15C8A5D0-1E57-4735-A90A-9A481C52794D}"/>
    <cellStyle name="Normal 7 41 2 2 2 2 2" xfId="30626" xr:uid="{4FC2330C-DFEE-4D08-8968-0FD2A83A8683}"/>
    <cellStyle name="Normal 7 41 2 2 2 2 3" xfId="45459" xr:uid="{B8F6D0D2-0B6D-498A-8291-CEBFFC195434}"/>
    <cellStyle name="Normal 7 41 2 2 2 3" xfId="23206" xr:uid="{A628A74E-5F54-44C0-B8CE-C3FAE0D966E7}"/>
    <cellStyle name="Normal 7 41 2 2 2 4" xfId="38039" xr:uid="{BFB4E75C-DDDD-49E2-A308-718E68A93553}"/>
    <cellStyle name="Normal 7 41 2 2 3" xfId="12550" xr:uid="{7BB29D8B-8EB2-4D1C-8710-90AE67C34087}"/>
    <cellStyle name="Normal 7 41 2 2 3 2" xfId="27388" xr:uid="{21CA92CD-917C-4AEB-AC2A-DF0B602144A3}"/>
    <cellStyle name="Normal 7 41 2 2 3 3" xfId="42221" xr:uid="{CA24C43F-94C9-4F09-B068-B878E1EEA6BC}"/>
    <cellStyle name="Normal 7 41 2 2 4" xfId="19968" xr:uid="{E82CEB7B-DCE8-4101-9880-2B5E76C12B99}"/>
    <cellStyle name="Normal 7 41 2 2 5" xfId="34801" xr:uid="{C305F088-6DE0-4406-B401-7C35932E68F8}"/>
    <cellStyle name="Normal 7 41 2 3" xfId="6992" xr:uid="{95D494A5-F5B9-4846-B4D7-752DFB3BE833}"/>
    <cellStyle name="Normal 7 41 2 3 2" xfId="14415" xr:uid="{20CDC478-B4A6-43C2-BB2B-DEDD319AC73C}"/>
    <cellStyle name="Normal 7 41 2 3 2 2" xfId="29253" xr:uid="{8AAC3669-B826-475B-A51C-74130B594AF8}"/>
    <cellStyle name="Normal 7 41 2 3 2 3" xfId="44086" xr:uid="{E0DAE97D-6A66-4C6E-9C63-3E59C9708EB9}"/>
    <cellStyle name="Normal 7 41 2 3 3" xfId="21833" xr:uid="{78810842-B5FE-4F36-83CC-646760CA1352}"/>
    <cellStyle name="Normal 7 41 2 3 4" xfId="36666" xr:uid="{05F169B8-8194-4AD0-A9DB-4C135139D52F}"/>
    <cellStyle name="Normal 7 41 2 4" xfId="11175" xr:uid="{388080C6-AA4C-4089-A6F5-92C367AA2005}"/>
    <cellStyle name="Normal 7 41 2 4 2" xfId="26013" xr:uid="{63241956-3DAB-4A72-8183-B3DCD8773210}"/>
    <cellStyle name="Normal 7 41 2 4 3" xfId="40846" xr:uid="{47A63A2F-9CE0-45B0-A25F-FC59F984C48D}"/>
    <cellStyle name="Normal 7 41 2 5" xfId="18593" xr:uid="{35C03E67-0378-40E4-AB8A-77C0D7885508}"/>
    <cellStyle name="Normal 7 41 2 6" xfId="33426" xr:uid="{F7664E11-9E41-4B49-9F26-B4A0A81A19E4}"/>
    <cellStyle name="Normal 7 41 3" xfId="3757" xr:uid="{A4CCAE1D-1C5D-4A04-AC96-B9896984AF27}"/>
    <cellStyle name="Normal 7 41 3 2" xfId="5127" xr:uid="{BC7236C3-6F7E-404E-84DF-2AC73C826D8F}"/>
    <cellStyle name="Normal 7 41 3 2 2" xfId="8366" xr:uid="{3D203C2E-D3E9-4F69-BCC5-1B075325E8EE}"/>
    <cellStyle name="Normal 7 41 3 2 2 2" xfId="15789" xr:uid="{2A43BFC3-57E0-435B-B029-44B84029C2FD}"/>
    <cellStyle name="Normal 7 41 3 2 2 2 2" xfId="30627" xr:uid="{241D4552-9435-4E8B-9774-F9FCCD42B74B}"/>
    <cellStyle name="Normal 7 41 3 2 2 2 3" xfId="45460" xr:uid="{57FAC4E3-04EE-4692-B930-8BC3B16C7BCD}"/>
    <cellStyle name="Normal 7 41 3 2 2 3" xfId="23207" xr:uid="{2176F717-D523-40E6-B437-DFC97DC080E4}"/>
    <cellStyle name="Normal 7 41 3 2 2 4" xfId="38040" xr:uid="{139C7AD7-1209-48B2-ACC4-0236E0C51BD7}"/>
    <cellStyle name="Normal 7 41 3 2 3" xfId="12551" xr:uid="{D730A0BF-DAF7-46F9-8C35-A85F5C33CE18}"/>
    <cellStyle name="Normal 7 41 3 2 3 2" xfId="27389" xr:uid="{DF0D0371-9096-4C59-A806-69EDF20F36B0}"/>
    <cellStyle name="Normal 7 41 3 2 3 3" xfId="42222" xr:uid="{DCC8FEAF-A370-4A9E-A897-DA8D38CA677E}"/>
    <cellStyle name="Normal 7 41 3 2 4" xfId="19969" xr:uid="{A470CDA9-B6C3-4B0D-9A26-E5EAC877D7B2}"/>
    <cellStyle name="Normal 7 41 3 2 5" xfId="34802" xr:uid="{B69DC5E0-03DF-4251-B8E7-87019373C0E2}"/>
    <cellStyle name="Normal 7 41 3 3" xfId="6993" xr:uid="{80FE6ABB-F197-4E45-B77F-F3182C564510}"/>
    <cellStyle name="Normal 7 41 3 3 2" xfId="14416" xr:uid="{2C61538F-D112-46E4-A5A3-A3242C8E04B5}"/>
    <cellStyle name="Normal 7 41 3 3 2 2" xfId="29254" xr:uid="{721107FE-356A-4BD7-9F3A-3126EF249F44}"/>
    <cellStyle name="Normal 7 41 3 3 2 3" xfId="44087" xr:uid="{6DBEC5D3-1B65-4B59-87D9-ECD0F3513758}"/>
    <cellStyle name="Normal 7 41 3 3 3" xfId="21834" xr:uid="{77E92EB9-1767-4DBF-89E2-E1381D0FF096}"/>
    <cellStyle name="Normal 7 41 3 3 4" xfId="36667" xr:uid="{CE1DF48E-0089-4588-9659-16919839DF63}"/>
    <cellStyle name="Normal 7 41 3 4" xfId="11176" xr:uid="{FA6CDB7C-5636-4C60-8943-650191F5283E}"/>
    <cellStyle name="Normal 7 41 3 4 2" xfId="26014" xr:uid="{E24960C8-7724-4784-A039-F69F43980ADB}"/>
    <cellStyle name="Normal 7 41 3 4 3" xfId="40847" xr:uid="{CF33CFCC-439B-442D-B34C-623E4D136222}"/>
    <cellStyle name="Normal 7 41 3 5" xfId="18594" xr:uid="{D4D974C7-5F37-4BFA-825E-3B36784C86FA}"/>
    <cellStyle name="Normal 7 41 3 6" xfId="33427" xr:uid="{94CC9F57-050F-4FD8-A080-02D6C66712A0}"/>
    <cellStyle name="Normal 7 41 4" xfId="5128" xr:uid="{AF234519-CF55-4D6B-89EE-4B16D99B8B88}"/>
    <cellStyle name="Normal 7 41 4 2" xfId="8367" xr:uid="{AD447528-6694-499D-866E-AEAC0F95EECF}"/>
    <cellStyle name="Normal 7 41 4 2 2" xfId="15790" xr:uid="{8FCD1299-7C11-4A96-9765-39183DF8BE41}"/>
    <cellStyle name="Normal 7 41 4 2 2 2" xfId="30628" xr:uid="{E1F65F1F-8165-4641-8A95-C842AAEBBE2D}"/>
    <cellStyle name="Normal 7 41 4 2 2 3" xfId="45461" xr:uid="{CCB99680-0C61-44FC-B32D-A3AC567EF8E3}"/>
    <cellStyle name="Normal 7 41 4 2 3" xfId="23208" xr:uid="{29DFDED0-A8A6-49A7-83BF-6325FDA29C87}"/>
    <cellStyle name="Normal 7 41 4 2 4" xfId="38041" xr:uid="{D027288B-C6EB-4C70-B1DE-87DDD221CDF8}"/>
    <cellStyle name="Normal 7 41 4 3" xfId="12552" xr:uid="{D65F2886-21F5-40D3-9516-12956C6CAD23}"/>
    <cellStyle name="Normal 7 41 4 3 2" xfId="27390" xr:uid="{3C97CF51-74BD-4592-BE7E-AB4BF259CC27}"/>
    <cellStyle name="Normal 7 41 4 3 3" xfId="42223" xr:uid="{51869C16-FF8C-459C-BA3D-EF05EB00489A}"/>
    <cellStyle name="Normal 7 41 4 4" xfId="19970" xr:uid="{E22B9885-C833-4646-A89E-875B0C6BD4C2}"/>
    <cellStyle name="Normal 7 41 4 5" xfId="34803" xr:uid="{B44B9DAA-1B4D-4E5D-A5E2-94F5C9493141}"/>
    <cellStyle name="Normal 7 41 5" xfId="5912" xr:uid="{7109EDAC-E27E-4863-B714-9BEF04DDF579}"/>
    <cellStyle name="Normal 7 41 5 2" xfId="9150" xr:uid="{EF19417F-EE46-49A3-BF4D-B8363246F44C}"/>
    <cellStyle name="Normal 7 41 5 2 2" xfId="16573" xr:uid="{995597A1-B522-4721-B4C1-D4A42E42AB2F}"/>
    <cellStyle name="Normal 7 41 5 2 2 2" xfId="31411" xr:uid="{7F3A0592-80AB-47F3-ADF5-D2ECFD2C4E95}"/>
    <cellStyle name="Normal 7 41 5 2 2 3" xfId="46244" xr:uid="{C4BE52F6-96B8-4AD7-B1F7-1D7DCCC4722A}"/>
    <cellStyle name="Normal 7 41 5 2 3" xfId="23991" xr:uid="{1CFA3FAD-F5B2-4F29-BC4C-C7FEDF326C01}"/>
    <cellStyle name="Normal 7 41 5 2 4" xfId="38824" xr:uid="{423A93C7-86FD-4E9C-9321-2C849113669A}"/>
    <cellStyle name="Normal 7 41 5 3" xfId="13335" xr:uid="{35E2B701-7D87-4E87-A2C8-63611BC28A66}"/>
    <cellStyle name="Normal 7 41 5 3 2" xfId="28173" xr:uid="{65393DB2-E2DE-42DA-BBD5-524382EDF3DD}"/>
    <cellStyle name="Normal 7 41 5 3 3" xfId="43006" xr:uid="{AA86D0C5-E3EF-4A95-A408-BC3FDA41016F}"/>
    <cellStyle name="Normal 7 41 5 4" xfId="20753" xr:uid="{3CC11130-FB4C-4632-9155-C80F06824282}"/>
    <cellStyle name="Normal 7 41 5 5" xfId="35586" xr:uid="{5E0799A9-9C01-48A3-B2D9-618675D1219D}"/>
    <cellStyle name="Normal 7 41 6" xfId="3755" xr:uid="{4FA02352-BDF3-45F3-B07C-E668D21E7B1D}"/>
    <cellStyle name="Normal 7 41 6 2" xfId="9622" xr:uid="{554A6DF9-8770-4511-876F-54DBA9A10118}"/>
    <cellStyle name="Normal 7 41 6 2 2" xfId="17045" xr:uid="{5E9AF36F-7CE6-4C14-A712-6277C98A7D6D}"/>
    <cellStyle name="Normal 7 41 6 2 2 2" xfId="31883" xr:uid="{CD5D2D7B-9387-4575-B496-BF05CFE7D12C}"/>
    <cellStyle name="Normal 7 41 6 2 2 3" xfId="46716" xr:uid="{3EEB6D68-389B-44A8-88EC-5E829ED12563}"/>
    <cellStyle name="Normal 7 41 6 2 3" xfId="24463" xr:uid="{71DAEC94-B6E0-4163-AA6C-C7B76E74F11E}"/>
    <cellStyle name="Normal 7 41 6 2 4" xfId="39296" xr:uid="{65E634D8-D9CC-4D58-B3BB-CBBFC5D4CAD6}"/>
    <cellStyle name="Normal 7 41 6 3" xfId="11174" xr:uid="{935BCE19-B32D-403A-815C-AD11FF5F993C}"/>
    <cellStyle name="Normal 7 41 6 3 2" xfId="26012" xr:uid="{15D850AB-4F90-44E9-AF7F-573AC38C0056}"/>
    <cellStyle name="Normal 7 41 6 3 3" xfId="40845" xr:uid="{370BC4F1-B6D2-49AD-9E69-B4C0025D92D1}"/>
    <cellStyle name="Normal 7 41 6 4" xfId="18592" xr:uid="{43720797-6119-4260-BB23-E7905E9E459D}"/>
    <cellStyle name="Normal 7 41 6 5" xfId="33425" xr:uid="{059ACC9F-4C9D-436F-BE3D-E117EF434CDA}"/>
    <cellStyle name="Normal 7 41 7" xfId="6991" xr:uid="{DE4E4C2C-ED71-4BB3-937B-E13E0000349B}"/>
    <cellStyle name="Normal 7 41 7 2" xfId="14414" xr:uid="{4EA6FECB-A1EE-4DF6-A437-DC00AEA4833C}"/>
    <cellStyle name="Normal 7 41 7 2 2" xfId="29252" xr:uid="{CD99F198-7F27-464C-A939-C8F0257E0E14}"/>
    <cellStyle name="Normal 7 41 7 2 3" xfId="44085" xr:uid="{0211E034-C7AE-4C5E-850B-5689D16945D5}"/>
    <cellStyle name="Normal 7 41 7 3" xfId="21832" xr:uid="{9FE6F1AB-F466-4C48-A0FE-0AC4BE818BE3}"/>
    <cellStyle name="Normal 7 41 7 4" xfId="36665" xr:uid="{55A183A2-8CDB-41EB-B75E-D68E391C734D}"/>
    <cellStyle name="Normal 7 41 8" xfId="10211" xr:uid="{B9EEB7AA-48ED-4FB6-B3AD-ADDFAE12E054}"/>
    <cellStyle name="Normal 7 41 8 2" xfId="25049" xr:uid="{26318118-79BC-44B6-8222-2C165993998A}"/>
    <cellStyle name="Normal 7 41 8 3" xfId="39882" xr:uid="{CE3259FF-5593-4413-8439-F986131C111C}"/>
    <cellStyle name="Normal 7 41 9" xfId="17629" xr:uid="{DE9234F8-DA7B-4F70-9491-540EE105B78C}"/>
    <cellStyle name="Normal 7 42" xfId="2815" xr:uid="{8AEAA2AB-DC2B-44C4-B5A0-5B4D7FEFFE0B}"/>
    <cellStyle name="Normal 7 42 10" xfId="32473" xr:uid="{9C66E3C5-33F2-4015-8DDE-91AA59B80CEB}"/>
    <cellStyle name="Normal 7 42 2" xfId="3759" xr:uid="{532209DB-A2B4-4AD9-84AB-8BC6A681F116}"/>
    <cellStyle name="Normal 7 42 2 2" xfId="5129" xr:uid="{9F7F11A7-B377-4E24-ADAE-C8ED14BF8B56}"/>
    <cellStyle name="Normal 7 42 2 2 2" xfId="8368" xr:uid="{0425BD94-FEC0-4F5F-9237-A777552D27C8}"/>
    <cellStyle name="Normal 7 42 2 2 2 2" xfId="15791" xr:uid="{EEA73D0E-1124-4B07-AB0D-A03FA5B0B6E5}"/>
    <cellStyle name="Normal 7 42 2 2 2 2 2" xfId="30629" xr:uid="{6A994D21-0AFD-4B4C-9DC5-B54CDAF7E39E}"/>
    <cellStyle name="Normal 7 42 2 2 2 2 3" xfId="45462" xr:uid="{562734D0-3D8A-410F-8BBA-868571280DC2}"/>
    <cellStyle name="Normal 7 42 2 2 2 3" xfId="23209" xr:uid="{9350A9AB-7E99-4402-A474-F3C58F544E62}"/>
    <cellStyle name="Normal 7 42 2 2 2 4" xfId="38042" xr:uid="{56DBB954-0F52-465C-9482-CED57B2D7D2D}"/>
    <cellStyle name="Normal 7 42 2 2 3" xfId="12553" xr:uid="{5DC6AC59-12FF-4745-97B1-0394C8723EB8}"/>
    <cellStyle name="Normal 7 42 2 2 3 2" xfId="27391" xr:uid="{43A542C6-A5AA-4C55-A286-470D2384EB6C}"/>
    <cellStyle name="Normal 7 42 2 2 3 3" xfId="42224" xr:uid="{6F90E0BD-B503-423C-ADEB-687956DA7F2E}"/>
    <cellStyle name="Normal 7 42 2 2 4" xfId="19971" xr:uid="{2728517C-9E4F-48DB-A6A9-AFE45C783BFB}"/>
    <cellStyle name="Normal 7 42 2 2 5" xfId="34804" xr:uid="{BBA4D8A8-A5C1-4F44-9861-F859528DB75F}"/>
    <cellStyle name="Normal 7 42 2 3" xfId="6995" xr:uid="{0C0768FA-2295-438E-B4C8-D05127EADF6F}"/>
    <cellStyle name="Normal 7 42 2 3 2" xfId="14418" xr:uid="{CD0D07C7-FA6C-4082-97BB-9CAB5E029F8A}"/>
    <cellStyle name="Normal 7 42 2 3 2 2" xfId="29256" xr:uid="{BCE51EE0-C1E6-40CB-A4FE-FBD2F62586F8}"/>
    <cellStyle name="Normal 7 42 2 3 2 3" xfId="44089" xr:uid="{F1B00C03-D8E7-4BF3-9A1F-902E27479AF4}"/>
    <cellStyle name="Normal 7 42 2 3 3" xfId="21836" xr:uid="{B0C0D6F0-6262-4B20-8B4D-CD9E75B51EFF}"/>
    <cellStyle name="Normal 7 42 2 3 4" xfId="36669" xr:uid="{CC10DF58-0E66-439B-A68B-2CEBFB43F2D3}"/>
    <cellStyle name="Normal 7 42 2 4" xfId="11178" xr:uid="{81300B28-9C4E-4665-B99D-D576F017A33D}"/>
    <cellStyle name="Normal 7 42 2 4 2" xfId="26016" xr:uid="{89B683FE-1666-477E-976B-D7413A3A277E}"/>
    <cellStyle name="Normal 7 42 2 4 3" xfId="40849" xr:uid="{C2428063-1C9C-40A6-8935-03CF52CBBDB3}"/>
    <cellStyle name="Normal 7 42 2 5" xfId="18596" xr:uid="{A5EF4AF6-7044-47DC-9CE5-839284E5D410}"/>
    <cellStyle name="Normal 7 42 2 6" xfId="33429" xr:uid="{22540BEF-9308-4653-B24D-EF4A34927C1A}"/>
    <cellStyle name="Normal 7 42 3" xfId="3760" xr:uid="{6F580D65-A64F-4A6D-99C3-8CA4B64EABAD}"/>
    <cellStyle name="Normal 7 42 3 2" xfId="5130" xr:uid="{38B843C8-90E1-4E61-8EE5-55CAFB6E4F8A}"/>
    <cellStyle name="Normal 7 42 3 2 2" xfId="8369" xr:uid="{4CB8E398-AF43-4C5B-BEE9-57FE2627D700}"/>
    <cellStyle name="Normal 7 42 3 2 2 2" xfId="15792" xr:uid="{170CAA34-F604-44CE-88B4-BCFCEB53ABD7}"/>
    <cellStyle name="Normal 7 42 3 2 2 2 2" xfId="30630" xr:uid="{33EAA2C8-00C5-4E33-842C-76A653D46980}"/>
    <cellStyle name="Normal 7 42 3 2 2 2 3" xfId="45463" xr:uid="{522A35B9-40BF-44F4-B08E-B94705B18BB3}"/>
    <cellStyle name="Normal 7 42 3 2 2 3" xfId="23210" xr:uid="{65048DB4-F447-4846-BA5E-F3BE97856B43}"/>
    <cellStyle name="Normal 7 42 3 2 2 4" xfId="38043" xr:uid="{B00B2FBE-3667-4C2F-91C6-52E1EBF58E2C}"/>
    <cellStyle name="Normal 7 42 3 2 3" xfId="12554" xr:uid="{7C80FF69-32D6-4806-A598-F67672B5B513}"/>
    <cellStyle name="Normal 7 42 3 2 3 2" xfId="27392" xr:uid="{69138D80-CE69-49E7-8353-72D2403689F3}"/>
    <cellStyle name="Normal 7 42 3 2 3 3" xfId="42225" xr:uid="{5E246717-31E9-40B3-9B20-D4860092CBEA}"/>
    <cellStyle name="Normal 7 42 3 2 4" xfId="19972" xr:uid="{F36FF089-CA17-4154-866D-812786AA086D}"/>
    <cellStyle name="Normal 7 42 3 2 5" xfId="34805" xr:uid="{DD0F44EF-9B72-4283-839D-9B7FC7B0F68C}"/>
    <cellStyle name="Normal 7 42 3 3" xfId="6996" xr:uid="{327B5CC0-9389-4A44-987C-4B185E472950}"/>
    <cellStyle name="Normal 7 42 3 3 2" xfId="14419" xr:uid="{53285B21-9189-4A81-BFBD-99F1C2CE9518}"/>
    <cellStyle name="Normal 7 42 3 3 2 2" xfId="29257" xr:uid="{184CFE73-7E56-4ED6-9182-C1FCBBF4A17E}"/>
    <cellStyle name="Normal 7 42 3 3 2 3" xfId="44090" xr:uid="{44E801CC-A772-4712-9F22-7420027C0BAB}"/>
    <cellStyle name="Normal 7 42 3 3 3" xfId="21837" xr:uid="{25DBA3D2-3275-4D5C-BD50-CFA7C5048AC9}"/>
    <cellStyle name="Normal 7 42 3 3 4" xfId="36670" xr:uid="{E17583E3-497E-45AE-A0F5-62487A6FABEC}"/>
    <cellStyle name="Normal 7 42 3 4" xfId="11179" xr:uid="{E4B6AEAB-02B0-4BBF-97E7-9DCCECA2E2A1}"/>
    <cellStyle name="Normal 7 42 3 4 2" xfId="26017" xr:uid="{0C3D2212-9758-451D-B599-908EE9EE0F78}"/>
    <cellStyle name="Normal 7 42 3 4 3" xfId="40850" xr:uid="{A56B5D4B-9007-432B-A945-B9D9FAB3D13E}"/>
    <cellStyle name="Normal 7 42 3 5" xfId="18597" xr:uid="{0871F567-2CD9-4FE2-AB97-57294435142E}"/>
    <cellStyle name="Normal 7 42 3 6" xfId="33430" xr:uid="{3ACE6C6F-37F3-49F3-87AD-A5E54006FB39}"/>
    <cellStyle name="Normal 7 42 4" xfId="5131" xr:uid="{267EE999-AD69-4E47-B672-9EE5F28D5C8E}"/>
    <cellStyle name="Normal 7 42 4 2" xfId="8370" xr:uid="{AA567BF5-1C58-4923-A7B3-4A4D3195467F}"/>
    <cellStyle name="Normal 7 42 4 2 2" xfId="15793" xr:uid="{1F16DF41-B7C1-461D-9366-2BF677BA3471}"/>
    <cellStyle name="Normal 7 42 4 2 2 2" xfId="30631" xr:uid="{71CE4C84-719F-4B2A-B900-6C7B31B4D261}"/>
    <cellStyle name="Normal 7 42 4 2 2 3" xfId="45464" xr:uid="{B857F25F-7410-4674-88EB-FEC7D3522FB1}"/>
    <cellStyle name="Normal 7 42 4 2 3" xfId="23211" xr:uid="{02FB8550-EC0F-4F04-93D8-E7AADE67CBC3}"/>
    <cellStyle name="Normal 7 42 4 2 4" xfId="38044" xr:uid="{B6012A8F-54DF-42AB-8726-91700082B97D}"/>
    <cellStyle name="Normal 7 42 4 3" xfId="12555" xr:uid="{D63AE252-9936-4D26-AB69-12E6985E5C63}"/>
    <cellStyle name="Normal 7 42 4 3 2" xfId="27393" xr:uid="{FA8A0964-BBC8-43B5-9EB0-BA641F19708B}"/>
    <cellStyle name="Normal 7 42 4 3 3" xfId="42226" xr:uid="{927A4465-7AF8-4C41-94CE-545D2A53CD9F}"/>
    <cellStyle name="Normal 7 42 4 4" xfId="19973" xr:uid="{DBA281C6-7F5D-43F5-BDF5-F16A5175F626}"/>
    <cellStyle name="Normal 7 42 4 5" xfId="34806" xr:uid="{554A9945-B95A-4C36-824D-6A4ABC9AA081}"/>
    <cellStyle name="Normal 7 42 5" xfId="5914" xr:uid="{314CBA01-4E4A-4089-B27D-8A0824741289}"/>
    <cellStyle name="Normal 7 42 5 2" xfId="9152" xr:uid="{AD1006A8-1B9A-44B8-89D1-4555AA659645}"/>
    <cellStyle name="Normal 7 42 5 2 2" xfId="16575" xr:uid="{91FC3997-4120-4A9D-9F05-29269C048C62}"/>
    <cellStyle name="Normal 7 42 5 2 2 2" xfId="31413" xr:uid="{1A8ABF85-1254-4CA7-8420-9E776EE8693D}"/>
    <cellStyle name="Normal 7 42 5 2 2 3" xfId="46246" xr:uid="{32FF0D40-9CD7-4DE1-81BC-5E6D4539C939}"/>
    <cellStyle name="Normal 7 42 5 2 3" xfId="23993" xr:uid="{93DFC223-DA6D-4D96-9F88-894128A1AE4F}"/>
    <cellStyle name="Normal 7 42 5 2 4" xfId="38826" xr:uid="{37B0888D-071E-4673-A8FB-064BCE39D41C}"/>
    <cellStyle name="Normal 7 42 5 3" xfId="13337" xr:uid="{A05A0950-D70E-40BC-84BC-E8E2F32C4EF3}"/>
    <cellStyle name="Normal 7 42 5 3 2" xfId="28175" xr:uid="{4E4B3252-1C2E-4F04-BAD0-04088EF5CA4A}"/>
    <cellStyle name="Normal 7 42 5 3 3" xfId="43008" xr:uid="{0E0D4961-3B68-47C5-A103-C953D10BC223}"/>
    <cellStyle name="Normal 7 42 5 4" xfId="20755" xr:uid="{662C5315-8D42-4F55-AAAF-B57153535F63}"/>
    <cellStyle name="Normal 7 42 5 5" xfId="35588" xr:uid="{BC8250F8-2284-4404-A33E-EA17684C4F3C}"/>
    <cellStyle name="Normal 7 42 6" xfId="3758" xr:uid="{D9B8053F-DA27-476B-8881-C7250B880188}"/>
    <cellStyle name="Normal 7 42 6 2" xfId="9623" xr:uid="{2D71BEAF-50E1-443F-9974-70D14452DA31}"/>
    <cellStyle name="Normal 7 42 6 2 2" xfId="17046" xr:uid="{3C317203-5D1A-4544-B8F7-373A56B9A07B}"/>
    <cellStyle name="Normal 7 42 6 2 2 2" xfId="31884" xr:uid="{8B1A1809-C01A-4609-8688-2DC9321FCC50}"/>
    <cellStyle name="Normal 7 42 6 2 2 3" xfId="46717" xr:uid="{EBA05D4F-EBB9-4202-B47B-53FC13A04B08}"/>
    <cellStyle name="Normal 7 42 6 2 3" xfId="24464" xr:uid="{BB3453F0-E4C6-4EAB-B0D8-5F7309156A43}"/>
    <cellStyle name="Normal 7 42 6 2 4" xfId="39297" xr:uid="{E0835EA0-5955-4D81-91E0-EE4E6F9E0969}"/>
    <cellStyle name="Normal 7 42 6 3" xfId="11177" xr:uid="{96DC25E5-0C96-4A6D-9D2C-1F8E8D818D9D}"/>
    <cellStyle name="Normal 7 42 6 3 2" xfId="26015" xr:uid="{BE22F1FD-DCEE-40DB-BF27-E9FBD0CF4DFB}"/>
    <cellStyle name="Normal 7 42 6 3 3" xfId="40848" xr:uid="{7A416EDA-FBDB-412A-80EB-ED944FE344BA}"/>
    <cellStyle name="Normal 7 42 6 4" xfId="18595" xr:uid="{E7226114-7DF7-4574-85EC-2F25BB23AFD6}"/>
    <cellStyle name="Normal 7 42 6 5" xfId="33428" xr:uid="{31CB7C1F-9B8E-4811-90BE-46C7D98BE0A9}"/>
    <cellStyle name="Normal 7 42 7" xfId="6994" xr:uid="{84A4F00E-9F04-4273-9FFA-6B7106C9DD20}"/>
    <cellStyle name="Normal 7 42 7 2" xfId="14417" xr:uid="{B2F549AE-97E7-454C-B956-F6367083A67C}"/>
    <cellStyle name="Normal 7 42 7 2 2" xfId="29255" xr:uid="{137BBB34-D7AA-4F9A-9926-F4CD97A06BEA}"/>
    <cellStyle name="Normal 7 42 7 2 3" xfId="44088" xr:uid="{92CA4FC4-F97E-4A3F-A23A-0E6EA1B15523}"/>
    <cellStyle name="Normal 7 42 7 3" xfId="21835" xr:uid="{6A2A2F7C-D418-4934-A7D4-F8C2C11A220E}"/>
    <cellStyle name="Normal 7 42 7 4" xfId="36668" xr:uid="{F881738D-F682-48BD-B1E7-9CF5E06C1F14}"/>
    <cellStyle name="Normal 7 42 8" xfId="10222" xr:uid="{35D1F93F-7014-4E21-A498-82A9948A81F5}"/>
    <cellStyle name="Normal 7 42 8 2" xfId="25060" xr:uid="{4F987F22-5A8D-45DC-B5A8-829DDBF8F754}"/>
    <cellStyle name="Normal 7 42 8 3" xfId="39893" xr:uid="{3D7471DE-4C6E-425C-8147-0A51009D80FB}"/>
    <cellStyle name="Normal 7 42 9" xfId="17640" xr:uid="{FBEC55AB-A0E2-4A1E-BED6-34D240E7C1A2}"/>
    <cellStyle name="Normal 7 43" xfId="2824" xr:uid="{C34608D7-2B70-4CF0-8993-6CCD9E8D072B}"/>
    <cellStyle name="Normal 7 43 10" xfId="32484" xr:uid="{D28D644D-99C1-4399-BDF2-DDB3E6E52F95}"/>
    <cellStyle name="Normal 7 43 2" xfId="3762" xr:uid="{3FB00FF1-D8E4-4F3F-98AD-ED62A6F07EC7}"/>
    <cellStyle name="Normal 7 43 2 2" xfId="5132" xr:uid="{404CB8DC-6A18-4BD1-AF11-B3C7E4884858}"/>
    <cellStyle name="Normal 7 43 2 2 2" xfId="8371" xr:uid="{747F16EF-71C5-4B1E-9462-EEC61450D27A}"/>
    <cellStyle name="Normal 7 43 2 2 2 2" xfId="15794" xr:uid="{7D3D8D24-C27A-4463-85F7-7ECA4CC9CB71}"/>
    <cellStyle name="Normal 7 43 2 2 2 2 2" xfId="30632" xr:uid="{6673DFCC-7FF2-4A7E-B40D-E4FFF143DC69}"/>
    <cellStyle name="Normal 7 43 2 2 2 2 3" xfId="45465" xr:uid="{D9FA0F34-6F2F-4A50-8D91-F634524E92BB}"/>
    <cellStyle name="Normal 7 43 2 2 2 3" xfId="23212" xr:uid="{F6062E5E-2086-4E7A-BD76-BDACFA013335}"/>
    <cellStyle name="Normal 7 43 2 2 2 4" xfId="38045" xr:uid="{C4C321F7-6B95-4DD0-B077-07F60BF5033B}"/>
    <cellStyle name="Normal 7 43 2 2 3" xfId="12556" xr:uid="{9243DE88-191B-4653-9147-8C4A926953D4}"/>
    <cellStyle name="Normal 7 43 2 2 3 2" xfId="27394" xr:uid="{EB4ED290-D5E9-4438-9024-D52549F688C3}"/>
    <cellStyle name="Normal 7 43 2 2 3 3" xfId="42227" xr:uid="{3ABFB62D-A377-40C7-8B4F-CC0B328F2745}"/>
    <cellStyle name="Normal 7 43 2 2 4" xfId="19974" xr:uid="{5653ACB0-947C-4A9F-9BB9-485D80F81A6E}"/>
    <cellStyle name="Normal 7 43 2 2 5" xfId="34807" xr:uid="{1932A0E5-3C0E-471B-97DF-2CC533AC6E0B}"/>
    <cellStyle name="Normal 7 43 2 3" xfId="6998" xr:uid="{2B747625-59E6-4046-80F2-F9F0F47065BC}"/>
    <cellStyle name="Normal 7 43 2 3 2" xfId="14421" xr:uid="{714E1FE8-1A6B-464A-97C6-3F3A7BDCA681}"/>
    <cellStyle name="Normal 7 43 2 3 2 2" xfId="29259" xr:uid="{61E06D39-901C-45D1-829F-A0CFB2B80CFF}"/>
    <cellStyle name="Normal 7 43 2 3 2 3" xfId="44092" xr:uid="{CAA240D8-1901-42AB-8852-2286D9B52737}"/>
    <cellStyle name="Normal 7 43 2 3 3" xfId="21839" xr:uid="{923DF056-60C5-485E-AA43-BBFDC2DF9898}"/>
    <cellStyle name="Normal 7 43 2 3 4" xfId="36672" xr:uid="{D75D5A7F-F228-4A09-A55A-25BA28B853A6}"/>
    <cellStyle name="Normal 7 43 2 4" xfId="11181" xr:uid="{A2DDBFB1-3479-4BBC-8182-FDD8ADB4DD9B}"/>
    <cellStyle name="Normal 7 43 2 4 2" xfId="26019" xr:uid="{C0FEC588-67D0-41BD-BCCA-A4B1FA9B0315}"/>
    <cellStyle name="Normal 7 43 2 4 3" xfId="40852" xr:uid="{50B67253-B52A-4110-9FBB-9073B98252E6}"/>
    <cellStyle name="Normal 7 43 2 5" xfId="18599" xr:uid="{40B611CA-28DE-4DB3-8459-8F4AB146FBF9}"/>
    <cellStyle name="Normal 7 43 2 6" xfId="33432" xr:uid="{E39C3000-86FC-4161-AF5E-D38E804CA21A}"/>
    <cellStyle name="Normal 7 43 3" xfId="3763" xr:uid="{A037A899-B664-4832-849C-FCF7D47C78C3}"/>
    <cellStyle name="Normal 7 43 3 2" xfId="5133" xr:uid="{4C270687-790A-42F6-9ABE-013A2EB1F286}"/>
    <cellStyle name="Normal 7 43 3 2 2" xfId="8372" xr:uid="{7A3B5281-0415-460F-8A95-FEE912B1DA49}"/>
    <cellStyle name="Normal 7 43 3 2 2 2" xfId="15795" xr:uid="{DB628800-2192-46CB-9EFB-BFE099AFFAA1}"/>
    <cellStyle name="Normal 7 43 3 2 2 2 2" xfId="30633" xr:uid="{79705637-2B67-4750-BB93-05D7D7B763D7}"/>
    <cellStyle name="Normal 7 43 3 2 2 2 3" xfId="45466" xr:uid="{4881703E-401E-4159-AA1C-F3EDAD04C3A5}"/>
    <cellStyle name="Normal 7 43 3 2 2 3" xfId="23213" xr:uid="{B9EB7BBE-9724-4081-B9C0-65CB98DA75EA}"/>
    <cellStyle name="Normal 7 43 3 2 2 4" xfId="38046" xr:uid="{C1455232-E8DD-4427-8083-8F571794346B}"/>
    <cellStyle name="Normal 7 43 3 2 3" xfId="12557" xr:uid="{A13BCA32-F809-44B3-A977-DCDD0501DF46}"/>
    <cellStyle name="Normal 7 43 3 2 3 2" xfId="27395" xr:uid="{999638E4-8119-4805-BDED-BA9A47029B4D}"/>
    <cellStyle name="Normal 7 43 3 2 3 3" xfId="42228" xr:uid="{660717B2-9EDA-4731-8A93-5979618D772A}"/>
    <cellStyle name="Normal 7 43 3 2 4" xfId="19975" xr:uid="{19CABF87-F05A-4B0E-98BB-08868EE3B647}"/>
    <cellStyle name="Normal 7 43 3 2 5" xfId="34808" xr:uid="{5EBC0CF3-453B-435E-AADC-56EE8B8B929F}"/>
    <cellStyle name="Normal 7 43 3 3" xfId="6999" xr:uid="{EA9968AD-5131-4CFA-8B63-E78FEF901E47}"/>
    <cellStyle name="Normal 7 43 3 3 2" xfId="14422" xr:uid="{C118B860-75DF-42D6-9CBF-5B4016B5C984}"/>
    <cellStyle name="Normal 7 43 3 3 2 2" xfId="29260" xr:uid="{18CEA0BA-10C7-43CE-B14C-8C2FF92B357C}"/>
    <cellStyle name="Normal 7 43 3 3 2 3" xfId="44093" xr:uid="{1CB33D40-46A6-4A23-8AC8-701DF2B8B7EA}"/>
    <cellStyle name="Normal 7 43 3 3 3" xfId="21840" xr:uid="{B57F9750-3132-496B-93E6-5E641E93D8E0}"/>
    <cellStyle name="Normal 7 43 3 3 4" xfId="36673" xr:uid="{AA23C8E8-E176-4362-A04F-85A8304BDB80}"/>
    <cellStyle name="Normal 7 43 3 4" xfId="11182" xr:uid="{664452BD-113E-4DFC-B2DF-A89E24AC28EA}"/>
    <cellStyle name="Normal 7 43 3 4 2" xfId="26020" xr:uid="{4B1B09D6-3402-459F-9E40-3FE9CE2B7F0C}"/>
    <cellStyle name="Normal 7 43 3 4 3" xfId="40853" xr:uid="{55BBDEA4-AA2C-45C1-90AA-EF73030181A4}"/>
    <cellStyle name="Normal 7 43 3 5" xfId="18600" xr:uid="{18EF46BA-CB7D-4DDB-A1C9-ED129681CBA1}"/>
    <cellStyle name="Normal 7 43 3 6" xfId="33433" xr:uid="{5A83680D-B96A-4006-A1CF-69BFD6418100}"/>
    <cellStyle name="Normal 7 43 4" xfId="5134" xr:uid="{33EFE61E-9E80-4CAE-AAE9-82183159130C}"/>
    <cellStyle name="Normal 7 43 4 2" xfId="8373" xr:uid="{FEE6C26D-68A5-49E9-8AE2-28A42A24A674}"/>
    <cellStyle name="Normal 7 43 4 2 2" xfId="15796" xr:uid="{6B49FDFE-2C06-4199-95BD-C0D02EFC5A7C}"/>
    <cellStyle name="Normal 7 43 4 2 2 2" xfId="30634" xr:uid="{A41FABCE-E927-4A14-96B7-7E0786E0D214}"/>
    <cellStyle name="Normal 7 43 4 2 2 3" xfId="45467" xr:uid="{C8767FC7-A8FB-42E1-9225-689DC4F97C58}"/>
    <cellStyle name="Normal 7 43 4 2 3" xfId="23214" xr:uid="{095710B7-B215-4371-9DDA-3278630D2DC8}"/>
    <cellStyle name="Normal 7 43 4 2 4" xfId="38047" xr:uid="{5B1B985B-630D-4876-B3E5-394363F6AB9B}"/>
    <cellStyle name="Normal 7 43 4 3" xfId="12558" xr:uid="{35E89D1A-9061-4882-8A4E-AB6FEF4682E6}"/>
    <cellStyle name="Normal 7 43 4 3 2" xfId="27396" xr:uid="{547F7309-1691-4F38-A4C2-3BD09F327532}"/>
    <cellStyle name="Normal 7 43 4 3 3" xfId="42229" xr:uid="{46E8EC82-E5AC-4FB9-A941-3F0392133BFC}"/>
    <cellStyle name="Normal 7 43 4 4" xfId="19976" xr:uid="{704596B6-ABC4-4412-A372-D3702CA3569F}"/>
    <cellStyle name="Normal 7 43 4 5" xfId="34809" xr:uid="{7618087A-3124-43F5-97C7-C7BBCEEC81B1}"/>
    <cellStyle name="Normal 7 43 5" xfId="5743" xr:uid="{C27E30F1-170B-41AD-B478-12F0D9EBC803}"/>
    <cellStyle name="Normal 7 43 5 2" xfId="8983" xr:uid="{E2595BDE-B7F1-4E69-956D-2A4B03A53A42}"/>
    <cellStyle name="Normal 7 43 5 2 2" xfId="16406" xr:uid="{DD156EBA-B00A-4AEC-84FA-1030F6BB0A85}"/>
    <cellStyle name="Normal 7 43 5 2 2 2" xfId="31244" xr:uid="{8D84E056-B77F-49C0-AE5B-1BE7EAABD9DE}"/>
    <cellStyle name="Normal 7 43 5 2 2 3" xfId="46077" xr:uid="{899B169D-A535-4D3D-8C8B-EFFBF492BB78}"/>
    <cellStyle name="Normal 7 43 5 2 3" xfId="23824" xr:uid="{D13182CD-2DC5-4ED9-8F0E-9E27EF1DFFAF}"/>
    <cellStyle name="Normal 7 43 5 2 4" xfId="38657" xr:uid="{7B06DBBF-3500-4B6F-81B2-2861FF77B965}"/>
    <cellStyle name="Normal 7 43 5 3" xfId="13168" xr:uid="{57648784-0BC1-4F9C-8AB5-FE7BC7161AC5}"/>
    <cellStyle name="Normal 7 43 5 3 2" xfId="28006" xr:uid="{003EACFE-7256-4A10-900C-4A3B6D2F4F59}"/>
    <cellStyle name="Normal 7 43 5 3 3" xfId="42839" xr:uid="{FAB44F04-8552-411F-A0EB-36F122C6B594}"/>
    <cellStyle name="Normal 7 43 5 4" xfId="20586" xr:uid="{766D4E92-8064-494F-9A45-779A577DC28E}"/>
    <cellStyle name="Normal 7 43 5 5" xfId="35419" xr:uid="{D0BB48BC-EC07-47E6-9AA5-977CFD9DD5D3}"/>
    <cellStyle name="Normal 7 43 6" xfId="3761" xr:uid="{5C6E5AB8-E8D4-4815-B579-D06CC9E4BB08}"/>
    <cellStyle name="Normal 7 43 6 2" xfId="9624" xr:uid="{D3210A2F-038C-4538-91B6-1F2A0A755607}"/>
    <cellStyle name="Normal 7 43 6 2 2" xfId="17047" xr:uid="{D8B11DCB-D719-4C13-BAA3-64FEA1EF649F}"/>
    <cellStyle name="Normal 7 43 6 2 2 2" xfId="31885" xr:uid="{58725630-1C9F-44C3-B2E8-86508CBCC254}"/>
    <cellStyle name="Normal 7 43 6 2 2 3" xfId="46718" xr:uid="{EAF1AD5D-B197-4500-8C28-D90F5F51EC02}"/>
    <cellStyle name="Normal 7 43 6 2 3" xfId="24465" xr:uid="{BD406D0E-8328-4348-B576-0E2BBC01CA35}"/>
    <cellStyle name="Normal 7 43 6 2 4" xfId="39298" xr:uid="{DFAA2A07-5B7D-4C40-AABD-7EF46487DA4D}"/>
    <cellStyle name="Normal 7 43 6 3" xfId="11180" xr:uid="{1912A1E0-0A8B-4326-BE2E-BEB1CEDD13AC}"/>
    <cellStyle name="Normal 7 43 6 3 2" xfId="26018" xr:uid="{4F1549AC-750F-4A99-B559-06C3FE2646A8}"/>
    <cellStyle name="Normal 7 43 6 3 3" xfId="40851" xr:uid="{110460A5-E4F8-4A4B-B940-5F3E52671AC7}"/>
    <cellStyle name="Normal 7 43 6 4" xfId="18598" xr:uid="{B9625349-45B8-4462-BCA6-2D0AAA2C3D48}"/>
    <cellStyle name="Normal 7 43 6 5" xfId="33431" xr:uid="{7163509C-ED6C-4A16-9740-B75F5F912E0A}"/>
    <cellStyle name="Normal 7 43 7" xfId="6997" xr:uid="{701E3964-EB8B-4BB8-90C2-268E337666B9}"/>
    <cellStyle name="Normal 7 43 7 2" xfId="14420" xr:uid="{594D1767-EF66-45D9-8F97-AC91FA786109}"/>
    <cellStyle name="Normal 7 43 7 2 2" xfId="29258" xr:uid="{206C57B7-C539-4F00-AA70-289C2E8E57FD}"/>
    <cellStyle name="Normal 7 43 7 2 3" xfId="44091" xr:uid="{DBCDE66D-9C27-4CD4-9058-903B8D73DE4E}"/>
    <cellStyle name="Normal 7 43 7 3" xfId="21838" xr:uid="{6D4DB2A0-2EC8-4915-A9D2-C3845517245F}"/>
    <cellStyle name="Normal 7 43 7 4" xfId="36671" xr:uid="{3A70CD1D-C82B-4225-A4F5-2705C7AC9507}"/>
    <cellStyle name="Normal 7 43 8" xfId="10233" xr:uid="{B3A22659-93EB-43A2-9C8B-8CAC8CEB5410}"/>
    <cellStyle name="Normal 7 43 8 2" xfId="25071" xr:uid="{1198D30A-B0B5-45F8-B9D1-3231C090DFEA}"/>
    <cellStyle name="Normal 7 43 8 3" xfId="39904" xr:uid="{C4CD2FB7-224B-473C-98E9-4D11502F3D0B}"/>
    <cellStyle name="Normal 7 43 9" xfId="17651" xr:uid="{60E06DE8-55FC-4DA2-AC40-2E9841F04C64}"/>
    <cellStyle name="Normal 7 44" xfId="2833" xr:uid="{01C42CE7-0E89-437D-8495-35CFFC6AAE1F}"/>
    <cellStyle name="Normal 7 44 10" xfId="32495" xr:uid="{1CA70293-8AD8-4F20-9C33-5F1D2EB956DC}"/>
    <cellStyle name="Normal 7 44 2" xfId="3765" xr:uid="{E1A30D08-0A87-4FCD-9F3F-BCE2B9A31D86}"/>
    <cellStyle name="Normal 7 44 2 2" xfId="5135" xr:uid="{C578719F-BDC2-49A1-A973-CA75BE9BB64F}"/>
    <cellStyle name="Normal 7 44 2 2 2" xfId="8374" xr:uid="{4F5FD7A2-86B0-4B9D-A86B-AE45784AAD89}"/>
    <cellStyle name="Normal 7 44 2 2 2 2" xfId="15797" xr:uid="{27F4DF25-09E0-45C1-942A-3A562BE1BDCB}"/>
    <cellStyle name="Normal 7 44 2 2 2 2 2" xfId="30635" xr:uid="{A81A9EB0-4302-45D6-80DB-BEA683098D67}"/>
    <cellStyle name="Normal 7 44 2 2 2 2 3" xfId="45468" xr:uid="{5BA5A71C-270D-48CB-94A0-C9033264CDDF}"/>
    <cellStyle name="Normal 7 44 2 2 2 3" xfId="23215" xr:uid="{115515D7-7DDD-4FFC-B7C8-466C7D0350E9}"/>
    <cellStyle name="Normal 7 44 2 2 2 4" xfId="38048" xr:uid="{C0EBE774-834C-49C8-B4F8-5A15E850030A}"/>
    <cellStyle name="Normal 7 44 2 2 3" xfId="12559" xr:uid="{D5C8F255-E235-4755-A7B5-8594EA78BCC6}"/>
    <cellStyle name="Normal 7 44 2 2 3 2" xfId="27397" xr:uid="{5DFD3222-1A30-467E-89A7-480B28BB117F}"/>
    <cellStyle name="Normal 7 44 2 2 3 3" xfId="42230" xr:uid="{1E7EFB5F-98B5-40B0-8C95-B848B28491F7}"/>
    <cellStyle name="Normal 7 44 2 2 4" xfId="19977" xr:uid="{7B32B8F2-FCB5-493B-BE62-549C1E726415}"/>
    <cellStyle name="Normal 7 44 2 2 5" xfId="34810" xr:uid="{C23E4612-1F6A-4BC6-9F2C-D9CD6E201C2B}"/>
    <cellStyle name="Normal 7 44 2 3" xfId="7001" xr:uid="{4402E7AE-D1CE-4B53-8F1B-DC56D8FD9F1D}"/>
    <cellStyle name="Normal 7 44 2 3 2" xfId="14424" xr:uid="{771E81C7-93A1-4723-B30B-0410FDA0E35A}"/>
    <cellStyle name="Normal 7 44 2 3 2 2" xfId="29262" xr:uid="{1EF4100C-5A94-4C6F-B49E-8DE43FBCFA6B}"/>
    <cellStyle name="Normal 7 44 2 3 2 3" xfId="44095" xr:uid="{5EDBEAED-C700-4D9A-8832-7327ED55EB28}"/>
    <cellStyle name="Normal 7 44 2 3 3" xfId="21842" xr:uid="{C8FBF19E-8638-4B63-A7CA-B9F2D5B23CDC}"/>
    <cellStyle name="Normal 7 44 2 3 4" xfId="36675" xr:uid="{4BE13C59-C53A-4953-A8F9-3E7D3707A502}"/>
    <cellStyle name="Normal 7 44 2 4" xfId="11184" xr:uid="{DAB04015-994E-40D5-AC73-5BBA9FA4A882}"/>
    <cellStyle name="Normal 7 44 2 4 2" xfId="26022" xr:uid="{04CA443F-C2FE-46A0-A1FF-E9656B391735}"/>
    <cellStyle name="Normal 7 44 2 4 3" xfId="40855" xr:uid="{711BA596-8E24-4A3D-9670-8AC751E4C16C}"/>
    <cellStyle name="Normal 7 44 2 5" xfId="18602" xr:uid="{7D80BA6E-E458-44C0-BF48-72F988715D87}"/>
    <cellStyle name="Normal 7 44 2 6" xfId="33435" xr:uid="{14C61F3C-0C05-4645-8138-3731E323DB8A}"/>
    <cellStyle name="Normal 7 44 3" xfId="3766" xr:uid="{AF5D15B8-1F37-4E78-97C3-53B5204520BD}"/>
    <cellStyle name="Normal 7 44 3 2" xfId="5136" xr:uid="{E3F2B44C-63D3-4FDB-8184-D13CF47F50C2}"/>
    <cellStyle name="Normal 7 44 3 2 2" xfId="8375" xr:uid="{D454A84D-5879-4FED-A263-8158E02B31B4}"/>
    <cellStyle name="Normal 7 44 3 2 2 2" xfId="15798" xr:uid="{2B55EF51-1A54-4D3B-8425-60D5C67D6EAD}"/>
    <cellStyle name="Normal 7 44 3 2 2 2 2" xfId="30636" xr:uid="{4BBD0C1A-4D43-4BDF-AB76-0DA28A46E0EA}"/>
    <cellStyle name="Normal 7 44 3 2 2 2 3" xfId="45469" xr:uid="{D0B6BE53-0214-436B-861D-3C9C2549EECF}"/>
    <cellStyle name="Normal 7 44 3 2 2 3" xfId="23216" xr:uid="{AD74CB9B-5C75-4912-BF00-540FBB117918}"/>
    <cellStyle name="Normal 7 44 3 2 2 4" xfId="38049" xr:uid="{B4442BC5-BA99-49FD-A09C-61CD01C47375}"/>
    <cellStyle name="Normal 7 44 3 2 3" xfId="12560" xr:uid="{B9D8F996-5F6F-4877-AF88-9679BF176476}"/>
    <cellStyle name="Normal 7 44 3 2 3 2" xfId="27398" xr:uid="{35F25AA8-6AF6-4C37-AE9F-1FD931047CD7}"/>
    <cellStyle name="Normal 7 44 3 2 3 3" xfId="42231" xr:uid="{2610E8C7-66C6-40F2-93AF-66C9D1EA62B1}"/>
    <cellStyle name="Normal 7 44 3 2 4" xfId="19978" xr:uid="{A41E82F0-08F0-4A4B-AEF7-A5F4409B3227}"/>
    <cellStyle name="Normal 7 44 3 2 5" xfId="34811" xr:uid="{17F3A2F1-361C-464A-8B9E-03880CC810AD}"/>
    <cellStyle name="Normal 7 44 3 3" xfId="7002" xr:uid="{13A825A8-97AA-4677-99B2-99D6E095C13A}"/>
    <cellStyle name="Normal 7 44 3 3 2" xfId="14425" xr:uid="{35D660AD-F44F-4BEB-A277-AB55507A82FC}"/>
    <cellStyle name="Normal 7 44 3 3 2 2" xfId="29263" xr:uid="{374483F7-0E76-45BC-AC3B-BA987EFF4FB8}"/>
    <cellStyle name="Normal 7 44 3 3 2 3" xfId="44096" xr:uid="{4796FFAB-820F-4D47-BB17-7993FEA3C392}"/>
    <cellStyle name="Normal 7 44 3 3 3" xfId="21843" xr:uid="{56FC6B09-E3ED-469D-93AD-128969DF8A10}"/>
    <cellStyle name="Normal 7 44 3 3 4" xfId="36676" xr:uid="{EDC86D00-6253-4E2C-AB7D-FF7256A90F00}"/>
    <cellStyle name="Normal 7 44 3 4" xfId="11185" xr:uid="{CA6E08F7-6DFD-4FA9-A0F3-2C7582DBC8EF}"/>
    <cellStyle name="Normal 7 44 3 4 2" xfId="26023" xr:uid="{E83F6135-68AF-4AEC-8348-DFE5E905E7CF}"/>
    <cellStyle name="Normal 7 44 3 4 3" xfId="40856" xr:uid="{3E569A9B-BAED-44D6-97E0-A7E32E68E8E3}"/>
    <cellStyle name="Normal 7 44 3 5" xfId="18603" xr:uid="{EFCBE60F-4583-4E74-8067-A7B9DC090922}"/>
    <cellStyle name="Normal 7 44 3 6" xfId="33436" xr:uid="{C0C1F95C-CE8C-4C52-9523-F2DBD291A303}"/>
    <cellStyle name="Normal 7 44 4" xfId="5137" xr:uid="{188405B7-5B36-4E25-AED4-CF986EBA66C7}"/>
    <cellStyle name="Normal 7 44 4 2" xfId="8376" xr:uid="{274AECE4-C141-4D07-A35A-8FAE1FF55894}"/>
    <cellStyle name="Normal 7 44 4 2 2" xfId="15799" xr:uid="{4D450728-A6FF-48BD-AC7C-0B59E5D1D411}"/>
    <cellStyle name="Normal 7 44 4 2 2 2" xfId="30637" xr:uid="{E194A463-0809-4B1B-AD04-271369910214}"/>
    <cellStyle name="Normal 7 44 4 2 2 3" xfId="45470" xr:uid="{F1541C1F-9322-4117-827A-BADAE3A69D80}"/>
    <cellStyle name="Normal 7 44 4 2 3" xfId="23217" xr:uid="{0BF0979E-789F-42AE-BB3D-9C4CCA03F3C5}"/>
    <cellStyle name="Normal 7 44 4 2 4" xfId="38050" xr:uid="{DB4CA388-8FD8-4992-8942-AFAA1C716AD3}"/>
    <cellStyle name="Normal 7 44 4 3" xfId="12561" xr:uid="{C4D272F2-5760-432C-9C18-4A2DDDCB9083}"/>
    <cellStyle name="Normal 7 44 4 3 2" xfId="27399" xr:uid="{F01B1770-A168-4AB9-B687-7BD768633CC8}"/>
    <cellStyle name="Normal 7 44 4 3 3" xfId="42232" xr:uid="{7A5BF676-0D8A-4E68-B4D0-7E7B53BD5FB3}"/>
    <cellStyle name="Normal 7 44 4 4" xfId="19979" xr:uid="{731D0AD3-1E20-440D-BE7B-46774DD0DD5E}"/>
    <cellStyle name="Normal 7 44 4 5" xfId="34812" xr:uid="{AA67DC33-6638-4EB6-8913-F4076F43C536}"/>
    <cellStyle name="Normal 7 44 5" xfId="5971" xr:uid="{05A30167-5F44-433B-93B4-5298F9D406A9}"/>
    <cellStyle name="Normal 7 44 5 2" xfId="9209" xr:uid="{CC553D70-F2DE-4715-BCBB-EF143C449E17}"/>
    <cellStyle name="Normal 7 44 5 2 2" xfId="16632" xr:uid="{0C4C75D0-584E-4092-9D46-56C279BEEED4}"/>
    <cellStyle name="Normal 7 44 5 2 2 2" xfId="31470" xr:uid="{6E6BF892-5833-4E2A-8EB7-86A0F1E3428A}"/>
    <cellStyle name="Normal 7 44 5 2 2 3" xfId="46303" xr:uid="{0F1D3713-D25E-46A6-B58E-29C21D0F818F}"/>
    <cellStyle name="Normal 7 44 5 2 3" xfId="24050" xr:uid="{D5567E15-B863-459E-A3EE-96B5C02F7451}"/>
    <cellStyle name="Normal 7 44 5 2 4" xfId="38883" xr:uid="{8B2D4C3F-8D16-4D82-983E-5BBCA945157A}"/>
    <cellStyle name="Normal 7 44 5 3" xfId="13394" xr:uid="{5072059C-75B8-4F4B-B313-36C467E865A5}"/>
    <cellStyle name="Normal 7 44 5 3 2" xfId="28232" xr:uid="{88069DFD-CC53-42D4-AE27-42B126BFC39C}"/>
    <cellStyle name="Normal 7 44 5 3 3" xfId="43065" xr:uid="{F7261FD9-B3CE-4089-9ED1-9C2F1B9FE15A}"/>
    <cellStyle name="Normal 7 44 5 4" xfId="20812" xr:uid="{F1329681-19BF-46A1-92AD-64F85B0393C7}"/>
    <cellStyle name="Normal 7 44 5 5" xfId="35645" xr:uid="{003C2F7E-57C9-4326-A0C1-706BBD22FB89}"/>
    <cellStyle name="Normal 7 44 6" xfId="3764" xr:uid="{DBBC1FEA-ACA8-4573-8EEC-9092F6101955}"/>
    <cellStyle name="Normal 7 44 6 2" xfId="9625" xr:uid="{D670F24A-B238-499C-A660-35BC0F7A56E2}"/>
    <cellStyle name="Normal 7 44 6 2 2" xfId="17048" xr:uid="{7E2A306F-3838-4515-B6E9-2ADD1981FBFB}"/>
    <cellStyle name="Normal 7 44 6 2 2 2" xfId="31886" xr:uid="{1758B02C-EAF3-45F1-B6A7-43A24B8D09D8}"/>
    <cellStyle name="Normal 7 44 6 2 2 3" xfId="46719" xr:uid="{1BED28AA-30AC-4255-B4AD-02AE37996FFF}"/>
    <cellStyle name="Normal 7 44 6 2 3" xfId="24466" xr:uid="{F1CF3C0D-593D-4CCC-A44A-5E648D4D7D2C}"/>
    <cellStyle name="Normal 7 44 6 2 4" xfId="39299" xr:uid="{DA887E92-7FF6-4E97-BB45-20789BFC4473}"/>
    <cellStyle name="Normal 7 44 6 3" xfId="11183" xr:uid="{6690C8DD-3649-44A3-A283-588DB4A47576}"/>
    <cellStyle name="Normal 7 44 6 3 2" xfId="26021" xr:uid="{663E2681-A0C2-4AB4-A726-58D60C8C48CD}"/>
    <cellStyle name="Normal 7 44 6 3 3" xfId="40854" xr:uid="{376F73F0-8DB2-47AD-9050-5B4DA81AC589}"/>
    <cellStyle name="Normal 7 44 6 4" xfId="18601" xr:uid="{6529D016-AB47-4DEC-8D80-CFF514988E01}"/>
    <cellStyle name="Normal 7 44 6 5" xfId="33434" xr:uid="{5AD2168E-EAAC-4BAD-8B3B-B9316D99D27F}"/>
    <cellStyle name="Normal 7 44 7" xfId="7000" xr:uid="{35C3A388-6C55-4A72-AD5E-5D4FFE2FAA14}"/>
    <cellStyle name="Normal 7 44 7 2" xfId="14423" xr:uid="{F1A68A5A-6B91-4049-A839-449D904D6B70}"/>
    <cellStyle name="Normal 7 44 7 2 2" xfId="29261" xr:uid="{CB4B4A13-2F13-42E5-80DE-F3DF961F5ABD}"/>
    <cellStyle name="Normal 7 44 7 2 3" xfId="44094" xr:uid="{EA2E0138-45A3-4A66-8FB4-C42FA3368A9F}"/>
    <cellStyle name="Normal 7 44 7 3" xfId="21841" xr:uid="{A644D7BE-1CE0-45CC-B239-6F2ABC3AFE5E}"/>
    <cellStyle name="Normal 7 44 7 4" xfId="36674" xr:uid="{9A0D6007-FE39-47DB-AE54-ED58B3BD0B36}"/>
    <cellStyle name="Normal 7 44 8" xfId="10244" xr:uid="{D18EB6FF-37BB-4EE9-A9FF-169779257002}"/>
    <cellStyle name="Normal 7 44 8 2" xfId="25082" xr:uid="{8B247E7A-6ABF-4E7A-8978-9C3F983AED60}"/>
    <cellStyle name="Normal 7 44 8 3" xfId="39915" xr:uid="{C544B912-9DB2-474D-8102-591951BF9B5B}"/>
    <cellStyle name="Normal 7 44 9" xfId="17662" xr:uid="{BC3390E6-91D4-4F91-A7ED-76ECBE5CA922}"/>
    <cellStyle name="Normal 7 45" xfId="2842" xr:uid="{227FBBB5-BBB4-4E14-9730-E5E72B1C7CA5}"/>
    <cellStyle name="Normal 7 45 10" xfId="32506" xr:uid="{0056B7C1-EC1F-48D6-8438-6FB851FC51C0}"/>
    <cellStyle name="Normal 7 45 2" xfId="3768" xr:uid="{1DE375B5-CB1E-43D5-A8F7-56EE27F82359}"/>
    <cellStyle name="Normal 7 45 2 2" xfId="5138" xr:uid="{B95A9466-D245-4B0A-9CEB-CD9AD224DDA2}"/>
    <cellStyle name="Normal 7 45 2 2 2" xfId="8377" xr:uid="{A5A2EA0B-D371-4C62-A96C-489621CE7949}"/>
    <cellStyle name="Normal 7 45 2 2 2 2" xfId="15800" xr:uid="{720A2D19-3748-4628-B5A5-FB1FD028E293}"/>
    <cellStyle name="Normal 7 45 2 2 2 2 2" xfId="30638" xr:uid="{867F81AE-3790-4CF1-941E-E99B2ADD5319}"/>
    <cellStyle name="Normal 7 45 2 2 2 2 3" xfId="45471" xr:uid="{58C92DB9-9A2C-489A-996E-CA5620FAD8AD}"/>
    <cellStyle name="Normal 7 45 2 2 2 3" xfId="23218" xr:uid="{48A09135-B4F3-469B-A754-DE023D529A4F}"/>
    <cellStyle name="Normal 7 45 2 2 2 4" xfId="38051" xr:uid="{62E3ADE8-34C7-4785-9EFD-4FF2D9675569}"/>
    <cellStyle name="Normal 7 45 2 2 3" xfId="12562" xr:uid="{9A1CCC57-F5E1-41C3-BAE3-98FFC2CF638A}"/>
    <cellStyle name="Normal 7 45 2 2 3 2" xfId="27400" xr:uid="{EC491E1D-0065-4540-BF29-E620C078FA6F}"/>
    <cellStyle name="Normal 7 45 2 2 3 3" xfId="42233" xr:uid="{C27784A5-7469-47EC-9ADE-5703E4A8B4B3}"/>
    <cellStyle name="Normal 7 45 2 2 4" xfId="19980" xr:uid="{ABCB02F1-42B6-4B06-9240-7E49FD30C867}"/>
    <cellStyle name="Normal 7 45 2 2 5" xfId="34813" xr:uid="{7A15C671-E690-4A83-A64D-E2CFB15F8D5E}"/>
    <cellStyle name="Normal 7 45 2 3" xfId="7004" xr:uid="{6D2E066C-BEBB-4F72-AA7A-2CB6A759CE83}"/>
    <cellStyle name="Normal 7 45 2 3 2" xfId="14427" xr:uid="{EE3826DC-0C1C-44E4-AE38-59CC7E3D64A9}"/>
    <cellStyle name="Normal 7 45 2 3 2 2" xfId="29265" xr:uid="{70B0FE9E-94A8-4728-A45E-8F850BA0D017}"/>
    <cellStyle name="Normal 7 45 2 3 2 3" xfId="44098" xr:uid="{AD176928-B209-410B-9242-EB1B41E260B0}"/>
    <cellStyle name="Normal 7 45 2 3 3" xfId="21845" xr:uid="{D9EBD206-3D98-4380-B4EC-633B6E5EA228}"/>
    <cellStyle name="Normal 7 45 2 3 4" xfId="36678" xr:uid="{568427FC-2549-494C-A74A-B8173675B8E4}"/>
    <cellStyle name="Normal 7 45 2 4" xfId="11187" xr:uid="{C6ADB9BF-D68F-4F4A-ACBC-4C80A23469C5}"/>
    <cellStyle name="Normal 7 45 2 4 2" xfId="26025" xr:uid="{37CE0174-BEC0-4649-8532-E38A9EA7BFB8}"/>
    <cellStyle name="Normal 7 45 2 4 3" xfId="40858" xr:uid="{81C5FC7D-8C69-4171-A33F-410180F9C8A6}"/>
    <cellStyle name="Normal 7 45 2 5" xfId="18605" xr:uid="{734A357B-2329-437E-9988-74A6C553DEA5}"/>
    <cellStyle name="Normal 7 45 2 6" xfId="33438" xr:uid="{473916F7-AE77-4E73-97F3-7D527155E64B}"/>
    <cellStyle name="Normal 7 45 3" xfId="3769" xr:uid="{E8C2F17B-674F-4BE7-A9C7-07AAB3506F53}"/>
    <cellStyle name="Normal 7 45 3 2" xfId="5139" xr:uid="{71F6CBC0-F758-4367-9636-BB2D65AAE70B}"/>
    <cellStyle name="Normal 7 45 3 2 2" xfId="8378" xr:uid="{9B802D22-47C8-4CE3-97EB-78BCDF0A737D}"/>
    <cellStyle name="Normal 7 45 3 2 2 2" xfId="15801" xr:uid="{EB74E0AB-9647-484E-9BD9-34AA0996A44B}"/>
    <cellStyle name="Normal 7 45 3 2 2 2 2" xfId="30639" xr:uid="{D6C09E9F-CFAB-476C-9322-50CFEB5A2C11}"/>
    <cellStyle name="Normal 7 45 3 2 2 2 3" xfId="45472" xr:uid="{A8DE1AD2-1DDA-422D-8C03-D2D3B42AFCF3}"/>
    <cellStyle name="Normal 7 45 3 2 2 3" xfId="23219" xr:uid="{E3860C94-A2BB-4712-A065-D915FCD9B44E}"/>
    <cellStyle name="Normal 7 45 3 2 2 4" xfId="38052" xr:uid="{37022CB7-577D-4118-AD3D-0166CE36AA8F}"/>
    <cellStyle name="Normal 7 45 3 2 3" xfId="12563" xr:uid="{4DCDEA0D-C734-42DF-87E1-91DABEA13F3F}"/>
    <cellStyle name="Normal 7 45 3 2 3 2" xfId="27401" xr:uid="{5530B858-F230-4A40-8E35-D6916C9BB0DC}"/>
    <cellStyle name="Normal 7 45 3 2 3 3" xfId="42234" xr:uid="{F4386621-7F1C-46E1-9E41-997A184D390E}"/>
    <cellStyle name="Normal 7 45 3 2 4" xfId="19981" xr:uid="{9546C2A4-2413-4E59-BC75-50557A5773BD}"/>
    <cellStyle name="Normal 7 45 3 2 5" xfId="34814" xr:uid="{2C7FF45A-C433-4756-8485-4AB309B12A85}"/>
    <cellStyle name="Normal 7 45 3 3" xfId="7005" xr:uid="{8B8EB67B-66AB-43FD-B5BC-4DFB01557830}"/>
    <cellStyle name="Normal 7 45 3 3 2" xfId="14428" xr:uid="{B10F3B64-BF6A-46DC-9420-F7DD5F7835D3}"/>
    <cellStyle name="Normal 7 45 3 3 2 2" xfId="29266" xr:uid="{28476342-CD5A-4B63-A5A4-9EADAA012C87}"/>
    <cellStyle name="Normal 7 45 3 3 2 3" xfId="44099" xr:uid="{23D14A40-2CDD-43F8-BEE5-2DA2E6584169}"/>
    <cellStyle name="Normal 7 45 3 3 3" xfId="21846" xr:uid="{D7195E6C-C8B6-4BFF-8601-8BB1178149BF}"/>
    <cellStyle name="Normal 7 45 3 3 4" xfId="36679" xr:uid="{49E7AD81-4787-4393-B6B9-F284F9AF136C}"/>
    <cellStyle name="Normal 7 45 3 4" xfId="11188" xr:uid="{CEFD690F-2321-445E-85CB-B90F17E89710}"/>
    <cellStyle name="Normal 7 45 3 4 2" xfId="26026" xr:uid="{0C605EB3-2251-4343-AF08-AB3937E8AB3A}"/>
    <cellStyle name="Normal 7 45 3 4 3" xfId="40859" xr:uid="{7D1009F5-E53C-4D5C-BCED-558FE62C449E}"/>
    <cellStyle name="Normal 7 45 3 5" xfId="18606" xr:uid="{D020757F-9249-456B-B16C-129CF7898E49}"/>
    <cellStyle name="Normal 7 45 3 6" xfId="33439" xr:uid="{38C9EDC2-870F-458C-8604-BCD17A7211E5}"/>
    <cellStyle name="Normal 7 45 4" xfId="5140" xr:uid="{A0FC1673-37C9-4D11-9A26-3A045C552A1D}"/>
    <cellStyle name="Normal 7 45 4 2" xfId="8379" xr:uid="{CE28E30F-6D27-4200-9F30-5535C76659A1}"/>
    <cellStyle name="Normal 7 45 4 2 2" xfId="15802" xr:uid="{5EA49DE7-3B98-456A-A008-741F9CBBB3DA}"/>
    <cellStyle name="Normal 7 45 4 2 2 2" xfId="30640" xr:uid="{C509B159-3543-4C2E-A5CF-B3FE4386BCB1}"/>
    <cellStyle name="Normal 7 45 4 2 2 3" xfId="45473" xr:uid="{93B9E10E-C19C-4B26-A857-940513BCA415}"/>
    <cellStyle name="Normal 7 45 4 2 3" xfId="23220" xr:uid="{3666D336-C950-43FF-9416-B385B501F571}"/>
    <cellStyle name="Normal 7 45 4 2 4" xfId="38053" xr:uid="{D2E7BEC5-E806-4C3E-A82D-ED5B6008D0A5}"/>
    <cellStyle name="Normal 7 45 4 3" xfId="12564" xr:uid="{4E0A9216-5E4C-498D-B2AB-E005DB3275AD}"/>
    <cellStyle name="Normal 7 45 4 3 2" xfId="27402" xr:uid="{27046B4F-2583-48EF-ABEB-1956AD1DB2CD}"/>
    <cellStyle name="Normal 7 45 4 3 3" xfId="42235" xr:uid="{4EFA74CB-2800-4D9A-AA75-C67945624F28}"/>
    <cellStyle name="Normal 7 45 4 4" xfId="19982" xr:uid="{3CC01C58-4759-4681-8CDB-A0A370E8DCAB}"/>
    <cellStyle name="Normal 7 45 4 5" xfId="34815" xr:uid="{8E9BBBAD-C34B-4123-B70A-79589214245D}"/>
    <cellStyle name="Normal 7 45 5" xfId="5831" xr:uid="{C56DF8EE-5824-4D3D-B366-7E28778B7FCE}"/>
    <cellStyle name="Normal 7 45 5 2" xfId="9070" xr:uid="{482C07CE-9C6D-49AC-9A38-906F92B9F42F}"/>
    <cellStyle name="Normal 7 45 5 2 2" xfId="16493" xr:uid="{65E7FE80-E205-4E1F-8BAC-730DFAAD4624}"/>
    <cellStyle name="Normal 7 45 5 2 2 2" xfId="31331" xr:uid="{2E74E99A-8240-4624-8ADD-BC61087B0013}"/>
    <cellStyle name="Normal 7 45 5 2 2 3" xfId="46164" xr:uid="{F0749292-085E-4E6D-AB19-C5F7939022A2}"/>
    <cellStyle name="Normal 7 45 5 2 3" xfId="23911" xr:uid="{147C60D2-8245-46FC-825A-925B75D88070}"/>
    <cellStyle name="Normal 7 45 5 2 4" xfId="38744" xr:uid="{F3AAEFF9-338B-49B8-B956-0ADBC369B050}"/>
    <cellStyle name="Normal 7 45 5 3" xfId="13255" xr:uid="{33ECE43F-86E1-4A9F-A85D-F09D42BBA99F}"/>
    <cellStyle name="Normal 7 45 5 3 2" xfId="28093" xr:uid="{0A665A0C-CEB2-4994-B330-67D669DE7692}"/>
    <cellStyle name="Normal 7 45 5 3 3" xfId="42926" xr:uid="{53CF582E-2F24-4A7B-B4A1-1116F9865BA9}"/>
    <cellStyle name="Normal 7 45 5 4" xfId="20673" xr:uid="{8CCB5901-4257-4C58-B11B-977FD4808A56}"/>
    <cellStyle name="Normal 7 45 5 5" xfId="35506" xr:uid="{582ED11C-BA0B-403C-BB6E-AA0E40421259}"/>
    <cellStyle name="Normal 7 45 6" xfId="3767" xr:uid="{904C22E9-F2FE-467E-B5C2-4FB29DE56699}"/>
    <cellStyle name="Normal 7 45 6 2" xfId="9626" xr:uid="{94F90A5C-B7AF-4A17-85CB-2916A6E4B58E}"/>
    <cellStyle name="Normal 7 45 6 2 2" xfId="17049" xr:uid="{06FED14C-B37E-4321-B8DD-ECA49153DFBA}"/>
    <cellStyle name="Normal 7 45 6 2 2 2" xfId="31887" xr:uid="{2CFD6315-15DC-4798-BB6F-168D62D7913B}"/>
    <cellStyle name="Normal 7 45 6 2 2 3" xfId="46720" xr:uid="{724810BE-5E60-47AF-88DA-44344C045D4A}"/>
    <cellStyle name="Normal 7 45 6 2 3" xfId="24467" xr:uid="{CEFC8605-FBE6-4613-A8CE-8763FE4364F3}"/>
    <cellStyle name="Normal 7 45 6 2 4" xfId="39300" xr:uid="{072D7148-EF2D-4B71-8968-C2259BD3B3EB}"/>
    <cellStyle name="Normal 7 45 6 3" xfId="11186" xr:uid="{6B37D94E-C421-4BCE-899F-A4F69A50DC28}"/>
    <cellStyle name="Normal 7 45 6 3 2" xfId="26024" xr:uid="{32E5F6F5-D864-446D-9D68-6A396C7EE704}"/>
    <cellStyle name="Normal 7 45 6 3 3" xfId="40857" xr:uid="{4F8B54DC-CC6C-4A51-87D2-B52FFD4AD30E}"/>
    <cellStyle name="Normal 7 45 6 4" xfId="18604" xr:uid="{03A08F5C-358C-4A15-8CFA-237A1F8FB825}"/>
    <cellStyle name="Normal 7 45 6 5" xfId="33437" xr:uid="{D41573CB-800E-428A-AFBC-9AC5F5B3AC9B}"/>
    <cellStyle name="Normal 7 45 7" xfId="7003" xr:uid="{4785E950-2948-4359-9C20-1425F410A159}"/>
    <cellStyle name="Normal 7 45 7 2" xfId="14426" xr:uid="{7A7F2B7B-2414-49F5-A2D0-94B9B0C3947F}"/>
    <cellStyle name="Normal 7 45 7 2 2" xfId="29264" xr:uid="{49D9CFE6-954D-4D3D-9305-886643144EDA}"/>
    <cellStyle name="Normal 7 45 7 2 3" xfId="44097" xr:uid="{B1C21351-52C8-4296-8FBA-CA56A509AD6D}"/>
    <cellStyle name="Normal 7 45 7 3" xfId="21844" xr:uid="{EC58A967-5CC3-48A4-A10B-A1CD1637A606}"/>
    <cellStyle name="Normal 7 45 7 4" xfId="36677" xr:uid="{97E29D48-4963-4814-A9F3-3AC8F8C7AF2D}"/>
    <cellStyle name="Normal 7 45 8" xfId="10255" xr:uid="{22D29196-BED0-4874-9710-F7B15718FD02}"/>
    <cellStyle name="Normal 7 45 8 2" xfId="25093" xr:uid="{E87DDBF5-6E51-466B-A9F0-007AB5724539}"/>
    <cellStyle name="Normal 7 45 8 3" xfId="39926" xr:uid="{678D3B14-91FE-4718-8FD2-A03632CAB0AD}"/>
    <cellStyle name="Normal 7 45 9" xfId="17673" xr:uid="{9EA6667C-0D23-49BB-B12F-0853D3BE605B}"/>
    <cellStyle name="Normal 7 46" xfId="2855" xr:uid="{F952A416-61EE-437D-8FBC-79EB1915FF63}"/>
    <cellStyle name="Normal 7 46 10" xfId="32517" xr:uid="{FBF42201-FBD1-454D-8EB7-06D88ADCF393}"/>
    <cellStyle name="Normal 7 46 2" xfId="3771" xr:uid="{ADA8E99C-F551-4283-817A-C2B75C484F51}"/>
    <cellStyle name="Normal 7 46 2 2" xfId="5141" xr:uid="{2AA8DB1B-BD2A-497B-A776-F33BF506FBA1}"/>
    <cellStyle name="Normal 7 46 2 2 2" xfId="8380" xr:uid="{1C1988E5-19E5-4DC6-BA3D-F73BC72F77B3}"/>
    <cellStyle name="Normal 7 46 2 2 2 2" xfId="15803" xr:uid="{8EB03711-55EF-4EB4-86E4-6E0F9363B502}"/>
    <cellStyle name="Normal 7 46 2 2 2 2 2" xfId="30641" xr:uid="{F8C822E3-3FF8-4BA7-8A7E-314F9CD32BE7}"/>
    <cellStyle name="Normal 7 46 2 2 2 2 3" xfId="45474" xr:uid="{88F70BE3-4867-48AD-8047-201B154FF256}"/>
    <cellStyle name="Normal 7 46 2 2 2 3" xfId="23221" xr:uid="{72B81429-6BED-4F57-8AAE-0D5267F945D4}"/>
    <cellStyle name="Normal 7 46 2 2 2 4" xfId="38054" xr:uid="{56811115-E9A6-4149-B86C-F6FA8C3F91EF}"/>
    <cellStyle name="Normal 7 46 2 2 3" xfId="12565" xr:uid="{F82AED81-B1F1-44FD-AE97-4FB812F4FFD9}"/>
    <cellStyle name="Normal 7 46 2 2 3 2" xfId="27403" xr:uid="{FCD3ACAF-17C1-4E37-90D2-1AF8B4E1E785}"/>
    <cellStyle name="Normal 7 46 2 2 3 3" xfId="42236" xr:uid="{5B4BDA4F-FBE7-4DF7-B71A-3C931C15A38D}"/>
    <cellStyle name="Normal 7 46 2 2 4" xfId="19983" xr:uid="{E6C529F7-A5B3-44B6-80BA-94CDC586B055}"/>
    <cellStyle name="Normal 7 46 2 2 5" xfId="34816" xr:uid="{E356A58E-0585-44A0-A74D-E4A2E8F72781}"/>
    <cellStyle name="Normal 7 46 2 3" xfId="7007" xr:uid="{90220A37-D611-417B-BCBE-42249FAC9884}"/>
    <cellStyle name="Normal 7 46 2 3 2" xfId="14430" xr:uid="{9B2C41C7-B3E2-433B-84E4-87BD05B20A15}"/>
    <cellStyle name="Normal 7 46 2 3 2 2" xfId="29268" xr:uid="{D4D60C77-0795-4EE1-96CB-2E782C35D88E}"/>
    <cellStyle name="Normal 7 46 2 3 2 3" xfId="44101" xr:uid="{53E34925-0A79-453C-ABD7-15A96CACFACF}"/>
    <cellStyle name="Normal 7 46 2 3 3" xfId="21848" xr:uid="{6F0A641B-405C-41E3-841B-C222D0678FFF}"/>
    <cellStyle name="Normal 7 46 2 3 4" xfId="36681" xr:uid="{BF664B51-C58B-428B-AC8A-F3E4BE2AD666}"/>
    <cellStyle name="Normal 7 46 2 4" xfId="11190" xr:uid="{D787CE29-DF48-477A-9AC9-605DAF416A25}"/>
    <cellStyle name="Normal 7 46 2 4 2" xfId="26028" xr:uid="{EFC0D3A2-2726-451D-8234-2E08A67190C2}"/>
    <cellStyle name="Normal 7 46 2 4 3" xfId="40861" xr:uid="{8439609A-45AF-4697-9DC0-5AA71E7F0A65}"/>
    <cellStyle name="Normal 7 46 2 5" xfId="18608" xr:uid="{6B083685-6C70-478B-B6F8-A10BFF848574}"/>
    <cellStyle name="Normal 7 46 2 6" xfId="33441" xr:uid="{3242DE64-5749-4086-94A8-CB60AA1DD203}"/>
    <cellStyle name="Normal 7 46 3" xfId="3772" xr:uid="{51E19F86-682A-4765-97E8-4F1A43390B98}"/>
    <cellStyle name="Normal 7 46 3 2" xfId="5142" xr:uid="{56FF769F-3BA9-463B-AB9B-B263DCABE791}"/>
    <cellStyle name="Normal 7 46 3 2 2" xfId="8381" xr:uid="{331A084A-0094-4254-B939-8E3BA24AE368}"/>
    <cellStyle name="Normal 7 46 3 2 2 2" xfId="15804" xr:uid="{15D08749-E24E-414C-9C98-23CC4946D2E0}"/>
    <cellStyle name="Normal 7 46 3 2 2 2 2" xfId="30642" xr:uid="{442DF208-5C20-4D75-A64E-1F80AE67D9DF}"/>
    <cellStyle name="Normal 7 46 3 2 2 2 3" xfId="45475" xr:uid="{4C12B4BB-F6CC-4305-BF4B-F7074A6F0073}"/>
    <cellStyle name="Normal 7 46 3 2 2 3" xfId="23222" xr:uid="{72388C53-C8F7-40C9-8D79-EF824FB8D978}"/>
    <cellStyle name="Normal 7 46 3 2 2 4" xfId="38055" xr:uid="{BB9FB356-75BD-4572-8F46-8C6A15230042}"/>
    <cellStyle name="Normal 7 46 3 2 3" xfId="12566" xr:uid="{79CCC0A3-5836-4398-BCCB-08F367FFE937}"/>
    <cellStyle name="Normal 7 46 3 2 3 2" xfId="27404" xr:uid="{B9870C60-C09B-49C1-9A09-2197625D94CE}"/>
    <cellStyle name="Normal 7 46 3 2 3 3" xfId="42237" xr:uid="{0A32734D-5090-4F07-9233-E31DDF75B36B}"/>
    <cellStyle name="Normal 7 46 3 2 4" xfId="19984" xr:uid="{92FB1986-CC28-4DC0-B429-2120797E21AE}"/>
    <cellStyle name="Normal 7 46 3 2 5" xfId="34817" xr:uid="{6E449981-C537-401A-900A-1CB22591C598}"/>
    <cellStyle name="Normal 7 46 3 3" xfId="7008" xr:uid="{9563B879-6848-40FC-91D3-DC606ED15E62}"/>
    <cellStyle name="Normal 7 46 3 3 2" xfId="14431" xr:uid="{AE9D8830-06A2-4BAE-A655-6E11605FD995}"/>
    <cellStyle name="Normal 7 46 3 3 2 2" xfId="29269" xr:uid="{2369EA02-A414-431E-9B30-274D2677DD30}"/>
    <cellStyle name="Normal 7 46 3 3 2 3" xfId="44102" xr:uid="{505E3919-6FD4-41F8-BD8C-B0E4EB86A2A7}"/>
    <cellStyle name="Normal 7 46 3 3 3" xfId="21849" xr:uid="{E2376E79-C102-473A-82B9-DFA06F4C416D}"/>
    <cellStyle name="Normal 7 46 3 3 4" xfId="36682" xr:uid="{4A291704-F9BE-4F37-9EE0-BF9CD1D7C79A}"/>
    <cellStyle name="Normal 7 46 3 4" xfId="11191" xr:uid="{A48D9BCE-5A71-4066-9117-B8A54EED8F03}"/>
    <cellStyle name="Normal 7 46 3 4 2" xfId="26029" xr:uid="{F3DA0CB0-30D4-4A39-AF12-659F8A7A13C8}"/>
    <cellStyle name="Normal 7 46 3 4 3" xfId="40862" xr:uid="{9B25CCCF-DD13-4261-8C70-B213EB04748A}"/>
    <cellStyle name="Normal 7 46 3 5" xfId="18609" xr:uid="{FD697213-575C-4A40-A386-788145B796CE}"/>
    <cellStyle name="Normal 7 46 3 6" xfId="33442" xr:uid="{7F112F6B-7688-4DB4-8A3B-24453CBB2D05}"/>
    <cellStyle name="Normal 7 46 4" xfId="5143" xr:uid="{9DDE597C-80D9-4AEB-92E4-2FFB45647856}"/>
    <cellStyle name="Normal 7 46 4 2" xfId="8382" xr:uid="{7C0AADA9-8408-4B2B-8144-CFB707B26EAB}"/>
    <cellStyle name="Normal 7 46 4 2 2" xfId="15805" xr:uid="{FDE02EC4-2766-4ABD-BA19-C2C2D8E666EA}"/>
    <cellStyle name="Normal 7 46 4 2 2 2" xfId="30643" xr:uid="{26B6F697-5D04-43DE-800F-00E36A92F112}"/>
    <cellStyle name="Normal 7 46 4 2 2 3" xfId="45476" xr:uid="{1095912C-0E5F-44F8-9CF2-26AEA8FFCD33}"/>
    <cellStyle name="Normal 7 46 4 2 3" xfId="23223" xr:uid="{FC33573E-EED3-4270-8B35-AA8E14D0A49C}"/>
    <cellStyle name="Normal 7 46 4 2 4" xfId="38056" xr:uid="{B5EEB0C0-5563-4504-BA6F-59E24BF4261C}"/>
    <cellStyle name="Normal 7 46 4 3" xfId="12567" xr:uid="{0CCFF445-03E2-467B-8A5B-D50386026928}"/>
    <cellStyle name="Normal 7 46 4 3 2" xfId="27405" xr:uid="{EF74E0CA-512F-4688-BCBA-CED5B8846D6F}"/>
    <cellStyle name="Normal 7 46 4 3 3" xfId="42238" xr:uid="{97301DC0-8068-4E73-842F-1FABADC942CB}"/>
    <cellStyle name="Normal 7 46 4 4" xfId="19985" xr:uid="{AA5BCDDB-ABF6-4BD0-AF75-C3F615E1377D}"/>
    <cellStyle name="Normal 7 46 4 5" xfId="34818" xr:uid="{EB19742E-3C5D-4122-8DD0-A22FE75485F8}"/>
    <cellStyle name="Normal 7 46 5" xfId="5893" xr:uid="{315BBB8E-604C-459E-891D-F7984E810C10}"/>
    <cellStyle name="Normal 7 46 5 2" xfId="9132" xr:uid="{27F95E6E-01B9-49EA-8E89-7FC068F0F7F7}"/>
    <cellStyle name="Normal 7 46 5 2 2" xfId="16555" xr:uid="{2153A068-5F19-465E-8D9D-0A06371D90D7}"/>
    <cellStyle name="Normal 7 46 5 2 2 2" xfId="31393" xr:uid="{B0C9D5EF-2F09-46F1-B0B5-965EA39D3FA8}"/>
    <cellStyle name="Normal 7 46 5 2 2 3" xfId="46226" xr:uid="{3C5BEC4A-B6C8-46D5-AAF5-1B952D071352}"/>
    <cellStyle name="Normal 7 46 5 2 3" xfId="23973" xr:uid="{30C05D7A-5BF3-4AD4-A80E-38ACB60B2233}"/>
    <cellStyle name="Normal 7 46 5 2 4" xfId="38806" xr:uid="{AA3494D1-C962-4E02-8D68-E86CCC67F18C}"/>
    <cellStyle name="Normal 7 46 5 3" xfId="13317" xr:uid="{722CB36B-C749-404E-AA13-2670138ADB76}"/>
    <cellStyle name="Normal 7 46 5 3 2" xfId="28155" xr:uid="{83040C19-7CB6-4F90-9D96-B2BC38B10018}"/>
    <cellStyle name="Normal 7 46 5 3 3" xfId="42988" xr:uid="{5CBBE8EC-CF9A-4269-B6AB-D1724CD29D3D}"/>
    <cellStyle name="Normal 7 46 5 4" xfId="20735" xr:uid="{174F81E6-2131-4A9E-B384-A2C1E6D0D646}"/>
    <cellStyle name="Normal 7 46 5 5" xfId="35568" xr:uid="{BFDBC32B-DA52-4D2D-980E-8DEC7135671D}"/>
    <cellStyle name="Normal 7 46 6" xfId="3770" xr:uid="{369654ED-D13A-4F05-8DF1-3747E6979F51}"/>
    <cellStyle name="Normal 7 46 6 2" xfId="9627" xr:uid="{3C1D8E2D-A991-41F6-BDE6-2A458BD029F8}"/>
    <cellStyle name="Normal 7 46 6 2 2" xfId="17050" xr:uid="{F563DACC-EB5A-49C7-845C-CEEA214B040F}"/>
    <cellStyle name="Normal 7 46 6 2 2 2" xfId="31888" xr:uid="{3D3DBFA7-94A0-4509-B45E-334115741686}"/>
    <cellStyle name="Normal 7 46 6 2 2 3" xfId="46721" xr:uid="{8123C0D8-D0E2-4AB1-AFC7-6592A85AFB6E}"/>
    <cellStyle name="Normal 7 46 6 2 3" xfId="24468" xr:uid="{AF0D7CC3-8E75-49F3-A637-C4EA3BDCD157}"/>
    <cellStyle name="Normal 7 46 6 2 4" xfId="39301" xr:uid="{8CE39592-6A69-4D12-B4D6-47611F2DC1A2}"/>
    <cellStyle name="Normal 7 46 6 3" xfId="11189" xr:uid="{BF5C6C57-443B-4910-AC70-0DC11AB7D90B}"/>
    <cellStyle name="Normal 7 46 6 3 2" xfId="26027" xr:uid="{DB9F2F26-DDE3-4BB3-B99E-D5AD8C56C357}"/>
    <cellStyle name="Normal 7 46 6 3 3" xfId="40860" xr:uid="{0281FC6F-B6AC-43A8-8F54-F6B1C409C996}"/>
    <cellStyle name="Normal 7 46 6 4" xfId="18607" xr:uid="{233EF407-E03C-4EFF-A60C-F2C8E09A39DC}"/>
    <cellStyle name="Normal 7 46 6 5" xfId="33440" xr:uid="{2CCFF4A9-0B0F-4E43-9B31-C70DE282A684}"/>
    <cellStyle name="Normal 7 46 7" xfId="7006" xr:uid="{AB3F742E-DC2E-4304-83EB-D60DD49AC1BA}"/>
    <cellStyle name="Normal 7 46 7 2" xfId="14429" xr:uid="{926783F7-633A-4A62-B0FD-D803894B8BFB}"/>
    <cellStyle name="Normal 7 46 7 2 2" xfId="29267" xr:uid="{458DA857-95CB-4D4D-986F-3539D8ED8294}"/>
    <cellStyle name="Normal 7 46 7 2 3" xfId="44100" xr:uid="{ED30261A-E063-4C75-B599-3BED11541616}"/>
    <cellStyle name="Normal 7 46 7 3" xfId="21847" xr:uid="{6E8E282A-D86D-42FC-813C-AB3D1EE24DDA}"/>
    <cellStyle name="Normal 7 46 7 4" xfId="36680" xr:uid="{3104E155-0DE3-4A4A-98D9-39EFF5162CDF}"/>
    <cellStyle name="Normal 7 46 8" xfId="10266" xr:uid="{C6AE4630-F742-4F67-85DD-8AABB5FC56E7}"/>
    <cellStyle name="Normal 7 46 8 2" xfId="25104" xr:uid="{04EF26E2-E2D3-401A-BEEF-CAAE877FAB6B}"/>
    <cellStyle name="Normal 7 46 8 3" xfId="39937" xr:uid="{F7F5882F-0D09-43F8-B466-E953615441F0}"/>
    <cellStyle name="Normal 7 46 9" xfId="17684" xr:uid="{8F3ECB09-40FD-4D06-97B1-5C43A3A0355A}"/>
    <cellStyle name="Normal 7 47" xfId="2866" xr:uid="{C8D520A0-9EC9-4C81-AF6B-1437250DE244}"/>
    <cellStyle name="Normal 7 47 2" xfId="5144" xr:uid="{87E20841-4B49-4A2C-B30A-27BCB64F8B89}"/>
    <cellStyle name="Normal 7 47 2 2" xfId="8383" xr:uid="{D3343615-8985-4948-B188-024CE2F81A35}"/>
    <cellStyle name="Normal 7 47 2 2 2" xfId="15806" xr:uid="{5ED5E8CB-CF71-4C0C-85EB-18C4C7B269DB}"/>
    <cellStyle name="Normal 7 47 2 2 2 2" xfId="30644" xr:uid="{BF978B6B-2335-4CA5-BDE8-8A4E553F1F02}"/>
    <cellStyle name="Normal 7 47 2 2 2 3" xfId="45477" xr:uid="{BEE75E47-5D23-4F2D-A37F-8F458D4335BC}"/>
    <cellStyle name="Normal 7 47 2 2 3" xfId="23224" xr:uid="{75BBA144-BB97-4559-810A-740131F0D579}"/>
    <cellStyle name="Normal 7 47 2 2 4" xfId="38057" xr:uid="{6BCEFB63-D9B7-43D4-B621-A326EE2B8F81}"/>
    <cellStyle name="Normal 7 47 2 3" xfId="12568" xr:uid="{1399187E-EAAD-4BF2-94F2-D1440E913666}"/>
    <cellStyle name="Normal 7 47 2 3 2" xfId="27406" xr:uid="{F22C90E8-22AC-4100-B77E-AF236870875C}"/>
    <cellStyle name="Normal 7 47 2 3 3" xfId="42239" xr:uid="{2B072CDC-7223-4B06-9512-D22202D107D2}"/>
    <cellStyle name="Normal 7 47 2 4" xfId="19986" xr:uid="{D4AD6895-8E3C-4D00-83C5-0CB968F96C7D}"/>
    <cellStyle name="Normal 7 47 2 5" xfId="34819" xr:uid="{FA39879C-BB4B-469C-98C6-9D7D96A2C838}"/>
    <cellStyle name="Normal 7 47 3" xfId="5713" xr:uid="{68100947-B114-422A-8C60-64128686192E}"/>
    <cellStyle name="Normal 7 47 3 2" xfId="8953" xr:uid="{3F0D3E40-B807-4B04-8141-EC57ABFE9F80}"/>
    <cellStyle name="Normal 7 47 3 2 2" xfId="16376" xr:uid="{16D28FFF-34C4-4EA4-B7CB-ACA91A17E517}"/>
    <cellStyle name="Normal 7 47 3 2 2 2" xfId="31214" xr:uid="{0BB67254-CAED-4937-9013-FD64AEB4A836}"/>
    <cellStyle name="Normal 7 47 3 2 2 3" xfId="46047" xr:uid="{35618D24-F9D9-4983-ADA4-23545343005C}"/>
    <cellStyle name="Normal 7 47 3 2 3" xfId="23794" xr:uid="{CDDC4BB7-1D57-4059-A23E-C70865942B6C}"/>
    <cellStyle name="Normal 7 47 3 2 4" xfId="38627" xr:uid="{7EDCB498-C9CD-422C-91AF-373E92BCCB08}"/>
    <cellStyle name="Normal 7 47 3 3" xfId="13138" xr:uid="{F243872A-EC89-4C2C-AF40-0CEE1B0CD56B}"/>
    <cellStyle name="Normal 7 47 3 3 2" xfId="27976" xr:uid="{76268508-79CF-48AA-A674-7BB6491F9B58}"/>
    <cellStyle name="Normal 7 47 3 3 3" xfId="42809" xr:uid="{F4D0924D-0D88-45A6-B59E-B6D9D43F7201}"/>
    <cellStyle name="Normal 7 47 3 4" xfId="20556" xr:uid="{4CCD664E-45F8-4FA8-8AC8-AF4B185270AE}"/>
    <cellStyle name="Normal 7 47 3 5" xfId="35389" xr:uid="{94C3ACAC-F71A-4E0C-B55B-0AD3E6D64C97}"/>
    <cellStyle name="Normal 7 47 4" xfId="3773" xr:uid="{024F114D-D83E-4CA8-BC28-CADBB22C8478}"/>
    <cellStyle name="Normal 7 47 4 2" xfId="9628" xr:uid="{428FBC02-B608-40BE-BFDD-8181999D40FD}"/>
    <cellStyle name="Normal 7 47 4 2 2" xfId="17051" xr:uid="{0BC058BB-751B-4908-9EF4-D52ECBE987DB}"/>
    <cellStyle name="Normal 7 47 4 2 2 2" xfId="31889" xr:uid="{A8BAF34D-9557-41F7-962B-285657AA456A}"/>
    <cellStyle name="Normal 7 47 4 2 2 3" xfId="46722" xr:uid="{23E0F54F-B958-4FA9-91AF-023B0130F993}"/>
    <cellStyle name="Normal 7 47 4 2 3" xfId="24469" xr:uid="{F7946F63-D742-4E06-9E3C-DCE4CB50B553}"/>
    <cellStyle name="Normal 7 47 4 2 4" xfId="39302" xr:uid="{DA12ED69-669D-44A2-8541-E68947FCCB66}"/>
    <cellStyle name="Normal 7 47 4 3" xfId="11192" xr:uid="{77DAB490-7271-4D84-B9F9-330A5FFCD39B}"/>
    <cellStyle name="Normal 7 47 4 3 2" xfId="26030" xr:uid="{E22FE134-7F6C-440F-BB55-3C0A0F9EA3F0}"/>
    <cellStyle name="Normal 7 47 4 3 3" xfId="40863" xr:uid="{8E785CB2-3766-439D-8C8E-B5B8DE3BB296}"/>
    <cellStyle name="Normal 7 47 4 4" xfId="18610" xr:uid="{843A7BB1-2732-4CF3-A640-00754AB16F4E}"/>
    <cellStyle name="Normal 7 47 4 5" xfId="33443" xr:uid="{00752F08-69AC-466A-9F6B-D3EA6B5EB467}"/>
    <cellStyle name="Normal 7 47 5" xfId="7009" xr:uid="{583421E2-CF25-4603-BB4A-505851AADDB8}"/>
    <cellStyle name="Normal 7 47 5 2" xfId="14432" xr:uid="{132DB9E1-B215-4B41-970E-265F5AFB226E}"/>
    <cellStyle name="Normal 7 47 5 2 2" xfId="29270" xr:uid="{4F52804D-770A-4A30-B1AA-444E6E995EB5}"/>
    <cellStyle name="Normal 7 47 5 2 3" xfId="44103" xr:uid="{0B62C92A-D8D0-45F1-A0FD-29C7B2B5D20D}"/>
    <cellStyle name="Normal 7 47 5 3" xfId="21850" xr:uid="{E3B0DB3B-EA17-49F8-8A4D-BF77857AB265}"/>
    <cellStyle name="Normal 7 47 5 4" xfId="36683" xr:uid="{70E0A064-7769-4A57-98C1-3E5E6B7795C1}"/>
    <cellStyle name="Normal 7 47 6" xfId="10276" xr:uid="{BB843F79-16FF-4DF4-9002-4B859121875F}"/>
    <cellStyle name="Normal 7 47 6 2" xfId="25114" xr:uid="{6895DB71-95E6-4068-A614-393A909F6F98}"/>
    <cellStyle name="Normal 7 47 6 3" xfId="39947" xr:uid="{F510CC02-FF00-426A-8453-8BDA9A78DF6D}"/>
    <cellStyle name="Normal 7 47 7" xfId="17694" xr:uid="{2A674830-6955-4878-BCFD-A5CEECB23531}"/>
    <cellStyle name="Normal 7 47 8" xfId="32527" xr:uid="{ADE32287-1099-42D0-A506-2D976CF8F0A5}"/>
    <cellStyle name="Normal 7 48" xfId="3774" xr:uid="{6861A01F-3C74-41F9-97CB-3A98E8297A7E}"/>
    <cellStyle name="Normal 7 48 2" xfId="5145" xr:uid="{8DB634EE-8761-4A93-BB2A-727275FCB8F2}"/>
    <cellStyle name="Normal 7 48 2 2" xfId="8384" xr:uid="{761101BB-93AD-4350-83AD-110423BC8F7B}"/>
    <cellStyle name="Normal 7 48 2 2 2" xfId="15807" xr:uid="{CD28C789-2A54-4B21-B357-718545300149}"/>
    <cellStyle name="Normal 7 48 2 2 2 2" xfId="30645" xr:uid="{CBF4A7BF-78DF-4345-90DF-59B616B9CC74}"/>
    <cellStyle name="Normal 7 48 2 2 2 3" xfId="45478" xr:uid="{3E9A3631-284A-4FA6-9A7B-DA039CE6E9B7}"/>
    <cellStyle name="Normal 7 48 2 2 3" xfId="23225" xr:uid="{DD9F70CE-0791-4AE1-8D67-1FD5694EBC8E}"/>
    <cellStyle name="Normal 7 48 2 2 4" xfId="38058" xr:uid="{2D2C8CA4-1D10-4018-9DCB-20846BF782BF}"/>
    <cellStyle name="Normal 7 48 2 3" xfId="12569" xr:uid="{BD8F3065-A3C2-4F5F-919D-1C74DEC5E96D}"/>
    <cellStyle name="Normal 7 48 2 3 2" xfId="27407" xr:uid="{D44F65D7-4D58-4497-B939-C09B7EBFDA4C}"/>
    <cellStyle name="Normal 7 48 2 3 3" xfId="42240" xr:uid="{1DE3C8B3-D5A4-4FE8-8D06-0CACD2A7EB09}"/>
    <cellStyle name="Normal 7 48 2 4" xfId="19987" xr:uid="{9F89EB6D-3967-4E9A-AA15-A877A17446DA}"/>
    <cellStyle name="Normal 7 48 2 5" xfId="34820" xr:uid="{BFAE4954-0B42-4031-999E-BCFA5626872A}"/>
    <cellStyle name="Normal 7 48 3" xfId="7010" xr:uid="{7F3C0E9E-AE24-4306-8B76-26C861CF9C18}"/>
    <cellStyle name="Normal 7 48 3 2" xfId="14433" xr:uid="{0B452B88-825C-4272-9457-E97437EFA7E6}"/>
    <cellStyle name="Normal 7 48 3 2 2" xfId="29271" xr:uid="{796398F9-266C-4F70-ABA3-9FAF461F862E}"/>
    <cellStyle name="Normal 7 48 3 2 3" xfId="44104" xr:uid="{D7DF330F-8C6A-4E03-9018-0D9A6B5519CB}"/>
    <cellStyle name="Normal 7 48 3 3" xfId="21851" xr:uid="{D8FDCE9E-7246-4024-9960-D0A7211EF145}"/>
    <cellStyle name="Normal 7 48 3 4" xfId="36684" xr:uid="{46FD95D1-EC6A-4442-888B-FB83C9C285A4}"/>
    <cellStyle name="Normal 7 48 4" xfId="11193" xr:uid="{7B39F178-7B93-486C-B360-83B54C8F085F}"/>
    <cellStyle name="Normal 7 48 4 2" xfId="26031" xr:uid="{C20F89A0-9E9A-485B-B1FE-F4CC7A48BFE9}"/>
    <cellStyle name="Normal 7 48 4 3" xfId="40864" xr:uid="{F431BF42-3F5C-444E-AC8A-12C88ECCDCE8}"/>
    <cellStyle name="Normal 7 48 5" xfId="18611" xr:uid="{ADBC5D5E-7A21-49AC-9441-2C99C22E46FD}"/>
    <cellStyle name="Normal 7 48 6" xfId="33444" xr:uid="{AB4BE4D0-4C30-4124-BF19-2FDEFA9BEC8D}"/>
    <cellStyle name="Normal 7 49" xfId="5146" xr:uid="{6C9E8B7A-C77D-40AC-864C-8C92680B2185}"/>
    <cellStyle name="Normal 7 49 2" xfId="8385" xr:uid="{E1FCA975-E449-490A-9759-2F694EC96CF5}"/>
    <cellStyle name="Normal 7 49 2 2" xfId="15808" xr:uid="{7B61A6F0-4968-4243-980D-FE55F869E75C}"/>
    <cellStyle name="Normal 7 49 2 2 2" xfId="30646" xr:uid="{5764DB87-7293-49A2-8F48-16D2F38D6B21}"/>
    <cellStyle name="Normal 7 49 2 2 3" xfId="45479" xr:uid="{634FE165-E4AC-47F2-B0DA-D43E53EAE0A5}"/>
    <cellStyle name="Normal 7 49 2 3" xfId="23226" xr:uid="{25CE631B-F174-46CD-97B2-92095CE3CF95}"/>
    <cellStyle name="Normal 7 49 2 4" xfId="38059" xr:uid="{46532537-1C80-49E4-B212-3382BD038A59}"/>
    <cellStyle name="Normal 7 49 3" xfId="12570" xr:uid="{4158474B-024D-490A-9AD3-CE94C4F07345}"/>
    <cellStyle name="Normal 7 49 3 2" xfId="27408" xr:uid="{2B62251B-23A4-4E02-8B29-AB68A756E1F7}"/>
    <cellStyle name="Normal 7 49 3 3" xfId="42241" xr:uid="{A31521AB-69DD-4F6A-B4DB-403B185A2A94}"/>
    <cellStyle name="Normal 7 49 4" xfId="19988" xr:uid="{522A8CC7-3E47-41CA-9D5F-3B5CC4C5A38D}"/>
    <cellStyle name="Normal 7 49 5" xfId="34821" xr:uid="{AD5D784D-462D-40CF-AB2C-F41A57014779}"/>
    <cellStyle name="Normal 7 5" xfId="1832" xr:uid="{D8CE78E9-E314-4960-AB20-D5BAA3B170D5}"/>
    <cellStyle name="Normal 7 5 10" xfId="32158" xr:uid="{9190841A-354D-4526-928A-0FF095CB5C67}"/>
    <cellStyle name="Normal 7 5 2" xfId="1833" xr:uid="{C9A21CCB-691B-4C17-A400-FAF72CD255D6}"/>
    <cellStyle name="Normal 7 5 2 2" xfId="5147" xr:uid="{08AACF48-8DE7-4AE8-A1A8-90BAE99AE7AE}"/>
    <cellStyle name="Normal 7 5 2 2 2" xfId="8386" xr:uid="{22C47B7E-DF31-4027-A86A-0AB4FBF7998B}"/>
    <cellStyle name="Normal 7 5 2 2 2 2" xfId="15809" xr:uid="{5BDF4E5A-D3F6-4702-85F9-2BA27B481148}"/>
    <cellStyle name="Normal 7 5 2 2 2 2 2" xfId="30647" xr:uid="{E636B9A1-0537-4CE3-92E6-0D458DCACD57}"/>
    <cellStyle name="Normal 7 5 2 2 2 2 3" xfId="45480" xr:uid="{B86955CB-CD55-431D-A4DB-C5D1016C1F1F}"/>
    <cellStyle name="Normal 7 5 2 2 2 3" xfId="23227" xr:uid="{EEDCA44F-79B4-4331-B1C7-3CCF3E017291}"/>
    <cellStyle name="Normal 7 5 2 2 2 4" xfId="38060" xr:uid="{181C1DE6-4ED6-49A9-A84E-83BA129D2681}"/>
    <cellStyle name="Normal 7 5 2 2 3" xfId="12571" xr:uid="{9B1D5E0F-AB57-4620-96DE-3CB18D4B6026}"/>
    <cellStyle name="Normal 7 5 2 2 3 2" xfId="27409" xr:uid="{85A24E4B-96D8-4268-8377-2EED3153464C}"/>
    <cellStyle name="Normal 7 5 2 2 3 3" xfId="42242" xr:uid="{86FEFB63-C45C-4089-811A-7CF977C80B2E}"/>
    <cellStyle name="Normal 7 5 2 2 4" xfId="19989" xr:uid="{E6F69056-F211-4439-942B-6C1BCAEF3BA7}"/>
    <cellStyle name="Normal 7 5 2 2 5" xfId="34822" xr:uid="{4DA848DB-1625-4DDF-B6FD-B2AADCF90EB4}"/>
    <cellStyle name="Normal 7 5 2 3" xfId="7012" xr:uid="{3B9BFC9D-DA12-49E1-B46E-4720339C246A}"/>
    <cellStyle name="Normal 7 5 2 3 2" xfId="14435" xr:uid="{3D601C74-9927-4F62-9A00-F39DB0571EBE}"/>
    <cellStyle name="Normal 7 5 2 3 2 2" xfId="29273" xr:uid="{56310E8F-0935-4C4D-A431-0C09569A8D9F}"/>
    <cellStyle name="Normal 7 5 2 3 2 3" xfId="44106" xr:uid="{99B77F56-6017-46EE-9E65-93B5C45AD819}"/>
    <cellStyle name="Normal 7 5 2 3 3" xfId="21853" xr:uid="{CD667DAF-03DF-4F50-849B-708BBB4954BB}"/>
    <cellStyle name="Normal 7 5 2 3 4" xfId="36686" xr:uid="{F7F5C08E-1E7C-4F10-BDD1-0046E64706ED}"/>
    <cellStyle name="Normal 7 5 2 4" xfId="11195" xr:uid="{00FFFA37-5F32-4746-BEE7-AFA04364F865}"/>
    <cellStyle name="Normal 7 5 2 4 2" xfId="26033" xr:uid="{B06FF992-FC8C-4F58-AF3E-04EDDE5DAA7A}"/>
    <cellStyle name="Normal 7 5 2 4 3" xfId="40866" xr:uid="{1A59AF52-001A-47EE-A09D-7A166D5918C5}"/>
    <cellStyle name="Normal 7 5 2 5" xfId="18613" xr:uid="{9F7AD053-11E9-4E5C-AA3E-2ACD1229BF40}"/>
    <cellStyle name="Normal 7 5 2 6" xfId="33446" xr:uid="{4FDD6DFB-88F4-428E-9371-4F9086F747A7}"/>
    <cellStyle name="Normal 7 5 2 7" xfId="3776" xr:uid="{406BE0BE-9C24-4FDE-A380-708F1239F918}"/>
    <cellStyle name="Normal 7 5 3" xfId="1834" xr:uid="{48C98335-9DA4-456E-B063-2DFA61F08DCF}"/>
    <cellStyle name="Normal 7 5 3 2" xfId="5148" xr:uid="{E1DE4FE2-DA40-4C6F-96EF-AEC7882298A1}"/>
    <cellStyle name="Normal 7 5 3 2 2" xfId="8387" xr:uid="{259ACBCF-73ED-4339-9A3C-25B98AD159FA}"/>
    <cellStyle name="Normal 7 5 3 2 2 2" xfId="15810" xr:uid="{06F51643-0360-4A21-8A48-0AF54493684E}"/>
    <cellStyle name="Normal 7 5 3 2 2 2 2" xfId="30648" xr:uid="{53D44878-D62B-4967-95D4-0C96D76651A7}"/>
    <cellStyle name="Normal 7 5 3 2 2 2 3" xfId="45481" xr:uid="{4FC41238-7A4D-4075-9B90-45844D681D3E}"/>
    <cellStyle name="Normal 7 5 3 2 2 3" xfId="23228" xr:uid="{363FA389-D01F-4A2A-8E7B-6F2F243262DA}"/>
    <cellStyle name="Normal 7 5 3 2 2 4" xfId="38061" xr:uid="{30DE11EA-684F-4A83-BDEE-2505184033E8}"/>
    <cellStyle name="Normal 7 5 3 2 3" xfId="12572" xr:uid="{17D5F4C6-2E52-4242-A5A1-D6F6396532EB}"/>
    <cellStyle name="Normal 7 5 3 2 3 2" xfId="27410" xr:uid="{8AA23ADD-3961-4D3E-88AE-C526E80B8350}"/>
    <cellStyle name="Normal 7 5 3 2 3 3" xfId="42243" xr:uid="{C71672BC-5FE4-4A7B-9615-7518C4E90CD5}"/>
    <cellStyle name="Normal 7 5 3 2 4" xfId="19990" xr:uid="{CCDBD25B-0F71-416D-AA40-E26D95FE92AA}"/>
    <cellStyle name="Normal 7 5 3 2 5" xfId="34823" xr:uid="{510174E5-35B4-4F58-8FB2-513EBAEEDE9F}"/>
    <cellStyle name="Normal 7 5 3 3" xfId="7013" xr:uid="{CC5606EF-0617-47AA-ABD2-6E9880968060}"/>
    <cellStyle name="Normal 7 5 3 3 2" xfId="14436" xr:uid="{FB365FE9-3BCC-4829-82E6-137F1419D5B8}"/>
    <cellStyle name="Normal 7 5 3 3 2 2" xfId="29274" xr:uid="{FB791E83-84FA-44D4-A7F5-8302042F580E}"/>
    <cellStyle name="Normal 7 5 3 3 2 3" xfId="44107" xr:uid="{7F32DB94-8DF5-47CC-979A-9B101CE5DC16}"/>
    <cellStyle name="Normal 7 5 3 3 3" xfId="21854" xr:uid="{0412DF21-20D2-4E89-8C13-6026762B1022}"/>
    <cellStyle name="Normal 7 5 3 3 4" xfId="36687" xr:uid="{A6475E0E-7D9A-431B-84CB-08D243395DD9}"/>
    <cellStyle name="Normal 7 5 3 4" xfId="11196" xr:uid="{6788209A-32CD-46CE-A025-477194742498}"/>
    <cellStyle name="Normal 7 5 3 4 2" xfId="26034" xr:uid="{182675F9-F1A0-4204-9156-32AB0DE297A6}"/>
    <cellStyle name="Normal 7 5 3 4 3" xfId="40867" xr:uid="{AF37CCC2-669D-474F-9E25-FBDFFCC2A32E}"/>
    <cellStyle name="Normal 7 5 3 5" xfId="18614" xr:uid="{6AF15A18-F771-4FC1-A19D-09ACA2B1FD93}"/>
    <cellStyle name="Normal 7 5 3 6" xfId="33447" xr:uid="{7E0D8088-C37D-45F6-9F51-5A7F68B89E0C}"/>
    <cellStyle name="Normal 7 5 4" xfId="5149" xr:uid="{E32B3CB2-5CD1-4F04-878A-1F059B8DE2EA}"/>
    <cellStyle name="Normal 7 5 4 2" xfId="8388" xr:uid="{CA6EBDD5-BF8D-41A2-98A3-0B1312D9C285}"/>
    <cellStyle name="Normal 7 5 4 2 2" xfId="15811" xr:uid="{C0D405FA-2796-4320-A3CC-8B033F9A3975}"/>
    <cellStyle name="Normal 7 5 4 2 2 2" xfId="30649" xr:uid="{F2FC919D-5A9E-4B43-BF66-B193CD66EFD2}"/>
    <cellStyle name="Normal 7 5 4 2 2 3" xfId="45482" xr:uid="{07E0B9C0-375B-4753-8F05-4E319592A4F9}"/>
    <cellStyle name="Normal 7 5 4 2 3" xfId="23229" xr:uid="{A9955EEB-DC80-4FB4-A879-25FBA98D713A}"/>
    <cellStyle name="Normal 7 5 4 2 4" xfId="38062" xr:uid="{760D699F-B963-4D88-B9D7-12F240E986C2}"/>
    <cellStyle name="Normal 7 5 4 3" xfId="12573" xr:uid="{A7FCB9DB-4910-423C-89FC-1E6B485C411A}"/>
    <cellStyle name="Normal 7 5 4 3 2" xfId="27411" xr:uid="{09CEBBF5-1A9B-42FB-B1E2-CC29D09BA20A}"/>
    <cellStyle name="Normal 7 5 4 3 3" xfId="42244" xr:uid="{05A809F6-1A58-49B6-A277-C5B02859C707}"/>
    <cellStyle name="Normal 7 5 4 4" xfId="19991" xr:uid="{F8708552-2433-414C-9F07-56CDBE6491E8}"/>
    <cellStyle name="Normal 7 5 4 5" xfId="34824" xr:uid="{255AF17A-D32E-4663-B65E-38FC366519E1}"/>
    <cellStyle name="Normal 7 5 5" xfId="5886" xr:uid="{671BDC2B-569E-4C33-9160-E3E32BC7298C}"/>
    <cellStyle name="Normal 7 5 5 2" xfId="9125" xr:uid="{A6EFC8DB-D353-47D5-8855-19F6D5E44432}"/>
    <cellStyle name="Normal 7 5 5 2 2" xfId="16548" xr:uid="{42C31E0D-5467-4F14-81AF-5AEF473F54A7}"/>
    <cellStyle name="Normal 7 5 5 2 2 2" xfId="31386" xr:uid="{E0D0693B-A4D8-4E2C-9F3F-EE5AA3CDACDB}"/>
    <cellStyle name="Normal 7 5 5 2 2 3" xfId="46219" xr:uid="{4F7C155B-56D7-4010-8508-B9CB69B35F36}"/>
    <cellStyle name="Normal 7 5 5 2 3" xfId="23966" xr:uid="{DFB1731D-F9B5-4C13-8BFC-AF1315702656}"/>
    <cellStyle name="Normal 7 5 5 2 4" xfId="38799" xr:uid="{B249F6CD-F0A8-40EF-A4C2-08ECEBBA25A8}"/>
    <cellStyle name="Normal 7 5 5 3" xfId="13310" xr:uid="{149E0BBF-29B0-4ED3-89E4-4D4E3BE9E741}"/>
    <cellStyle name="Normal 7 5 5 3 2" xfId="28148" xr:uid="{9441F949-BFB4-4862-B8A3-F1347D0F97CE}"/>
    <cellStyle name="Normal 7 5 5 3 3" xfId="42981" xr:uid="{B5540C4B-B310-476B-A329-0C15F466E358}"/>
    <cellStyle name="Normal 7 5 5 4" xfId="20728" xr:uid="{8EFD7304-F924-49E9-8435-0DD16FB57DFC}"/>
    <cellStyle name="Normal 7 5 5 5" xfId="35561" xr:uid="{8B8C172A-9939-4836-B472-9A78D8546A41}"/>
    <cellStyle name="Normal 7 5 6" xfId="3775" xr:uid="{F1DDEA68-111A-4140-9C37-001F5005A171}"/>
    <cellStyle name="Normal 7 5 6 2" xfId="9629" xr:uid="{8A3B94E0-20AA-450C-9413-246FE13015F9}"/>
    <cellStyle name="Normal 7 5 6 2 2" xfId="17052" xr:uid="{2BC18A84-BEEE-471A-B903-E5D6ED8EFA40}"/>
    <cellStyle name="Normal 7 5 6 2 2 2" xfId="31890" xr:uid="{7E64718D-0265-4FEA-83BB-1023840712BE}"/>
    <cellStyle name="Normal 7 5 6 2 2 3" xfId="46723" xr:uid="{0D17F585-F1A2-42DC-A47A-E93F89B769A0}"/>
    <cellStyle name="Normal 7 5 6 2 3" xfId="24470" xr:uid="{8E0517B1-CFD8-4291-80F2-7A4D9ED59D86}"/>
    <cellStyle name="Normal 7 5 6 2 4" xfId="39303" xr:uid="{584951B5-0CAE-41F0-8FE5-6476BF178501}"/>
    <cellStyle name="Normal 7 5 6 3" xfId="11194" xr:uid="{7CB07A92-0918-4C01-B8D1-FDC88FF7DA58}"/>
    <cellStyle name="Normal 7 5 6 3 2" xfId="26032" xr:uid="{E7FCF45B-7921-4C0D-8D96-1949078CAB75}"/>
    <cellStyle name="Normal 7 5 6 3 3" xfId="40865" xr:uid="{71C7B50B-FC49-4C1B-8D7C-BD6F37FE085F}"/>
    <cellStyle name="Normal 7 5 6 4" xfId="18612" xr:uid="{1B7CA687-96E2-47A5-A627-DD9EB3B94CDB}"/>
    <cellStyle name="Normal 7 5 6 5" xfId="33445" xr:uid="{AC5E5A80-AD62-4CFF-8BFD-8EB3A6118E22}"/>
    <cellStyle name="Normal 7 5 7" xfId="7011" xr:uid="{B7DF24BF-87D9-47F5-BAD5-68BB847528D3}"/>
    <cellStyle name="Normal 7 5 7 2" xfId="14434" xr:uid="{EC3D3F06-679E-4D9C-97E9-5D954B55B8EC}"/>
    <cellStyle name="Normal 7 5 7 2 2" xfId="29272" xr:uid="{B39923BA-F42A-4092-BCD1-7C34B0723451}"/>
    <cellStyle name="Normal 7 5 7 2 3" xfId="44105" xr:uid="{50B2AB95-005C-490C-A819-75C16D022CC6}"/>
    <cellStyle name="Normal 7 5 7 3" xfId="21852" xr:uid="{001451B4-E685-4F11-91BA-0B999E453FCC}"/>
    <cellStyle name="Normal 7 5 7 4" xfId="36685" xr:uid="{82B92EE3-9123-4664-89B1-43506569A187}"/>
    <cellStyle name="Normal 7 5 8" xfId="9907" xr:uid="{EFDFB467-741B-4071-A39B-730FBCEDA1EC}"/>
    <cellStyle name="Normal 7 5 8 2" xfId="24745" xr:uid="{600DE060-3B10-4DC1-AC0B-6B34A58CE3DE}"/>
    <cellStyle name="Normal 7 5 8 3" xfId="39578" xr:uid="{728C6B1E-6329-46E0-93A1-4630594295AD}"/>
    <cellStyle name="Normal 7 5 9" xfId="17325" xr:uid="{E793C1E5-3DC6-42BE-A790-45D8C18CF516}"/>
    <cellStyle name="Normal 7 50" xfId="5150" xr:uid="{CF6FE2B8-92C2-4E43-8E33-BB60FC2D346A}"/>
    <cellStyle name="Normal 7 50 2" xfId="8389" xr:uid="{CEA9938A-988E-42DC-8BB1-97A1CAE11B31}"/>
    <cellStyle name="Normal 7 50 2 2" xfId="15812" xr:uid="{701A273A-EC31-49BF-8A59-B634EF520F8E}"/>
    <cellStyle name="Normal 7 50 2 2 2" xfId="30650" xr:uid="{1C016FFD-73DF-44D4-AA9D-FC3627E5324D}"/>
    <cellStyle name="Normal 7 50 2 2 3" xfId="45483" xr:uid="{8D866B42-7DCB-4C7B-B56E-25DC2082C10A}"/>
    <cellStyle name="Normal 7 50 2 3" xfId="23230" xr:uid="{B7E56D04-9CB4-46F5-B97C-8DE330A5DB1E}"/>
    <cellStyle name="Normal 7 50 2 4" xfId="38063" xr:uid="{09BCEE3E-3C8F-43BF-B9F0-8807E5D3B8A2}"/>
    <cellStyle name="Normal 7 50 3" xfId="12574" xr:uid="{B0CCC8A3-F517-4A09-BB22-A87073F62AE8}"/>
    <cellStyle name="Normal 7 50 3 2" xfId="27412" xr:uid="{C4689AA6-95EE-4301-B19F-061836E7F76B}"/>
    <cellStyle name="Normal 7 50 3 3" xfId="42245" xr:uid="{0AEF5C7E-EDB1-4901-81EB-46CDA21B5391}"/>
    <cellStyle name="Normal 7 50 4" xfId="19992" xr:uid="{9815FBD7-63E4-4834-B4D8-9971452C2B92}"/>
    <cellStyle name="Normal 7 50 5" xfId="34825" xr:uid="{A9CAB681-B061-4722-B41F-8A7487A4B671}"/>
    <cellStyle name="Normal 7 51" xfId="3610" xr:uid="{70EE4383-5E45-4EDF-8C9E-AD313A757B66}"/>
    <cellStyle name="Normal 7 51 2" xfId="9573" xr:uid="{54B8C7AD-B2B1-4CAE-93C7-9410D7C8AB23}"/>
    <cellStyle name="Normal 7 51 2 2" xfId="16996" xr:uid="{39BB623E-459C-45D4-9833-9B21C6D6059A}"/>
    <cellStyle name="Normal 7 51 2 2 2" xfId="31834" xr:uid="{52D131E7-5B95-4B43-9F54-4E41B73868EB}"/>
    <cellStyle name="Normal 7 51 2 2 3" xfId="46667" xr:uid="{88A6E733-8139-454C-A377-EC9A8221E425}"/>
    <cellStyle name="Normal 7 51 2 3" xfId="24414" xr:uid="{AE324F0C-25CD-48A8-BE3F-291401CABD0D}"/>
    <cellStyle name="Normal 7 51 2 4" xfId="39247" xr:uid="{A386E8E3-08AA-4673-A342-17DE8A98523F}"/>
    <cellStyle name="Normal 7 51 3" xfId="11029" xr:uid="{08E23C40-23FA-4586-9EBC-C5CABF170BA8}"/>
    <cellStyle name="Normal 7 51 3 2" xfId="25867" xr:uid="{12FEE517-8871-4F21-A670-49AE867EFF19}"/>
    <cellStyle name="Normal 7 51 3 3" xfId="40700" xr:uid="{BD845197-8694-4EA8-A169-B89FCA5A36D2}"/>
    <cellStyle name="Normal 7 51 4" xfId="18447" xr:uid="{D04594F6-EC16-41FC-B536-92F82984B967}"/>
    <cellStyle name="Normal 7 51 5" xfId="33280" xr:uid="{7E8D1D1C-3829-4CD2-905C-672CF63226AA}"/>
    <cellStyle name="Normal 7 52" xfId="6084" xr:uid="{30AD66B7-8A04-4579-8226-32217CA384CA}"/>
    <cellStyle name="Normal 7 52 2" xfId="9792" xr:uid="{9746C296-1A75-4BBC-976A-9484D4700ABD}"/>
    <cellStyle name="Normal 7 52 2 2" xfId="17212" xr:uid="{FF201A5F-DF1F-49C3-A6E6-0D348BD49810}"/>
    <cellStyle name="Normal 7 52 2 2 2" xfId="32050" xr:uid="{2223A8AB-D96F-4E00-8151-651B5314FB88}"/>
    <cellStyle name="Normal 7 52 2 2 3" xfId="46883" xr:uid="{9F2FB475-5B2F-4C39-BB5B-D29430ECABD4}"/>
    <cellStyle name="Normal 7 52 2 3" xfId="24630" xr:uid="{0A162804-E516-490B-9F15-292C702C6CEA}"/>
    <cellStyle name="Normal 7 52 2 4" xfId="39463" xr:uid="{1134B004-E9A8-404F-9E7C-AE50F1D57F9D}"/>
    <cellStyle name="Normal 7 52 3" xfId="13505" xr:uid="{05CAD4AC-8BC6-4C4F-A95A-3DCE6A810350}"/>
    <cellStyle name="Normal 7 52 3 2" xfId="28343" xr:uid="{D0BEE532-C861-408C-A26C-64070ECAC223}"/>
    <cellStyle name="Normal 7 52 3 3" xfId="43176" xr:uid="{E27062CD-1134-4022-8167-DBE850361A8A}"/>
    <cellStyle name="Normal 7 52 4" xfId="20923" xr:uid="{4B4694E5-92D3-4C44-A947-36770D770130}"/>
    <cellStyle name="Normal 7 52 5" xfId="35756" xr:uid="{18BC2A7D-5727-414D-9D09-6D9235414BC9}"/>
    <cellStyle name="Normal 7 53" xfId="6091" xr:uid="{734D894C-A99F-412B-9940-E085FE62F953}"/>
    <cellStyle name="Normal 7 53 2" xfId="9800" xr:uid="{2E13C0E6-146A-4DA5-9C65-21A99E7AD0FE}"/>
    <cellStyle name="Normal 7 53 2 2" xfId="17220" xr:uid="{A8AD3242-30AA-40BC-8146-D97BA598B011}"/>
    <cellStyle name="Normal 7 53 2 2 2" xfId="32058" xr:uid="{798AD22E-535C-4FB9-9802-CF67D44B768A}"/>
    <cellStyle name="Normal 7 53 2 2 3" xfId="46891" xr:uid="{38950D21-3423-4EE9-8857-A63CCECD61EE}"/>
    <cellStyle name="Normal 7 53 2 3" xfId="24638" xr:uid="{22408F87-B20C-4EA3-8371-D73D23B161A8}"/>
    <cellStyle name="Normal 7 53 2 4" xfId="39471" xr:uid="{88683F11-FAA3-42AB-B0E8-1216A8E31053}"/>
    <cellStyle name="Normal 7 53 3" xfId="13513" xr:uid="{A23DCF71-3280-4CD9-999C-0C8A033C3C1A}"/>
    <cellStyle name="Normal 7 53 3 2" xfId="28351" xr:uid="{A78C0715-BE8C-4703-9BF8-0096F99F2B36}"/>
    <cellStyle name="Normal 7 53 3 3" xfId="43184" xr:uid="{5B15D2AC-A91B-4ACF-8E87-1509C529E765}"/>
    <cellStyle name="Normal 7 53 4" xfId="20931" xr:uid="{73214881-7CB2-4DA9-BED8-6BCB9F1F3650}"/>
    <cellStyle name="Normal 7 53 5" xfId="35764" xr:uid="{0A67F1E1-0BF8-45C2-A9CB-A896C680EB88}"/>
    <cellStyle name="Normal 7 54" xfId="6099" xr:uid="{82258E4E-3EA8-477A-8947-BB08E660A92B}"/>
    <cellStyle name="Normal 7 54 2" xfId="13522" xr:uid="{CF3D4866-018F-41F8-9A07-F523E6791A45}"/>
    <cellStyle name="Normal 7 54 2 2" xfId="28360" xr:uid="{0B9C243A-4A77-4125-B864-61DEB0D482ED}"/>
    <cellStyle name="Normal 7 54 2 3" xfId="43193" xr:uid="{7BB9EFA3-42E5-4D62-BC5E-5ECF3F6CFF1D}"/>
    <cellStyle name="Normal 7 54 3" xfId="20940" xr:uid="{0A42491B-BED3-49D1-8B65-70C067D267EB}"/>
    <cellStyle name="Normal 7 54 4" xfId="35773" xr:uid="{37B95B9F-47A6-41E4-AD8A-C6333E7E1031}"/>
    <cellStyle name="Normal 7 55" xfId="9808" xr:uid="{1233243A-A5A4-4B90-82BE-D37112968933}"/>
    <cellStyle name="Normal 7 55 2" xfId="24646" xr:uid="{C9D1B058-DB70-4CBE-A6A9-F7E0167D218C}"/>
    <cellStyle name="Normal 7 55 3" xfId="39479" xr:uid="{0A230C9B-100F-419D-8ACD-AB795F71AE64}"/>
    <cellStyle name="Normal 7 56" xfId="9813" xr:uid="{7329A334-4808-46CC-88F4-083324E2A2F6}"/>
    <cellStyle name="Normal 7 56 2" xfId="24651" xr:uid="{C5E7F25F-EF4C-4310-81F6-3229E55B8276}"/>
    <cellStyle name="Normal 7 56 3" xfId="39484" xr:uid="{9B602630-01ED-4BA2-9DA1-AD2523961830}"/>
    <cellStyle name="Normal 7 57" xfId="17231" xr:uid="{14C63141-7532-4141-8602-B43E475062DD}"/>
    <cellStyle name="Normal 7 57 2" xfId="46898" xr:uid="{A98C84B1-6E13-4820-B9CD-148B187E6A30}"/>
    <cellStyle name="Normal 7 58" xfId="32064" xr:uid="{60E55650-9E09-46C3-B929-D8FAE85BDB7C}"/>
    <cellStyle name="Normal 7 6" xfId="1835" xr:uid="{C01FEE30-EFB4-4EB1-BE29-30ACDFD602B8}"/>
    <cellStyle name="Normal 7 6 10" xfId="32225" xr:uid="{DC24FFC3-B57E-4BFD-97BD-88214E6307CF}"/>
    <cellStyle name="Normal 7 6 2" xfId="3778" xr:uid="{F8134A57-CE23-4CB5-9152-4BDD9C494EA5}"/>
    <cellStyle name="Normal 7 6 2 2" xfId="5151" xr:uid="{DA09DFA1-0038-452F-9DD5-453C9FA51CC9}"/>
    <cellStyle name="Normal 7 6 2 2 2" xfId="8390" xr:uid="{AE2B54D6-34D5-45FA-A10A-D2B8636FA8D6}"/>
    <cellStyle name="Normal 7 6 2 2 2 2" xfId="15813" xr:uid="{E73AB805-9280-411A-84E5-86B3E2A65C91}"/>
    <cellStyle name="Normal 7 6 2 2 2 2 2" xfId="30651" xr:uid="{842282D4-7C18-4AF0-8EF0-B1C8895818D3}"/>
    <cellStyle name="Normal 7 6 2 2 2 2 3" xfId="45484" xr:uid="{4A6F151F-12BC-4B28-A0FA-19A1CB01CD86}"/>
    <cellStyle name="Normal 7 6 2 2 2 3" xfId="23231" xr:uid="{CFAA6873-4F6A-45CC-8A00-63688347B247}"/>
    <cellStyle name="Normal 7 6 2 2 2 4" xfId="38064" xr:uid="{F0D7F1C3-128F-420C-BDDD-1D45777A37EB}"/>
    <cellStyle name="Normal 7 6 2 2 3" xfId="12575" xr:uid="{E8EAFB5A-7A0E-4E06-B867-59C36117AD34}"/>
    <cellStyle name="Normal 7 6 2 2 3 2" xfId="27413" xr:uid="{5E5C4620-41B8-43FC-B787-C71903609975}"/>
    <cellStyle name="Normal 7 6 2 2 3 3" xfId="42246" xr:uid="{71D8360A-FA8D-482B-BC30-43AB0770D66C}"/>
    <cellStyle name="Normal 7 6 2 2 4" xfId="19993" xr:uid="{7D4E1245-4CDC-4833-BC85-6A56B0266D32}"/>
    <cellStyle name="Normal 7 6 2 2 5" xfId="34826" xr:uid="{140E43B8-2AD2-43B7-88CD-0D94FDECD784}"/>
    <cellStyle name="Normal 7 6 2 3" xfId="7015" xr:uid="{D4AD6C20-1D6C-45BE-B7CA-0FDB93C5E2A1}"/>
    <cellStyle name="Normal 7 6 2 3 2" xfId="14438" xr:uid="{57263116-AA90-42BE-AE11-6458172A0742}"/>
    <cellStyle name="Normal 7 6 2 3 2 2" xfId="29276" xr:uid="{56495ADE-F099-43A1-AA56-FF27EF94179F}"/>
    <cellStyle name="Normal 7 6 2 3 2 3" xfId="44109" xr:uid="{65CCAAA6-5514-45D1-B1F1-D229AC41FC1D}"/>
    <cellStyle name="Normal 7 6 2 3 3" xfId="21856" xr:uid="{B333A4FB-C278-4E50-8E5A-4ABBA64439A0}"/>
    <cellStyle name="Normal 7 6 2 3 4" xfId="36689" xr:uid="{A5E5E9DF-3790-44B1-AE3B-B8A2019E2AC4}"/>
    <cellStyle name="Normal 7 6 2 4" xfId="11198" xr:uid="{5DFE08F8-4E86-498B-B980-3D9CBEDFE89B}"/>
    <cellStyle name="Normal 7 6 2 4 2" xfId="26036" xr:uid="{9D785CD1-7F3B-4DF1-BE70-AD3BEA5532A1}"/>
    <cellStyle name="Normal 7 6 2 4 3" xfId="40869" xr:uid="{947B6465-8015-46D4-BF1B-7B00E80EF1A1}"/>
    <cellStyle name="Normal 7 6 2 5" xfId="18616" xr:uid="{85C42713-3DA4-4529-910E-E0AEAC299ECD}"/>
    <cellStyle name="Normal 7 6 2 6" xfId="33449" xr:uid="{8139575B-2508-491A-B9E9-132E7837D8B3}"/>
    <cellStyle name="Normal 7 6 3" xfId="3779" xr:uid="{03D65877-D9F7-496C-AD5C-821E2C531071}"/>
    <cellStyle name="Normal 7 6 3 2" xfId="5152" xr:uid="{0352D30C-B37B-44DD-9FA8-805463D3D414}"/>
    <cellStyle name="Normal 7 6 3 2 2" xfId="8391" xr:uid="{4099BD55-39B3-43A0-A0EE-71F808F8CCCE}"/>
    <cellStyle name="Normal 7 6 3 2 2 2" xfId="15814" xr:uid="{31C1CB50-455E-4B65-98DB-49077158E6C9}"/>
    <cellStyle name="Normal 7 6 3 2 2 2 2" xfId="30652" xr:uid="{B1788B7B-C98A-4DDA-9AB6-F2AAD6E09322}"/>
    <cellStyle name="Normal 7 6 3 2 2 2 3" xfId="45485" xr:uid="{A70BBEA0-BBA4-4C39-88AB-053325C6E711}"/>
    <cellStyle name="Normal 7 6 3 2 2 3" xfId="23232" xr:uid="{60B8DD2A-905F-4BC4-B6E0-33039462F91A}"/>
    <cellStyle name="Normal 7 6 3 2 2 4" xfId="38065" xr:uid="{A78AF89F-7A0E-4DB4-BB61-1664E81681BA}"/>
    <cellStyle name="Normal 7 6 3 2 3" xfId="12576" xr:uid="{B76CB8FB-A8E7-4DBC-BD69-7CF38DCC35DC}"/>
    <cellStyle name="Normal 7 6 3 2 3 2" xfId="27414" xr:uid="{E0484714-7AEB-4A14-98CD-6C5C75DDD59D}"/>
    <cellStyle name="Normal 7 6 3 2 3 3" xfId="42247" xr:uid="{F670A30F-FE38-4C0C-A43F-2DA2AD41AA09}"/>
    <cellStyle name="Normal 7 6 3 2 4" xfId="19994" xr:uid="{F8819959-EECD-4F08-8682-7016F0F4A59D}"/>
    <cellStyle name="Normal 7 6 3 2 5" xfId="34827" xr:uid="{0FFB440F-143A-466E-8BF2-C5ED4E617D34}"/>
    <cellStyle name="Normal 7 6 3 3" xfId="7016" xr:uid="{ADBC2D7F-D6BA-43E2-B8CE-4320ED68B691}"/>
    <cellStyle name="Normal 7 6 3 3 2" xfId="14439" xr:uid="{7E3DA9ED-D28C-4FEE-BE31-8CD62A0C3746}"/>
    <cellStyle name="Normal 7 6 3 3 2 2" xfId="29277" xr:uid="{628E4EF4-5FE6-4E84-A5EB-7B33E51BFB17}"/>
    <cellStyle name="Normal 7 6 3 3 2 3" xfId="44110" xr:uid="{478F67F7-7D10-4105-A0AE-5CC3D64EA7A3}"/>
    <cellStyle name="Normal 7 6 3 3 3" xfId="21857" xr:uid="{703E64F6-78EA-4893-99ED-6B77D3B5CD53}"/>
    <cellStyle name="Normal 7 6 3 3 4" xfId="36690" xr:uid="{824F8B6E-F4B8-44C3-8BCE-7EF6ED485300}"/>
    <cellStyle name="Normal 7 6 3 4" xfId="11199" xr:uid="{2B3E3340-DB14-4AB0-86F2-C25A9193CB41}"/>
    <cellStyle name="Normal 7 6 3 4 2" xfId="26037" xr:uid="{AE517E98-9E03-4268-8D5B-22A9B7098166}"/>
    <cellStyle name="Normal 7 6 3 4 3" xfId="40870" xr:uid="{527CC3C5-CBC5-4072-B2E9-64C64A3E7B58}"/>
    <cellStyle name="Normal 7 6 3 5" xfId="18617" xr:uid="{00EDCA88-4F4F-4797-946F-36C8A3895933}"/>
    <cellStyle name="Normal 7 6 3 6" xfId="33450" xr:uid="{B2D4EF21-5CC4-435D-89EA-D6B50D2EBFFC}"/>
    <cellStyle name="Normal 7 6 4" xfId="5153" xr:uid="{6CF56CC1-6071-41C1-BC04-14276D0B051D}"/>
    <cellStyle name="Normal 7 6 4 2" xfId="8392" xr:uid="{B9044223-D469-46FD-B236-9EBC2F0D3AE9}"/>
    <cellStyle name="Normal 7 6 4 2 2" xfId="15815" xr:uid="{FF6EBD13-8A95-4964-9A6D-D0F048A13EF4}"/>
    <cellStyle name="Normal 7 6 4 2 2 2" xfId="30653" xr:uid="{C31E8F25-63A1-4D3D-9FE4-0226E7383341}"/>
    <cellStyle name="Normal 7 6 4 2 2 3" xfId="45486" xr:uid="{F5455E39-C0C2-4A0F-AADC-1519E0C23576}"/>
    <cellStyle name="Normal 7 6 4 2 3" xfId="23233" xr:uid="{33F7D1EB-ABB3-496D-998E-6A17E7908E63}"/>
    <cellStyle name="Normal 7 6 4 2 4" xfId="38066" xr:uid="{E063FADF-31A5-4CC8-BAE8-2FD7E75BE475}"/>
    <cellStyle name="Normal 7 6 4 3" xfId="12577" xr:uid="{19488A5C-B146-499B-AE0C-0AE36D3AF703}"/>
    <cellStyle name="Normal 7 6 4 3 2" xfId="27415" xr:uid="{E229DA69-B1D7-4CEB-B166-BAF63F2AB801}"/>
    <cellStyle name="Normal 7 6 4 3 3" xfId="42248" xr:uid="{163B74C7-0F08-4426-8B9E-C402BB011281}"/>
    <cellStyle name="Normal 7 6 4 4" xfId="19995" xr:uid="{3FF13597-3EE3-4DC3-841F-76167768D47C}"/>
    <cellStyle name="Normal 7 6 4 5" xfId="34828" xr:uid="{9A9E7A20-1925-4587-9C1F-4CA0F04C6848}"/>
    <cellStyle name="Normal 7 6 5" xfId="5729" xr:uid="{60400E2C-0E03-4C9E-9E58-BA17675C834E}"/>
    <cellStyle name="Normal 7 6 5 2" xfId="8969" xr:uid="{908F7E1C-E32A-4DD6-A361-EA465458C3CA}"/>
    <cellStyle name="Normal 7 6 5 2 2" xfId="16392" xr:uid="{406E7114-CF12-43B5-B384-7CA8D1B68CF0}"/>
    <cellStyle name="Normal 7 6 5 2 2 2" xfId="31230" xr:uid="{D79087BF-7524-4905-AB82-02C33ACA4DFF}"/>
    <cellStyle name="Normal 7 6 5 2 2 3" xfId="46063" xr:uid="{E7FB9F0D-B6ED-48FC-B7EE-F7A0D4A6B5C5}"/>
    <cellStyle name="Normal 7 6 5 2 3" xfId="23810" xr:uid="{0CC409DA-6CAA-41F8-A6C4-943F6BC9A1F6}"/>
    <cellStyle name="Normal 7 6 5 2 4" xfId="38643" xr:uid="{CCC61AB9-57A9-4987-8E65-395C60D81EBC}"/>
    <cellStyle name="Normal 7 6 5 3" xfId="13154" xr:uid="{E0D27E38-B0F8-4C27-AEE0-3047684F4A78}"/>
    <cellStyle name="Normal 7 6 5 3 2" xfId="27992" xr:uid="{99543EBD-91A4-4820-B669-1E6F0F9502E7}"/>
    <cellStyle name="Normal 7 6 5 3 3" xfId="42825" xr:uid="{DC8DEEDD-DCBB-49CD-BACC-6CEE96D7C2A1}"/>
    <cellStyle name="Normal 7 6 5 4" xfId="20572" xr:uid="{4871FB30-DAE2-4999-AE9E-FB07AEC613CB}"/>
    <cellStyle name="Normal 7 6 5 5" xfId="35405" xr:uid="{282F7012-1816-485C-923A-192AEA8A759D}"/>
    <cellStyle name="Normal 7 6 6" xfId="3777" xr:uid="{7CBF1D4D-1665-453C-B38A-5CA921C0CA22}"/>
    <cellStyle name="Normal 7 6 6 2" xfId="9630" xr:uid="{74EB5340-491D-4F9A-B5B8-EF06BD513842}"/>
    <cellStyle name="Normal 7 6 6 2 2" xfId="17053" xr:uid="{FE4DD934-3593-4E45-81B7-81595E71AD1D}"/>
    <cellStyle name="Normal 7 6 6 2 2 2" xfId="31891" xr:uid="{272B5FD2-F594-427C-98CB-7FD985484A0D}"/>
    <cellStyle name="Normal 7 6 6 2 2 3" xfId="46724" xr:uid="{5F274227-B8F2-4E90-B7FA-D43404E0CC67}"/>
    <cellStyle name="Normal 7 6 6 2 3" xfId="24471" xr:uid="{BCB0096A-AF7F-4FFF-8EBF-E7BD5057A384}"/>
    <cellStyle name="Normal 7 6 6 2 4" xfId="39304" xr:uid="{31C1E277-A240-46FE-A992-7F93FCA7ED22}"/>
    <cellStyle name="Normal 7 6 6 3" xfId="11197" xr:uid="{19EB6D6E-B052-4382-9DF0-6F8A4EA3DD21}"/>
    <cellStyle name="Normal 7 6 6 3 2" xfId="26035" xr:uid="{980906CE-8F1C-4EB4-86D2-7E1386A27BCC}"/>
    <cellStyle name="Normal 7 6 6 3 3" xfId="40868" xr:uid="{00E5D18A-2B5C-4552-BE10-3FEFCBE0D7C9}"/>
    <cellStyle name="Normal 7 6 6 4" xfId="18615" xr:uid="{ADFD2A52-5A83-412F-A539-66AC130031BA}"/>
    <cellStyle name="Normal 7 6 6 5" xfId="33448" xr:uid="{B531A0A3-0D80-44D1-85F6-F678D20747B9}"/>
    <cellStyle name="Normal 7 6 7" xfId="7014" xr:uid="{B18D078A-7837-4DB3-8BC7-BC90E91D73C6}"/>
    <cellStyle name="Normal 7 6 7 2" xfId="14437" xr:uid="{1B37F82E-27D6-4E1F-8DE9-665ACDE8A819}"/>
    <cellStyle name="Normal 7 6 7 2 2" xfId="29275" xr:uid="{9C495B33-C0C7-412D-9807-CAD795AF6856}"/>
    <cellStyle name="Normal 7 6 7 2 3" xfId="44108" xr:uid="{33132FB0-51B3-4081-BD1D-E72D16625F0E}"/>
    <cellStyle name="Normal 7 6 7 3" xfId="21855" xr:uid="{EF5F4D8D-4190-4A6B-875C-F3DC521426D9}"/>
    <cellStyle name="Normal 7 6 7 4" xfId="36688" xr:uid="{EAC5C9E7-E35A-44E3-9D74-8D0909EBC61E}"/>
    <cellStyle name="Normal 7 6 8" xfId="9974" xr:uid="{CAAEB75B-8A4B-4453-B851-1B408904FD4A}"/>
    <cellStyle name="Normal 7 6 8 2" xfId="24812" xr:uid="{3CD18E46-2099-4964-BB9A-4426AB99A57F}"/>
    <cellStyle name="Normal 7 6 8 3" xfId="39645" xr:uid="{1AF0407C-7C3D-424A-9EDA-B649889C13C1}"/>
    <cellStyle name="Normal 7 6 9" xfId="17392" xr:uid="{53468EE7-39E2-4D3B-9B47-90034811B598}"/>
    <cellStyle name="Normal 7 7" xfId="1836" xr:uid="{AA77DFB9-C595-4052-9C98-2B7808FB196E}"/>
    <cellStyle name="Normal 7 7 10" xfId="32229" xr:uid="{5CCE2CCA-3E3B-46F8-B0CD-376F62E02DD6}"/>
    <cellStyle name="Normal 7 7 11" xfId="2413" xr:uid="{305BD276-0838-4221-99E2-272FF79809BB}"/>
    <cellStyle name="Normal 7 7 2" xfId="3781" xr:uid="{CD6B26A0-DE59-49FC-B742-604A4423105A}"/>
    <cellStyle name="Normal 7 7 2 2" xfId="5154" xr:uid="{73415FE2-A4E6-4441-AEDF-1506D995AC50}"/>
    <cellStyle name="Normal 7 7 2 2 2" xfId="8393" xr:uid="{C607797E-BD3F-4DE8-A07D-FE4555397DC1}"/>
    <cellStyle name="Normal 7 7 2 2 2 2" xfId="15816" xr:uid="{96C1E732-92D1-4AAA-886B-2A4E65CBD18E}"/>
    <cellStyle name="Normal 7 7 2 2 2 2 2" xfId="30654" xr:uid="{D1885CF5-C4C6-488E-8B17-EF2340AD910F}"/>
    <cellStyle name="Normal 7 7 2 2 2 2 3" xfId="45487" xr:uid="{F41377A4-D9E1-4C84-BE40-45922F0102C3}"/>
    <cellStyle name="Normal 7 7 2 2 2 3" xfId="23234" xr:uid="{A46C4F84-D513-4CBF-BBB2-C2BCF2D9FC09}"/>
    <cellStyle name="Normal 7 7 2 2 2 4" xfId="38067" xr:uid="{5950F68A-FCA4-4B01-B919-5EC7A15A9EF0}"/>
    <cellStyle name="Normal 7 7 2 2 3" xfId="12578" xr:uid="{8B5FDEE5-7444-4DD9-B0A8-A68C8880DB73}"/>
    <cellStyle name="Normal 7 7 2 2 3 2" xfId="27416" xr:uid="{FAFAD3C4-97DF-4F45-B221-DE053F075FB3}"/>
    <cellStyle name="Normal 7 7 2 2 3 3" xfId="42249" xr:uid="{090D2931-DA50-436C-ADD4-5AD0D93A1289}"/>
    <cellStyle name="Normal 7 7 2 2 4" xfId="19996" xr:uid="{B39477AB-61D1-4CA3-B2A2-69F01BB18046}"/>
    <cellStyle name="Normal 7 7 2 2 5" xfId="34829" xr:uid="{28FD2D13-7054-4987-9B8C-226C31F5525B}"/>
    <cellStyle name="Normal 7 7 2 3" xfId="7018" xr:uid="{CDF53A9C-821D-47EE-A000-C3ADF5E46EDC}"/>
    <cellStyle name="Normal 7 7 2 3 2" xfId="14441" xr:uid="{EDA6F6B1-DAC2-4D45-954C-F3A4AD832131}"/>
    <cellStyle name="Normal 7 7 2 3 2 2" xfId="29279" xr:uid="{ABAFDE6A-ADB5-4D86-80F8-E63C5D8189D3}"/>
    <cellStyle name="Normal 7 7 2 3 2 3" xfId="44112" xr:uid="{F33EE0A3-6D07-4E43-99EB-6408DA67DC1A}"/>
    <cellStyle name="Normal 7 7 2 3 3" xfId="21859" xr:uid="{F612F266-5BBE-48FB-9C0A-57C53C15A747}"/>
    <cellStyle name="Normal 7 7 2 3 4" xfId="36692" xr:uid="{D76D3DFA-E119-4BF8-AD82-D16AE71B9278}"/>
    <cellStyle name="Normal 7 7 2 4" xfId="11201" xr:uid="{9E1240E5-447A-48D5-B4B9-BC5388E22D6F}"/>
    <cellStyle name="Normal 7 7 2 4 2" xfId="26039" xr:uid="{DCA40F22-6278-4AF0-8E76-8E1D272876EE}"/>
    <cellStyle name="Normal 7 7 2 4 3" xfId="40872" xr:uid="{83695205-3DE9-4AC3-977C-5596A2FEC476}"/>
    <cellStyle name="Normal 7 7 2 5" xfId="18619" xr:uid="{98D8DA1B-A78B-4B78-8D0D-8CC21D871AE3}"/>
    <cellStyle name="Normal 7 7 2 6" xfId="33452" xr:uid="{84B39266-755E-4C7C-A2D1-BD8FCB73421D}"/>
    <cellStyle name="Normal 7 7 3" xfId="3782" xr:uid="{E835BAA6-B189-4581-AA55-4986DF0E0146}"/>
    <cellStyle name="Normal 7 7 3 2" xfId="5155" xr:uid="{0C997959-D888-4904-91CD-C39E6DBF53FD}"/>
    <cellStyle name="Normal 7 7 3 2 2" xfId="8394" xr:uid="{4739AC15-F5DD-4442-A013-786384DAA752}"/>
    <cellStyle name="Normal 7 7 3 2 2 2" xfId="15817" xr:uid="{8414754F-D5D6-481F-9811-ED9A14C7E8FB}"/>
    <cellStyle name="Normal 7 7 3 2 2 2 2" xfId="30655" xr:uid="{0C8849D0-0215-466C-A5FD-07A8544C0907}"/>
    <cellStyle name="Normal 7 7 3 2 2 2 3" xfId="45488" xr:uid="{F2D2EBEE-2004-4FF2-9BBD-705DF5536B4F}"/>
    <cellStyle name="Normal 7 7 3 2 2 3" xfId="23235" xr:uid="{C0D6802D-0169-4F30-95DC-6F29EC52CE90}"/>
    <cellStyle name="Normal 7 7 3 2 2 4" xfId="38068" xr:uid="{6FA29788-30BF-40A6-ADE5-9C168D04665E}"/>
    <cellStyle name="Normal 7 7 3 2 3" xfId="12579" xr:uid="{69478960-86D1-4442-8531-7B7B160DA8CF}"/>
    <cellStyle name="Normal 7 7 3 2 3 2" xfId="27417" xr:uid="{BE8D423F-6B3D-4964-8714-FD9E3C2AFE30}"/>
    <cellStyle name="Normal 7 7 3 2 3 3" xfId="42250" xr:uid="{87F56DC0-590E-4652-ABF3-197038CD284E}"/>
    <cellStyle name="Normal 7 7 3 2 4" xfId="19997" xr:uid="{9AA583D0-C60F-4492-A747-5F3EFD0BA48A}"/>
    <cellStyle name="Normal 7 7 3 2 5" xfId="34830" xr:uid="{B90A824A-9214-4F86-B7DF-D367A08A1707}"/>
    <cellStyle name="Normal 7 7 3 3" xfId="7019" xr:uid="{66AB5B1D-7507-4001-9721-B876261DB07A}"/>
    <cellStyle name="Normal 7 7 3 3 2" xfId="14442" xr:uid="{2C977D98-D8CE-4725-921C-6586127917D2}"/>
    <cellStyle name="Normal 7 7 3 3 2 2" xfId="29280" xr:uid="{DDAF0588-C940-4F65-A51C-90C0BA0903FC}"/>
    <cellStyle name="Normal 7 7 3 3 2 3" xfId="44113" xr:uid="{B00E41F5-9440-4F6B-B4FC-0B6BD5534E0D}"/>
    <cellStyle name="Normal 7 7 3 3 3" xfId="21860" xr:uid="{E819734E-BD03-41F2-AF5A-7435BCAE3A3C}"/>
    <cellStyle name="Normal 7 7 3 3 4" xfId="36693" xr:uid="{BD806FAA-D04B-4E23-8C06-5C3110B064F3}"/>
    <cellStyle name="Normal 7 7 3 4" xfId="11202" xr:uid="{9475D892-8CB0-4176-A1BB-3C01AA674D92}"/>
    <cellStyle name="Normal 7 7 3 4 2" xfId="26040" xr:uid="{C032CB4A-336C-4100-8B09-5E433293A923}"/>
    <cellStyle name="Normal 7 7 3 4 3" xfId="40873" xr:uid="{61EFF948-B272-4F95-A3E1-62194415E96E}"/>
    <cellStyle name="Normal 7 7 3 5" xfId="18620" xr:uid="{9EBF72A1-1068-49B9-BBEB-8E6255AD9357}"/>
    <cellStyle name="Normal 7 7 3 6" xfId="33453" xr:uid="{E50F78B5-33F3-472D-8C76-DAED167DECA3}"/>
    <cellStyle name="Normal 7 7 4" xfId="5156" xr:uid="{2ACEBB6F-0664-447C-A792-069531029FF5}"/>
    <cellStyle name="Normal 7 7 4 2" xfId="8395" xr:uid="{8C6D0FE7-5A3E-443C-A210-3CFD16561779}"/>
    <cellStyle name="Normal 7 7 4 2 2" xfId="15818" xr:uid="{02190C87-F819-4026-90E0-27F85D049470}"/>
    <cellStyle name="Normal 7 7 4 2 2 2" xfId="30656" xr:uid="{8721EC1D-4603-4097-A49C-4B8BE90A631D}"/>
    <cellStyle name="Normal 7 7 4 2 2 3" xfId="45489" xr:uid="{E34E9283-52F8-4E04-AD87-7F5B18C0A35F}"/>
    <cellStyle name="Normal 7 7 4 2 3" xfId="23236" xr:uid="{4440D96A-1AD5-467E-A1B4-7D45EDCCBF77}"/>
    <cellStyle name="Normal 7 7 4 2 4" xfId="38069" xr:uid="{AE28EE62-C9F8-45F3-A62F-A630E4323217}"/>
    <cellStyle name="Normal 7 7 4 3" xfId="12580" xr:uid="{84FFA686-5C71-4ECB-BFCA-38DEF6DAFB77}"/>
    <cellStyle name="Normal 7 7 4 3 2" xfId="27418" xr:uid="{39474F44-3A24-4F05-818A-CB574301B55E}"/>
    <cellStyle name="Normal 7 7 4 3 3" xfId="42251" xr:uid="{4D229649-DBA0-4A0F-91AD-CFFD8BBBFE06}"/>
    <cellStyle name="Normal 7 7 4 4" xfId="19998" xr:uid="{2D479D1C-ACF8-447A-A418-01CFF46DE78B}"/>
    <cellStyle name="Normal 7 7 4 5" xfId="34831" xr:uid="{1A0958BD-5FD3-4729-8AB3-6FDE6EB7EC21}"/>
    <cellStyle name="Normal 7 7 5" xfId="5637" xr:uid="{AD9BEE3F-9876-42D1-BC4E-E15EB1D2D876}"/>
    <cellStyle name="Normal 7 7 5 2" xfId="8877" xr:uid="{A6057C6F-1957-44CA-815C-2D67D5BED568}"/>
    <cellStyle name="Normal 7 7 5 2 2" xfId="16300" xr:uid="{05296C13-D232-4826-B57D-0CD2FB4FBFBE}"/>
    <cellStyle name="Normal 7 7 5 2 2 2" xfId="31138" xr:uid="{2FC43957-187A-424B-86B5-4610CED9781C}"/>
    <cellStyle name="Normal 7 7 5 2 2 3" xfId="45971" xr:uid="{A961182C-11A2-48B6-B284-732D2AE33FF3}"/>
    <cellStyle name="Normal 7 7 5 2 3" xfId="23718" xr:uid="{19504A0A-1849-4CBD-BE68-34D027E05951}"/>
    <cellStyle name="Normal 7 7 5 2 4" xfId="38551" xr:uid="{179B8D29-D98A-41CA-91F7-C5248CAC6D93}"/>
    <cellStyle name="Normal 7 7 5 3" xfId="13062" xr:uid="{E74CE5FC-D732-4B7D-ABD1-73B0BDFA84FB}"/>
    <cellStyle name="Normal 7 7 5 3 2" xfId="27900" xr:uid="{D3F73E25-BCD3-4026-B547-ECAF53715210}"/>
    <cellStyle name="Normal 7 7 5 3 3" xfId="42733" xr:uid="{D66900B8-ABA8-4A6B-AF52-F802737FEC76}"/>
    <cellStyle name="Normal 7 7 5 4" xfId="20480" xr:uid="{935B4429-3BEA-4C8D-9533-DEB5B4A2D068}"/>
    <cellStyle name="Normal 7 7 5 5" xfId="35313" xr:uid="{B8DE39C6-207B-4A41-AB16-E4AAEEAAD9A9}"/>
    <cellStyle name="Normal 7 7 6" xfId="3780" xr:uid="{3B4266FF-FB75-486E-B465-0E584954D4A9}"/>
    <cellStyle name="Normal 7 7 6 2" xfId="9631" xr:uid="{C0F12E60-9DE5-46D2-A5C9-6AA53BF93A01}"/>
    <cellStyle name="Normal 7 7 6 2 2" xfId="17054" xr:uid="{25D973C6-4739-490E-90C8-27B4DCCABF53}"/>
    <cellStyle name="Normal 7 7 6 2 2 2" xfId="31892" xr:uid="{BC369736-1AC9-4B25-BBF5-E2BA7088084E}"/>
    <cellStyle name="Normal 7 7 6 2 2 3" xfId="46725" xr:uid="{722F5BF2-E15D-42B6-9E93-680F17BC2D4E}"/>
    <cellStyle name="Normal 7 7 6 2 3" xfId="24472" xr:uid="{DEEF8D7C-9E7B-4E21-B57E-9897729A41B7}"/>
    <cellStyle name="Normal 7 7 6 2 4" xfId="39305" xr:uid="{23CE0FA4-955B-48FA-B5AC-E2C8C8CBC6A2}"/>
    <cellStyle name="Normal 7 7 6 3" xfId="11200" xr:uid="{0DCF95E5-A0F2-441F-AD71-AB1D80F4F657}"/>
    <cellStyle name="Normal 7 7 6 3 2" xfId="26038" xr:uid="{9C89B4D4-38D4-4819-8765-BB701A5A1670}"/>
    <cellStyle name="Normal 7 7 6 3 3" xfId="40871" xr:uid="{888E0F65-B7E1-45FC-BBBE-C7746657A9D8}"/>
    <cellStyle name="Normal 7 7 6 4" xfId="18618" xr:uid="{A1E40472-D321-4566-BBAB-628D881FF4BA}"/>
    <cellStyle name="Normal 7 7 6 5" xfId="33451" xr:uid="{D4D8418B-BFF3-4DBC-8FEF-02C34D8253E5}"/>
    <cellStyle name="Normal 7 7 7" xfId="7017" xr:uid="{14107909-CAA7-4CB3-BD8E-AB5EF28A627F}"/>
    <cellStyle name="Normal 7 7 7 2" xfId="14440" xr:uid="{FD30CC5D-816C-4419-BCE8-4D418BBE7148}"/>
    <cellStyle name="Normal 7 7 7 2 2" xfId="29278" xr:uid="{E8399D28-D33B-48F6-8462-F0911318AD9F}"/>
    <cellStyle name="Normal 7 7 7 2 3" xfId="44111" xr:uid="{22826C97-2DD3-4534-88B6-D2C4B6F9ECD0}"/>
    <cellStyle name="Normal 7 7 7 3" xfId="21858" xr:uid="{ED9A076A-06DC-4CAE-A3DB-0C2BE1E75AFE}"/>
    <cellStyle name="Normal 7 7 7 4" xfId="36691" xr:uid="{ECFB41F4-104A-47CB-80F1-1BA4034AEC1F}"/>
    <cellStyle name="Normal 7 7 8" xfId="9978" xr:uid="{B16ACF69-E62A-450D-A14D-A78D9B2037AE}"/>
    <cellStyle name="Normal 7 7 8 2" xfId="24816" xr:uid="{EAEA0172-DB62-4A11-B694-6B35EBFD86CE}"/>
    <cellStyle name="Normal 7 7 8 3" xfId="39649" xr:uid="{3BE497C3-AFA9-4C62-AA16-707E44AD30CB}"/>
    <cellStyle name="Normal 7 7 9" xfId="17396" xr:uid="{BCF0206A-F784-4B39-B6B7-8D824B64E774}"/>
    <cellStyle name="Normal 7 8" xfId="1837" xr:uid="{5A03331F-068A-4E27-9F5D-153C041C8152}"/>
    <cellStyle name="Normal 7 8 10" xfId="32238" xr:uid="{05845019-7087-47DE-A9F1-B814C3692AD3}"/>
    <cellStyle name="Normal 7 8 2" xfId="3784" xr:uid="{2F979B45-DAD7-43AC-8A1C-0C34FC544117}"/>
    <cellStyle name="Normal 7 8 2 2" xfId="5157" xr:uid="{AC90B906-716A-4D7C-9447-8E0F8B112215}"/>
    <cellStyle name="Normal 7 8 2 2 2" xfId="8396" xr:uid="{D082D66C-A67A-470B-80E7-02572655C473}"/>
    <cellStyle name="Normal 7 8 2 2 2 2" xfId="15819" xr:uid="{E31CE85C-2C07-493B-96DE-46E5C1CCE7ED}"/>
    <cellStyle name="Normal 7 8 2 2 2 2 2" xfId="30657" xr:uid="{08A0E815-2823-4219-A98B-7A51911D724B}"/>
    <cellStyle name="Normal 7 8 2 2 2 2 3" xfId="45490" xr:uid="{68CC6DB0-8AF3-4105-9790-D0059012DDDC}"/>
    <cellStyle name="Normal 7 8 2 2 2 3" xfId="23237" xr:uid="{E50C5AA8-AB4C-4329-A71E-0F33A73DF197}"/>
    <cellStyle name="Normal 7 8 2 2 2 4" xfId="38070" xr:uid="{D94C3887-899D-46F7-8975-C4DB66A29C6C}"/>
    <cellStyle name="Normal 7 8 2 2 3" xfId="12581" xr:uid="{647F5FC5-729E-4AF5-A0F4-E31CA4C493C6}"/>
    <cellStyle name="Normal 7 8 2 2 3 2" xfId="27419" xr:uid="{50DDD215-52D5-4156-AE2B-134649B72AEC}"/>
    <cellStyle name="Normal 7 8 2 2 3 3" xfId="42252" xr:uid="{F40BEF41-9171-4DF8-B88A-FAF5DB99BA3E}"/>
    <cellStyle name="Normal 7 8 2 2 4" xfId="19999" xr:uid="{9EC9B80C-D53A-4AD0-8770-1040261397A0}"/>
    <cellStyle name="Normal 7 8 2 2 5" xfId="34832" xr:uid="{B2DDC275-7625-42C9-B5DE-D2B6BDB6F064}"/>
    <cellStyle name="Normal 7 8 2 3" xfId="7021" xr:uid="{F8BF1F9E-4E38-4FEC-9DA9-D46E48EC2DAA}"/>
    <cellStyle name="Normal 7 8 2 3 2" xfId="14444" xr:uid="{73925DCF-6FD5-48A7-A654-1A0E529C7EC2}"/>
    <cellStyle name="Normal 7 8 2 3 2 2" xfId="29282" xr:uid="{D165AAF9-1671-484D-A23C-2C7BC613AD4D}"/>
    <cellStyle name="Normal 7 8 2 3 2 3" xfId="44115" xr:uid="{C439ECB9-9B56-4A67-9781-58DD1FF8ABB3}"/>
    <cellStyle name="Normal 7 8 2 3 3" xfId="21862" xr:uid="{7D0C598B-5E3F-4DFB-82C8-776CD7327B36}"/>
    <cellStyle name="Normal 7 8 2 3 4" xfId="36695" xr:uid="{A5B766EF-F6E0-498D-B386-3B67FCB753D6}"/>
    <cellStyle name="Normal 7 8 2 4" xfId="11204" xr:uid="{08CEDEB1-1764-41F3-AA3D-F911272815B6}"/>
    <cellStyle name="Normal 7 8 2 4 2" xfId="26042" xr:uid="{73FCE704-83AA-4010-9E89-59AE88F9B2D2}"/>
    <cellStyle name="Normal 7 8 2 4 3" xfId="40875" xr:uid="{498F055B-5BAC-41BD-9B21-C1BE40BAB7E5}"/>
    <cellStyle name="Normal 7 8 2 5" xfId="18622" xr:uid="{DEB30013-23A1-441D-A257-603F3E5A83C6}"/>
    <cellStyle name="Normal 7 8 2 6" xfId="33455" xr:uid="{6ED3B276-8701-4241-9663-CE5C3AE5A384}"/>
    <cellStyle name="Normal 7 8 3" xfId="3785" xr:uid="{CFF41D35-E81E-446D-91DB-C8192CFA4867}"/>
    <cellStyle name="Normal 7 8 3 2" xfId="5158" xr:uid="{B49BF2A1-C6CB-4175-B101-5FF1A94B7494}"/>
    <cellStyle name="Normal 7 8 3 2 2" xfId="8397" xr:uid="{3A7A684B-A12C-4410-B1EC-AD271F7C4747}"/>
    <cellStyle name="Normal 7 8 3 2 2 2" xfId="15820" xr:uid="{0DC8656B-9AFA-4E53-B372-9DC3751BD333}"/>
    <cellStyle name="Normal 7 8 3 2 2 2 2" xfId="30658" xr:uid="{25547E4B-B880-45A2-B37B-BC0077A76F4F}"/>
    <cellStyle name="Normal 7 8 3 2 2 2 3" xfId="45491" xr:uid="{1AD1DB62-123B-4DA5-8562-40B52FF77A07}"/>
    <cellStyle name="Normal 7 8 3 2 2 3" xfId="23238" xr:uid="{F023920A-954C-4229-BB05-7CF852632C5A}"/>
    <cellStyle name="Normal 7 8 3 2 2 4" xfId="38071" xr:uid="{41E5E7E4-9F6D-4120-A065-9421A748379F}"/>
    <cellStyle name="Normal 7 8 3 2 3" xfId="12582" xr:uid="{286BA2A0-1D5F-41E4-9E01-123E14FE2E3A}"/>
    <cellStyle name="Normal 7 8 3 2 3 2" xfId="27420" xr:uid="{5FAD32B8-C239-497A-89B6-B81C9219DE32}"/>
    <cellStyle name="Normal 7 8 3 2 3 3" xfId="42253" xr:uid="{520B9430-555B-436E-B81B-A3730C304462}"/>
    <cellStyle name="Normal 7 8 3 2 4" xfId="20000" xr:uid="{6D2873EF-322D-42C2-A28C-EF4617AA6372}"/>
    <cellStyle name="Normal 7 8 3 2 5" xfId="34833" xr:uid="{FC36C929-3817-40B8-93DD-0795054B4988}"/>
    <cellStyle name="Normal 7 8 3 3" xfId="7022" xr:uid="{CDCB40C9-C6E9-42BF-8778-B618D5938F89}"/>
    <cellStyle name="Normal 7 8 3 3 2" xfId="14445" xr:uid="{4C4AC531-8CC5-4E9E-AA85-62960D70E010}"/>
    <cellStyle name="Normal 7 8 3 3 2 2" xfId="29283" xr:uid="{56208B0A-CB35-403D-869C-D887B4DACB9E}"/>
    <cellStyle name="Normal 7 8 3 3 2 3" xfId="44116" xr:uid="{75F6207D-56C7-4C62-9A23-0BE2CCFC3058}"/>
    <cellStyle name="Normal 7 8 3 3 3" xfId="21863" xr:uid="{E449CBA0-C700-4F9D-805A-16B109017AE9}"/>
    <cellStyle name="Normal 7 8 3 3 4" xfId="36696" xr:uid="{D15936BD-2364-46C4-94BC-2432F0B4C68E}"/>
    <cellStyle name="Normal 7 8 3 4" xfId="11205" xr:uid="{A064C200-77F1-42E8-A79C-FD9DB8C0F4C8}"/>
    <cellStyle name="Normal 7 8 3 4 2" xfId="26043" xr:uid="{2F4793F4-3812-462F-9B35-1F65A10DBF62}"/>
    <cellStyle name="Normal 7 8 3 4 3" xfId="40876" xr:uid="{D5F7221E-5951-409A-9B58-9DCD03340124}"/>
    <cellStyle name="Normal 7 8 3 5" xfId="18623" xr:uid="{463265DD-C6F0-4820-9FDC-893B1F204FEB}"/>
    <cellStyle name="Normal 7 8 3 6" xfId="33456" xr:uid="{C0869B3E-986F-4E42-9EC4-0CC59E4FC4EF}"/>
    <cellStyle name="Normal 7 8 4" xfId="5159" xr:uid="{39ACB09F-6C8A-4C83-81C4-3FA71AEE3557}"/>
    <cellStyle name="Normal 7 8 4 2" xfId="8398" xr:uid="{04441EC3-A661-4515-8A48-BD1C9E767FD4}"/>
    <cellStyle name="Normal 7 8 4 2 2" xfId="15821" xr:uid="{6481D51F-69EA-4A45-966C-C973A6F5B21C}"/>
    <cellStyle name="Normal 7 8 4 2 2 2" xfId="30659" xr:uid="{BA980087-319C-42A4-B8A2-798478856D80}"/>
    <cellStyle name="Normal 7 8 4 2 2 3" xfId="45492" xr:uid="{53A48FFB-50A9-4340-889B-DF0EBB9100B2}"/>
    <cellStyle name="Normal 7 8 4 2 3" xfId="23239" xr:uid="{C40EC5E4-70A7-4A11-A209-2D77EBE610B2}"/>
    <cellStyle name="Normal 7 8 4 2 4" xfId="38072" xr:uid="{1D2BBD2B-2836-45D0-B2FA-E79DEE9500BA}"/>
    <cellStyle name="Normal 7 8 4 3" xfId="12583" xr:uid="{D6F64C1A-205E-470B-B376-D2311A7C9E77}"/>
    <cellStyle name="Normal 7 8 4 3 2" xfId="27421" xr:uid="{AB9D87AA-A400-4B7E-B30E-2470F1E51324}"/>
    <cellStyle name="Normal 7 8 4 3 3" xfId="42254" xr:uid="{EC484B54-2301-43DA-A5DD-32CBE640419C}"/>
    <cellStyle name="Normal 7 8 4 4" xfId="20001" xr:uid="{FA01CDC8-5433-469D-9C7A-3806431956E9}"/>
    <cellStyle name="Normal 7 8 4 5" xfId="34834" xr:uid="{D70F0F61-93CD-4388-84EC-615F04F00022}"/>
    <cellStyle name="Normal 7 8 5" xfId="5697" xr:uid="{3A93A3F2-46BF-48A2-96C9-F0D0DF54F2F5}"/>
    <cellStyle name="Normal 7 8 5 2" xfId="8937" xr:uid="{4B47E7D8-05C3-40F7-A6D3-A0BDDA0C736F}"/>
    <cellStyle name="Normal 7 8 5 2 2" xfId="16360" xr:uid="{A2D0F395-0D95-4D25-B893-17045A78AA17}"/>
    <cellStyle name="Normal 7 8 5 2 2 2" xfId="31198" xr:uid="{F52AF5D0-ED4D-493C-ACA7-C2FF8407FF0B}"/>
    <cellStyle name="Normal 7 8 5 2 2 3" xfId="46031" xr:uid="{9ED880CA-919C-4D17-8F6E-46854B073A7A}"/>
    <cellStyle name="Normal 7 8 5 2 3" xfId="23778" xr:uid="{F5164F01-557B-427C-90A1-D9BD93E203A5}"/>
    <cellStyle name="Normal 7 8 5 2 4" xfId="38611" xr:uid="{D5262D26-CD6F-4FEE-9E8F-0065C0842E10}"/>
    <cellStyle name="Normal 7 8 5 3" xfId="13122" xr:uid="{028C66D3-0D96-4C60-A9CD-FE7B822C0908}"/>
    <cellStyle name="Normal 7 8 5 3 2" xfId="27960" xr:uid="{D7DA0479-3D0A-4D03-A70C-5519D43FC0F8}"/>
    <cellStyle name="Normal 7 8 5 3 3" xfId="42793" xr:uid="{4334CED3-F0AB-4110-B4ED-211A426D48A1}"/>
    <cellStyle name="Normal 7 8 5 4" xfId="20540" xr:uid="{1844EF94-274F-4D02-9A7B-BDA5EA5CFADB}"/>
    <cellStyle name="Normal 7 8 5 5" xfId="35373" xr:uid="{1F7C2CFC-CA64-443A-B3B3-DB9829007B18}"/>
    <cellStyle name="Normal 7 8 6" xfId="3783" xr:uid="{6A063C86-DE58-4A57-8DEC-40DC931F1120}"/>
    <cellStyle name="Normal 7 8 6 2" xfId="9632" xr:uid="{0B0619C4-A5EC-4472-AEE8-29BB8B2A52B3}"/>
    <cellStyle name="Normal 7 8 6 2 2" xfId="17055" xr:uid="{4D90F550-D091-4374-B756-49FD62F2CF20}"/>
    <cellStyle name="Normal 7 8 6 2 2 2" xfId="31893" xr:uid="{087241FF-7093-49C8-95EC-93F1F795D777}"/>
    <cellStyle name="Normal 7 8 6 2 2 3" xfId="46726" xr:uid="{DE34361D-A95A-4234-8E58-E4DA210F5304}"/>
    <cellStyle name="Normal 7 8 6 2 3" xfId="24473" xr:uid="{A31FF3D8-27F1-455F-BD40-FE5CA35F2385}"/>
    <cellStyle name="Normal 7 8 6 2 4" xfId="39306" xr:uid="{0E78314E-59F5-4593-88A2-B8B72D626AFE}"/>
    <cellStyle name="Normal 7 8 6 3" xfId="11203" xr:uid="{83E7405C-3029-4AEE-87F5-62E92A055530}"/>
    <cellStyle name="Normal 7 8 6 3 2" xfId="26041" xr:uid="{BF1277CE-8D78-4CE6-8533-D4A31A1E8ED8}"/>
    <cellStyle name="Normal 7 8 6 3 3" xfId="40874" xr:uid="{1F83E8A5-2CEF-4C43-A601-A500ED60211C}"/>
    <cellStyle name="Normal 7 8 6 4" xfId="18621" xr:uid="{ADA131B7-EB21-4674-B916-73D7215E84C4}"/>
    <cellStyle name="Normal 7 8 6 5" xfId="33454" xr:uid="{2823A5D1-A38D-4AF7-9FA9-59E9F8498A8A}"/>
    <cellStyle name="Normal 7 8 7" xfId="7020" xr:uid="{F9C97E1E-353A-4E3C-88B7-22A4CFA9896A}"/>
    <cellStyle name="Normal 7 8 7 2" xfId="14443" xr:uid="{C72B50FA-E850-4A7F-B210-8E8C0E1F9A83}"/>
    <cellStyle name="Normal 7 8 7 2 2" xfId="29281" xr:uid="{28ADA69A-022B-418D-8405-93E3303EF471}"/>
    <cellStyle name="Normal 7 8 7 2 3" xfId="44114" xr:uid="{43A4326C-3419-44A7-B6F0-89E440EDA99A}"/>
    <cellStyle name="Normal 7 8 7 3" xfId="21861" xr:uid="{1C1218BE-940A-4454-946E-99B875F78A0F}"/>
    <cellStyle name="Normal 7 8 7 4" xfId="36694" xr:uid="{A1383292-32C3-4FC1-B83C-EA1ABDAD29CB}"/>
    <cellStyle name="Normal 7 8 8" xfId="9987" xr:uid="{B8DE149A-4C80-4A7F-898F-63F8DE4E33CE}"/>
    <cellStyle name="Normal 7 8 8 2" xfId="24825" xr:uid="{59069B58-438B-4002-95EA-84178783DEA8}"/>
    <cellStyle name="Normal 7 8 8 3" xfId="39658" xr:uid="{E146B08C-8CA1-41CA-803E-E45806A11A3F}"/>
    <cellStyle name="Normal 7 8 9" xfId="17405" xr:uid="{C83FFA48-9BDB-458D-95EA-2CDF1C6F17CA}"/>
    <cellStyle name="Normal 7 9" xfId="1753" xr:uid="{8E23259D-96C9-4704-8DFC-19481C50FFDA}"/>
    <cellStyle name="Normal 7 9 10" xfId="32228" xr:uid="{09B89D10-C0D1-4969-9943-1F028F74555C}"/>
    <cellStyle name="Normal 7 9 2" xfId="3787" xr:uid="{E19D2EC0-401F-4666-A462-CEAFFB1D5F7B}"/>
    <cellStyle name="Normal 7 9 2 2" xfId="5160" xr:uid="{4C51E819-E2B2-4DD3-A8B1-CEDD1AD36FAC}"/>
    <cellStyle name="Normal 7 9 2 2 2" xfId="8399" xr:uid="{F211C9D2-9EEA-4E83-A04A-E1067AD85726}"/>
    <cellStyle name="Normal 7 9 2 2 2 2" xfId="15822" xr:uid="{597F4E56-14E5-40AC-9102-D04F14172D4B}"/>
    <cellStyle name="Normal 7 9 2 2 2 2 2" xfId="30660" xr:uid="{8694C252-6B7B-4204-90BC-14EDA8A38470}"/>
    <cellStyle name="Normal 7 9 2 2 2 2 3" xfId="45493" xr:uid="{F1284F2D-D693-4704-A3AF-B5C2CF1996E7}"/>
    <cellStyle name="Normal 7 9 2 2 2 3" xfId="23240" xr:uid="{238B539D-C3AA-4131-B7AF-09DB598B17DF}"/>
    <cellStyle name="Normal 7 9 2 2 2 4" xfId="38073" xr:uid="{69EFD75F-CC01-4A07-9979-3E44520BDADA}"/>
    <cellStyle name="Normal 7 9 2 2 3" xfId="12584" xr:uid="{E7191F40-996B-4146-ABB6-998C7E71FC09}"/>
    <cellStyle name="Normal 7 9 2 2 3 2" xfId="27422" xr:uid="{267E203F-F1FB-4DFB-948E-87BCAC7D462C}"/>
    <cellStyle name="Normal 7 9 2 2 3 3" xfId="42255" xr:uid="{748BE7D3-3418-4DF8-A5DB-D471D03E8244}"/>
    <cellStyle name="Normal 7 9 2 2 4" xfId="20002" xr:uid="{D7042EF3-F543-4EBF-AD35-9A233339C9A1}"/>
    <cellStyle name="Normal 7 9 2 2 5" xfId="34835" xr:uid="{68FA90FA-E60C-42C5-9AA5-8CFD975D9122}"/>
    <cellStyle name="Normal 7 9 2 3" xfId="7024" xr:uid="{CCF05271-D700-4D7A-ACAF-EB12104D2369}"/>
    <cellStyle name="Normal 7 9 2 3 2" xfId="14447" xr:uid="{A7C9F581-4392-4C47-94CD-707D407033B1}"/>
    <cellStyle name="Normal 7 9 2 3 2 2" xfId="29285" xr:uid="{9D0C7993-A2BB-492F-8D2D-87EFC51EBD40}"/>
    <cellStyle name="Normal 7 9 2 3 2 3" xfId="44118" xr:uid="{CFED751B-7F27-4E4F-8225-542500D9B6D2}"/>
    <cellStyle name="Normal 7 9 2 3 3" xfId="21865" xr:uid="{430BB662-4628-40DE-9088-90AC53665C1A}"/>
    <cellStyle name="Normal 7 9 2 3 4" xfId="36698" xr:uid="{4038E5A3-5563-4B99-BC9C-24814CE441BD}"/>
    <cellStyle name="Normal 7 9 2 4" xfId="11207" xr:uid="{C64F15BF-7A6F-4494-BF9B-9E1929B4BA6C}"/>
    <cellStyle name="Normal 7 9 2 4 2" xfId="26045" xr:uid="{032D6545-6A70-4CAE-BBEF-D319200D56A1}"/>
    <cellStyle name="Normal 7 9 2 4 3" xfId="40878" xr:uid="{3038B9C5-E117-47F3-8AD0-FD8F2BCE70C7}"/>
    <cellStyle name="Normal 7 9 2 5" xfId="18625" xr:uid="{3852A282-73E8-49D4-A7B7-A8AD5D0CF6B0}"/>
    <cellStyle name="Normal 7 9 2 6" xfId="33458" xr:uid="{00FE6D24-DCEC-456B-9A35-333FA1364626}"/>
    <cellStyle name="Normal 7 9 3" xfId="3788" xr:uid="{F6993BF4-0AEE-4384-A0AC-279434812887}"/>
    <cellStyle name="Normal 7 9 3 2" xfId="5161" xr:uid="{479C8AE3-1C57-492A-8242-07BCF9D51817}"/>
    <cellStyle name="Normal 7 9 3 2 2" xfId="8400" xr:uid="{83AD7647-F97B-467E-9574-D61926FA7BC1}"/>
    <cellStyle name="Normal 7 9 3 2 2 2" xfId="15823" xr:uid="{C035E017-41FA-4B49-82CD-A45ACA3BBDBA}"/>
    <cellStyle name="Normal 7 9 3 2 2 2 2" xfId="30661" xr:uid="{7AE19D33-3FCF-4F27-B9FD-C51AC7159AFD}"/>
    <cellStyle name="Normal 7 9 3 2 2 2 3" xfId="45494" xr:uid="{D5071794-65F2-437A-A54C-F3D5F63E8368}"/>
    <cellStyle name="Normal 7 9 3 2 2 3" xfId="23241" xr:uid="{B15EB5D9-DF73-4512-8769-4416BE900136}"/>
    <cellStyle name="Normal 7 9 3 2 2 4" xfId="38074" xr:uid="{7DB8BEAC-8A73-420A-A7B6-B16CD89CC3C7}"/>
    <cellStyle name="Normal 7 9 3 2 3" xfId="12585" xr:uid="{F3C93127-C236-4B2B-836E-D345F7C0C5CB}"/>
    <cellStyle name="Normal 7 9 3 2 3 2" xfId="27423" xr:uid="{46ADADD3-4E46-4727-8B1C-D7BC9F3120DD}"/>
    <cellStyle name="Normal 7 9 3 2 3 3" xfId="42256" xr:uid="{F1F2285D-CC66-48A1-AEE9-E29324BEEAC8}"/>
    <cellStyle name="Normal 7 9 3 2 4" xfId="20003" xr:uid="{58EC074E-D12A-446A-8931-C7E9B7F68E4C}"/>
    <cellStyle name="Normal 7 9 3 2 5" xfId="34836" xr:uid="{82DB945D-0398-4A89-8E96-8276C787A4D8}"/>
    <cellStyle name="Normal 7 9 3 3" xfId="7025" xr:uid="{E29AC2A6-B3B7-4657-8EEC-AC3020BE2FF6}"/>
    <cellStyle name="Normal 7 9 3 3 2" xfId="14448" xr:uid="{EA940362-6306-4949-8D1E-7C7373E6C39C}"/>
    <cellStyle name="Normal 7 9 3 3 2 2" xfId="29286" xr:uid="{ED270321-3F80-4C3A-AA73-5216F13C5F9F}"/>
    <cellStyle name="Normal 7 9 3 3 2 3" xfId="44119" xr:uid="{A6C2E712-F651-4525-8E40-CB736C4F51D4}"/>
    <cellStyle name="Normal 7 9 3 3 3" xfId="21866" xr:uid="{A5515408-9BFF-4B45-9B2F-809905DA8C26}"/>
    <cellStyle name="Normal 7 9 3 3 4" xfId="36699" xr:uid="{AC103807-4B46-46BD-A0A8-6A48F4C88F23}"/>
    <cellStyle name="Normal 7 9 3 4" xfId="11208" xr:uid="{DC2D3B4B-C90B-4450-A84C-699368FE31D3}"/>
    <cellStyle name="Normal 7 9 3 4 2" xfId="26046" xr:uid="{56B187EA-56BC-41C7-86C7-34170EAD0F1D}"/>
    <cellStyle name="Normal 7 9 3 4 3" xfId="40879" xr:uid="{F34F42B1-155B-4C8C-B097-25BC218FA8CF}"/>
    <cellStyle name="Normal 7 9 3 5" xfId="18626" xr:uid="{19B4E038-CC27-411F-9CF1-FCB231C8EB65}"/>
    <cellStyle name="Normal 7 9 3 6" xfId="33459" xr:uid="{016708CE-4072-45CD-A7DD-97883E0E8D5D}"/>
    <cellStyle name="Normal 7 9 4" xfId="5162" xr:uid="{00D7371D-E1AA-4DCB-87B0-4A6F66E28F7F}"/>
    <cellStyle name="Normal 7 9 4 2" xfId="8401" xr:uid="{A60744D9-FC76-4C53-BE02-FE94CF15B1A2}"/>
    <cellStyle name="Normal 7 9 4 2 2" xfId="15824" xr:uid="{283D1F4A-632E-45F8-B1B9-A86A2E6A2135}"/>
    <cellStyle name="Normal 7 9 4 2 2 2" xfId="30662" xr:uid="{04FE3EB2-6A4B-4028-A7FD-836500ADA380}"/>
    <cellStyle name="Normal 7 9 4 2 2 3" xfId="45495" xr:uid="{3AD5E9F5-1F28-48CF-9717-66A39C6F772B}"/>
    <cellStyle name="Normal 7 9 4 2 3" xfId="23242" xr:uid="{0C040688-4961-479A-AFB9-2D0801956E4A}"/>
    <cellStyle name="Normal 7 9 4 2 4" xfId="38075" xr:uid="{E3AB95DE-32E1-49BE-AF22-28783329DC6B}"/>
    <cellStyle name="Normal 7 9 4 3" xfId="12586" xr:uid="{B03D8F20-EEDB-42BF-A3B4-F075A1309A1C}"/>
    <cellStyle name="Normal 7 9 4 3 2" xfId="27424" xr:uid="{9289869C-6681-40D6-AACC-A0B54ACDAC7C}"/>
    <cellStyle name="Normal 7 9 4 3 3" xfId="42257" xr:uid="{8495DCA6-3423-4DE4-B28D-E6E88179CC98}"/>
    <cellStyle name="Normal 7 9 4 4" xfId="20004" xr:uid="{D5675C04-A181-4F05-A863-088E07070207}"/>
    <cellStyle name="Normal 7 9 4 5" xfId="34837" xr:uid="{97F40922-AAD9-4CA4-8E8B-FAD2EF6386FF}"/>
    <cellStyle name="Normal 7 9 5" xfId="5771" xr:uid="{DD1577C7-6440-44E5-AB77-ED3F0A39E1DA}"/>
    <cellStyle name="Normal 7 9 5 2" xfId="9011" xr:uid="{255F9D8F-F689-49C7-ABF8-C908DCA84E19}"/>
    <cellStyle name="Normal 7 9 5 2 2" xfId="16434" xr:uid="{134D6B70-FE5B-4459-9BB9-61232D790F5E}"/>
    <cellStyle name="Normal 7 9 5 2 2 2" xfId="31272" xr:uid="{5F3129C2-7EF9-4F85-A6ED-62EFCB107AED}"/>
    <cellStyle name="Normal 7 9 5 2 2 3" xfId="46105" xr:uid="{DC9AC6E8-E420-4092-9237-BE84B14363F0}"/>
    <cellStyle name="Normal 7 9 5 2 3" xfId="23852" xr:uid="{37BBB3A3-69F2-4794-A4BB-64F738E350BE}"/>
    <cellStyle name="Normal 7 9 5 2 4" xfId="38685" xr:uid="{CB4876A5-7957-409B-BE5C-F0F3A575ED4E}"/>
    <cellStyle name="Normal 7 9 5 3" xfId="13196" xr:uid="{A6CE34A3-AFE7-4875-86CB-6E395DEC0D90}"/>
    <cellStyle name="Normal 7 9 5 3 2" xfId="28034" xr:uid="{D615A24B-AA48-435F-A7AF-04898F475FB7}"/>
    <cellStyle name="Normal 7 9 5 3 3" xfId="42867" xr:uid="{FC26E121-DAD5-4913-A687-56948C88DFB9}"/>
    <cellStyle name="Normal 7 9 5 4" xfId="20614" xr:uid="{3C967950-A22C-4313-9561-B2C70CE9BBB8}"/>
    <cellStyle name="Normal 7 9 5 5" xfId="35447" xr:uid="{317A3AF2-10E6-4678-BAA5-244459A522A7}"/>
    <cellStyle name="Normal 7 9 6" xfId="3786" xr:uid="{026D0990-4270-4328-B7B2-008002909CA9}"/>
    <cellStyle name="Normal 7 9 6 2" xfId="9633" xr:uid="{78678A34-C3B7-4637-A555-44E83F97CFBA}"/>
    <cellStyle name="Normal 7 9 6 2 2" xfId="17056" xr:uid="{A0D4EC15-D8E4-4BED-99D2-B48422FDBF5F}"/>
    <cellStyle name="Normal 7 9 6 2 2 2" xfId="31894" xr:uid="{A5B88C26-1D40-47EF-ABB5-16E2C65E6EA1}"/>
    <cellStyle name="Normal 7 9 6 2 2 3" xfId="46727" xr:uid="{A68A36D0-C409-4CAE-B270-F2DF699EEAF0}"/>
    <cellStyle name="Normal 7 9 6 2 3" xfId="24474" xr:uid="{6FA505A7-828E-4EE7-9331-1DD79D8D451C}"/>
    <cellStyle name="Normal 7 9 6 2 4" xfId="39307" xr:uid="{58683B6B-3217-4D24-B71F-400305AECC89}"/>
    <cellStyle name="Normal 7 9 6 3" xfId="11206" xr:uid="{9E9E33A0-3675-4432-AB37-F85ECF8C4D7E}"/>
    <cellStyle name="Normal 7 9 6 3 2" xfId="26044" xr:uid="{BFE5261D-FDAA-4D36-B6D8-C3B904889D7C}"/>
    <cellStyle name="Normal 7 9 6 3 3" xfId="40877" xr:uid="{08803E5B-44CF-4402-A95F-A2E3BEFBAB30}"/>
    <cellStyle name="Normal 7 9 6 4" xfId="18624" xr:uid="{7DE30CC2-B583-45BC-A7ED-FF4F35FAA6FE}"/>
    <cellStyle name="Normal 7 9 6 5" xfId="33457" xr:uid="{AA9460B2-BAE2-40DF-92CD-95ACE079B503}"/>
    <cellStyle name="Normal 7 9 7" xfId="7023" xr:uid="{03DF89C1-E690-45C1-8818-7E843468144F}"/>
    <cellStyle name="Normal 7 9 7 2" xfId="14446" xr:uid="{33DABE96-C08F-45C5-91EC-13095C84FDF9}"/>
    <cellStyle name="Normal 7 9 7 2 2" xfId="29284" xr:uid="{922B523D-1ACC-4490-82C1-561D68FDC1A0}"/>
    <cellStyle name="Normal 7 9 7 2 3" xfId="44117" xr:uid="{B6B13FCB-66B5-4180-AD9F-12DB8A29A880}"/>
    <cellStyle name="Normal 7 9 7 3" xfId="21864" xr:uid="{6F67B692-AD19-4C7F-9805-9E6C27E33AB8}"/>
    <cellStyle name="Normal 7 9 7 4" xfId="36697" xr:uid="{14945E69-652E-4822-8A8B-CF70DCF64689}"/>
    <cellStyle name="Normal 7 9 8" xfId="9977" xr:uid="{660D3A5B-A276-4F18-B4AE-60725F49BA91}"/>
    <cellStyle name="Normal 7 9 8 2" xfId="24815" xr:uid="{85634CFD-EED5-4C54-9ADD-E3AAFD58A8DA}"/>
    <cellStyle name="Normal 7 9 8 3" xfId="39648" xr:uid="{E3262E38-F861-46D9-9621-71679300A8F6}"/>
    <cellStyle name="Normal 7 9 9" xfId="17395" xr:uid="{919F3C5B-BC63-4117-96FE-467F5F195397}"/>
    <cellStyle name="Normal 8" xfId="261" xr:uid="{57EAA2F7-566D-417C-A4E6-4AD4599C7741}"/>
    <cellStyle name="Normal 8 10" xfId="1838" xr:uid="{8FC70F13-12E0-4BCE-B428-CA61B55BC041}"/>
    <cellStyle name="Normal 8 10 10" xfId="32239" xr:uid="{2ED2FA41-8FBD-4E11-9210-6C1BDDB834F7}"/>
    <cellStyle name="Normal 8 10 11" xfId="2420" xr:uid="{FE33EDB5-085D-403C-A6D7-974C3A1BC6B8}"/>
    <cellStyle name="Normal 8 10 2" xfId="3791" xr:uid="{7853D61B-F7A2-4EC9-AE3B-57E544F7E4D3}"/>
    <cellStyle name="Normal 8 10 2 2" xfId="5163" xr:uid="{A275741A-62D7-4DFC-AF45-1C74E72C6FA6}"/>
    <cellStyle name="Normal 8 10 2 2 2" xfId="8402" xr:uid="{63973148-C95F-49F4-8C4E-D1FA2D3907CF}"/>
    <cellStyle name="Normal 8 10 2 2 2 2" xfId="15825" xr:uid="{BD74FF3D-D0F6-47EB-938A-CC1AA63DF207}"/>
    <cellStyle name="Normal 8 10 2 2 2 2 2" xfId="30663" xr:uid="{A66FB5D9-C6FE-40CD-95AF-8D26D4617897}"/>
    <cellStyle name="Normal 8 10 2 2 2 2 3" xfId="45496" xr:uid="{C271A511-F8B8-4AEE-8A49-0C49F3C0B971}"/>
    <cellStyle name="Normal 8 10 2 2 2 3" xfId="23243" xr:uid="{5D54E34E-CD76-459B-AFF4-631755103AD2}"/>
    <cellStyle name="Normal 8 10 2 2 2 4" xfId="38076" xr:uid="{C04280B2-38EC-40D0-9048-F05E8D6DD5FC}"/>
    <cellStyle name="Normal 8 10 2 2 3" xfId="12587" xr:uid="{B6F267C6-3385-4DE0-981C-18D404942134}"/>
    <cellStyle name="Normal 8 10 2 2 3 2" xfId="27425" xr:uid="{F57487AD-4E8A-4EFC-ABBF-839F1F6EC9C3}"/>
    <cellStyle name="Normal 8 10 2 2 3 3" xfId="42258" xr:uid="{6AB06A39-4FA7-4423-9A4E-EE49C23F70E5}"/>
    <cellStyle name="Normal 8 10 2 2 4" xfId="20005" xr:uid="{0E8DA712-B8B7-4748-B692-8BEB33806766}"/>
    <cellStyle name="Normal 8 10 2 2 5" xfId="34838" xr:uid="{06B7C08E-ADE7-408D-8578-E64E33C5356D}"/>
    <cellStyle name="Normal 8 10 2 3" xfId="7027" xr:uid="{02C1E2EB-BFE6-4DBB-8861-4F3C3CB7725D}"/>
    <cellStyle name="Normal 8 10 2 3 2" xfId="14450" xr:uid="{96AB2F5A-F834-4F23-AFF8-1AFC297CB41F}"/>
    <cellStyle name="Normal 8 10 2 3 2 2" xfId="29288" xr:uid="{7E30124B-A1E7-4DC4-AD16-4A938006DCE9}"/>
    <cellStyle name="Normal 8 10 2 3 2 3" xfId="44121" xr:uid="{F07ED607-0741-4BD2-8A51-8E2E5A8EDF9D}"/>
    <cellStyle name="Normal 8 10 2 3 3" xfId="21868" xr:uid="{AC8B6141-66CD-4140-B91A-48490471B549}"/>
    <cellStyle name="Normal 8 10 2 3 4" xfId="36701" xr:uid="{7E50D387-825D-4938-9FED-BF2AFD0624A7}"/>
    <cellStyle name="Normal 8 10 2 4" xfId="11211" xr:uid="{1E121EE0-8F8E-4A95-912C-79B5D7201BBC}"/>
    <cellStyle name="Normal 8 10 2 4 2" xfId="26049" xr:uid="{144B763B-629B-455D-86E1-3F919A8FEC9C}"/>
    <cellStyle name="Normal 8 10 2 4 3" xfId="40882" xr:uid="{12BE7461-5B61-41E3-8F35-1951FD0CA272}"/>
    <cellStyle name="Normal 8 10 2 5" xfId="18629" xr:uid="{5A7AF189-1DB8-41E0-93B3-66289EF11535}"/>
    <cellStyle name="Normal 8 10 2 6" xfId="33462" xr:uid="{122B2297-9159-4B36-8B44-85D9DB94F63B}"/>
    <cellStyle name="Normal 8 10 3" xfId="3792" xr:uid="{752118CB-E456-460B-9DB7-A051FD4A3F0A}"/>
    <cellStyle name="Normal 8 10 3 2" xfId="5164" xr:uid="{EA103ABC-CA92-4176-A3F1-658D2998F38E}"/>
    <cellStyle name="Normal 8 10 3 2 2" xfId="8403" xr:uid="{2C437057-19B6-4517-9CF9-CAB9AC5AEBE2}"/>
    <cellStyle name="Normal 8 10 3 2 2 2" xfId="15826" xr:uid="{E9D02E7D-346C-43B2-B873-7CEF041EAB20}"/>
    <cellStyle name="Normal 8 10 3 2 2 2 2" xfId="30664" xr:uid="{60B36504-BB2C-4979-9669-1509504B9C4A}"/>
    <cellStyle name="Normal 8 10 3 2 2 2 3" xfId="45497" xr:uid="{B756265D-5F92-44E3-8E2F-57F30B88AAE8}"/>
    <cellStyle name="Normal 8 10 3 2 2 3" xfId="23244" xr:uid="{CE972779-15CD-4688-AAC1-5D18C4331C57}"/>
    <cellStyle name="Normal 8 10 3 2 2 4" xfId="38077" xr:uid="{F3D944A3-D594-4848-8B53-03981440CA52}"/>
    <cellStyle name="Normal 8 10 3 2 3" xfId="12588" xr:uid="{34E86173-99EE-4482-8ABD-DB9BC7B454CD}"/>
    <cellStyle name="Normal 8 10 3 2 3 2" xfId="27426" xr:uid="{E7A66677-7C5D-493C-8E18-492FE5344C58}"/>
    <cellStyle name="Normal 8 10 3 2 3 3" xfId="42259" xr:uid="{51C09E59-A211-4AFB-AA30-3207F5E96D89}"/>
    <cellStyle name="Normal 8 10 3 2 4" xfId="20006" xr:uid="{923033C4-8C4E-483E-B731-E5497BD13426}"/>
    <cellStyle name="Normal 8 10 3 2 5" xfId="34839" xr:uid="{8774DBF7-EB58-41CC-9785-5BF1DDFEAE15}"/>
    <cellStyle name="Normal 8 10 3 3" xfId="7028" xr:uid="{61AFBB3D-0829-4333-A337-6169357BE04E}"/>
    <cellStyle name="Normal 8 10 3 3 2" xfId="14451" xr:uid="{6ECCB6E3-E139-43B2-8E4C-F6B5E7A3915F}"/>
    <cellStyle name="Normal 8 10 3 3 2 2" xfId="29289" xr:uid="{01A45E8B-FE63-4BCE-914C-2C019CDAA420}"/>
    <cellStyle name="Normal 8 10 3 3 2 3" xfId="44122" xr:uid="{C41AE8D6-2CF5-4F04-9F00-971692612769}"/>
    <cellStyle name="Normal 8 10 3 3 3" xfId="21869" xr:uid="{5ED851F7-83F9-4841-ADC1-5B6DFC8F7B17}"/>
    <cellStyle name="Normal 8 10 3 3 4" xfId="36702" xr:uid="{50006B9B-033D-4C99-94CE-8B500D5E76A2}"/>
    <cellStyle name="Normal 8 10 3 4" xfId="11212" xr:uid="{BDD8C38A-47D2-479C-AE7D-4C6B6B119A96}"/>
    <cellStyle name="Normal 8 10 3 4 2" xfId="26050" xr:uid="{E7B8E009-2DBF-4BB1-A480-D21B1F173BED}"/>
    <cellStyle name="Normal 8 10 3 4 3" xfId="40883" xr:uid="{CB072828-C227-401B-B1C6-1BC5F96DECAE}"/>
    <cellStyle name="Normal 8 10 3 5" xfId="18630" xr:uid="{B6AE07B3-A1ED-4909-8AD7-9097DB3BFD96}"/>
    <cellStyle name="Normal 8 10 3 6" xfId="33463" xr:uid="{5EED9921-EDD2-4178-8C0D-A74CF438A05B}"/>
    <cellStyle name="Normal 8 10 4" xfId="5165" xr:uid="{7BDD46F5-33E1-4B8C-8B26-1603E80CCF69}"/>
    <cellStyle name="Normal 8 10 4 2" xfId="8404" xr:uid="{3F6BFD0F-179F-4315-9E8D-EBFA82AE862B}"/>
    <cellStyle name="Normal 8 10 4 2 2" xfId="15827" xr:uid="{5A7EC62B-D65A-45A8-845B-3666F7BB3753}"/>
    <cellStyle name="Normal 8 10 4 2 2 2" xfId="30665" xr:uid="{BC638AAE-6643-48B6-BBCE-1FA70B1E0915}"/>
    <cellStyle name="Normal 8 10 4 2 2 3" xfId="45498" xr:uid="{D4FA2A2B-B02D-478D-B76B-CFA3CD24DCC0}"/>
    <cellStyle name="Normal 8 10 4 2 3" xfId="23245" xr:uid="{C9D6E079-D73C-45C1-8509-1CD59D197E93}"/>
    <cellStyle name="Normal 8 10 4 2 4" xfId="38078" xr:uid="{3FA5708D-1C28-4248-B3A9-45EE57568F3D}"/>
    <cellStyle name="Normal 8 10 4 3" xfId="12589" xr:uid="{827A9988-B81D-4A12-A1C7-8EF9E9B0C509}"/>
    <cellStyle name="Normal 8 10 4 3 2" xfId="27427" xr:uid="{FC4620AC-1EDC-4A95-8BFE-173A484851D4}"/>
    <cellStyle name="Normal 8 10 4 3 3" xfId="42260" xr:uid="{D4EB2036-B0B6-4A19-96CE-737D246B4641}"/>
    <cellStyle name="Normal 8 10 4 4" xfId="20007" xr:uid="{43BBBE1C-73D8-436D-B7C1-908AC4925904}"/>
    <cellStyle name="Normal 8 10 4 5" xfId="34840" xr:uid="{363C3FFB-4EC9-4F18-88D9-32D124BE460E}"/>
    <cellStyle name="Normal 8 10 5" xfId="5774" xr:uid="{CAC052F2-F998-4FCE-AB70-0AA7BF68EA37}"/>
    <cellStyle name="Normal 8 10 5 2" xfId="9014" xr:uid="{438ACFD9-9D12-41D5-955E-40C67B94D55D}"/>
    <cellStyle name="Normal 8 10 5 2 2" xfId="16437" xr:uid="{F3F02C0D-C02D-43AC-A900-6BB5A51BCB92}"/>
    <cellStyle name="Normal 8 10 5 2 2 2" xfId="31275" xr:uid="{CF6883D2-797B-42E0-BFCC-6B7ECCFF4275}"/>
    <cellStyle name="Normal 8 10 5 2 2 3" xfId="46108" xr:uid="{CE96D61C-EE60-4C3C-89F2-0D871B8E3804}"/>
    <cellStyle name="Normal 8 10 5 2 3" xfId="23855" xr:uid="{D1945F60-49C2-44C5-BA7D-D7803DC0567F}"/>
    <cellStyle name="Normal 8 10 5 2 4" xfId="38688" xr:uid="{3D428D5E-F249-4DBC-9DDE-12561A72C3A4}"/>
    <cellStyle name="Normal 8 10 5 3" xfId="13199" xr:uid="{C535979C-8E9C-4065-990B-848C2C6DDE04}"/>
    <cellStyle name="Normal 8 10 5 3 2" xfId="28037" xr:uid="{E5E03CC0-05AA-4B15-86C6-0BF195EC54E0}"/>
    <cellStyle name="Normal 8 10 5 3 3" xfId="42870" xr:uid="{C0CC5501-A649-40D9-9FF3-A1A6638F20A3}"/>
    <cellStyle name="Normal 8 10 5 4" xfId="20617" xr:uid="{21FA9F82-1BD3-4E7D-A613-FE6DFCB5C927}"/>
    <cellStyle name="Normal 8 10 5 5" xfId="35450" xr:uid="{F1A279B1-982B-401B-8D8C-2E40BCD02795}"/>
    <cellStyle name="Normal 8 10 6" xfId="3790" xr:uid="{9DE1E23A-E393-4E68-8EB2-EBD918FECDF0}"/>
    <cellStyle name="Normal 8 10 6 2" xfId="9635" xr:uid="{9D07D64C-A988-434A-AC42-007EBF815793}"/>
    <cellStyle name="Normal 8 10 6 2 2" xfId="17058" xr:uid="{D5936F7F-B937-4972-99DE-B9B769D65622}"/>
    <cellStyle name="Normal 8 10 6 2 2 2" xfId="31896" xr:uid="{A8D8306B-3885-4AB8-B1F2-7C66BA018594}"/>
    <cellStyle name="Normal 8 10 6 2 2 3" xfId="46729" xr:uid="{4816039D-B1E6-4322-A486-C831DA980219}"/>
    <cellStyle name="Normal 8 10 6 2 3" xfId="24476" xr:uid="{A0135672-F913-4D4D-B9AB-43A4F3503A82}"/>
    <cellStyle name="Normal 8 10 6 2 4" xfId="39309" xr:uid="{89D69938-FCDF-4287-9D8C-C78F0EA9A57D}"/>
    <cellStyle name="Normal 8 10 6 3" xfId="11210" xr:uid="{FC2CFCF4-5EF1-4031-B53B-3414900269D1}"/>
    <cellStyle name="Normal 8 10 6 3 2" xfId="26048" xr:uid="{053D2B9A-2081-413C-B86B-E9386C880C48}"/>
    <cellStyle name="Normal 8 10 6 3 3" xfId="40881" xr:uid="{882B32F3-7D17-488D-BD31-BC09A5301693}"/>
    <cellStyle name="Normal 8 10 6 4" xfId="18628" xr:uid="{B667CEA9-E983-4B09-AE3C-00E19EAFCD94}"/>
    <cellStyle name="Normal 8 10 6 5" xfId="33461" xr:uid="{D96A42E3-0E83-4048-B7B6-F24AA5A01A00}"/>
    <cellStyle name="Normal 8 10 7" xfId="7026" xr:uid="{1E4222AC-8C04-475B-BE48-9DFA707E9D36}"/>
    <cellStyle name="Normal 8 10 7 2" xfId="14449" xr:uid="{7761F923-FBCF-46E0-90A1-CD4FAD1E2523}"/>
    <cellStyle name="Normal 8 10 7 2 2" xfId="29287" xr:uid="{AAC35BA4-E3BD-4014-BA3F-24BC5EFD51A2}"/>
    <cellStyle name="Normal 8 10 7 2 3" xfId="44120" xr:uid="{59E84259-49E2-4DBC-A460-6369BDAF64F3}"/>
    <cellStyle name="Normal 8 10 7 3" xfId="21867" xr:uid="{785AB0E9-ECB1-4E9A-B461-F68EF09254D8}"/>
    <cellStyle name="Normal 8 10 7 4" xfId="36700" xr:uid="{26451981-80B4-4801-8546-BB1481CDAD1C}"/>
    <cellStyle name="Normal 8 10 8" xfId="9988" xr:uid="{AC246A35-BEF4-4D28-A1B8-206EC2E6D5EB}"/>
    <cellStyle name="Normal 8 10 8 2" xfId="24826" xr:uid="{FE61A019-14A2-41E6-B6C4-BB1AD72FF665}"/>
    <cellStyle name="Normal 8 10 8 3" xfId="39659" xr:uid="{4F1732C9-4367-411F-AC06-E528409BD4ED}"/>
    <cellStyle name="Normal 8 10 9" xfId="17406" xr:uid="{CD4F3617-3AB5-448B-BFD8-103528780C3B}"/>
    <cellStyle name="Normal 8 11" xfId="2437" xr:uid="{864B7A5F-79E4-41EF-8042-A3CB939F90A9}"/>
    <cellStyle name="Normal 8 11 10" xfId="32246" xr:uid="{D96623D5-517B-4AAA-93CE-3DA4961410D6}"/>
    <cellStyle name="Normal 8 11 2" xfId="3794" xr:uid="{68FEB9BF-A443-4DB0-8740-FDF9A8E01EB0}"/>
    <cellStyle name="Normal 8 11 2 2" xfId="5166" xr:uid="{B74FB4F4-FFA2-40F4-97F3-9A6B4996DF26}"/>
    <cellStyle name="Normal 8 11 2 2 2" xfId="8405" xr:uid="{979F5BCB-6FD4-4E0F-BC99-239AE2EDB9D3}"/>
    <cellStyle name="Normal 8 11 2 2 2 2" xfId="15828" xr:uid="{16CDD9F7-148F-420D-B27D-7EC4606E5165}"/>
    <cellStyle name="Normal 8 11 2 2 2 2 2" xfId="30666" xr:uid="{6A4DAAC2-75A5-47B9-8E56-9659FE20B691}"/>
    <cellStyle name="Normal 8 11 2 2 2 2 3" xfId="45499" xr:uid="{524800CB-E7B2-410D-A3AE-562DC8BAB253}"/>
    <cellStyle name="Normal 8 11 2 2 2 3" xfId="23246" xr:uid="{90D31D5E-0105-4FBA-97A6-4589901C8320}"/>
    <cellStyle name="Normal 8 11 2 2 2 4" xfId="38079" xr:uid="{AC41AF92-B234-42D3-B2CC-32A2CB8E67E7}"/>
    <cellStyle name="Normal 8 11 2 2 3" xfId="12590" xr:uid="{266A9DA3-390F-4DF2-87A2-E5AD7AF36F9B}"/>
    <cellStyle name="Normal 8 11 2 2 3 2" xfId="27428" xr:uid="{0F8E0481-4591-49D7-A74C-E784614B1D82}"/>
    <cellStyle name="Normal 8 11 2 2 3 3" xfId="42261" xr:uid="{FBE21A9B-4B87-4FAA-BFE5-88056BDDF274}"/>
    <cellStyle name="Normal 8 11 2 2 4" xfId="20008" xr:uid="{E814F0D8-F7C0-4E4F-8005-866A3CEA9F1B}"/>
    <cellStyle name="Normal 8 11 2 2 5" xfId="34841" xr:uid="{2D7D5332-BD6F-4FFA-8824-F6408EC3357B}"/>
    <cellStyle name="Normal 8 11 2 3" xfId="7030" xr:uid="{8DC75A14-E9F8-459F-B834-E3725DAECBDA}"/>
    <cellStyle name="Normal 8 11 2 3 2" xfId="14453" xr:uid="{10B7FE28-0EDC-4827-9AD4-C0213479986C}"/>
    <cellStyle name="Normal 8 11 2 3 2 2" xfId="29291" xr:uid="{7FA33AD4-DBC2-4380-A757-ED137AF6A139}"/>
    <cellStyle name="Normal 8 11 2 3 2 3" xfId="44124" xr:uid="{4E70FF64-D84B-4061-BFA2-DE0CC915CC56}"/>
    <cellStyle name="Normal 8 11 2 3 3" xfId="21871" xr:uid="{54BB525A-F371-4524-B76B-6B234A00B70B}"/>
    <cellStyle name="Normal 8 11 2 3 4" xfId="36704" xr:uid="{367AD40B-843C-471F-8C49-474B3BB48DD1}"/>
    <cellStyle name="Normal 8 11 2 4" xfId="11214" xr:uid="{AF11F346-506C-44DB-865A-0681A8B87FB0}"/>
    <cellStyle name="Normal 8 11 2 4 2" xfId="26052" xr:uid="{E6AC57FB-09C9-49EC-95AB-894EF8B842EF}"/>
    <cellStyle name="Normal 8 11 2 4 3" xfId="40885" xr:uid="{D4EBC789-7337-49F9-A63E-68AB7393F1C5}"/>
    <cellStyle name="Normal 8 11 2 5" xfId="18632" xr:uid="{AC006DD4-A94D-42E2-B337-11541D81B010}"/>
    <cellStyle name="Normal 8 11 2 6" xfId="33465" xr:uid="{AC6C6BC5-A15C-4D49-BA64-E2B8DB3D3916}"/>
    <cellStyle name="Normal 8 11 3" xfId="3795" xr:uid="{EACFE07E-AD23-4149-A5AA-EAF963E18757}"/>
    <cellStyle name="Normal 8 11 3 2" xfId="5167" xr:uid="{ED5756A2-2471-4559-A40A-839139015BC5}"/>
    <cellStyle name="Normal 8 11 3 2 2" xfId="8406" xr:uid="{CD526603-F875-4F49-ABBB-12683936E2C4}"/>
    <cellStyle name="Normal 8 11 3 2 2 2" xfId="15829" xr:uid="{736EBF5A-2E68-4161-8D9E-5E9190A095EC}"/>
    <cellStyle name="Normal 8 11 3 2 2 2 2" xfId="30667" xr:uid="{13A8B2B9-EF9C-40A6-8A64-48D84C214763}"/>
    <cellStyle name="Normal 8 11 3 2 2 2 3" xfId="45500" xr:uid="{99B7691A-40E9-43CF-9F4B-4FE674166D44}"/>
    <cellStyle name="Normal 8 11 3 2 2 3" xfId="23247" xr:uid="{4839C2E8-6B1D-4669-B9DF-4E2C4221CC37}"/>
    <cellStyle name="Normal 8 11 3 2 2 4" xfId="38080" xr:uid="{45D16A3C-B904-4D87-A4E3-65A1FE03346D}"/>
    <cellStyle name="Normal 8 11 3 2 3" xfId="12591" xr:uid="{EFF25873-26B8-4105-A51F-DC6D75C2C905}"/>
    <cellStyle name="Normal 8 11 3 2 3 2" xfId="27429" xr:uid="{0D68A77B-2469-48A2-B822-820E8EEC840B}"/>
    <cellStyle name="Normal 8 11 3 2 3 3" xfId="42262" xr:uid="{E9F74E72-1022-417D-8881-4B3BD944D841}"/>
    <cellStyle name="Normal 8 11 3 2 4" xfId="20009" xr:uid="{15DAD4A9-3137-4C2F-BEC6-1B3B3C05E9AE}"/>
    <cellStyle name="Normal 8 11 3 2 5" xfId="34842" xr:uid="{028827BD-38FA-4100-AACA-F77857365D37}"/>
    <cellStyle name="Normal 8 11 3 3" xfId="7031" xr:uid="{6E1CA66E-4D20-4484-A5C8-D610F17C1B6D}"/>
    <cellStyle name="Normal 8 11 3 3 2" xfId="14454" xr:uid="{B21C3726-8C0E-4626-B303-B96E54CA078E}"/>
    <cellStyle name="Normal 8 11 3 3 2 2" xfId="29292" xr:uid="{08F5DE0D-BC21-46AB-A87E-486A7EB7057F}"/>
    <cellStyle name="Normal 8 11 3 3 2 3" xfId="44125" xr:uid="{72576A09-D4FE-4CDF-B2CC-62B4F904AC9A}"/>
    <cellStyle name="Normal 8 11 3 3 3" xfId="21872" xr:uid="{81DE5786-40DB-4A5E-A996-4A1E748FC783}"/>
    <cellStyle name="Normal 8 11 3 3 4" xfId="36705" xr:uid="{E5B80038-992D-4CC5-A749-ABA38DC98447}"/>
    <cellStyle name="Normal 8 11 3 4" xfId="11215" xr:uid="{3EE5F1A3-CFF0-4F00-809D-E9FCC2601073}"/>
    <cellStyle name="Normal 8 11 3 4 2" xfId="26053" xr:uid="{F922E9A0-87BD-45B1-9A5A-D02907DE19BE}"/>
    <cellStyle name="Normal 8 11 3 4 3" xfId="40886" xr:uid="{021B4B1C-2D2C-4C6C-851A-BDD47D91EAB3}"/>
    <cellStyle name="Normal 8 11 3 5" xfId="18633" xr:uid="{B09E7E9F-750D-4278-ACFC-E41CE7B1DF39}"/>
    <cellStyle name="Normal 8 11 3 6" xfId="33466" xr:uid="{18C54009-DF3D-4C85-B7C3-0C389322F0DF}"/>
    <cellStyle name="Normal 8 11 4" xfId="5168" xr:uid="{951ED445-337C-44E9-983F-2DF14F7945E4}"/>
    <cellStyle name="Normal 8 11 4 2" xfId="8407" xr:uid="{55CE9DD0-EB34-4F09-BB2E-09519404D0C7}"/>
    <cellStyle name="Normal 8 11 4 2 2" xfId="15830" xr:uid="{A881C5BB-47EA-4523-989F-6510B8CBC13B}"/>
    <cellStyle name="Normal 8 11 4 2 2 2" xfId="30668" xr:uid="{26F1DAAD-01DB-47DB-A7FE-D1298CBFF507}"/>
    <cellStyle name="Normal 8 11 4 2 2 3" xfId="45501" xr:uid="{4A2099C3-0C14-4607-BF6B-6ABAEF6EA769}"/>
    <cellStyle name="Normal 8 11 4 2 3" xfId="23248" xr:uid="{A1D45F36-4A4E-4718-8F5F-49EE46A9E29D}"/>
    <cellStyle name="Normal 8 11 4 2 4" xfId="38081" xr:uid="{6AB25E95-8DF1-4217-9A91-2820BD55A9C4}"/>
    <cellStyle name="Normal 8 11 4 3" xfId="12592" xr:uid="{0FC57376-EB18-4503-8BD8-723410CCA909}"/>
    <cellStyle name="Normal 8 11 4 3 2" xfId="27430" xr:uid="{B1EDB62B-5A65-4D1B-8463-57D4E4540560}"/>
    <cellStyle name="Normal 8 11 4 3 3" xfId="42263" xr:uid="{8587B1B8-C844-4765-B017-0AB003C38E32}"/>
    <cellStyle name="Normal 8 11 4 4" xfId="20010" xr:uid="{65D30414-4D0C-4F7C-B6C1-9BC175E2A8F0}"/>
    <cellStyle name="Normal 8 11 4 5" xfId="34843" xr:uid="{31AC5ACE-079A-420B-8F76-4169109E2D38}"/>
    <cellStyle name="Normal 8 11 5" xfId="6061" xr:uid="{1A2D332D-4674-4F12-9861-C304987C69E1}"/>
    <cellStyle name="Normal 8 11 5 2" xfId="9299" xr:uid="{06012FD0-28D5-4DC1-AC88-E162ABFEB5C9}"/>
    <cellStyle name="Normal 8 11 5 2 2" xfId="16722" xr:uid="{99FB6BBB-0838-4213-A8BB-1D55C51ACFDA}"/>
    <cellStyle name="Normal 8 11 5 2 2 2" xfId="31560" xr:uid="{D02AF6AA-3A64-4F0E-AC6A-B1581AF319D5}"/>
    <cellStyle name="Normal 8 11 5 2 2 3" xfId="46393" xr:uid="{F836E0CA-18B6-443D-9649-6BB7CB1F60D5}"/>
    <cellStyle name="Normal 8 11 5 2 3" xfId="24140" xr:uid="{ECCE7FE8-6742-4D2A-AE96-50A5B7057528}"/>
    <cellStyle name="Normal 8 11 5 2 4" xfId="38973" xr:uid="{BAF4FAB8-9C51-4917-8934-EF09F8138AFE}"/>
    <cellStyle name="Normal 8 11 5 3" xfId="13484" xr:uid="{1C15E70D-FBF0-4728-ADD8-CA0EB2DDBECF}"/>
    <cellStyle name="Normal 8 11 5 3 2" xfId="28322" xr:uid="{BE83ADA0-2747-4DA3-9C4A-6292833D6F7A}"/>
    <cellStyle name="Normal 8 11 5 3 3" xfId="43155" xr:uid="{36959322-FA33-4BC0-A309-40026FA1FD62}"/>
    <cellStyle name="Normal 8 11 5 4" xfId="20902" xr:uid="{58E9C79D-B225-4B12-9CEA-1BF515ED596D}"/>
    <cellStyle name="Normal 8 11 5 5" xfId="35735" xr:uid="{199C4AC0-9B27-46E8-AF4B-022F35A21571}"/>
    <cellStyle name="Normal 8 11 6" xfId="3793" xr:uid="{9A87BCF0-A525-4E84-99E7-4C88331409A5}"/>
    <cellStyle name="Normal 8 11 6 2" xfId="9636" xr:uid="{D0E5C05E-87CC-45B8-8162-09D90B0B4DD5}"/>
    <cellStyle name="Normal 8 11 6 2 2" xfId="17059" xr:uid="{F03D194F-5A41-4DDE-A8BB-FB675ED8EEC3}"/>
    <cellStyle name="Normal 8 11 6 2 2 2" xfId="31897" xr:uid="{979DB6A4-A47F-4A0C-987E-A86E0E49CE85}"/>
    <cellStyle name="Normal 8 11 6 2 2 3" xfId="46730" xr:uid="{F1FCB6F5-A3E2-4B9B-A472-29C0A74EC3F8}"/>
    <cellStyle name="Normal 8 11 6 2 3" xfId="24477" xr:uid="{966AA294-1860-4B10-A7D2-3BDE9725A6BA}"/>
    <cellStyle name="Normal 8 11 6 2 4" xfId="39310" xr:uid="{5FA7E97E-5AC9-47F0-8493-C6F242F78C97}"/>
    <cellStyle name="Normal 8 11 6 3" xfId="11213" xr:uid="{6BC189B1-2CCE-4DA0-B5D9-0DB7274CAF91}"/>
    <cellStyle name="Normal 8 11 6 3 2" xfId="26051" xr:uid="{7BA38873-BD3B-424C-A954-2B674CC5FDFA}"/>
    <cellStyle name="Normal 8 11 6 3 3" xfId="40884" xr:uid="{2F34D0AD-8400-485B-9053-A426D24F0204}"/>
    <cellStyle name="Normal 8 11 6 4" xfId="18631" xr:uid="{B4076287-2386-4AA5-849C-96060339349C}"/>
    <cellStyle name="Normal 8 11 6 5" xfId="33464" xr:uid="{52159CC8-5F78-4765-BC8C-69E8728CE246}"/>
    <cellStyle name="Normal 8 11 7" xfId="7029" xr:uid="{18D5DD7A-46D1-4C10-88D4-978B5ECF398C}"/>
    <cellStyle name="Normal 8 11 7 2" xfId="14452" xr:uid="{7F0EC11C-C418-4068-B688-ADEDE531D4C6}"/>
    <cellStyle name="Normal 8 11 7 2 2" xfId="29290" xr:uid="{EBBAA1FA-3DBC-4E41-978C-9765A93F2CD0}"/>
    <cellStyle name="Normal 8 11 7 2 3" xfId="44123" xr:uid="{26AFCC55-541E-44E0-8506-FA255EAFE426}"/>
    <cellStyle name="Normal 8 11 7 3" xfId="21870" xr:uid="{34F4F3F6-F41D-40BD-BEC4-990D33BEAEEF}"/>
    <cellStyle name="Normal 8 11 7 4" xfId="36703" xr:uid="{2DD39CC9-EA1A-4FFF-9005-0297DA932414}"/>
    <cellStyle name="Normal 8 11 8" xfId="9995" xr:uid="{C68910CB-603E-4C3F-8E0B-BF20BA89882F}"/>
    <cellStyle name="Normal 8 11 8 2" xfId="24833" xr:uid="{17F4A5EF-FC12-4AE6-8814-19DD00EBE2F2}"/>
    <cellStyle name="Normal 8 11 8 3" xfId="39666" xr:uid="{F6668CD7-0E9E-4A7F-8901-F4B6EC770368}"/>
    <cellStyle name="Normal 8 11 9" xfId="17413" xr:uid="{91ADCB81-9BA1-4CD0-9B7F-F23F17CBAFF6}"/>
    <cellStyle name="Normal 8 12" xfId="2444" xr:uid="{E9A19D85-4E64-4348-8F9E-5E9FB51C94B3}"/>
    <cellStyle name="Normal 8 12 10" xfId="32253" xr:uid="{BD03E271-1A70-494B-923A-D7CF62BE2D64}"/>
    <cellStyle name="Normal 8 12 2" xfId="3797" xr:uid="{7E898FD0-A977-461F-A75E-EC2CEC0E53CF}"/>
    <cellStyle name="Normal 8 12 2 2" xfId="5169" xr:uid="{297388FC-82B7-410C-A7F0-D80D587E6883}"/>
    <cellStyle name="Normal 8 12 2 2 2" xfId="8408" xr:uid="{7ACF191D-B43B-453E-9AD0-E0631F813825}"/>
    <cellStyle name="Normal 8 12 2 2 2 2" xfId="15831" xr:uid="{BFC1CF27-544C-4697-9283-EB451AF62980}"/>
    <cellStyle name="Normal 8 12 2 2 2 2 2" xfId="30669" xr:uid="{C579741F-490A-410E-BCA0-8DB9CDD26D6B}"/>
    <cellStyle name="Normal 8 12 2 2 2 2 3" xfId="45502" xr:uid="{46C1CC3F-D914-4C0E-85CA-05FF5DFF4AE4}"/>
    <cellStyle name="Normal 8 12 2 2 2 3" xfId="23249" xr:uid="{2248CFF6-8BFB-4642-972C-1D9AD3DD3FCE}"/>
    <cellStyle name="Normal 8 12 2 2 2 4" xfId="38082" xr:uid="{1FCBA059-F68B-434A-938D-1374C8C61809}"/>
    <cellStyle name="Normal 8 12 2 2 3" xfId="12593" xr:uid="{314DCADB-87B3-409C-8BB9-DD98E60E1A5B}"/>
    <cellStyle name="Normal 8 12 2 2 3 2" xfId="27431" xr:uid="{40B31578-6434-483F-B21D-FED57DCB28CF}"/>
    <cellStyle name="Normal 8 12 2 2 3 3" xfId="42264" xr:uid="{A13370EC-A549-4D8D-A9D8-CC41C512D5FF}"/>
    <cellStyle name="Normal 8 12 2 2 4" xfId="20011" xr:uid="{566CE748-6FCF-4064-B1E3-72DB3E3DFEB1}"/>
    <cellStyle name="Normal 8 12 2 2 5" xfId="34844" xr:uid="{7AFAAD6D-2722-495F-B6FE-4D04AA858A27}"/>
    <cellStyle name="Normal 8 12 2 3" xfId="7033" xr:uid="{1631F4D7-D38D-4EB6-A696-34C81B6296B3}"/>
    <cellStyle name="Normal 8 12 2 3 2" xfId="14456" xr:uid="{C2CD57CC-F567-4C7B-8201-EE4DF626743F}"/>
    <cellStyle name="Normal 8 12 2 3 2 2" xfId="29294" xr:uid="{5C1CB93B-4C49-4416-8B18-778ABBE75475}"/>
    <cellStyle name="Normal 8 12 2 3 2 3" xfId="44127" xr:uid="{DD939CA6-361E-40E1-974B-4049859749B0}"/>
    <cellStyle name="Normal 8 12 2 3 3" xfId="21874" xr:uid="{5A9D0139-BA61-4C98-8E9B-F7C8B3C969CC}"/>
    <cellStyle name="Normal 8 12 2 3 4" xfId="36707" xr:uid="{CFB88124-E689-4CC7-8E10-1C8BCC6A7DCA}"/>
    <cellStyle name="Normal 8 12 2 4" xfId="11217" xr:uid="{D089D2CE-EDD0-44D6-B1AF-CB3CADE38D18}"/>
    <cellStyle name="Normal 8 12 2 4 2" xfId="26055" xr:uid="{97F42F02-301C-4E02-AC76-B81646E942AC}"/>
    <cellStyle name="Normal 8 12 2 4 3" xfId="40888" xr:uid="{3EA387E5-12A9-4E23-B8AE-5F127674BF11}"/>
    <cellStyle name="Normal 8 12 2 5" xfId="18635" xr:uid="{6CD0D972-D39B-4D03-9F09-4D08674DEE63}"/>
    <cellStyle name="Normal 8 12 2 6" xfId="33468" xr:uid="{B37E3737-CB19-43B1-B687-1710BE1A2642}"/>
    <cellStyle name="Normal 8 12 3" xfId="3798" xr:uid="{54732005-E51D-431D-A208-03A35EB1E577}"/>
    <cellStyle name="Normal 8 12 3 2" xfId="5170" xr:uid="{2C4F32DA-CCF0-47FB-B02A-A0BA5FDA8695}"/>
    <cellStyle name="Normal 8 12 3 2 2" xfId="8409" xr:uid="{10AC6E8E-60CD-47CE-80A1-C9711F3E003E}"/>
    <cellStyle name="Normal 8 12 3 2 2 2" xfId="15832" xr:uid="{953306FA-FE8B-4C4B-A3B7-B96DE9371229}"/>
    <cellStyle name="Normal 8 12 3 2 2 2 2" xfId="30670" xr:uid="{AEDEF47B-2D76-4093-AD52-79F48043ED95}"/>
    <cellStyle name="Normal 8 12 3 2 2 2 3" xfId="45503" xr:uid="{C4A67886-08E9-49C7-AB1E-AC8FCFCA58FB}"/>
    <cellStyle name="Normal 8 12 3 2 2 3" xfId="23250" xr:uid="{DA20CC91-0AA8-4AB3-91EB-2FA2BB39D611}"/>
    <cellStyle name="Normal 8 12 3 2 2 4" xfId="38083" xr:uid="{A764B328-53C1-4468-AAA9-587359518864}"/>
    <cellStyle name="Normal 8 12 3 2 3" xfId="12594" xr:uid="{4F446258-0755-4C56-8A25-B36CC6B2026B}"/>
    <cellStyle name="Normal 8 12 3 2 3 2" xfId="27432" xr:uid="{09C3B3A1-1390-45DC-AC39-A7E6257B35E4}"/>
    <cellStyle name="Normal 8 12 3 2 3 3" xfId="42265" xr:uid="{5353C15B-0E28-4088-925B-E21FF50C0361}"/>
    <cellStyle name="Normal 8 12 3 2 4" xfId="20012" xr:uid="{07BE19C4-FDA7-46BC-9EB3-0F17BF30EA67}"/>
    <cellStyle name="Normal 8 12 3 2 5" xfId="34845" xr:uid="{30E4B3E2-F167-4A15-B50F-759A55A86CDC}"/>
    <cellStyle name="Normal 8 12 3 3" xfId="7034" xr:uid="{F1EC1BA7-8873-4851-A29E-1BBB5DB9BA97}"/>
    <cellStyle name="Normal 8 12 3 3 2" xfId="14457" xr:uid="{E0DFF186-FA8D-4E33-83FC-98DFC2D18703}"/>
    <cellStyle name="Normal 8 12 3 3 2 2" xfId="29295" xr:uid="{07E933CC-0132-4B88-B137-3365C860AF9C}"/>
    <cellStyle name="Normal 8 12 3 3 2 3" xfId="44128" xr:uid="{AE7725D7-5F52-4855-8AA6-81FFC1B8B263}"/>
    <cellStyle name="Normal 8 12 3 3 3" xfId="21875" xr:uid="{1219112B-5720-439B-B33E-2721445E2E6B}"/>
    <cellStyle name="Normal 8 12 3 3 4" xfId="36708" xr:uid="{D3A08AA5-7D94-4708-9816-E197D4BC6B08}"/>
    <cellStyle name="Normal 8 12 3 4" xfId="11218" xr:uid="{59655F00-C30A-4E9E-BACF-276C36E4F0EA}"/>
    <cellStyle name="Normal 8 12 3 4 2" xfId="26056" xr:uid="{07B67A51-2233-4F3B-8203-4E533C8AB913}"/>
    <cellStyle name="Normal 8 12 3 4 3" xfId="40889" xr:uid="{87205BB2-4F44-4012-871B-CD0DF4090CA6}"/>
    <cellStyle name="Normal 8 12 3 5" xfId="18636" xr:uid="{64C8FBC6-2F78-4921-9626-C941A60E67A4}"/>
    <cellStyle name="Normal 8 12 3 6" xfId="33469" xr:uid="{30F1A692-AE8F-47D2-9821-DC6AFBACB653}"/>
    <cellStyle name="Normal 8 12 4" xfId="5171" xr:uid="{3072E501-FD16-459A-9DDB-E025182F0FD7}"/>
    <cellStyle name="Normal 8 12 4 2" xfId="8410" xr:uid="{78D5EFE6-3BE0-417E-AA9A-FFE7595280AF}"/>
    <cellStyle name="Normal 8 12 4 2 2" xfId="15833" xr:uid="{06167236-BABD-40EB-A860-13F770FE4332}"/>
    <cellStyle name="Normal 8 12 4 2 2 2" xfId="30671" xr:uid="{BBF02F88-C639-4983-B77B-12FF74966564}"/>
    <cellStyle name="Normal 8 12 4 2 2 3" xfId="45504" xr:uid="{3736ACD0-DC5A-4960-B20B-21838A622D3D}"/>
    <cellStyle name="Normal 8 12 4 2 3" xfId="23251" xr:uid="{07CFBB1D-0714-4E22-9C94-2C492A68296B}"/>
    <cellStyle name="Normal 8 12 4 2 4" xfId="38084" xr:uid="{65484732-E913-42D4-A293-D206FB4F3100}"/>
    <cellStyle name="Normal 8 12 4 3" xfId="12595" xr:uid="{15FA538B-2259-4F2A-A504-B120C1ABA1C2}"/>
    <cellStyle name="Normal 8 12 4 3 2" xfId="27433" xr:uid="{EA054F4A-8FA9-484E-A3D9-5F9C088CD5C0}"/>
    <cellStyle name="Normal 8 12 4 3 3" xfId="42266" xr:uid="{9EDFC19D-FF3C-43E8-A49D-45999D349188}"/>
    <cellStyle name="Normal 8 12 4 4" xfId="20013" xr:uid="{BA22481A-5366-444A-AB7A-C291942D8A40}"/>
    <cellStyle name="Normal 8 12 4 5" xfId="34846" xr:uid="{AFFF8551-AAEF-451D-ACFC-DE59D8E48A20}"/>
    <cellStyle name="Normal 8 12 5" xfId="5665" xr:uid="{4B8A461C-0D89-498E-AE04-F82A2B53DFD5}"/>
    <cellStyle name="Normal 8 12 5 2" xfId="8905" xr:uid="{0578C9F6-05FD-4936-BF9D-FCE22161EB0E}"/>
    <cellStyle name="Normal 8 12 5 2 2" xfId="16328" xr:uid="{AA10A073-5845-486A-B414-CEE28C5ACD2A}"/>
    <cellStyle name="Normal 8 12 5 2 2 2" xfId="31166" xr:uid="{EFA3BF41-DCFC-43AF-83B4-7C071E7C940F}"/>
    <cellStyle name="Normal 8 12 5 2 2 3" xfId="45999" xr:uid="{8ED9B599-8BCD-42A1-B2F5-2E29D9453FF0}"/>
    <cellStyle name="Normal 8 12 5 2 3" xfId="23746" xr:uid="{B54D0B3B-0353-48AE-A520-07407FA9863D}"/>
    <cellStyle name="Normal 8 12 5 2 4" xfId="38579" xr:uid="{F32B48E0-292E-4D00-9D37-C86A0A1A33F8}"/>
    <cellStyle name="Normal 8 12 5 3" xfId="13090" xr:uid="{4A227939-BCAC-4805-9FC7-98F599D9C3AC}"/>
    <cellStyle name="Normal 8 12 5 3 2" xfId="27928" xr:uid="{3C4B3877-F958-4C01-8A86-70B1A737D4D8}"/>
    <cellStyle name="Normal 8 12 5 3 3" xfId="42761" xr:uid="{3D717752-0AFC-4CF8-AD58-7C306872E6E9}"/>
    <cellStyle name="Normal 8 12 5 4" xfId="20508" xr:uid="{90942800-767D-4BCC-BCC4-8FEBF5A1FCC6}"/>
    <cellStyle name="Normal 8 12 5 5" xfId="35341" xr:uid="{7F0FF09B-49BD-4EEA-8A97-4328B475E378}"/>
    <cellStyle name="Normal 8 12 6" xfId="3796" xr:uid="{81916690-D0D2-4202-BA03-88C9E26B66DC}"/>
    <cellStyle name="Normal 8 12 6 2" xfId="9637" xr:uid="{B79B0917-029C-4CE5-B832-F6866BA2AB27}"/>
    <cellStyle name="Normal 8 12 6 2 2" xfId="17060" xr:uid="{D76E86F8-8ECB-49D2-BBE2-AF5DE45792FF}"/>
    <cellStyle name="Normal 8 12 6 2 2 2" xfId="31898" xr:uid="{ADE54733-05C9-4102-BC75-13989851E7ED}"/>
    <cellStyle name="Normal 8 12 6 2 2 3" xfId="46731" xr:uid="{DC20689C-3AD0-4857-B0C8-A723F938BC52}"/>
    <cellStyle name="Normal 8 12 6 2 3" xfId="24478" xr:uid="{44CE2756-94D9-4920-BDBB-CD71DD2E4393}"/>
    <cellStyle name="Normal 8 12 6 2 4" xfId="39311" xr:uid="{831E9645-0604-4737-BD04-36DCE3EFEAC6}"/>
    <cellStyle name="Normal 8 12 6 3" xfId="11216" xr:uid="{2EDD6FF4-891F-4C1D-9B06-10D8178CF61F}"/>
    <cellStyle name="Normal 8 12 6 3 2" xfId="26054" xr:uid="{3D09A651-0739-4A1D-B0A9-6A8B2AEFFF07}"/>
    <cellStyle name="Normal 8 12 6 3 3" xfId="40887" xr:uid="{5BF52FA5-09F6-4BA1-8BA0-9FF3066895E1}"/>
    <cellStyle name="Normal 8 12 6 4" xfId="18634" xr:uid="{99A97DB8-6C7B-43AD-8F95-2B915D95772E}"/>
    <cellStyle name="Normal 8 12 6 5" xfId="33467" xr:uid="{76C59B9A-8B38-49DB-AD91-B8079C180B3C}"/>
    <cellStyle name="Normal 8 12 7" xfId="7032" xr:uid="{7FDF90E3-125E-4CFE-AA59-102CB36C9741}"/>
    <cellStyle name="Normal 8 12 7 2" xfId="14455" xr:uid="{AB3CDE1A-34FA-4BC5-B47A-3CFD08529B12}"/>
    <cellStyle name="Normal 8 12 7 2 2" xfId="29293" xr:uid="{022514EE-E464-4BFE-A950-B19F98D1368F}"/>
    <cellStyle name="Normal 8 12 7 2 3" xfId="44126" xr:uid="{A75C695B-A1C0-43B6-8FDE-A9B25A40AF8F}"/>
    <cellStyle name="Normal 8 12 7 3" xfId="21873" xr:uid="{63EFB170-79D2-4012-BFB9-4269F67ACD03}"/>
    <cellStyle name="Normal 8 12 7 4" xfId="36706" xr:uid="{65376519-0726-40A4-ACF6-2066894B0D1F}"/>
    <cellStyle name="Normal 8 12 8" xfId="10002" xr:uid="{F7C6C8DB-9A22-4E8B-BA89-BE5C6030946A}"/>
    <cellStyle name="Normal 8 12 8 2" xfId="24840" xr:uid="{0AEF1B1A-D3FB-46AA-9CFA-0A3FA3340D96}"/>
    <cellStyle name="Normal 8 12 8 3" xfId="39673" xr:uid="{FFDB623C-DD17-4339-B31B-3654A16C967C}"/>
    <cellStyle name="Normal 8 12 9" xfId="17420" xr:uid="{6BADF31F-4104-419B-A372-6082DD39E197}"/>
    <cellStyle name="Normal 8 13" xfId="2455" xr:uid="{443FC812-C63D-49D8-8165-B1CF89C21476}"/>
    <cellStyle name="Normal 8 13 10" xfId="32256" xr:uid="{C3C3BB18-8403-4CCE-A3EC-D5CE3C9E5283}"/>
    <cellStyle name="Normal 8 13 2" xfId="3800" xr:uid="{605AAE7F-CF5F-4C7E-9887-4E295E755ACB}"/>
    <cellStyle name="Normal 8 13 2 2" xfId="5172" xr:uid="{EBFE4DF5-6237-4CF7-B4C0-CB8B04B0892C}"/>
    <cellStyle name="Normal 8 13 2 2 2" xfId="8411" xr:uid="{F6F73591-6172-4165-93F3-6B3024EB36D8}"/>
    <cellStyle name="Normal 8 13 2 2 2 2" xfId="15834" xr:uid="{827B4BFB-2EA3-495D-AB69-3079A402A68A}"/>
    <cellStyle name="Normal 8 13 2 2 2 2 2" xfId="30672" xr:uid="{AAB403FC-C895-415A-9249-AD8128A084A2}"/>
    <cellStyle name="Normal 8 13 2 2 2 2 3" xfId="45505" xr:uid="{E645612E-57CB-4547-8AD6-B1DD27C6A97D}"/>
    <cellStyle name="Normal 8 13 2 2 2 3" xfId="23252" xr:uid="{2B910B42-BD34-4067-ACAE-2E3715943C80}"/>
    <cellStyle name="Normal 8 13 2 2 2 4" xfId="38085" xr:uid="{DD296FEF-70CC-4162-9EC8-C915134DEC21}"/>
    <cellStyle name="Normal 8 13 2 2 3" xfId="12596" xr:uid="{17E01CE8-8DA3-4122-AA98-1ABB56E878AD}"/>
    <cellStyle name="Normal 8 13 2 2 3 2" xfId="27434" xr:uid="{8A5A4DD4-8A4B-4CF8-8F2A-F82A8FE0465E}"/>
    <cellStyle name="Normal 8 13 2 2 3 3" xfId="42267" xr:uid="{83FCEFA3-6D7A-4413-B7CA-AC458FCA03B1}"/>
    <cellStyle name="Normal 8 13 2 2 4" xfId="20014" xr:uid="{60E3732C-140B-4F54-BAA7-6B508AB047F3}"/>
    <cellStyle name="Normal 8 13 2 2 5" xfId="34847" xr:uid="{AAE32D2B-C366-40E5-B258-1FD2F2BD98A0}"/>
    <cellStyle name="Normal 8 13 2 3" xfId="7036" xr:uid="{79222524-3AE8-45E6-B125-07144FAADC95}"/>
    <cellStyle name="Normal 8 13 2 3 2" xfId="14459" xr:uid="{1F6A6725-20B5-4E53-96EF-4B2D4239EB0B}"/>
    <cellStyle name="Normal 8 13 2 3 2 2" xfId="29297" xr:uid="{DDC75789-7467-4040-A5B6-B5B14122245A}"/>
    <cellStyle name="Normal 8 13 2 3 2 3" xfId="44130" xr:uid="{7C075742-AC6E-4FF8-A082-74FE4B03EF4F}"/>
    <cellStyle name="Normal 8 13 2 3 3" xfId="21877" xr:uid="{C39CCA2B-A225-4CDF-83C3-4E4C78F58B90}"/>
    <cellStyle name="Normal 8 13 2 3 4" xfId="36710" xr:uid="{D3F5CD45-73EC-43F9-9D59-A03168C91A63}"/>
    <cellStyle name="Normal 8 13 2 4" xfId="11220" xr:uid="{6775C48F-1C40-46BF-8A50-D562B842CAF0}"/>
    <cellStyle name="Normal 8 13 2 4 2" xfId="26058" xr:uid="{00D29D4B-D8BA-4DAA-9212-3EC352550F80}"/>
    <cellStyle name="Normal 8 13 2 4 3" xfId="40891" xr:uid="{A818C08F-78A7-4C41-9A2D-DEB75A4FDA32}"/>
    <cellStyle name="Normal 8 13 2 5" xfId="18638" xr:uid="{F1EB8EAF-5603-40C1-9070-CC4F36F43476}"/>
    <cellStyle name="Normal 8 13 2 6" xfId="33471" xr:uid="{61B0F7C3-AF39-4888-8097-6CAD1AB3BD42}"/>
    <cellStyle name="Normal 8 13 3" xfId="3801" xr:uid="{193AEEDD-CAFC-4852-BC28-462950C5489F}"/>
    <cellStyle name="Normal 8 13 3 2" xfId="5173" xr:uid="{DAE26F4C-BA60-49CA-9C81-D51B72E1911B}"/>
    <cellStyle name="Normal 8 13 3 2 2" xfId="8412" xr:uid="{697ACED9-5BF5-4434-B99E-DBE26F7E63E3}"/>
    <cellStyle name="Normal 8 13 3 2 2 2" xfId="15835" xr:uid="{95F69A4A-5A87-4418-8B4B-E14351B0BC44}"/>
    <cellStyle name="Normal 8 13 3 2 2 2 2" xfId="30673" xr:uid="{6C2F4A53-08B1-42AE-998E-8712B4A460C7}"/>
    <cellStyle name="Normal 8 13 3 2 2 2 3" xfId="45506" xr:uid="{108AF0EA-03A7-4CD7-8099-76180E04EADF}"/>
    <cellStyle name="Normal 8 13 3 2 2 3" xfId="23253" xr:uid="{88C7FE76-2CFD-4129-8671-A5C4827C509F}"/>
    <cellStyle name="Normal 8 13 3 2 2 4" xfId="38086" xr:uid="{40FD930F-C7B6-48A0-B9E6-5C587BA9A68E}"/>
    <cellStyle name="Normal 8 13 3 2 3" xfId="12597" xr:uid="{D4B048E6-C74C-4E71-ADB9-D134DD313E21}"/>
    <cellStyle name="Normal 8 13 3 2 3 2" xfId="27435" xr:uid="{3E7FAE54-D704-4C12-9AEE-78DCF09599AF}"/>
    <cellStyle name="Normal 8 13 3 2 3 3" xfId="42268" xr:uid="{DD798D84-9E60-4F3D-B39B-73571ACC17F7}"/>
    <cellStyle name="Normal 8 13 3 2 4" xfId="20015" xr:uid="{CCA549B9-2ADD-4ADD-9654-520529441F41}"/>
    <cellStyle name="Normal 8 13 3 2 5" xfId="34848" xr:uid="{D4A743F3-AF73-4C2C-81A9-373F2B7C6CB8}"/>
    <cellStyle name="Normal 8 13 3 3" xfId="7037" xr:uid="{07F088F2-B10C-43ED-94E9-D2D5691C8D17}"/>
    <cellStyle name="Normal 8 13 3 3 2" xfId="14460" xr:uid="{5EC63150-019C-4413-9981-E9A4819155C9}"/>
    <cellStyle name="Normal 8 13 3 3 2 2" xfId="29298" xr:uid="{116B09AA-7183-4245-BB36-250F3A41B51A}"/>
    <cellStyle name="Normal 8 13 3 3 2 3" xfId="44131" xr:uid="{6CB73FCD-AB0E-4DF6-AC98-51C6DE859979}"/>
    <cellStyle name="Normal 8 13 3 3 3" xfId="21878" xr:uid="{51AD04F8-E2DF-4ECC-A179-7D07E30C1AA0}"/>
    <cellStyle name="Normal 8 13 3 3 4" xfId="36711" xr:uid="{B4AD5A5D-A07E-4C55-B5C8-B9D380547019}"/>
    <cellStyle name="Normal 8 13 3 4" xfId="11221" xr:uid="{E719B2BC-0E5A-48C0-AC2F-948AEDB17DD8}"/>
    <cellStyle name="Normal 8 13 3 4 2" xfId="26059" xr:uid="{28BCC278-932C-4FB8-8642-A7A075189A41}"/>
    <cellStyle name="Normal 8 13 3 4 3" xfId="40892" xr:uid="{46AF41B8-CF98-4FE0-ABB5-747EA5D496D3}"/>
    <cellStyle name="Normal 8 13 3 5" xfId="18639" xr:uid="{4F85655E-805D-4127-866C-4F714C9FE8CA}"/>
    <cellStyle name="Normal 8 13 3 6" xfId="33472" xr:uid="{75695262-07E6-4018-A720-D83114E901DB}"/>
    <cellStyle name="Normal 8 13 4" xfId="5174" xr:uid="{C74074BD-1E03-4513-8799-9E1B05E37C46}"/>
    <cellStyle name="Normal 8 13 4 2" xfId="8413" xr:uid="{9CA127A6-2A78-4225-B57D-0B7DEF8F719B}"/>
    <cellStyle name="Normal 8 13 4 2 2" xfId="15836" xr:uid="{D56354E6-F03C-4797-B572-5629272A7899}"/>
    <cellStyle name="Normal 8 13 4 2 2 2" xfId="30674" xr:uid="{95E2B91E-074A-4A75-85F7-BABCF6A8E472}"/>
    <cellStyle name="Normal 8 13 4 2 2 3" xfId="45507" xr:uid="{C3183907-1D12-4934-B888-21AF0832FC2E}"/>
    <cellStyle name="Normal 8 13 4 2 3" xfId="23254" xr:uid="{2C5760F6-9436-4AC4-9AB2-C1C70ABE626A}"/>
    <cellStyle name="Normal 8 13 4 2 4" xfId="38087" xr:uid="{2C37C6BE-F939-487D-B7E0-4A23508B4577}"/>
    <cellStyle name="Normal 8 13 4 3" xfId="12598" xr:uid="{78342CCB-F98D-42B6-B607-83720028A201}"/>
    <cellStyle name="Normal 8 13 4 3 2" xfId="27436" xr:uid="{33FDD80D-0706-4BE0-9354-D0390C29D756}"/>
    <cellStyle name="Normal 8 13 4 3 3" xfId="42269" xr:uid="{1143F88F-030E-4B2D-8C69-135F7BF64484}"/>
    <cellStyle name="Normal 8 13 4 4" xfId="20016" xr:uid="{1DA35CEB-17CA-4EC1-A04E-42766CC46283}"/>
    <cellStyle name="Normal 8 13 4 5" xfId="34849" xr:uid="{9074D80C-A86B-4979-BD1A-FC3444F23431}"/>
    <cellStyle name="Normal 8 13 5" xfId="5790" xr:uid="{CEE2DFF5-0CD4-4E96-ADAA-2E14B7874429}"/>
    <cellStyle name="Normal 8 13 5 2" xfId="9030" xr:uid="{DDED651C-E445-4C9A-B49D-EA570DB561C8}"/>
    <cellStyle name="Normal 8 13 5 2 2" xfId="16453" xr:uid="{936B6DE8-65A7-4FBC-8870-A211CF4876DC}"/>
    <cellStyle name="Normal 8 13 5 2 2 2" xfId="31291" xr:uid="{6F1A7086-0BD4-4DE9-8492-4C3F1AAC0BE0}"/>
    <cellStyle name="Normal 8 13 5 2 2 3" xfId="46124" xr:uid="{70E56CC6-8A7E-4D4D-A6AB-97BD16D35EDE}"/>
    <cellStyle name="Normal 8 13 5 2 3" xfId="23871" xr:uid="{5ACD24C1-3F73-4AC2-8528-EEE3629393BC}"/>
    <cellStyle name="Normal 8 13 5 2 4" xfId="38704" xr:uid="{F9B497C6-49EE-47FE-ABFF-1458688FE64B}"/>
    <cellStyle name="Normal 8 13 5 3" xfId="13215" xr:uid="{D352F928-126A-4BA5-A8FA-C4B369191D3C}"/>
    <cellStyle name="Normal 8 13 5 3 2" xfId="28053" xr:uid="{C55E6605-554A-45C0-AFBC-22ED1C7CEAF6}"/>
    <cellStyle name="Normal 8 13 5 3 3" xfId="42886" xr:uid="{CEE285C8-9624-44D9-B808-13B8027A4201}"/>
    <cellStyle name="Normal 8 13 5 4" xfId="20633" xr:uid="{C16ED972-609D-4D78-BB08-D809FDF613C2}"/>
    <cellStyle name="Normal 8 13 5 5" xfId="35466" xr:uid="{0D205E34-6817-4AC9-A0FD-158FE117CD9A}"/>
    <cellStyle name="Normal 8 13 6" xfId="3799" xr:uid="{EF9E260D-C0EE-4759-ABDD-D7C6357E1081}"/>
    <cellStyle name="Normal 8 13 6 2" xfId="9638" xr:uid="{9B3DAB56-A20B-4A6D-981A-F46608AE9004}"/>
    <cellStyle name="Normal 8 13 6 2 2" xfId="17061" xr:uid="{60892C68-B2CC-47B7-92FB-3038DEB565CE}"/>
    <cellStyle name="Normal 8 13 6 2 2 2" xfId="31899" xr:uid="{C8D4F2F2-1CD4-47A8-8173-E5A7CD693222}"/>
    <cellStyle name="Normal 8 13 6 2 2 3" xfId="46732" xr:uid="{983657F6-2CB0-44C5-AE8E-FE181E66138D}"/>
    <cellStyle name="Normal 8 13 6 2 3" xfId="24479" xr:uid="{325C0A47-4ACD-451C-B671-4436C9465D76}"/>
    <cellStyle name="Normal 8 13 6 2 4" xfId="39312" xr:uid="{2D7D3CAB-FB83-432C-9648-C4649C443F1B}"/>
    <cellStyle name="Normal 8 13 6 3" xfId="11219" xr:uid="{74C97485-89F8-4A61-8CDC-8C264DE6EAE0}"/>
    <cellStyle name="Normal 8 13 6 3 2" xfId="26057" xr:uid="{7A199EC7-8BEA-4E92-B40E-821303A225B9}"/>
    <cellStyle name="Normal 8 13 6 3 3" xfId="40890" xr:uid="{5A9C7293-69ED-48C1-AEA4-BE8C1AA5CAAF}"/>
    <cellStyle name="Normal 8 13 6 4" xfId="18637" xr:uid="{09FF09AD-AE6C-4581-9227-E56AA4076F58}"/>
    <cellStyle name="Normal 8 13 6 5" xfId="33470" xr:uid="{D7E5569B-92E8-413A-B629-02A4A3E8FCA1}"/>
    <cellStyle name="Normal 8 13 7" xfId="7035" xr:uid="{25072C0D-6930-4A4E-8655-E13BFE8546CC}"/>
    <cellStyle name="Normal 8 13 7 2" xfId="14458" xr:uid="{43B2C823-1F8F-4543-9A97-C9BDFC5F40CF}"/>
    <cellStyle name="Normal 8 13 7 2 2" xfId="29296" xr:uid="{7E624F4D-3903-43B9-A040-3FB84CAC95B3}"/>
    <cellStyle name="Normal 8 13 7 2 3" xfId="44129" xr:uid="{B9E02420-2BF2-4621-9952-9213ABCCFA67}"/>
    <cellStyle name="Normal 8 13 7 3" xfId="21876" xr:uid="{92BA7A78-C118-486C-B2C2-8553483D6639}"/>
    <cellStyle name="Normal 8 13 7 4" xfId="36709" xr:uid="{E593D74C-C536-475A-85D1-F854BA18417B}"/>
    <cellStyle name="Normal 8 13 8" xfId="10005" xr:uid="{9D54885A-E4DA-4084-BDFA-5D4B825341D1}"/>
    <cellStyle name="Normal 8 13 8 2" xfId="24843" xr:uid="{2E50A018-7C21-4822-93F3-2F503080CE86}"/>
    <cellStyle name="Normal 8 13 8 3" xfId="39676" xr:uid="{A587D0BF-8C26-494E-AC2E-A911CAEC3DAB}"/>
    <cellStyle name="Normal 8 13 9" xfId="17423" xr:uid="{9B41CE61-CA0E-4F2D-B2D5-59DC90C7DB64}"/>
    <cellStyle name="Normal 8 14" xfId="2462" xr:uid="{4464DC57-76DA-4D97-B84C-B09550710FC5}"/>
    <cellStyle name="Normal 8 14 10" xfId="32263" xr:uid="{99E9A74E-8777-4BAF-A20E-6D9E26A81ACD}"/>
    <cellStyle name="Normal 8 14 2" xfId="3803" xr:uid="{4866D4BB-5E4B-476D-880B-6CBA0688CC27}"/>
    <cellStyle name="Normal 8 14 2 2" xfId="5175" xr:uid="{9E2CC511-AF30-4973-9223-B34B303F3D81}"/>
    <cellStyle name="Normal 8 14 2 2 2" xfId="8414" xr:uid="{6D1ABF1A-5F63-4C7F-A49A-2440C3A883E5}"/>
    <cellStyle name="Normal 8 14 2 2 2 2" xfId="15837" xr:uid="{2BE84B05-9905-4004-ABDA-A882AF5FC6C3}"/>
    <cellStyle name="Normal 8 14 2 2 2 2 2" xfId="30675" xr:uid="{B65F8B21-7730-45B3-B7C3-70D80FAF6223}"/>
    <cellStyle name="Normal 8 14 2 2 2 2 3" xfId="45508" xr:uid="{C020AFB1-1EF2-401F-8EFA-782B58A83927}"/>
    <cellStyle name="Normal 8 14 2 2 2 3" xfId="23255" xr:uid="{4A92DB42-DD9A-41EC-8D81-A1723E924BFD}"/>
    <cellStyle name="Normal 8 14 2 2 2 4" xfId="38088" xr:uid="{443FB1B5-948A-42B0-8174-B2D9C67E3345}"/>
    <cellStyle name="Normal 8 14 2 2 3" xfId="12599" xr:uid="{AEECAB69-0406-4A0C-80EF-765B23C2BB10}"/>
    <cellStyle name="Normal 8 14 2 2 3 2" xfId="27437" xr:uid="{CAF9A8AB-7367-4F7D-8247-C4A000319A03}"/>
    <cellStyle name="Normal 8 14 2 2 3 3" xfId="42270" xr:uid="{37C4C986-5531-40C6-BBD6-2496A96AF172}"/>
    <cellStyle name="Normal 8 14 2 2 4" xfId="20017" xr:uid="{44436C70-BC75-4A53-B123-07AE4799B955}"/>
    <cellStyle name="Normal 8 14 2 2 5" xfId="34850" xr:uid="{EE49DD68-C7F9-45B2-996D-FB48C58726B0}"/>
    <cellStyle name="Normal 8 14 2 3" xfId="7039" xr:uid="{A1460393-BD3E-4A08-9544-4C78FB784262}"/>
    <cellStyle name="Normal 8 14 2 3 2" xfId="14462" xr:uid="{8A23AD9B-828A-49E2-95EF-5728AE88C622}"/>
    <cellStyle name="Normal 8 14 2 3 2 2" xfId="29300" xr:uid="{B56BD752-E4B6-4821-8E21-1BEA9030D79A}"/>
    <cellStyle name="Normal 8 14 2 3 2 3" xfId="44133" xr:uid="{4462A931-BB45-4645-B79E-E9A73B227FDF}"/>
    <cellStyle name="Normal 8 14 2 3 3" xfId="21880" xr:uid="{BBA99BE9-B5B2-4E1C-A3E0-1D8DFFED195C}"/>
    <cellStyle name="Normal 8 14 2 3 4" xfId="36713" xr:uid="{9957E6BE-548E-443D-90F5-F144618837C3}"/>
    <cellStyle name="Normal 8 14 2 4" xfId="11223" xr:uid="{DA9593E4-6C58-4AF0-ACBD-DD2C4B46E907}"/>
    <cellStyle name="Normal 8 14 2 4 2" xfId="26061" xr:uid="{0E00ECFB-8781-47DB-B340-D5DA82884CA0}"/>
    <cellStyle name="Normal 8 14 2 4 3" xfId="40894" xr:uid="{423584AF-C3B2-4E15-80A7-60950ABF87DC}"/>
    <cellStyle name="Normal 8 14 2 5" xfId="18641" xr:uid="{D076C86A-4BE4-459A-A762-D3BC41A353A0}"/>
    <cellStyle name="Normal 8 14 2 6" xfId="33474" xr:uid="{E111CF7B-68C9-45B6-B5EC-D5F1FD22BA6E}"/>
    <cellStyle name="Normal 8 14 3" xfId="3804" xr:uid="{82F446F0-CDF4-4AA8-B03E-A340D2CFF750}"/>
    <cellStyle name="Normal 8 14 3 2" xfId="5176" xr:uid="{F89BE02A-63CB-496B-BD6D-B91FA3582292}"/>
    <cellStyle name="Normal 8 14 3 2 2" xfId="8415" xr:uid="{00D52A9B-B110-466F-B031-19465AFA49D0}"/>
    <cellStyle name="Normal 8 14 3 2 2 2" xfId="15838" xr:uid="{D2BD834A-D3F8-4C67-A553-695CE07E4399}"/>
    <cellStyle name="Normal 8 14 3 2 2 2 2" xfId="30676" xr:uid="{920E06A7-13F3-4A70-910C-A310613C20C6}"/>
    <cellStyle name="Normal 8 14 3 2 2 2 3" xfId="45509" xr:uid="{491D6CCA-826E-42FB-8FAB-B6A604D348F2}"/>
    <cellStyle name="Normal 8 14 3 2 2 3" xfId="23256" xr:uid="{F702BE68-0A0D-40CC-BAC6-1B6B47195099}"/>
    <cellStyle name="Normal 8 14 3 2 2 4" xfId="38089" xr:uid="{29E8F18E-A7C9-4ADE-9C00-134EBF6C86A5}"/>
    <cellStyle name="Normal 8 14 3 2 3" xfId="12600" xr:uid="{E7CAA4B0-5923-4EF9-8158-3B7A31BB61CD}"/>
    <cellStyle name="Normal 8 14 3 2 3 2" xfId="27438" xr:uid="{7C5252B3-9FFC-479E-B9F2-563500E45633}"/>
    <cellStyle name="Normal 8 14 3 2 3 3" xfId="42271" xr:uid="{E1FECD65-7D21-49EB-9404-D61C6ED57C45}"/>
    <cellStyle name="Normal 8 14 3 2 4" xfId="20018" xr:uid="{9BD5012F-9DE4-4CC3-8C2D-16F7D4A1CFE2}"/>
    <cellStyle name="Normal 8 14 3 2 5" xfId="34851" xr:uid="{66F896D3-7B05-474D-BBFD-10AC9BD5BA29}"/>
    <cellStyle name="Normal 8 14 3 3" xfId="7040" xr:uid="{36C76692-2366-4A9B-9546-F7F30943BBF7}"/>
    <cellStyle name="Normal 8 14 3 3 2" xfId="14463" xr:uid="{80198101-F19C-4497-AE29-DABEB8CEA978}"/>
    <cellStyle name="Normal 8 14 3 3 2 2" xfId="29301" xr:uid="{CD8577E3-94D6-430B-931B-1EE20DBE2629}"/>
    <cellStyle name="Normal 8 14 3 3 2 3" xfId="44134" xr:uid="{AD1A4F63-001F-4AB6-B558-E55E54F63EA1}"/>
    <cellStyle name="Normal 8 14 3 3 3" xfId="21881" xr:uid="{6C3644C6-4AF2-4553-AD0C-70510836395D}"/>
    <cellStyle name="Normal 8 14 3 3 4" xfId="36714" xr:uid="{43F764CD-7F3F-4F42-A1B6-83C4A87DBBBE}"/>
    <cellStyle name="Normal 8 14 3 4" xfId="11224" xr:uid="{2CA4923F-C2BD-4BB1-8217-7C6E1DB98F85}"/>
    <cellStyle name="Normal 8 14 3 4 2" xfId="26062" xr:uid="{334CF498-DBC5-4C61-87C1-19ECD4837AB1}"/>
    <cellStyle name="Normal 8 14 3 4 3" xfId="40895" xr:uid="{DDF9C89A-6F0B-4441-A55F-ED694A0B0A84}"/>
    <cellStyle name="Normal 8 14 3 5" xfId="18642" xr:uid="{6617374E-E491-4DDA-8F26-32DE079B1C4D}"/>
    <cellStyle name="Normal 8 14 3 6" xfId="33475" xr:uid="{B6EAD55B-232C-4B3B-ABE1-E0A1BD009B93}"/>
    <cellStyle name="Normal 8 14 4" xfId="5177" xr:uid="{0039C798-C5B4-4141-8320-3808EEED8FAF}"/>
    <cellStyle name="Normal 8 14 4 2" xfId="8416" xr:uid="{2E155549-146D-4E63-998C-FDC03BF1F24E}"/>
    <cellStyle name="Normal 8 14 4 2 2" xfId="15839" xr:uid="{CD1E2DAB-A02E-4215-95D6-2C906DCD0691}"/>
    <cellStyle name="Normal 8 14 4 2 2 2" xfId="30677" xr:uid="{9FB6A30A-36CB-44FF-9F35-45421ACBCDE8}"/>
    <cellStyle name="Normal 8 14 4 2 2 3" xfId="45510" xr:uid="{89448F66-77A8-4322-8712-1A441E0E6C3C}"/>
    <cellStyle name="Normal 8 14 4 2 3" xfId="23257" xr:uid="{33BAC136-8A8D-4DD9-A94F-750B835C687B}"/>
    <cellStyle name="Normal 8 14 4 2 4" xfId="38090" xr:uid="{AF4B9CD4-11A6-4EAE-804F-41FAD8E141B2}"/>
    <cellStyle name="Normal 8 14 4 3" xfId="12601" xr:uid="{07E3B54A-9D54-4166-A434-F1969789C7DC}"/>
    <cellStyle name="Normal 8 14 4 3 2" xfId="27439" xr:uid="{AF41FC85-5788-46EF-B7AA-8736ABCD268E}"/>
    <cellStyle name="Normal 8 14 4 3 3" xfId="42272" xr:uid="{388C241F-CF74-4865-8685-6E7D53ECCF58}"/>
    <cellStyle name="Normal 8 14 4 4" xfId="20019" xr:uid="{7AADCA1C-D064-4FFC-AA01-697A5FDFA75F}"/>
    <cellStyle name="Normal 8 14 4 5" xfId="34852" xr:uid="{D0D24C7F-A8B8-4506-A176-6883B6AAB117}"/>
    <cellStyle name="Normal 8 14 5" xfId="5752" xr:uid="{4731D277-49D9-4C99-B610-068F25A65B22}"/>
    <cellStyle name="Normal 8 14 5 2" xfId="8992" xr:uid="{7131EF29-FD0B-486A-9857-8433A77A7ECA}"/>
    <cellStyle name="Normal 8 14 5 2 2" xfId="16415" xr:uid="{42F18B71-8896-4302-B7EA-AB64A20CC176}"/>
    <cellStyle name="Normal 8 14 5 2 2 2" xfId="31253" xr:uid="{3FAE8B31-B2F9-4789-A313-8EA05838C4D7}"/>
    <cellStyle name="Normal 8 14 5 2 2 3" xfId="46086" xr:uid="{45B4BB48-330F-4777-A96C-5836FE819BCF}"/>
    <cellStyle name="Normal 8 14 5 2 3" xfId="23833" xr:uid="{8DF61D42-F048-4398-9E47-29F1A059899C}"/>
    <cellStyle name="Normal 8 14 5 2 4" xfId="38666" xr:uid="{3E556200-42E5-4DBB-9019-FC55F6F4B4C6}"/>
    <cellStyle name="Normal 8 14 5 3" xfId="13177" xr:uid="{81F5EF47-CCBC-4A5E-81F5-B2234464983E}"/>
    <cellStyle name="Normal 8 14 5 3 2" xfId="28015" xr:uid="{7CD12C1C-12D5-4AD2-A8DF-A01D0BC60873}"/>
    <cellStyle name="Normal 8 14 5 3 3" xfId="42848" xr:uid="{09CFD05C-2BB9-4EAF-9257-1BA971F5C699}"/>
    <cellStyle name="Normal 8 14 5 4" xfId="20595" xr:uid="{111D29A2-B6F8-4B6A-86CA-1AB4B0511AF7}"/>
    <cellStyle name="Normal 8 14 5 5" xfId="35428" xr:uid="{741627B6-F814-4476-B2FD-42A13A897747}"/>
    <cellStyle name="Normal 8 14 6" xfId="3802" xr:uid="{111EF66B-3C10-4ACF-90F4-829DA3C3AF4B}"/>
    <cellStyle name="Normal 8 14 6 2" xfId="9639" xr:uid="{70671AC2-8D35-4959-936C-1C25C5D0520F}"/>
    <cellStyle name="Normal 8 14 6 2 2" xfId="17062" xr:uid="{9734B7E0-F5F1-4120-A3C5-96E723C2877C}"/>
    <cellStyle name="Normal 8 14 6 2 2 2" xfId="31900" xr:uid="{D75DAAF5-7269-4186-925F-9E88EB201EAD}"/>
    <cellStyle name="Normal 8 14 6 2 2 3" xfId="46733" xr:uid="{05AEBCEA-746E-42A2-B78C-85931C01F4FB}"/>
    <cellStyle name="Normal 8 14 6 2 3" xfId="24480" xr:uid="{F57594D5-593D-4505-BB1C-87FC58FA6DE9}"/>
    <cellStyle name="Normal 8 14 6 2 4" xfId="39313" xr:uid="{7ADFCFEF-E17D-4C51-B649-47EF78B07337}"/>
    <cellStyle name="Normal 8 14 6 3" xfId="11222" xr:uid="{C2B47C11-E789-4B77-9D04-FC3B4F9C6650}"/>
    <cellStyle name="Normal 8 14 6 3 2" xfId="26060" xr:uid="{1BFC8F9D-973B-4B84-940E-70115BB681BA}"/>
    <cellStyle name="Normal 8 14 6 3 3" xfId="40893" xr:uid="{3BCD9B0C-BB25-41C5-A469-07172AE7A7CA}"/>
    <cellStyle name="Normal 8 14 6 4" xfId="18640" xr:uid="{CF61544C-F523-40C1-BDCE-9E2EFC211B30}"/>
    <cellStyle name="Normal 8 14 6 5" xfId="33473" xr:uid="{620F9BC5-CFDD-4E8B-A6B3-734C4B00171C}"/>
    <cellStyle name="Normal 8 14 7" xfId="7038" xr:uid="{FEB759B1-1E38-45FD-BDEC-8AFE47277C29}"/>
    <cellStyle name="Normal 8 14 7 2" xfId="14461" xr:uid="{8460C74A-BD16-4F9D-8453-255A55CFFE04}"/>
    <cellStyle name="Normal 8 14 7 2 2" xfId="29299" xr:uid="{9C30E872-A9EF-419E-8FF6-3A6BFEB61B81}"/>
    <cellStyle name="Normal 8 14 7 2 3" xfId="44132" xr:uid="{74D780DA-811D-4FFE-9EA7-7F67A22CE980}"/>
    <cellStyle name="Normal 8 14 7 3" xfId="21879" xr:uid="{F91E4192-245B-4CAB-8712-86B33A0D9A94}"/>
    <cellStyle name="Normal 8 14 7 4" xfId="36712" xr:uid="{02F7B24E-C3A3-4182-9947-866B58B971C5}"/>
    <cellStyle name="Normal 8 14 8" xfId="10012" xr:uid="{65558B86-C16A-4A97-B1D2-C9FD0E663A40}"/>
    <cellStyle name="Normal 8 14 8 2" xfId="24850" xr:uid="{99195AB1-BE55-4DB5-8E41-20B5D8BD70FD}"/>
    <cellStyle name="Normal 8 14 8 3" xfId="39683" xr:uid="{EDDF1194-D85D-4A1B-B61E-5E35DA3CC1B9}"/>
    <cellStyle name="Normal 8 14 9" xfId="17430" xr:uid="{72B8CCF6-BBCD-4D18-8FC0-3AE370E8B2A4}"/>
    <cellStyle name="Normal 8 15" xfId="2472" xr:uid="{3A17B4B8-AD94-43A0-BED7-1E8BAD718A83}"/>
    <cellStyle name="Normal 8 15 10" xfId="32267" xr:uid="{9A9D67AA-E6F1-43CB-B5ED-264D0D07FFCE}"/>
    <cellStyle name="Normal 8 15 2" xfId="3806" xr:uid="{85B8068E-ED46-4DCC-A8C0-1A7052072D66}"/>
    <cellStyle name="Normal 8 15 2 2" xfId="5178" xr:uid="{EAB3401F-2627-41B1-A410-68F53659AC3B}"/>
    <cellStyle name="Normal 8 15 2 2 2" xfId="8417" xr:uid="{90F3C39D-8B7D-4CFA-86B2-A8EF76D58A36}"/>
    <cellStyle name="Normal 8 15 2 2 2 2" xfId="15840" xr:uid="{398DB4ED-09BE-437E-ABDC-FA82910C3C31}"/>
    <cellStyle name="Normal 8 15 2 2 2 2 2" xfId="30678" xr:uid="{88A1B2E6-87AC-42D9-98C3-947D1F171FCF}"/>
    <cellStyle name="Normal 8 15 2 2 2 2 3" xfId="45511" xr:uid="{7BD20F34-85D8-4A3E-9637-CE3A8C3AC6C8}"/>
    <cellStyle name="Normal 8 15 2 2 2 3" xfId="23258" xr:uid="{A088703D-CEB9-461D-B440-5784E82C5D8C}"/>
    <cellStyle name="Normal 8 15 2 2 2 4" xfId="38091" xr:uid="{D5776E71-BB36-4831-8985-203C4EB194CD}"/>
    <cellStyle name="Normal 8 15 2 2 3" xfId="12602" xr:uid="{BE492A13-0A90-4155-A343-74D6A435684D}"/>
    <cellStyle name="Normal 8 15 2 2 3 2" xfId="27440" xr:uid="{2768FF29-0664-4F7F-B9A0-8258F9884C30}"/>
    <cellStyle name="Normal 8 15 2 2 3 3" xfId="42273" xr:uid="{66663291-5362-466B-A96F-6EFC645BD974}"/>
    <cellStyle name="Normal 8 15 2 2 4" xfId="20020" xr:uid="{C42D6AAB-8C57-469F-A830-77ED4E8D6013}"/>
    <cellStyle name="Normal 8 15 2 2 5" xfId="34853" xr:uid="{87A4DB4C-E4EC-4D3B-8549-4CBDDB4DB941}"/>
    <cellStyle name="Normal 8 15 2 3" xfId="7042" xr:uid="{433AFEF8-C337-49A8-9688-398E19CB99E8}"/>
    <cellStyle name="Normal 8 15 2 3 2" xfId="14465" xr:uid="{E353D129-15CA-441E-B696-CE594AA6E601}"/>
    <cellStyle name="Normal 8 15 2 3 2 2" xfId="29303" xr:uid="{CECFDAD9-AB15-43BF-B445-51AB64279955}"/>
    <cellStyle name="Normal 8 15 2 3 2 3" xfId="44136" xr:uid="{A4386C23-BCFC-4895-BE03-AE558C4CCC01}"/>
    <cellStyle name="Normal 8 15 2 3 3" xfId="21883" xr:uid="{6C4CF772-4EBB-423A-A584-983980487899}"/>
    <cellStyle name="Normal 8 15 2 3 4" xfId="36716" xr:uid="{9C0C6EF1-8DA0-423D-A411-01922617B9AA}"/>
    <cellStyle name="Normal 8 15 2 4" xfId="11226" xr:uid="{70CA6352-B62C-427A-94B3-2DEA61053B10}"/>
    <cellStyle name="Normal 8 15 2 4 2" xfId="26064" xr:uid="{24D92592-63EC-41F9-83FE-398C1A5C956F}"/>
    <cellStyle name="Normal 8 15 2 4 3" xfId="40897" xr:uid="{930860C1-0DEC-4C4D-9BCD-469D3F0F66ED}"/>
    <cellStyle name="Normal 8 15 2 5" xfId="18644" xr:uid="{88360A9E-E0E8-4AAB-A5F6-8B26347BDD2C}"/>
    <cellStyle name="Normal 8 15 2 6" xfId="33477" xr:uid="{8D4B2C1C-73E0-4333-A968-FFC55977F8EE}"/>
    <cellStyle name="Normal 8 15 3" xfId="3807" xr:uid="{BF6A2552-A0FF-426B-B442-D27D57E537B4}"/>
    <cellStyle name="Normal 8 15 3 2" xfId="5179" xr:uid="{59CE7703-FD3B-4A8F-B419-C2A9C6959720}"/>
    <cellStyle name="Normal 8 15 3 2 2" xfId="8418" xr:uid="{DA633B18-D71C-473D-9082-D84CFC93120A}"/>
    <cellStyle name="Normal 8 15 3 2 2 2" xfId="15841" xr:uid="{2BCF1628-FA08-43D1-B85E-F50ED31360A1}"/>
    <cellStyle name="Normal 8 15 3 2 2 2 2" xfId="30679" xr:uid="{4B82E2C9-77CD-4987-A8EB-D494397A55C5}"/>
    <cellStyle name="Normal 8 15 3 2 2 2 3" xfId="45512" xr:uid="{C5928C8E-0150-4160-805A-637E6A8A94F8}"/>
    <cellStyle name="Normal 8 15 3 2 2 3" xfId="23259" xr:uid="{D59170D3-829D-4276-82D2-09DFB75BF0CE}"/>
    <cellStyle name="Normal 8 15 3 2 2 4" xfId="38092" xr:uid="{27FA0EC0-0C22-4A1A-9B63-2BEB3267CC18}"/>
    <cellStyle name="Normal 8 15 3 2 3" xfId="12603" xr:uid="{34E8847F-BD70-40F3-AA68-1260C331760A}"/>
    <cellStyle name="Normal 8 15 3 2 3 2" xfId="27441" xr:uid="{13187108-8D2A-4EB1-B6FB-5583E6C62884}"/>
    <cellStyle name="Normal 8 15 3 2 3 3" xfId="42274" xr:uid="{62C053EE-92EE-439C-85B5-9CBEF8833364}"/>
    <cellStyle name="Normal 8 15 3 2 4" xfId="20021" xr:uid="{98F5599C-48DA-43A5-9E1A-ED8D2365AA59}"/>
    <cellStyle name="Normal 8 15 3 2 5" xfId="34854" xr:uid="{C7A92752-726D-481C-B89E-CAF98318B6B0}"/>
    <cellStyle name="Normal 8 15 3 3" xfId="7043" xr:uid="{672958F8-691A-4727-B9CE-21D8FC2EB0EF}"/>
    <cellStyle name="Normal 8 15 3 3 2" xfId="14466" xr:uid="{B2B41975-C440-46AB-A83F-00D513A5895E}"/>
    <cellStyle name="Normal 8 15 3 3 2 2" xfId="29304" xr:uid="{91DF4332-AFDD-4505-A9E9-B22E2CC8EED6}"/>
    <cellStyle name="Normal 8 15 3 3 2 3" xfId="44137" xr:uid="{BAB830D3-3EDB-4947-BDBC-4E7553385632}"/>
    <cellStyle name="Normal 8 15 3 3 3" xfId="21884" xr:uid="{60C8572A-CC8D-48E6-9B06-EAAE0A2BA37E}"/>
    <cellStyle name="Normal 8 15 3 3 4" xfId="36717" xr:uid="{428EFC90-E16C-44F9-A142-2B50061786E6}"/>
    <cellStyle name="Normal 8 15 3 4" xfId="11227" xr:uid="{B609AAAF-D618-4B45-B82E-76D14CF81398}"/>
    <cellStyle name="Normal 8 15 3 4 2" xfId="26065" xr:uid="{0401367E-ABA2-421E-AC64-3452F8C26604}"/>
    <cellStyle name="Normal 8 15 3 4 3" xfId="40898" xr:uid="{C8F843B8-9B77-4E7A-9028-83CB1658819F}"/>
    <cellStyle name="Normal 8 15 3 5" xfId="18645" xr:uid="{A466138C-D87E-456E-B455-E3D096C96ED5}"/>
    <cellStyle name="Normal 8 15 3 6" xfId="33478" xr:uid="{D71538ED-B96F-48AF-B146-E0A7A2DBB531}"/>
    <cellStyle name="Normal 8 15 4" xfId="5180" xr:uid="{DB0567E6-9D67-4B70-8457-CF782582EB00}"/>
    <cellStyle name="Normal 8 15 4 2" xfId="8419" xr:uid="{8D6BA41E-DEAF-46F2-865D-3DF474C97B87}"/>
    <cellStyle name="Normal 8 15 4 2 2" xfId="15842" xr:uid="{0F0C428E-CB97-4205-BF00-854F165CC665}"/>
    <cellStyle name="Normal 8 15 4 2 2 2" xfId="30680" xr:uid="{907BB12D-1A96-4E63-8BE9-173DA9A1E064}"/>
    <cellStyle name="Normal 8 15 4 2 2 3" xfId="45513" xr:uid="{C0D493D4-C9A0-411C-B6CA-0599A55EDB5D}"/>
    <cellStyle name="Normal 8 15 4 2 3" xfId="23260" xr:uid="{ED441D35-A39F-4532-BF48-EE0E38ED9CA4}"/>
    <cellStyle name="Normal 8 15 4 2 4" xfId="38093" xr:uid="{35C96717-704F-4B74-A799-AF43FEE388C4}"/>
    <cellStyle name="Normal 8 15 4 3" xfId="12604" xr:uid="{D9DD7586-1EE9-4423-A519-6090AAD49412}"/>
    <cellStyle name="Normal 8 15 4 3 2" xfId="27442" xr:uid="{1789CD9C-063D-4374-904F-6C596D1F5633}"/>
    <cellStyle name="Normal 8 15 4 3 3" xfId="42275" xr:uid="{099F6D3C-8218-4604-BF86-8F02683A485A}"/>
    <cellStyle name="Normal 8 15 4 4" xfId="20022" xr:uid="{F83F05CF-C21F-40A4-B0D0-3B47DC1BEF19}"/>
    <cellStyle name="Normal 8 15 4 5" xfId="34855" xr:uid="{D603B48F-9E63-49E0-BF6E-C6B0E05AEADF}"/>
    <cellStyle name="Normal 8 15 5" xfId="5953" xr:uid="{8EC89F23-8C73-4B3D-96D0-5100933C65A8}"/>
    <cellStyle name="Normal 8 15 5 2" xfId="9191" xr:uid="{A4A479A3-BC02-4BF5-BE0D-F88E2D073E81}"/>
    <cellStyle name="Normal 8 15 5 2 2" xfId="16614" xr:uid="{68A83643-F0CD-4BBA-8530-539854094F71}"/>
    <cellStyle name="Normal 8 15 5 2 2 2" xfId="31452" xr:uid="{95423EEE-A2EA-44C6-9433-2993D9C11F18}"/>
    <cellStyle name="Normal 8 15 5 2 2 3" xfId="46285" xr:uid="{CAE41C96-EA43-4816-9FD1-8926A0D19C0B}"/>
    <cellStyle name="Normal 8 15 5 2 3" xfId="24032" xr:uid="{2D00895E-9D28-4B70-97D6-96F96FB25BD3}"/>
    <cellStyle name="Normal 8 15 5 2 4" xfId="38865" xr:uid="{1A0C11D0-8012-4CC4-BB20-61161CDF2125}"/>
    <cellStyle name="Normal 8 15 5 3" xfId="13376" xr:uid="{CF6761A7-4396-44A1-8451-0DAD4DBC0D58}"/>
    <cellStyle name="Normal 8 15 5 3 2" xfId="28214" xr:uid="{03896D3A-484F-47F0-8E53-7FB0A0DA888A}"/>
    <cellStyle name="Normal 8 15 5 3 3" xfId="43047" xr:uid="{D7C60FE8-E4C8-45C5-80C0-ED7BDB2F6938}"/>
    <cellStyle name="Normal 8 15 5 4" xfId="20794" xr:uid="{CB06E3F1-16FF-419D-AE51-8E0182BD2946}"/>
    <cellStyle name="Normal 8 15 5 5" xfId="35627" xr:uid="{DB9ACD41-8F0C-4384-9DA8-7B542D8D5B66}"/>
    <cellStyle name="Normal 8 15 6" xfId="3805" xr:uid="{D9550268-903A-40A0-A488-C3BD0285E58D}"/>
    <cellStyle name="Normal 8 15 6 2" xfId="9640" xr:uid="{BF4D80B4-B46D-4B9A-BB4C-8C5FFA8EF2A3}"/>
    <cellStyle name="Normal 8 15 6 2 2" xfId="17063" xr:uid="{FCF2AB56-345A-42B2-AC4B-4ED75BCC1EC7}"/>
    <cellStyle name="Normal 8 15 6 2 2 2" xfId="31901" xr:uid="{F0BAD1F6-9D32-4080-AFD3-4FEC5736C11C}"/>
    <cellStyle name="Normal 8 15 6 2 2 3" xfId="46734" xr:uid="{E5346495-74B8-4CF1-861E-2C7BF035DF5B}"/>
    <cellStyle name="Normal 8 15 6 2 3" xfId="24481" xr:uid="{1AE62F17-8F52-4586-BE68-3F47C9F195A4}"/>
    <cellStyle name="Normal 8 15 6 2 4" xfId="39314" xr:uid="{230FDC3A-9E84-46DD-B637-BB7B26E4CF8A}"/>
    <cellStyle name="Normal 8 15 6 3" xfId="11225" xr:uid="{457333CB-8A21-4AC6-929E-C6F33D5AFD01}"/>
    <cellStyle name="Normal 8 15 6 3 2" xfId="26063" xr:uid="{BC6C6A97-9F73-46F4-AAFC-58606A0AB6AE}"/>
    <cellStyle name="Normal 8 15 6 3 3" xfId="40896" xr:uid="{9C38724E-BB2B-4839-8A2B-B02E1CAEDCF0}"/>
    <cellStyle name="Normal 8 15 6 4" xfId="18643" xr:uid="{73E5DE9C-BFCA-4A93-AF89-E5023A2B2F64}"/>
    <cellStyle name="Normal 8 15 6 5" xfId="33476" xr:uid="{5EE96126-7606-4222-A8E2-2B3C201F227C}"/>
    <cellStyle name="Normal 8 15 7" xfId="7041" xr:uid="{C30FE913-E54A-44A9-B032-8C1FA78C448E}"/>
    <cellStyle name="Normal 8 15 7 2" xfId="14464" xr:uid="{29627DE6-55BC-4834-B9D9-A0B93FADABBE}"/>
    <cellStyle name="Normal 8 15 7 2 2" xfId="29302" xr:uid="{8D3C91C9-C7AF-4437-B6E7-14DD2B64A814}"/>
    <cellStyle name="Normal 8 15 7 2 3" xfId="44135" xr:uid="{B1D5266D-F412-4EE0-98B4-8FC958DE809F}"/>
    <cellStyle name="Normal 8 15 7 3" xfId="21882" xr:uid="{63F4AF4B-0E2A-40B4-9F08-4A64C858B2E4}"/>
    <cellStyle name="Normal 8 15 7 4" xfId="36715" xr:uid="{58A39E75-EBAF-4370-A443-4E11C1101063}"/>
    <cellStyle name="Normal 8 15 8" xfId="10016" xr:uid="{C62FEE3D-AAC4-4064-A2ED-F8A17D6EDBD3}"/>
    <cellStyle name="Normal 8 15 8 2" xfId="24854" xr:uid="{6F759679-5EB6-4928-A065-47C62AE6A253}"/>
    <cellStyle name="Normal 8 15 8 3" xfId="39687" xr:uid="{72239DD9-9228-4A96-9BE9-1DB10E302EBB}"/>
    <cellStyle name="Normal 8 15 9" xfId="17434" xr:uid="{382C8E1F-AF01-405D-BCE6-869EC18A58EA}"/>
    <cellStyle name="Normal 8 16" xfId="2479" xr:uid="{F2283277-2865-4AC6-A1DB-925EFE9E406C}"/>
    <cellStyle name="Normal 8 16 10" xfId="32273" xr:uid="{CA554C14-D932-4851-ADA9-1CE0DC1A41CC}"/>
    <cellStyle name="Normal 8 16 2" xfId="3809" xr:uid="{74BB4F32-9839-4EEE-990B-2225A0385F06}"/>
    <cellStyle name="Normal 8 16 2 2" xfId="5181" xr:uid="{9FAE1821-9113-48EC-90F9-3B9B57546C23}"/>
    <cellStyle name="Normal 8 16 2 2 2" xfId="8420" xr:uid="{FA5DC8B1-8291-49B0-9270-DF0061655761}"/>
    <cellStyle name="Normal 8 16 2 2 2 2" xfId="15843" xr:uid="{19190B8F-A8AB-4D92-A320-41785DE6D489}"/>
    <cellStyle name="Normal 8 16 2 2 2 2 2" xfId="30681" xr:uid="{922FBEDC-9666-434E-9118-8AE30B38C10B}"/>
    <cellStyle name="Normal 8 16 2 2 2 2 3" xfId="45514" xr:uid="{FE51AF78-E8B4-444B-A2D5-EEACDE84C3EC}"/>
    <cellStyle name="Normal 8 16 2 2 2 3" xfId="23261" xr:uid="{858A8FBF-68D7-4808-8F08-6415A1828467}"/>
    <cellStyle name="Normal 8 16 2 2 2 4" xfId="38094" xr:uid="{26ED67E3-ABD6-4C72-B423-F458613A9982}"/>
    <cellStyle name="Normal 8 16 2 2 3" xfId="12605" xr:uid="{B4C5F411-C9F4-4A1C-8FC9-7EFA666683E7}"/>
    <cellStyle name="Normal 8 16 2 2 3 2" xfId="27443" xr:uid="{580258D2-CEEB-46E5-B7EE-0DAE6CB56D9C}"/>
    <cellStyle name="Normal 8 16 2 2 3 3" xfId="42276" xr:uid="{B0B131FD-B162-464F-AD7D-0D36454E3575}"/>
    <cellStyle name="Normal 8 16 2 2 4" xfId="20023" xr:uid="{9E148329-5658-4BEF-A6FC-23CB54580C04}"/>
    <cellStyle name="Normal 8 16 2 2 5" xfId="34856" xr:uid="{22A62E67-2A04-4C29-A141-F234975A0047}"/>
    <cellStyle name="Normal 8 16 2 3" xfId="7045" xr:uid="{F04C70BC-A1A4-4CAB-9AB2-58AB612B6142}"/>
    <cellStyle name="Normal 8 16 2 3 2" xfId="14468" xr:uid="{3F777943-E2F1-44D0-879C-B755183AA8BA}"/>
    <cellStyle name="Normal 8 16 2 3 2 2" xfId="29306" xr:uid="{EC30F970-8F82-4789-8B88-7F3EB8DCE05F}"/>
    <cellStyle name="Normal 8 16 2 3 2 3" xfId="44139" xr:uid="{19123017-36A6-475C-BE7E-B3359DE96AF1}"/>
    <cellStyle name="Normal 8 16 2 3 3" xfId="21886" xr:uid="{07AE1BBE-CCA9-48F8-B0F4-139E511CF8A6}"/>
    <cellStyle name="Normal 8 16 2 3 4" xfId="36719" xr:uid="{7BA8C286-2E5E-4FD6-AB07-3D4A207DCF26}"/>
    <cellStyle name="Normal 8 16 2 4" xfId="11229" xr:uid="{C35310D0-1FAA-4E68-A2E9-52F48984B79F}"/>
    <cellStyle name="Normal 8 16 2 4 2" xfId="26067" xr:uid="{2AB6640B-9E5E-46E0-A7EA-DB9D82D7F856}"/>
    <cellStyle name="Normal 8 16 2 4 3" xfId="40900" xr:uid="{63D88671-1E65-4C48-9B35-B0709290027C}"/>
    <cellStyle name="Normal 8 16 2 5" xfId="18647" xr:uid="{44D236F6-77AC-4897-84A3-3FAFADA12503}"/>
    <cellStyle name="Normal 8 16 2 6" xfId="33480" xr:uid="{9C8435AD-D120-4CA5-A989-B1773CCA3E9C}"/>
    <cellStyle name="Normal 8 16 3" xfId="3810" xr:uid="{C19E3EDB-0AD3-4A2B-AD74-5A5BADAA044D}"/>
    <cellStyle name="Normal 8 16 3 2" xfId="5182" xr:uid="{87722B0C-2341-478D-BDF8-199F665215F7}"/>
    <cellStyle name="Normal 8 16 3 2 2" xfId="8421" xr:uid="{EF9EC351-1104-43CF-9A78-7922E84D4FDD}"/>
    <cellStyle name="Normal 8 16 3 2 2 2" xfId="15844" xr:uid="{09E3AA96-DD3D-4205-9E45-F9B7FC93FC66}"/>
    <cellStyle name="Normal 8 16 3 2 2 2 2" xfId="30682" xr:uid="{8D0F62EE-B294-4730-A9F2-4703AA2E2493}"/>
    <cellStyle name="Normal 8 16 3 2 2 2 3" xfId="45515" xr:uid="{372154AA-531F-42A7-93A8-FE8B23DE89F0}"/>
    <cellStyle name="Normal 8 16 3 2 2 3" xfId="23262" xr:uid="{8A45E4BD-7AF2-43A4-A12D-EC86C4D375B2}"/>
    <cellStyle name="Normal 8 16 3 2 2 4" xfId="38095" xr:uid="{21BCC9B5-9F64-457E-BC26-1CC75BAA4897}"/>
    <cellStyle name="Normal 8 16 3 2 3" xfId="12606" xr:uid="{276B5DE3-31BB-469C-B4F8-553665768B2E}"/>
    <cellStyle name="Normal 8 16 3 2 3 2" xfId="27444" xr:uid="{D3BB4EC6-51DB-402E-BDD7-CAD72B613F37}"/>
    <cellStyle name="Normal 8 16 3 2 3 3" xfId="42277" xr:uid="{A6FE3C85-4CC4-4DB3-9224-45B03D9CE016}"/>
    <cellStyle name="Normal 8 16 3 2 4" xfId="20024" xr:uid="{302D347A-5FD4-4A9F-9E50-7B97C60F2E8D}"/>
    <cellStyle name="Normal 8 16 3 2 5" xfId="34857" xr:uid="{9A5102CA-43BD-4A58-991D-0F64AB79DC40}"/>
    <cellStyle name="Normal 8 16 3 3" xfId="7046" xr:uid="{8A06FE35-013E-41F8-9502-A71AB257C349}"/>
    <cellStyle name="Normal 8 16 3 3 2" xfId="14469" xr:uid="{7A1945E0-915C-40E5-B4F2-5A573AA0F7FC}"/>
    <cellStyle name="Normal 8 16 3 3 2 2" xfId="29307" xr:uid="{D1FB4D1B-77C2-4C66-9C73-A9C41CFD006D}"/>
    <cellStyle name="Normal 8 16 3 3 2 3" xfId="44140" xr:uid="{D8C01FB2-6588-4701-B7E9-25370CB6AC7A}"/>
    <cellStyle name="Normal 8 16 3 3 3" xfId="21887" xr:uid="{D6D76EC0-F92B-469B-A5AF-A1C9D9FFEF30}"/>
    <cellStyle name="Normal 8 16 3 3 4" xfId="36720" xr:uid="{5DD77E8E-F17F-47B2-B1C6-93A4A9922026}"/>
    <cellStyle name="Normal 8 16 3 4" xfId="11230" xr:uid="{4F15AEBF-6DC2-4D12-9F34-85F2CA53F4C6}"/>
    <cellStyle name="Normal 8 16 3 4 2" xfId="26068" xr:uid="{33FD2016-0455-4D6F-A442-C0C31FB599C9}"/>
    <cellStyle name="Normal 8 16 3 4 3" xfId="40901" xr:uid="{5AD6ACB4-8CB8-44D6-B197-7290E9D6C019}"/>
    <cellStyle name="Normal 8 16 3 5" xfId="18648" xr:uid="{A1009F1B-DAE7-414D-80FB-09F7AE44E006}"/>
    <cellStyle name="Normal 8 16 3 6" xfId="33481" xr:uid="{41B55203-3209-46BB-80D7-24E5CB0FC230}"/>
    <cellStyle name="Normal 8 16 4" xfId="5183" xr:uid="{579C0343-B70E-4E93-845A-424F0CBD2295}"/>
    <cellStyle name="Normal 8 16 4 2" xfId="8422" xr:uid="{15650A8E-640D-406B-BECD-88A00BBDB67A}"/>
    <cellStyle name="Normal 8 16 4 2 2" xfId="15845" xr:uid="{16FA36E3-19D3-49B1-86EF-1F0B4724E4D8}"/>
    <cellStyle name="Normal 8 16 4 2 2 2" xfId="30683" xr:uid="{6DB0F8B8-177F-4101-A584-BC80499A1EFF}"/>
    <cellStyle name="Normal 8 16 4 2 2 3" xfId="45516" xr:uid="{B05E6A8E-03A4-4303-94EC-F8AB988C031B}"/>
    <cellStyle name="Normal 8 16 4 2 3" xfId="23263" xr:uid="{4580E3E9-8714-40C5-ACF0-E4E5CE3EA26C}"/>
    <cellStyle name="Normal 8 16 4 2 4" xfId="38096" xr:uid="{4ED328B0-9BB5-4B1B-8A22-5A24E47151E9}"/>
    <cellStyle name="Normal 8 16 4 3" xfId="12607" xr:uid="{A2B2F007-9DD4-46D6-AAE5-E4A5CD367D47}"/>
    <cellStyle name="Normal 8 16 4 3 2" xfId="27445" xr:uid="{4C2896DE-BED4-4EFC-9FA4-ADCA115B6664}"/>
    <cellStyle name="Normal 8 16 4 3 3" xfId="42278" xr:uid="{758544B3-56DD-47A2-B48A-F5520B612AC0}"/>
    <cellStyle name="Normal 8 16 4 4" xfId="20025" xr:uid="{BA84EAEE-56C2-42D4-B0B4-5EC10426274E}"/>
    <cellStyle name="Normal 8 16 4 5" xfId="34858" xr:uid="{A69DEE07-1D15-4925-855C-526392B63604}"/>
    <cellStyle name="Normal 8 16 5" xfId="6072" xr:uid="{93473F8E-581E-4167-A93B-D3A704F6A66D}"/>
    <cellStyle name="Normal 8 16 5 2" xfId="9310" xr:uid="{5658D9A1-93DC-4B33-B7C6-C0B08EFB4EC2}"/>
    <cellStyle name="Normal 8 16 5 2 2" xfId="16733" xr:uid="{9D5F9DA4-538D-45CB-B295-CDE7C5D44468}"/>
    <cellStyle name="Normal 8 16 5 2 2 2" xfId="31571" xr:uid="{C3A51394-575C-4E30-96A1-E03DD50ADF64}"/>
    <cellStyle name="Normal 8 16 5 2 2 3" xfId="46404" xr:uid="{345ADE93-A696-4A21-A219-FF7C55179802}"/>
    <cellStyle name="Normal 8 16 5 2 3" xfId="24151" xr:uid="{35B77F8A-5919-4C10-ADD3-D29FD779CBA2}"/>
    <cellStyle name="Normal 8 16 5 2 4" xfId="38984" xr:uid="{4815FC5F-DB0E-41CF-944C-777FB86094A2}"/>
    <cellStyle name="Normal 8 16 5 3" xfId="13495" xr:uid="{D2E6D37D-9B01-4E6A-86B4-B6C7492AE18B}"/>
    <cellStyle name="Normal 8 16 5 3 2" xfId="28333" xr:uid="{3BB6C23F-2BD7-4106-BC65-2B409FD4FC35}"/>
    <cellStyle name="Normal 8 16 5 3 3" xfId="43166" xr:uid="{CB6E1341-38EB-490B-AB54-8D09CBC6F677}"/>
    <cellStyle name="Normal 8 16 5 4" xfId="20913" xr:uid="{A43F53EA-EF55-4DF2-BF5A-D49026F56A08}"/>
    <cellStyle name="Normal 8 16 5 5" xfId="35746" xr:uid="{F7FA0FA2-A525-4B6F-AD87-3CC4EF69CCF3}"/>
    <cellStyle name="Normal 8 16 6" xfId="3808" xr:uid="{9BDC3E7F-44E7-4D21-A752-DB0C9A0240DF}"/>
    <cellStyle name="Normal 8 16 6 2" xfId="9641" xr:uid="{314F8692-9B9C-4768-BEF8-FC6C77F5454F}"/>
    <cellStyle name="Normal 8 16 6 2 2" xfId="17064" xr:uid="{AB3AF768-F6BB-4748-B0F1-F19ED8B20034}"/>
    <cellStyle name="Normal 8 16 6 2 2 2" xfId="31902" xr:uid="{0732678E-5820-4418-B921-289B3EEFDC81}"/>
    <cellStyle name="Normal 8 16 6 2 2 3" xfId="46735" xr:uid="{06EAB95A-EC6A-46CF-8FAF-894E97BEF798}"/>
    <cellStyle name="Normal 8 16 6 2 3" xfId="24482" xr:uid="{4F185034-4E5C-452F-B7E1-F34C08ED921E}"/>
    <cellStyle name="Normal 8 16 6 2 4" xfId="39315" xr:uid="{F75ECFE2-7E73-4088-B65C-9B23818ADA03}"/>
    <cellStyle name="Normal 8 16 6 3" xfId="11228" xr:uid="{BD8F7F2F-AB5C-4519-A12E-CD48A3460B6F}"/>
    <cellStyle name="Normal 8 16 6 3 2" xfId="26066" xr:uid="{60A689E9-4AAA-462D-BA15-AA5493F5351F}"/>
    <cellStyle name="Normal 8 16 6 3 3" xfId="40899" xr:uid="{A8BD4D87-B397-482D-BC9C-9DBC695A38B0}"/>
    <cellStyle name="Normal 8 16 6 4" xfId="18646" xr:uid="{08D28388-6948-4E07-89FF-6600CEF645E8}"/>
    <cellStyle name="Normal 8 16 6 5" xfId="33479" xr:uid="{DF5400F7-0178-4363-B822-1DF13D977837}"/>
    <cellStyle name="Normal 8 16 7" xfId="7044" xr:uid="{38A583D4-6F7C-4A5F-91F3-DE9615C2E5BB}"/>
    <cellStyle name="Normal 8 16 7 2" xfId="14467" xr:uid="{76E0E2EB-ADEF-41A9-A9A3-DD9A751A3135}"/>
    <cellStyle name="Normal 8 16 7 2 2" xfId="29305" xr:uid="{314C6E74-60A5-434F-9479-766E8F18D9CE}"/>
    <cellStyle name="Normal 8 16 7 2 3" xfId="44138" xr:uid="{4A9180DF-FCBC-4C6B-9358-FC31CED6EEB0}"/>
    <cellStyle name="Normal 8 16 7 3" xfId="21885" xr:uid="{6B6B9A79-D7AE-4079-A636-30A75818E813}"/>
    <cellStyle name="Normal 8 16 7 4" xfId="36718" xr:uid="{051106EF-2B87-4DF4-9161-BAF7297F0F7A}"/>
    <cellStyle name="Normal 8 16 8" xfId="10022" xr:uid="{98B1EC08-F766-4FB1-99FC-610B62EAA127}"/>
    <cellStyle name="Normal 8 16 8 2" xfId="24860" xr:uid="{4CE156B2-7790-49D4-BDA3-1CDCDB3F7828}"/>
    <cellStyle name="Normal 8 16 8 3" xfId="39693" xr:uid="{DF76A638-8611-48E3-A06A-8D49455F77F2}"/>
    <cellStyle name="Normal 8 16 9" xfId="17440" xr:uid="{3A79C8AA-0977-4FF8-BBCD-2592887DECBF}"/>
    <cellStyle name="Normal 8 17" xfId="2484" xr:uid="{399C588D-0C34-4C8B-8300-DB54345BA258}"/>
    <cellStyle name="Normal 8 17 10" xfId="32277" xr:uid="{9E5CB119-9585-48CD-A582-6AF38918B60D}"/>
    <cellStyle name="Normal 8 17 2" xfId="3812" xr:uid="{0E30C066-0498-40A4-8A91-498554B35635}"/>
    <cellStyle name="Normal 8 17 2 2" xfId="5184" xr:uid="{25C7EAFD-66C3-4716-B104-DC9F0303F79C}"/>
    <cellStyle name="Normal 8 17 2 2 2" xfId="8423" xr:uid="{470BA70D-1037-473F-BE0E-C3FE1BAC1C39}"/>
    <cellStyle name="Normal 8 17 2 2 2 2" xfId="15846" xr:uid="{E42760F4-279B-475A-A58E-9BE74B30947E}"/>
    <cellStyle name="Normal 8 17 2 2 2 2 2" xfId="30684" xr:uid="{400E21B0-9496-4A9A-95C4-51A60190E6E1}"/>
    <cellStyle name="Normal 8 17 2 2 2 2 3" xfId="45517" xr:uid="{B00B26B9-EFAA-4168-8D31-36153C9F97BC}"/>
    <cellStyle name="Normal 8 17 2 2 2 3" xfId="23264" xr:uid="{DF371665-F4F7-4F1F-977D-BB3B0296C148}"/>
    <cellStyle name="Normal 8 17 2 2 2 4" xfId="38097" xr:uid="{9EF0D9DF-CC5B-4CCE-92DD-3E7BEEAA074A}"/>
    <cellStyle name="Normal 8 17 2 2 3" xfId="12608" xr:uid="{AECE10E8-8BB0-42F1-B3E8-B3F77E04B89F}"/>
    <cellStyle name="Normal 8 17 2 2 3 2" xfId="27446" xr:uid="{6CE12EF1-917B-4D4D-A621-9BD8911B5620}"/>
    <cellStyle name="Normal 8 17 2 2 3 3" xfId="42279" xr:uid="{F940F2AB-D4F0-4DAD-B2C1-E6C7ECBFA770}"/>
    <cellStyle name="Normal 8 17 2 2 4" xfId="20026" xr:uid="{37F181F0-20FD-4FA7-BA90-623BCC3950DD}"/>
    <cellStyle name="Normal 8 17 2 2 5" xfId="34859" xr:uid="{07F3B21E-2C4E-41BC-820D-65CD96B18F32}"/>
    <cellStyle name="Normal 8 17 2 3" xfId="7048" xr:uid="{2B497B64-ADCF-4C16-BEC6-251E061C7A27}"/>
    <cellStyle name="Normal 8 17 2 3 2" xfId="14471" xr:uid="{64DFBE0C-B4AC-4108-95D7-15F0192AD10A}"/>
    <cellStyle name="Normal 8 17 2 3 2 2" xfId="29309" xr:uid="{6B05B2E1-09CF-4F2C-88DD-085CEFE95D63}"/>
    <cellStyle name="Normal 8 17 2 3 2 3" xfId="44142" xr:uid="{5548B689-ED78-4158-B8FB-2C796DFF89AB}"/>
    <cellStyle name="Normal 8 17 2 3 3" xfId="21889" xr:uid="{6E254F57-E2B3-4861-BCA7-EF415FAD68EB}"/>
    <cellStyle name="Normal 8 17 2 3 4" xfId="36722" xr:uid="{1170A931-0A3A-4DF7-8D4D-15E0E0285025}"/>
    <cellStyle name="Normal 8 17 2 4" xfId="11232" xr:uid="{92297B32-9A41-409C-9997-6372646F502C}"/>
    <cellStyle name="Normal 8 17 2 4 2" xfId="26070" xr:uid="{35CBCDFB-4648-42FD-97E2-D73E378C6B6D}"/>
    <cellStyle name="Normal 8 17 2 4 3" xfId="40903" xr:uid="{771E3788-6522-4EDA-A818-47418EF9FB44}"/>
    <cellStyle name="Normal 8 17 2 5" xfId="18650" xr:uid="{238CB255-5436-42F0-882A-E489C66CDC60}"/>
    <cellStyle name="Normal 8 17 2 6" xfId="33483" xr:uid="{35E12B87-7613-4774-A133-542464718993}"/>
    <cellStyle name="Normal 8 17 3" xfId="3813" xr:uid="{115AE06F-A509-48D0-80BA-04BB131A82C7}"/>
    <cellStyle name="Normal 8 17 3 2" xfId="5185" xr:uid="{4C25EAD1-0914-4E99-AE86-EE143CF9A8BF}"/>
    <cellStyle name="Normal 8 17 3 2 2" xfId="8424" xr:uid="{3DB9F2F3-4E27-4BC6-99AA-F7C3269C4B6A}"/>
    <cellStyle name="Normal 8 17 3 2 2 2" xfId="15847" xr:uid="{62D9A7CA-D9A3-4134-9317-49CE52004D9F}"/>
    <cellStyle name="Normal 8 17 3 2 2 2 2" xfId="30685" xr:uid="{5F3AC15D-D6BB-43D3-953C-5D4DF62B83CD}"/>
    <cellStyle name="Normal 8 17 3 2 2 2 3" xfId="45518" xr:uid="{568BE85A-ACB3-483D-A995-10DDEF9CD702}"/>
    <cellStyle name="Normal 8 17 3 2 2 3" xfId="23265" xr:uid="{0D5E3619-0E18-4486-8B10-8422A8CF3F1A}"/>
    <cellStyle name="Normal 8 17 3 2 2 4" xfId="38098" xr:uid="{04EAF313-0404-4307-B87D-499D9DC85C04}"/>
    <cellStyle name="Normal 8 17 3 2 3" xfId="12609" xr:uid="{CE5F64A2-10B7-44A5-AAE3-42E44BBB0CDA}"/>
    <cellStyle name="Normal 8 17 3 2 3 2" xfId="27447" xr:uid="{0DD0E3DE-991C-4CAF-8830-AC9A85A82AB4}"/>
    <cellStyle name="Normal 8 17 3 2 3 3" xfId="42280" xr:uid="{830AEF36-CE1B-470E-9DD5-605DEABAC7CD}"/>
    <cellStyle name="Normal 8 17 3 2 4" xfId="20027" xr:uid="{AE659E5F-8DFB-418A-B6E0-3E277F4230B3}"/>
    <cellStyle name="Normal 8 17 3 2 5" xfId="34860" xr:uid="{883ABC37-81EF-4B0B-8961-18747328AA3E}"/>
    <cellStyle name="Normal 8 17 3 3" xfId="7049" xr:uid="{B2B2CC8D-7B6D-44BD-8E9B-2472DD932FCC}"/>
    <cellStyle name="Normal 8 17 3 3 2" xfId="14472" xr:uid="{651E8652-6165-4E89-B922-31B702346533}"/>
    <cellStyle name="Normal 8 17 3 3 2 2" xfId="29310" xr:uid="{F3BEADEE-2690-4509-AA27-F5BDAF4C6454}"/>
    <cellStyle name="Normal 8 17 3 3 2 3" xfId="44143" xr:uid="{497CB368-529F-4F27-9D78-56DFCF138088}"/>
    <cellStyle name="Normal 8 17 3 3 3" xfId="21890" xr:uid="{0ADE8602-9E8A-41D5-94CF-517AFADC8AEA}"/>
    <cellStyle name="Normal 8 17 3 3 4" xfId="36723" xr:uid="{026121AE-6FCE-4A0A-803D-FD2A18C6B20C}"/>
    <cellStyle name="Normal 8 17 3 4" xfId="11233" xr:uid="{92E2A51D-5029-44FF-AB4D-ACBCA18599DC}"/>
    <cellStyle name="Normal 8 17 3 4 2" xfId="26071" xr:uid="{FAE56D1F-5AFC-4161-AC6C-9E396111B7CA}"/>
    <cellStyle name="Normal 8 17 3 4 3" xfId="40904" xr:uid="{9BF39D7A-7D65-4259-8FD9-98BF42C84AB3}"/>
    <cellStyle name="Normal 8 17 3 5" xfId="18651" xr:uid="{DEDE3EF6-7939-4C6E-94D4-74484E67F7AA}"/>
    <cellStyle name="Normal 8 17 3 6" xfId="33484" xr:uid="{E76567D0-2531-4A5E-849A-58C69B3782B1}"/>
    <cellStyle name="Normal 8 17 4" xfId="5186" xr:uid="{F9188F06-CAB4-4C1D-964F-E67A6BABD608}"/>
    <cellStyle name="Normal 8 17 4 2" xfId="8425" xr:uid="{3055B410-0A1C-4112-B9F2-20E8C3E0769C}"/>
    <cellStyle name="Normal 8 17 4 2 2" xfId="15848" xr:uid="{55E37F3A-0318-4696-8864-82126C243FE9}"/>
    <cellStyle name="Normal 8 17 4 2 2 2" xfId="30686" xr:uid="{B6D1AECF-DE44-4310-8268-06EFF9DA903B}"/>
    <cellStyle name="Normal 8 17 4 2 2 3" xfId="45519" xr:uid="{1267FDC9-A3F4-449C-B415-1075FBC45315}"/>
    <cellStyle name="Normal 8 17 4 2 3" xfId="23266" xr:uid="{FF39B7C5-9EB6-4BFB-9811-4162B3D6EB02}"/>
    <cellStyle name="Normal 8 17 4 2 4" xfId="38099" xr:uid="{0CE942F9-2D83-46C1-A987-0920D22F9F58}"/>
    <cellStyle name="Normal 8 17 4 3" xfId="12610" xr:uid="{FEBD7A1B-414D-4D76-9EE8-6589362E12FA}"/>
    <cellStyle name="Normal 8 17 4 3 2" xfId="27448" xr:uid="{06763404-FF7C-4AD1-86E7-25F37EAEA2B7}"/>
    <cellStyle name="Normal 8 17 4 3 3" xfId="42281" xr:uid="{80B47AE0-3510-4045-88AF-1D4EA3E32351}"/>
    <cellStyle name="Normal 8 17 4 4" xfId="20028" xr:uid="{3F94E2A8-9244-4F9E-90D9-71058C6EC786}"/>
    <cellStyle name="Normal 8 17 4 5" xfId="34861" xr:uid="{8AF6F3AA-4B38-4AC1-88B5-476EAD59B814}"/>
    <cellStyle name="Normal 8 17 5" xfId="5871" xr:uid="{C63DA665-7307-46D4-8B1F-FDA78AEE53E6}"/>
    <cellStyle name="Normal 8 17 5 2" xfId="9110" xr:uid="{544289C5-42BB-4CB6-A619-0B0953674F28}"/>
    <cellStyle name="Normal 8 17 5 2 2" xfId="16533" xr:uid="{9F07010E-4CD2-4437-9DF2-2262213DA51F}"/>
    <cellStyle name="Normal 8 17 5 2 2 2" xfId="31371" xr:uid="{51BD51AE-A624-419D-AAC6-4DDE4302E45B}"/>
    <cellStyle name="Normal 8 17 5 2 2 3" xfId="46204" xr:uid="{5746F5F8-4539-4B85-8C1B-E59F27C04652}"/>
    <cellStyle name="Normal 8 17 5 2 3" xfId="23951" xr:uid="{6EE8C788-F617-4C9E-846C-8B3A9ABFC79E}"/>
    <cellStyle name="Normal 8 17 5 2 4" xfId="38784" xr:uid="{81405648-DFF1-4492-B997-7AEB2EB6C63B}"/>
    <cellStyle name="Normal 8 17 5 3" xfId="13295" xr:uid="{698E8BC4-ECAF-4BDD-9F8A-D1566DF7CEAE}"/>
    <cellStyle name="Normal 8 17 5 3 2" xfId="28133" xr:uid="{688CADF6-2728-41F9-9A56-9523F7E36CD6}"/>
    <cellStyle name="Normal 8 17 5 3 3" xfId="42966" xr:uid="{D5D2370C-60B3-4D5C-B36B-E144D433248F}"/>
    <cellStyle name="Normal 8 17 5 4" xfId="20713" xr:uid="{CC25AF5C-57FC-4E9E-8E3B-6CE6E9C66F32}"/>
    <cellStyle name="Normal 8 17 5 5" xfId="35546" xr:uid="{3D99E900-EC05-4C13-8693-B616CB8BE00F}"/>
    <cellStyle name="Normal 8 17 6" xfId="3811" xr:uid="{5A0A4540-90B4-4BF3-B3CE-3191D3153443}"/>
    <cellStyle name="Normal 8 17 6 2" xfId="9642" xr:uid="{1FB2079C-64DD-47C8-90E4-320261F5C145}"/>
    <cellStyle name="Normal 8 17 6 2 2" xfId="17065" xr:uid="{C132D6F1-25CD-41B5-9D07-8553C699630A}"/>
    <cellStyle name="Normal 8 17 6 2 2 2" xfId="31903" xr:uid="{D8EADF14-AAF2-4A87-BB5B-FC7DE03B64BF}"/>
    <cellStyle name="Normal 8 17 6 2 2 3" xfId="46736" xr:uid="{A36482D3-60E9-4B54-B83D-C0BA361C57D5}"/>
    <cellStyle name="Normal 8 17 6 2 3" xfId="24483" xr:uid="{D4BFD1AF-2958-4994-B618-C8711D9B2AB8}"/>
    <cellStyle name="Normal 8 17 6 2 4" xfId="39316" xr:uid="{62A6EAF0-5EE1-402F-A41C-240BF46E86E2}"/>
    <cellStyle name="Normal 8 17 6 3" xfId="11231" xr:uid="{9F95A994-1912-4E22-8EA6-CB0F022C3E6F}"/>
    <cellStyle name="Normal 8 17 6 3 2" xfId="26069" xr:uid="{A4F54884-4E66-4835-AE8A-25959EE69E5B}"/>
    <cellStyle name="Normal 8 17 6 3 3" xfId="40902" xr:uid="{EF17BB51-C304-4493-9897-9645731E91BE}"/>
    <cellStyle name="Normal 8 17 6 4" xfId="18649" xr:uid="{3E92243E-8E5E-40DD-9B4D-B78BCC7271D4}"/>
    <cellStyle name="Normal 8 17 6 5" xfId="33482" xr:uid="{22A738B5-F381-4C26-9AC7-821E0C81E5B7}"/>
    <cellStyle name="Normal 8 17 7" xfId="7047" xr:uid="{B6571588-52FE-453A-AA09-66DD20CF5680}"/>
    <cellStyle name="Normal 8 17 7 2" xfId="14470" xr:uid="{E77AF008-77C8-4224-ADFF-86C9CF03A376}"/>
    <cellStyle name="Normal 8 17 7 2 2" xfId="29308" xr:uid="{F84D53A3-E3D8-4976-B468-C8722FB4B6F3}"/>
    <cellStyle name="Normal 8 17 7 2 3" xfId="44141" xr:uid="{60CFB2ED-417A-4D61-B599-F70DA9340B9E}"/>
    <cellStyle name="Normal 8 17 7 3" xfId="21888" xr:uid="{36CEE6B2-66D3-46A4-A79E-B83B97BC0C93}"/>
    <cellStyle name="Normal 8 17 7 4" xfId="36721" xr:uid="{FD66A916-E72E-4B75-A43B-33E26958C1C4}"/>
    <cellStyle name="Normal 8 17 8" xfId="10026" xr:uid="{E2E0A71F-C559-481F-A8F9-7BD1DF4DB786}"/>
    <cellStyle name="Normal 8 17 8 2" xfId="24864" xr:uid="{F0135CAC-DA1A-4330-9891-77DE0B62DC38}"/>
    <cellStyle name="Normal 8 17 8 3" xfId="39697" xr:uid="{3DC4CFC5-9E91-4937-BFD0-025A8A6ED0AE}"/>
    <cellStyle name="Normal 8 17 9" xfId="17444" xr:uid="{B3647319-533D-4DD0-9022-FFC01DD3EA44}"/>
    <cellStyle name="Normal 8 18" xfId="2370" xr:uid="{DD26C04E-7ED2-4A88-A7AD-7D2A7D2D318D}"/>
    <cellStyle name="Normal 8 18 10" xfId="32194" xr:uid="{471549B3-AE94-4234-A302-BFEADD2E24D1}"/>
    <cellStyle name="Normal 8 18 2" xfId="3815" xr:uid="{D2C44CDB-89D8-47F2-A9FD-F638E18BE29F}"/>
    <cellStyle name="Normal 8 18 2 2" xfId="5187" xr:uid="{8F75927F-3E01-4F8F-9817-F5E7C6BE3609}"/>
    <cellStyle name="Normal 8 18 2 2 2" xfId="8426" xr:uid="{7F283E16-DFB6-4B85-B413-B067AFE2974D}"/>
    <cellStyle name="Normal 8 18 2 2 2 2" xfId="15849" xr:uid="{0AFF0974-62A0-4675-9DB4-3F49F3451344}"/>
    <cellStyle name="Normal 8 18 2 2 2 2 2" xfId="30687" xr:uid="{E333A8F7-45A4-4C94-A09D-7CB84659E1A3}"/>
    <cellStyle name="Normal 8 18 2 2 2 2 3" xfId="45520" xr:uid="{713F99B9-75B7-4633-ADCA-5592CBCE5C9E}"/>
    <cellStyle name="Normal 8 18 2 2 2 3" xfId="23267" xr:uid="{DCE8162C-91C7-4151-9BD2-7E1CEC961A90}"/>
    <cellStyle name="Normal 8 18 2 2 2 4" xfId="38100" xr:uid="{3F68D87E-4CB9-4210-BAD1-E1E425F3734E}"/>
    <cellStyle name="Normal 8 18 2 2 3" xfId="12611" xr:uid="{851828F5-442C-486E-9429-A56366E6ABA4}"/>
    <cellStyle name="Normal 8 18 2 2 3 2" xfId="27449" xr:uid="{F6B0FF23-E280-4219-8DAA-91706EEA3FF4}"/>
    <cellStyle name="Normal 8 18 2 2 3 3" xfId="42282" xr:uid="{8D2A26A0-488D-4C5C-874B-79633AA49697}"/>
    <cellStyle name="Normal 8 18 2 2 4" xfId="20029" xr:uid="{8F2059E0-0E9D-4D46-B596-F01D3CB957FF}"/>
    <cellStyle name="Normal 8 18 2 2 5" xfId="34862" xr:uid="{FE13A82D-AF33-4DBD-98CC-D3E617170C2E}"/>
    <cellStyle name="Normal 8 18 2 3" xfId="7051" xr:uid="{305FC12D-A1D7-4ECA-A5F0-75EAD6B5FCF3}"/>
    <cellStyle name="Normal 8 18 2 3 2" xfId="14474" xr:uid="{2E124455-2CEE-4FD3-9896-7899FFE21520}"/>
    <cellStyle name="Normal 8 18 2 3 2 2" xfId="29312" xr:uid="{FEA4A71B-2D13-4634-9C42-25CD1F562BEE}"/>
    <cellStyle name="Normal 8 18 2 3 2 3" xfId="44145" xr:uid="{9FFB9EE9-A3AD-4EE3-A910-9C9D1EC87311}"/>
    <cellStyle name="Normal 8 18 2 3 3" xfId="21892" xr:uid="{6AE9CBC6-CDA6-4A43-B56A-7B891689881A}"/>
    <cellStyle name="Normal 8 18 2 3 4" xfId="36725" xr:uid="{2059F7A5-D4B6-4CAE-824F-29011A4E972F}"/>
    <cellStyle name="Normal 8 18 2 4" xfId="11235" xr:uid="{DB0C29D5-AD91-4286-AF4E-5C28237A29AD}"/>
    <cellStyle name="Normal 8 18 2 4 2" xfId="26073" xr:uid="{F601FBFE-BA3D-49AD-A025-EDAEB8319C38}"/>
    <cellStyle name="Normal 8 18 2 4 3" xfId="40906" xr:uid="{7DC09569-4408-4FCB-8A21-B2C1BD5434D3}"/>
    <cellStyle name="Normal 8 18 2 5" xfId="18653" xr:uid="{424A44DB-7F48-43B7-8469-9843B08588EB}"/>
    <cellStyle name="Normal 8 18 2 6" xfId="33486" xr:uid="{D33456F4-7E2A-43B0-B5D7-F38F57306C88}"/>
    <cellStyle name="Normal 8 18 3" xfId="3816" xr:uid="{D2B4F55D-8917-47C5-BBF9-273F162732E0}"/>
    <cellStyle name="Normal 8 18 3 2" xfId="5188" xr:uid="{9260E2C4-D8A4-4B68-8596-7DB0783A58C9}"/>
    <cellStyle name="Normal 8 18 3 2 2" xfId="8427" xr:uid="{3D304470-C45B-4A18-874A-35D3D21A889E}"/>
    <cellStyle name="Normal 8 18 3 2 2 2" xfId="15850" xr:uid="{FFB96D0A-7954-4649-ADB2-8B67B5386E3B}"/>
    <cellStyle name="Normal 8 18 3 2 2 2 2" xfId="30688" xr:uid="{921BF2F2-42C0-4E24-8E27-1F8F295EE6F6}"/>
    <cellStyle name="Normal 8 18 3 2 2 2 3" xfId="45521" xr:uid="{7CA9DBCD-04B8-4CB0-A53A-7A38F30BF8AC}"/>
    <cellStyle name="Normal 8 18 3 2 2 3" xfId="23268" xr:uid="{A4C3C598-3DE1-4E6F-8FCF-0B58971284F0}"/>
    <cellStyle name="Normal 8 18 3 2 2 4" xfId="38101" xr:uid="{39A2EB57-BCA0-4543-88EE-981DAE30FF0D}"/>
    <cellStyle name="Normal 8 18 3 2 3" xfId="12612" xr:uid="{F97CBA96-E4FA-4692-A7A7-F65A63822938}"/>
    <cellStyle name="Normal 8 18 3 2 3 2" xfId="27450" xr:uid="{CBD1A4DC-3354-4CAD-9B5E-E9A8934C2CB5}"/>
    <cellStyle name="Normal 8 18 3 2 3 3" xfId="42283" xr:uid="{06A13C77-81C8-4FCA-93D3-2815B124DEF5}"/>
    <cellStyle name="Normal 8 18 3 2 4" xfId="20030" xr:uid="{DB74EBBC-57D4-448B-A6B2-1A66EF01DE3E}"/>
    <cellStyle name="Normal 8 18 3 2 5" xfId="34863" xr:uid="{E9F1437E-5339-45DA-9C6F-7EE331459FE3}"/>
    <cellStyle name="Normal 8 18 3 3" xfId="7052" xr:uid="{B9FB1579-29D0-46CA-B0BC-5BBC9C371EB8}"/>
    <cellStyle name="Normal 8 18 3 3 2" xfId="14475" xr:uid="{31FB6D98-F7BF-459D-A077-67C3CDD245BA}"/>
    <cellStyle name="Normal 8 18 3 3 2 2" xfId="29313" xr:uid="{DFA7BA7D-689F-45A2-98F9-3D6131C4EA86}"/>
    <cellStyle name="Normal 8 18 3 3 2 3" xfId="44146" xr:uid="{BB1785DD-8B3B-404B-8C3C-5E0630333D30}"/>
    <cellStyle name="Normal 8 18 3 3 3" xfId="21893" xr:uid="{8CCA1B7F-EE7A-4A81-B32A-6DE545BB8C25}"/>
    <cellStyle name="Normal 8 18 3 3 4" xfId="36726" xr:uid="{808A644E-8AC2-48F1-8E73-F9A4DFD0C185}"/>
    <cellStyle name="Normal 8 18 3 4" xfId="11236" xr:uid="{C9D97445-1B06-4413-85C6-69A377B4E7C7}"/>
    <cellStyle name="Normal 8 18 3 4 2" xfId="26074" xr:uid="{89B7033F-564B-414F-9EC5-CE50D14072A2}"/>
    <cellStyle name="Normal 8 18 3 4 3" xfId="40907" xr:uid="{8419011A-0637-4318-B8E5-5C36762221C8}"/>
    <cellStyle name="Normal 8 18 3 5" xfId="18654" xr:uid="{243AB3B7-2E97-40AE-A59A-7B975A3D5BCC}"/>
    <cellStyle name="Normal 8 18 3 6" xfId="33487" xr:uid="{FFFE5E60-1D6A-43E4-A7BA-8ECF97F27A76}"/>
    <cellStyle name="Normal 8 18 4" xfId="5189" xr:uid="{31A1271D-2754-4FC1-BC4A-8BEC6F7983FB}"/>
    <cellStyle name="Normal 8 18 4 2" xfId="8428" xr:uid="{9EE24A42-F71A-42BF-A544-56B70D377E20}"/>
    <cellStyle name="Normal 8 18 4 2 2" xfId="15851" xr:uid="{22E24097-3282-444A-8BA5-2C0309F13287}"/>
    <cellStyle name="Normal 8 18 4 2 2 2" xfId="30689" xr:uid="{2CCD9803-C566-444E-B53C-32029812A374}"/>
    <cellStyle name="Normal 8 18 4 2 2 3" xfId="45522" xr:uid="{22C0A610-B9A9-4AB9-A674-D7C48EE97D67}"/>
    <cellStyle name="Normal 8 18 4 2 3" xfId="23269" xr:uid="{C6342CCE-B26E-49AB-9F47-73EA168584B4}"/>
    <cellStyle name="Normal 8 18 4 2 4" xfId="38102" xr:uid="{DF3BF3F4-080D-4570-AED7-1B95998817C6}"/>
    <cellStyle name="Normal 8 18 4 3" xfId="12613" xr:uid="{0C428941-B06C-4BCA-ABB8-802A26A2AB00}"/>
    <cellStyle name="Normal 8 18 4 3 2" xfId="27451" xr:uid="{64720DFA-2452-4A4B-B4A6-3EB804CA5DE6}"/>
    <cellStyle name="Normal 8 18 4 3 3" xfId="42284" xr:uid="{E29CD1D6-57D9-46CA-A184-E09D71ED1A67}"/>
    <cellStyle name="Normal 8 18 4 4" xfId="20031" xr:uid="{2002DC6A-22FB-4BE7-9F16-494D56BFA5DE}"/>
    <cellStyle name="Normal 8 18 4 5" xfId="34864" xr:uid="{85C971A5-673B-4F61-84D4-447F51F9985D}"/>
    <cellStyle name="Normal 8 18 5" xfId="6012" xr:uid="{DAC33FB3-2389-4439-AC64-89D363C13D60}"/>
    <cellStyle name="Normal 8 18 5 2" xfId="9250" xr:uid="{06AC6ED1-7FF5-46F7-8D62-F088EF815840}"/>
    <cellStyle name="Normal 8 18 5 2 2" xfId="16673" xr:uid="{F6F7BC1E-7A92-42A6-B454-0DFE4E6AE575}"/>
    <cellStyle name="Normal 8 18 5 2 2 2" xfId="31511" xr:uid="{B86B612A-703F-4ED4-8FDA-921D12021BB4}"/>
    <cellStyle name="Normal 8 18 5 2 2 3" xfId="46344" xr:uid="{80880DD5-4313-41E3-AA02-2717E1485CD8}"/>
    <cellStyle name="Normal 8 18 5 2 3" xfId="24091" xr:uid="{9F91231F-BFD2-4E40-B225-89189EC04C3E}"/>
    <cellStyle name="Normal 8 18 5 2 4" xfId="38924" xr:uid="{E1F3DF14-DC8D-4C32-9A16-F3C3C55ED060}"/>
    <cellStyle name="Normal 8 18 5 3" xfId="13435" xr:uid="{8A4FB3DB-8223-40CD-BF86-3F3BD52A18FC}"/>
    <cellStyle name="Normal 8 18 5 3 2" xfId="28273" xr:uid="{9B9DEB86-6505-41B2-BD06-206D7CD963F7}"/>
    <cellStyle name="Normal 8 18 5 3 3" xfId="43106" xr:uid="{8736092A-FDBB-4193-9702-361287999508}"/>
    <cellStyle name="Normal 8 18 5 4" xfId="20853" xr:uid="{162D3AAB-C8BD-4835-9564-EDA0CAE74765}"/>
    <cellStyle name="Normal 8 18 5 5" xfId="35686" xr:uid="{EE3F0BA1-92A7-46FA-91F9-A554FB4AEB14}"/>
    <cellStyle name="Normal 8 18 6" xfId="3814" xr:uid="{1FAFCC0D-E756-40AD-A3FE-3610E6D5B705}"/>
    <cellStyle name="Normal 8 18 6 2" xfId="9643" xr:uid="{1A1578B5-FD4F-4406-A719-D388CCE1EED7}"/>
    <cellStyle name="Normal 8 18 6 2 2" xfId="17066" xr:uid="{568568C2-F25C-43EA-A289-36AF22B4DF46}"/>
    <cellStyle name="Normal 8 18 6 2 2 2" xfId="31904" xr:uid="{DD2248AA-63FE-48CA-87F6-6A786C099C67}"/>
    <cellStyle name="Normal 8 18 6 2 2 3" xfId="46737" xr:uid="{7ED8BD3E-F974-44C9-8D56-5A46BA2E047D}"/>
    <cellStyle name="Normal 8 18 6 2 3" xfId="24484" xr:uid="{89C2D86C-FA34-4FDF-88DD-0BDD07520096}"/>
    <cellStyle name="Normal 8 18 6 2 4" xfId="39317" xr:uid="{9A4EC7E0-4DDF-4B07-9568-88E3AA67075E}"/>
    <cellStyle name="Normal 8 18 6 3" xfId="11234" xr:uid="{6B785A5A-0A33-49BE-96D2-BBD86D37D672}"/>
    <cellStyle name="Normal 8 18 6 3 2" xfId="26072" xr:uid="{B09C5E71-4C2A-44B6-A30A-2563024A6788}"/>
    <cellStyle name="Normal 8 18 6 3 3" xfId="40905" xr:uid="{2C9CD7D4-1933-4DFE-814D-ADEF30CF03EC}"/>
    <cellStyle name="Normal 8 18 6 4" xfId="18652" xr:uid="{A9EF6158-5824-44FE-B59C-E44B6AA5F6B9}"/>
    <cellStyle name="Normal 8 18 6 5" xfId="33485" xr:uid="{0BEE2D21-0FB2-45CF-A473-AA10855CB7AD}"/>
    <cellStyle name="Normal 8 18 7" xfId="7050" xr:uid="{81AFD35F-C0BE-4CD1-9A9A-4A09149D2995}"/>
    <cellStyle name="Normal 8 18 7 2" xfId="14473" xr:uid="{7139E4B4-61AF-491E-9C72-0C5A9D3B2B3E}"/>
    <cellStyle name="Normal 8 18 7 2 2" xfId="29311" xr:uid="{E47D1146-13A0-4DEE-833D-B86DA8FD2013}"/>
    <cellStyle name="Normal 8 18 7 2 3" xfId="44144" xr:uid="{0C6FA1E6-DC81-48C8-802A-716F78DB0D2E}"/>
    <cellStyle name="Normal 8 18 7 3" xfId="21891" xr:uid="{73143BF0-7DE7-4371-8CD5-5E1EAF1BF979}"/>
    <cellStyle name="Normal 8 18 7 4" xfId="36724" xr:uid="{296EA08C-99F6-4DDE-8FED-32256C6B8AFA}"/>
    <cellStyle name="Normal 8 18 8" xfId="9943" xr:uid="{7EE4CA88-E052-42E2-943D-E31A755D75B4}"/>
    <cellStyle name="Normal 8 18 8 2" xfId="24781" xr:uid="{9D1EBD9D-1EAF-48CE-8E26-235B06B66380}"/>
    <cellStyle name="Normal 8 18 8 3" xfId="39614" xr:uid="{D855A8FB-CDF1-40DA-9672-553BBAC0288D}"/>
    <cellStyle name="Normal 8 18 9" xfId="17361" xr:uid="{56B49673-5D18-455E-B2A8-C00801B7D1B2}"/>
    <cellStyle name="Normal 8 19" xfId="2358" xr:uid="{A94D2AEA-736C-446D-B59A-481BB9CD212E}"/>
    <cellStyle name="Normal 8 19 10" xfId="32182" xr:uid="{8042124E-6D68-45DF-BA16-F85BC92D6FD9}"/>
    <cellStyle name="Normal 8 19 2" xfId="3818" xr:uid="{5FD064BC-D23B-440C-B622-2D2D7F0E1575}"/>
    <cellStyle name="Normal 8 19 2 2" xfId="5190" xr:uid="{6F3956B7-6CB5-410E-B95E-9EADAAFBF5F3}"/>
    <cellStyle name="Normal 8 19 2 2 2" xfId="8429" xr:uid="{4EB300E0-4E47-445B-9820-3F376E1BE736}"/>
    <cellStyle name="Normal 8 19 2 2 2 2" xfId="15852" xr:uid="{31BF71A8-2174-4C26-927D-47A44E0A7FAC}"/>
    <cellStyle name="Normal 8 19 2 2 2 2 2" xfId="30690" xr:uid="{F26BA9BD-33E3-40E0-A6A8-4F954F29D52F}"/>
    <cellStyle name="Normal 8 19 2 2 2 2 3" xfId="45523" xr:uid="{C33A1309-443E-493C-8247-345DA0FC5725}"/>
    <cellStyle name="Normal 8 19 2 2 2 3" xfId="23270" xr:uid="{81CC9927-7AFD-4948-B4DB-01173C22122F}"/>
    <cellStyle name="Normal 8 19 2 2 2 4" xfId="38103" xr:uid="{9A79D678-B9DA-448F-AF21-A25C04D812C8}"/>
    <cellStyle name="Normal 8 19 2 2 3" xfId="12614" xr:uid="{3473A046-0478-46F4-B8AA-09A3FA433A48}"/>
    <cellStyle name="Normal 8 19 2 2 3 2" xfId="27452" xr:uid="{D431FDDB-4212-49B0-AB95-8EA083FED830}"/>
    <cellStyle name="Normal 8 19 2 2 3 3" xfId="42285" xr:uid="{49199EE0-0064-4C91-8A5C-93729008B922}"/>
    <cellStyle name="Normal 8 19 2 2 4" xfId="20032" xr:uid="{C32880E7-E953-4A6E-98EA-ECC2273C2B80}"/>
    <cellStyle name="Normal 8 19 2 2 5" xfId="34865" xr:uid="{7D18A132-31A8-46DB-834F-7F479DDBF546}"/>
    <cellStyle name="Normal 8 19 2 3" xfId="7054" xr:uid="{9AF7D695-8877-478B-BF5C-2DAEEDA23D39}"/>
    <cellStyle name="Normal 8 19 2 3 2" xfId="14477" xr:uid="{239F8E18-3D05-4477-A107-31A8930DD997}"/>
    <cellStyle name="Normal 8 19 2 3 2 2" xfId="29315" xr:uid="{09AA51D2-E54A-4B5F-9697-626B287C698E}"/>
    <cellStyle name="Normal 8 19 2 3 2 3" xfId="44148" xr:uid="{1DB836A2-0EED-40D6-B997-2AB9EE4AAB11}"/>
    <cellStyle name="Normal 8 19 2 3 3" xfId="21895" xr:uid="{22F94AEE-65C3-4BDC-80C0-EDA8E75ECCB5}"/>
    <cellStyle name="Normal 8 19 2 3 4" xfId="36728" xr:uid="{628984E6-BBE1-4869-92EB-6D95749314CB}"/>
    <cellStyle name="Normal 8 19 2 4" xfId="11238" xr:uid="{3D59390E-3DF8-4185-83F0-37C6DF4ECB94}"/>
    <cellStyle name="Normal 8 19 2 4 2" xfId="26076" xr:uid="{AB91DA61-C983-4FBD-846E-A246D22BCF2B}"/>
    <cellStyle name="Normal 8 19 2 4 3" xfId="40909" xr:uid="{7514BA11-D858-4AE7-B101-EB131EEFC866}"/>
    <cellStyle name="Normal 8 19 2 5" xfId="18656" xr:uid="{B912D157-00ED-4B99-AFC5-C4635FDAC2AF}"/>
    <cellStyle name="Normal 8 19 2 6" xfId="33489" xr:uid="{966E2E96-1953-4DB0-8C64-C0E45FC314ED}"/>
    <cellStyle name="Normal 8 19 3" xfId="3819" xr:uid="{FBCB89C6-EA69-45FD-9704-A18D60A2E953}"/>
    <cellStyle name="Normal 8 19 3 2" xfId="5191" xr:uid="{789F89EA-4B23-43BF-B5C7-A9BA1DFADB9D}"/>
    <cellStyle name="Normal 8 19 3 2 2" xfId="8430" xr:uid="{AFFA8C0E-7696-4073-BDDA-EDDA2E8A9D79}"/>
    <cellStyle name="Normal 8 19 3 2 2 2" xfId="15853" xr:uid="{84591C44-3CE8-4DD5-97F4-7DAE90E2630A}"/>
    <cellStyle name="Normal 8 19 3 2 2 2 2" xfId="30691" xr:uid="{C3E8C2A3-200C-429E-B92F-D2F5627C4B7A}"/>
    <cellStyle name="Normal 8 19 3 2 2 2 3" xfId="45524" xr:uid="{2787F37A-D74A-4E26-8AB6-B35B2F55FCA0}"/>
    <cellStyle name="Normal 8 19 3 2 2 3" xfId="23271" xr:uid="{27BFB201-5268-49FD-A5C1-6EC8BC48994E}"/>
    <cellStyle name="Normal 8 19 3 2 2 4" xfId="38104" xr:uid="{64B568F7-3F91-4D51-86DD-2F78A40F986C}"/>
    <cellStyle name="Normal 8 19 3 2 3" xfId="12615" xr:uid="{01D18C97-F270-44BC-ABE6-40689E2684B9}"/>
    <cellStyle name="Normal 8 19 3 2 3 2" xfId="27453" xr:uid="{032DF39D-E291-4A91-89A8-65F6EE3D393C}"/>
    <cellStyle name="Normal 8 19 3 2 3 3" xfId="42286" xr:uid="{A9CC7F8A-E988-430D-B26F-76F49EF48F8C}"/>
    <cellStyle name="Normal 8 19 3 2 4" xfId="20033" xr:uid="{67631703-9F95-461B-BCFA-392B513C5685}"/>
    <cellStyle name="Normal 8 19 3 2 5" xfId="34866" xr:uid="{6F664D30-AFE2-4B90-ADE5-514676B2B407}"/>
    <cellStyle name="Normal 8 19 3 3" xfId="7055" xr:uid="{246451CD-641D-4E43-88DC-F383E3EEA03E}"/>
    <cellStyle name="Normal 8 19 3 3 2" xfId="14478" xr:uid="{4EA8B8A9-49A9-4333-9DA2-2599003E4159}"/>
    <cellStyle name="Normal 8 19 3 3 2 2" xfId="29316" xr:uid="{7678A90A-C259-42C8-B826-7F1CF3D222E8}"/>
    <cellStyle name="Normal 8 19 3 3 2 3" xfId="44149" xr:uid="{53136975-1056-494D-AF48-6A321F264414}"/>
    <cellStyle name="Normal 8 19 3 3 3" xfId="21896" xr:uid="{D29A3A49-57BE-4BF6-BBA8-BE182780F418}"/>
    <cellStyle name="Normal 8 19 3 3 4" xfId="36729" xr:uid="{7720CD5E-CD4B-4C8E-83CF-DDE6A4B57B6C}"/>
    <cellStyle name="Normal 8 19 3 4" xfId="11239" xr:uid="{A545A609-96E0-4B1D-A349-5DB0E765EEBE}"/>
    <cellStyle name="Normal 8 19 3 4 2" xfId="26077" xr:uid="{FB33F382-9197-423F-B0C2-4A51DF539224}"/>
    <cellStyle name="Normal 8 19 3 4 3" xfId="40910" xr:uid="{AA0A2C09-BDD9-406F-B012-BAA393F33284}"/>
    <cellStyle name="Normal 8 19 3 5" xfId="18657" xr:uid="{AAD21FAE-3F16-42DF-9B65-E0DE5F05D6EA}"/>
    <cellStyle name="Normal 8 19 3 6" xfId="33490" xr:uid="{094F8713-CE9C-4B09-937F-6EA6D54EBE2C}"/>
    <cellStyle name="Normal 8 19 4" xfId="5192" xr:uid="{F2AA272C-2CC2-4138-B9ED-F8ECD01D97EE}"/>
    <cellStyle name="Normal 8 19 4 2" xfId="8431" xr:uid="{95B5D7DF-5446-4726-B2A7-2E857E7029D5}"/>
    <cellStyle name="Normal 8 19 4 2 2" xfId="15854" xr:uid="{BE1728FE-2836-4017-AC11-F589A13DC8D0}"/>
    <cellStyle name="Normal 8 19 4 2 2 2" xfId="30692" xr:uid="{EE950B94-9200-4331-BE13-2AE6A13FC1E0}"/>
    <cellStyle name="Normal 8 19 4 2 2 3" xfId="45525" xr:uid="{439E11E6-D237-43BB-A531-CCAD504414B7}"/>
    <cellStyle name="Normal 8 19 4 2 3" xfId="23272" xr:uid="{D0D6B4FD-1308-49FE-9CD5-422D33AAD536}"/>
    <cellStyle name="Normal 8 19 4 2 4" xfId="38105" xr:uid="{982AC093-5340-4707-9B19-34695A1DE17F}"/>
    <cellStyle name="Normal 8 19 4 3" xfId="12616" xr:uid="{EAC2BA66-07AD-4C30-B568-4113D00379A4}"/>
    <cellStyle name="Normal 8 19 4 3 2" xfId="27454" xr:uid="{6431526F-21AD-457C-93F6-3CF5A0944731}"/>
    <cellStyle name="Normal 8 19 4 3 3" xfId="42287" xr:uid="{59208E9D-F709-4974-93CF-61854549927A}"/>
    <cellStyle name="Normal 8 19 4 4" xfId="20034" xr:uid="{E93B0B54-EEF5-4AA8-BD91-4DC801A4CE7B}"/>
    <cellStyle name="Normal 8 19 4 5" xfId="34867" xr:uid="{42885F57-21A1-4634-BC7B-F622DE15CA6F}"/>
    <cellStyle name="Normal 8 19 5" xfId="5851" xr:uid="{75D5A20F-E27C-4C0E-8117-9C48A45B38AF}"/>
    <cellStyle name="Normal 8 19 5 2" xfId="9090" xr:uid="{A5F3B6C1-0FE8-462F-BE30-A497999663D0}"/>
    <cellStyle name="Normal 8 19 5 2 2" xfId="16513" xr:uid="{7B8D05E3-E649-4ACA-AFE5-D1170A616B8E}"/>
    <cellStyle name="Normal 8 19 5 2 2 2" xfId="31351" xr:uid="{4D42F5FE-C3FC-46B3-B541-E506E49E193A}"/>
    <cellStyle name="Normal 8 19 5 2 2 3" xfId="46184" xr:uid="{788895EE-D6D6-43A8-A1F2-706E3FD1CCF5}"/>
    <cellStyle name="Normal 8 19 5 2 3" xfId="23931" xr:uid="{C2094E70-6E88-4743-94CC-E45EDEF116FC}"/>
    <cellStyle name="Normal 8 19 5 2 4" xfId="38764" xr:uid="{8D48A370-AE35-48CC-8FA4-C904E7A737ED}"/>
    <cellStyle name="Normal 8 19 5 3" xfId="13275" xr:uid="{700D95B1-31F4-4941-9479-5E5B3FF3BE15}"/>
    <cellStyle name="Normal 8 19 5 3 2" xfId="28113" xr:uid="{B1B93712-4335-4432-AD5F-D238C9559288}"/>
    <cellStyle name="Normal 8 19 5 3 3" xfId="42946" xr:uid="{DE81A265-043B-4615-AD8D-99045236F470}"/>
    <cellStyle name="Normal 8 19 5 4" xfId="20693" xr:uid="{80694137-57B5-408B-B8D9-F75AF342FDF9}"/>
    <cellStyle name="Normal 8 19 5 5" xfId="35526" xr:uid="{B3D96B6C-E9E0-4177-89F0-5BB348B70076}"/>
    <cellStyle name="Normal 8 19 6" xfId="3817" xr:uid="{476BE7D9-CD57-4194-B8E1-F762E3CAD403}"/>
    <cellStyle name="Normal 8 19 6 2" xfId="9644" xr:uid="{AFA12C0D-2CB5-4562-B08D-C50F3D30334E}"/>
    <cellStyle name="Normal 8 19 6 2 2" xfId="17067" xr:uid="{55828F32-B1B1-47EC-B46C-F6A743D57D00}"/>
    <cellStyle name="Normal 8 19 6 2 2 2" xfId="31905" xr:uid="{EA2C162A-2175-4D72-864A-431D22DED626}"/>
    <cellStyle name="Normal 8 19 6 2 2 3" xfId="46738" xr:uid="{C3862CD4-EB2C-41A9-994B-ECE82DB8A7F7}"/>
    <cellStyle name="Normal 8 19 6 2 3" xfId="24485" xr:uid="{49176EED-9F32-4EE2-B181-3F7979C1AFA9}"/>
    <cellStyle name="Normal 8 19 6 2 4" xfId="39318" xr:uid="{31AB219E-0DE8-493B-A866-7519173D8378}"/>
    <cellStyle name="Normal 8 19 6 3" xfId="11237" xr:uid="{D755AC84-1B01-4D23-B34D-750F7FDF2CFD}"/>
    <cellStyle name="Normal 8 19 6 3 2" xfId="26075" xr:uid="{B481BBC3-EB25-4EEB-992F-4F2E2AEAA1BB}"/>
    <cellStyle name="Normal 8 19 6 3 3" xfId="40908" xr:uid="{CE51A2DD-3A98-445C-B012-0EDE52A05BCA}"/>
    <cellStyle name="Normal 8 19 6 4" xfId="18655" xr:uid="{06A5DF20-AFC2-4420-B60D-6B91942A53D4}"/>
    <cellStyle name="Normal 8 19 6 5" xfId="33488" xr:uid="{6C48E78E-2B4D-4625-8C86-F2E24FA2BD87}"/>
    <cellStyle name="Normal 8 19 7" xfId="7053" xr:uid="{21F06FD0-9B5A-4D30-BD1A-5AE8316C0268}"/>
    <cellStyle name="Normal 8 19 7 2" xfId="14476" xr:uid="{A553E449-60BE-4449-BADE-B3E2794B8111}"/>
    <cellStyle name="Normal 8 19 7 2 2" xfId="29314" xr:uid="{A0DDEAD6-7749-4A4A-A2BA-FF4796A78FCB}"/>
    <cellStyle name="Normal 8 19 7 2 3" xfId="44147" xr:uid="{7A5B55BC-FF94-4F44-B97C-22B25368C509}"/>
    <cellStyle name="Normal 8 19 7 3" xfId="21894" xr:uid="{38F32C0E-5B8B-404D-B060-CE56CEAFAD05}"/>
    <cellStyle name="Normal 8 19 7 4" xfId="36727" xr:uid="{E7BF639E-3D5B-4680-A3C7-A26DF0E95913}"/>
    <cellStyle name="Normal 8 19 8" xfId="9931" xr:uid="{FEA76D24-36B7-4753-9A28-AC2BF0A90918}"/>
    <cellStyle name="Normal 8 19 8 2" xfId="24769" xr:uid="{512828F0-1CAC-43F3-823B-6E92E89D2899}"/>
    <cellStyle name="Normal 8 19 8 3" xfId="39602" xr:uid="{67B36352-D476-428F-A953-5F46A383E044}"/>
    <cellStyle name="Normal 8 19 9" xfId="17349" xr:uid="{9FFEA9AF-563D-47C9-91AD-7B224B9C32ED}"/>
    <cellStyle name="Normal 8 2" xfId="642" xr:uid="{AF524DAA-2817-40AA-82D6-A8C2340AD99D}"/>
    <cellStyle name="Normal 8 2 10" xfId="5615" xr:uid="{1EE3085B-AF21-492D-B80A-EC4B6CECAEB6}"/>
    <cellStyle name="Normal 8 2 10 2" xfId="8855" xr:uid="{D769D00D-78AD-422C-A822-EBEE5A27E0D2}"/>
    <cellStyle name="Normal 8 2 10 2 2" xfId="16278" xr:uid="{2CB59404-BEA1-4DF9-8A36-F1347CEED87E}"/>
    <cellStyle name="Normal 8 2 10 2 2 2" xfId="31116" xr:uid="{B616F685-9AEB-46DD-9923-38D8F9356D77}"/>
    <cellStyle name="Normal 8 2 10 2 2 3" xfId="45949" xr:uid="{C3AE2D50-E2B5-417E-A719-061265E42921}"/>
    <cellStyle name="Normal 8 2 10 2 3" xfId="23696" xr:uid="{7B3A656C-8B19-4853-AF89-452AF157244D}"/>
    <cellStyle name="Normal 8 2 10 2 4" xfId="38529" xr:uid="{12A3C025-2385-45B5-A8B1-4CEF6F820476}"/>
    <cellStyle name="Normal 8 2 10 3" xfId="13040" xr:uid="{7C1CAD36-E3FC-4B3E-A17E-F70542529DC3}"/>
    <cellStyle name="Normal 8 2 10 3 2" xfId="27878" xr:uid="{1DD9FB78-225B-4775-9B30-8A8104CEDA7A}"/>
    <cellStyle name="Normal 8 2 10 3 3" xfId="42711" xr:uid="{51A51401-C06B-4A84-931F-B22E1F658537}"/>
    <cellStyle name="Normal 8 2 10 4" xfId="20458" xr:uid="{62D98FD2-E54B-455E-9E9A-C44C1F5FCA15}"/>
    <cellStyle name="Normal 8 2 10 5" xfId="35291" xr:uid="{D6C5D06E-A825-453A-93EF-4535D420A3F7}"/>
    <cellStyle name="Normal 8 2 11" xfId="3820" xr:uid="{AFF1D121-0D65-4FB7-BE14-0BF07019649E}"/>
    <cellStyle name="Normal 8 2 11 2" xfId="9645" xr:uid="{FA27FB8D-BD54-49B4-BCF2-864E3078F96D}"/>
    <cellStyle name="Normal 8 2 11 2 2" xfId="17068" xr:uid="{AA4D1036-B66C-47B9-A7C2-F2B6E8C4A8E5}"/>
    <cellStyle name="Normal 8 2 11 2 2 2" xfId="31906" xr:uid="{9B25A504-BD43-4BC9-AF17-F513A696B645}"/>
    <cellStyle name="Normal 8 2 11 2 2 3" xfId="46739" xr:uid="{C10359E8-6DB9-4F46-B34A-058AE415375E}"/>
    <cellStyle name="Normal 8 2 11 2 3" xfId="24486" xr:uid="{F68C4852-C7B0-4744-A231-D0AB8FC83AB6}"/>
    <cellStyle name="Normal 8 2 11 2 4" xfId="39319" xr:uid="{1FFD8147-BAC1-4D66-8E6F-5BEC3FF3B940}"/>
    <cellStyle name="Normal 8 2 11 3" xfId="11240" xr:uid="{F73FD5D6-1A03-4BAA-8681-B67A60D721D0}"/>
    <cellStyle name="Normal 8 2 11 3 2" xfId="26078" xr:uid="{8B660C37-564A-48E1-B13C-29794E6AB98F}"/>
    <cellStyle name="Normal 8 2 11 3 3" xfId="40911" xr:uid="{F9A58078-FEC6-420C-92D1-63FADED9C353}"/>
    <cellStyle name="Normal 8 2 11 4" xfId="18658" xr:uid="{7ECB5F45-4068-4A3F-9D70-599946A32017}"/>
    <cellStyle name="Normal 8 2 11 5" xfId="33491" xr:uid="{CE78DE3A-5F7D-4A7D-ADC0-7F89BCBBBF62}"/>
    <cellStyle name="Normal 8 2 12" xfId="7056" xr:uid="{DDF1452F-7030-40F1-9CEB-B5A4705AAC34}"/>
    <cellStyle name="Normal 8 2 12 2" xfId="14479" xr:uid="{9F53CDF2-6C0B-487F-905F-CD5ED4339BDE}"/>
    <cellStyle name="Normal 8 2 12 2 2" xfId="29317" xr:uid="{5D6D9371-0812-4E6A-9589-4E3E319F62AA}"/>
    <cellStyle name="Normal 8 2 12 2 3" xfId="44150" xr:uid="{E01E3448-C6B2-4588-B600-3A631CAAA024}"/>
    <cellStyle name="Normal 8 2 12 3" xfId="21897" xr:uid="{6D96026D-1C9A-4EB0-83D3-0EB3B4039644}"/>
    <cellStyle name="Normal 8 2 12 4" xfId="36730" xr:uid="{0FE7B127-4D04-459B-AF6D-AA08AE3F5A08}"/>
    <cellStyle name="Normal 8 2 13" xfId="9831" xr:uid="{98427190-A20A-4759-B1B8-429ACA777B78}"/>
    <cellStyle name="Normal 8 2 13 2" xfId="24669" xr:uid="{E351433B-37F0-4FA9-B08A-E6FFBC209111}"/>
    <cellStyle name="Normal 8 2 13 3" xfId="39502" xr:uid="{0C28A8E3-70B4-42B4-A5BD-47BA52C39615}"/>
    <cellStyle name="Normal 8 2 14" xfId="17249" xr:uid="{191B04F5-F855-40BC-99B9-2C76EE691F31}"/>
    <cellStyle name="Normal 8 2 15" xfId="32082" xr:uid="{B2760BFD-5C69-44C0-9B4C-D9609292E245}"/>
    <cellStyle name="Normal 8 2 2" xfId="665" xr:uid="{F28E1554-0F62-492A-B524-FAC159055C4A}"/>
    <cellStyle name="Normal 8 2 2 10" xfId="32121" xr:uid="{AE6B4F8A-E3D0-4533-8D8B-D63CC9E32AB8}"/>
    <cellStyle name="Normal 8 2 2 2" xfId="3822" xr:uid="{E7D3EAE0-2246-4B40-B3BA-4051FAFC438F}"/>
    <cellStyle name="Normal 8 2 2 2 2" xfId="5193" xr:uid="{F0D84713-0AB2-4B07-8658-D7D5C87A70EF}"/>
    <cellStyle name="Normal 8 2 2 2 2 2" xfId="8432" xr:uid="{4654F2B2-4F2F-4E91-8200-38A9C70B87CD}"/>
    <cellStyle name="Normal 8 2 2 2 2 2 2" xfId="15855" xr:uid="{6F240638-452E-42F6-A337-F6489CA278CA}"/>
    <cellStyle name="Normal 8 2 2 2 2 2 2 2" xfId="30693" xr:uid="{60DC6082-C7C1-4275-A1E5-C5F8CF9D859D}"/>
    <cellStyle name="Normal 8 2 2 2 2 2 2 3" xfId="45526" xr:uid="{B676F40F-6B5F-4244-9C17-4AD9F2C26B7B}"/>
    <cellStyle name="Normal 8 2 2 2 2 2 3" xfId="23273" xr:uid="{F25611B5-1690-4530-BC38-97A71209C031}"/>
    <cellStyle name="Normal 8 2 2 2 2 2 4" xfId="38106" xr:uid="{A4BDA586-EDCE-4AE9-A07C-E20EE6AD1D04}"/>
    <cellStyle name="Normal 8 2 2 2 2 3" xfId="12617" xr:uid="{A78722DE-DE08-439B-AC5A-1FFCCBF83FC4}"/>
    <cellStyle name="Normal 8 2 2 2 2 3 2" xfId="27455" xr:uid="{EAACB513-6810-4B72-894F-570EB2481AA5}"/>
    <cellStyle name="Normal 8 2 2 2 2 3 3" xfId="42288" xr:uid="{7386266C-47C7-4B12-95E0-C299DABE0212}"/>
    <cellStyle name="Normal 8 2 2 2 2 4" xfId="20035" xr:uid="{A7DD543F-CFA5-461D-A738-A64466095044}"/>
    <cellStyle name="Normal 8 2 2 2 2 5" xfId="34868" xr:uid="{C2AFC4CA-7AFE-4D18-936C-929426F669D5}"/>
    <cellStyle name="Normal 8 2 2 2 3" xfId="7058" xr:uid="{0E801E1A-6AB8-4285-BFFD-A6FDDD30D8E6}"/>
    <cellStyle name="Normal 8 2 2 2 3 2" xfId="14481" xr:uid="{17406B0F-0CA2-4243-81AF-3FED8D610298}"/>
    <cellStyle name="Normal 8 2 2 2 3 2 2" xfId="29319" xr:uid="{1F418701-322D-4962-8CD5-EE3AF8011B99}"/>
    <cellStyle name="Normal 8 2 2 2 3 2 3" xfId="44152" xr:uid="{993C8039-715F-41D8-A410-3228A0D21C6F}"/>
    <cellStyle name="Normal 8 2 2 2 3 3" xfId="21899" xr:uid="{3142686A-2674-4057-AAF9-F2B3585BB189}"/>
    <cellStyle name="Normal 8 2 2 2 3 4" xfId="36732" xr:uid="{EEEA6326-F584-4F31-AFC1-0EE4470859DC}"/>
    <cellStyle name="Normal 8 2 2 2 4" xfId="11242" xr:uid="{5E5DABCD-44C4-43F0-B4B1-05C0CE4C4BDF}"/>
    <cellStyle name="Normal 8 2 2 2 4 2" xfId="26080" xr:uid="{83AA7741-646D-4656-91B6-EC707B940D6D}"/>
    <cellStyle name="Normal 8 2 2 2 4 3" xfId="40913" xr:uid="{A7E219D2-E0DE-4415-BA4D-CA89537F5C97}"/>
    <cellStyle name="Normal 8 2 2 2 5" xfId="18660" xr:uid="{24F7CD6B-8748-44F1-8B56-4202C4CBB4EE}"/>
    <cellStyle name="Normal 8 2 2 2 6" xfId="33493" xr:uid="{6FEF28FA-71EC-428D-8572-D323771C1CF9}"/>
    <cellStyle name="Normal 8 2 2 3" xfId="3823" xr:uid="{DC44B9A2-6E4C-43A8-9293-CCE5D48807B0}"/>
    <cellStyle name="Normal 8 2 2 3 2" xfId="5194" xr:uid="{712AECFB-868F-4ABB-B4A5-565CB5DD7509}"/>
    <cellStyle name="Normal 8 2 2 3 2 2" xfId="8433" xr:uid="{4DED3D57-BB37-481D-87E7-C4E38BE13C33}"/>
    <cellStyle name="Normal 8 2 2 3 2 2 2" xfId="15856" xr:uid="{262827A3-1EF9-4C8D-BB9A-6FDD41CED439}"/>
    <cellStyle name="Normal 8 2 2 3 2 2 2 2" xfId="30694" xr:uid="{60A3A7D0-AA1D-47D3-A0B1-F1D21AE10A28}"/>
    <cellStyle name="Normal 8 2 2 3 2 2 2 3" xfId="45527" xr:uid="{872A3803-4F48-4307-B7F5-008EE60FAD7F}"/>
    <cellStyle name="Normal 8 2 2 3 2 2 3" xfId="23274" xr:uid="{ABEC1808-E439-46B5-98DC-7E3BB90C9402}"/>
    <cellStyle name="Normal 8 2 2 3 2 2 4" xfId="38107" xr:uid="{8EC4417C-463F-432B-8347-DC4FA2139948}"/>
    <cellStyle name="Normal 8 2 2 3 2 3" xfId="12618" xr:uid="{84D9ECAC-FF2B-4587-B40A-7FCE12DB576A}"/>
    <cellStyle name="Normal 8 2 2 3 2 3 2" xfId="27456" xr:uid="{02F7E739-4505-487C-AAB2-8DBF6FDCF213}"/>
    <cellStyle name="Normal 8 2 2 3 2 3 3" xfId="42289" xr:uid="{2557E387-0339-4E71-A73F-DA50BDA0BEF0}"/>
    <cellStyle name="Normal 8 2 2 3 2 4" xfId="20036" xr:uid="{BD8D8E7A-57B4-4F82-A489-EB827F4CF1CE}"/>
    <cellStyle name="Normal 8 2 2 3 2 5" xfId="34869" xr:uid="{5ABBE0A3-55B1-431F-82FF-D6CA21963757}"/>
    <cellStyle name="Normal 8 2 2 3 3" xfId="7059" xr:uid="{2801027A-1BDD-4998-89D6-7D476DE8023A}"/>
    <cellStyle name="Normal 8 2 2 3 3 2" xfId="14482" xr:uid="{9416F578-AD24-40F8-9440-99BE51260C7E}"/>
    <cellStyle name="Normal 8 2 2 3 3 2 2" xfId="29320" xr:uid="{5D94356F-3A72-43F8-8EA1-2B27393E87FC}"/>
    <cellStyle name="Normal 8 2 2 3 3 2 3" xfId="44153" xr:uid="{04FC1385-C38A-4E80-A4F0-C29042032C3E}"/>
    <cellStyle name="Normal 8 2 2 3 3 3" xfId="21900" xr:uid="{5F48A1AD-7F3B-413B-B857-B512E3356931}"/>
    <cellStyle name="Normal 8 2 2 3 3 4" xfId="36733" xr:uid="{B0897A2C-DCA9-4175-89B5-4095198561D9}"/>
    <cellStyle name="Normal 8 2 2 3 4" xfId="11243" xr:uid="{5E634522-E03C-491E-998C-D7CD0125968A}"/>
    <cellStyle name="Normal 8 2 2 3 4 2" xfId="26081" xr:uid="{AC3E8813-67FD-4526-871F-B3EB7BD9D1DE}"/>
    <cellStyle name="Normal 8 2 2 3 4 3" xfId="40914" xr:uid="{1577BB16-836D-40F2-9128-DB677A06E4A9}"/>
    <cellStyle name="Normal 8 2 2 3 5" xfId="18661" xr:uid="{D0E6BFDA-61E2-4658-97A4-197ECF38B990}"/>
    <cellStyle name="Normal 8 2 2 3 6" xfId="33494" xr:uid="{B4C5F5A7-5F94-4278-96FF-6D9F9D751461}"/>
    <cellStyle name="Normal 8 2 2 4" xfId="5195" xr:uid="{570BE747-DEE9-4CD6-BEF0-A681BBE2D136}"/>
    <cellStyle name="Normal 8 2 2 4 2" xfId="8434" xr:uid="{DFA7384E-C6AC-4FD9-9B01-83B170109C92}"/>
    <cellStyle name="Normal 8 2 2 4 2 2" xfId="15857" xr:uid="{CAE96665-D785-4838-90AA-458D9079BE6F}"/>
    <cellStyle name="Normal 8 2 2 4 2 2 2" xfId="30695" xr:uid="{39F1F41D-41A8-4EC2-93F3-78B61340DC5B}"/>
    <cellStyle name="Normal 8 2 2 4 2 2 3" xfId="45528" xr:uid="{9DC29495-89B1-4C3A-ABE6-DB0BC547C147}"/>
    <cellStyle name="Normal 8 2 2 4 2 3" xfId="23275" xr:uid="{ED3FB80A-C3D0-4C18-8F70-FE90C9E60456}"/>
    <cellStyle name="Normal 8 2 2 4 2 4" xfId="38108" xr:uid="{E4AF828E-CDF4-49D3-9F70-E42FFCBD92EF}"/>
    <cellStyle name="Normal 8 2 2 4 3" xfId="12619" xr:uid="{0DDCBC20-D6E9-4C92-B4BA-06A9410FFF37}"/>
    <cellStyle name="Normal 8 2 2 4 3 2" xfId="27457" xr:uid="{EF4E82DA-8C17-4607-B806-8F7B89881C14}"/>
    <cellStyle name="Normal 8 2 2 4 3 3" xfId="42290" xr:uid="{EFF15BC6-1323-4703-8ACD-7014C52AF9E8}"/>
    <cellStyle name="Normal 8 2 2 4 4" xfId="20037" xr:uid="{5237AC9D-6719-45A3-9A33-BA858234EA87}"/>
    <cellStyle name="Normal 8 2 2 4 5" xfId="34870" xr:uid="{4CB271CA-E613-4BE6-97BE-AE5685340519}"/>
    <cellStyle name="Normal 8 2 2 5" xfId="6031" xr:uid="{E1E02148-2F32-49AC-B40B-EFCE4C164954}"/>
    <cellStyle name="Normal 8 2 2 5 2" xfId="9269" xr:uid="{44C4BE1C-7FFA-497E-AF15-B7135A5D0A63}"/>
    <cellStyle name="Normal 8 2 2 5 2 2" xfId="16692" xr:uid="{898370F6-1D1F-4BCE-AA34-27A6A6B18F2E}"/>
    <cellStyle name="Normal 8 2 2 5 2 2 2" xfId="31530" xr:uid="{76BCFB91-D24C-4C63-9E36-04D619C9C034}"/>
    <cellStyle name="Normal 8 2 2 5 2 2 3" xfId="46363" xr:uid="{453077BB-D5CD-49B6-9CBB-F1D571952F38}"/>
    <cellStyle name="Normal 8 2 2 5 2 3" xfId="24110" xr:uid="{5BC63A13-B48B-413D-A8F2-4970BED84C33}"/>
    <cellStyle name="Normal 8 2 2 5 2 4" xfId="38943" xr:uid="{82BD7416-489F-42E7-8F42-F75D82C9A664}"/>
    <cellStyle name="Normal 8 2 2 5 3" xfId="13454" xr:uid="{BC2A2659-2374-4885-8ABD-87C24F90DF7D}"/>
    <cellStyle name="Normal 8 2 2 5 3 2" xfId="28292" xr:uid="{51EA1E5C-CD54-4B15-A776-CECA65D2E691}"/>
    <cellStyle name="Normal 8 2 2 5 3 3" xfId="43125" xr:uid="{C6132C91-FBA7-458B-ABA2-B7F7CB8F0C09}"/>
    <cellStyle name="Normal 8 2 2 5 4" xfId="20872" xr:uid="{948BBEEB-CCBE-441C-B549-40D1C500846A}"/>
    <cellStyle name="Normal 8 2 2 5 5" xfId="35705" xr:uid="{34BE7C42-8C55-4F5E-9C6E-4637AB18110C}"/>
    <cellStyle name="Normal 8 2 2 6" xfId="3821" xr:uid="{A259B1BC-25C4-4245-B795-CCFF5B2FAFB4}"/>
    <cellStyle name="Normal 8 2 2 6 2" xfId="9646" xr:uid="{836595AE-B994-45F8-818D-B28A285C4398}"/>
    <cellStyle name="Normal 8 2 2 6 2 2" xfId="17069" xr:uid="{BAD678F2-7AB6-482A-B5F2-DA67E5076373}"/>
    <cellStyle name="Normal 8 2 2 6 2 2 2" xfId="31907" xr:uid="{B862F80A-A1DA-48BA-9C88-E00240ED6259}"/>
    <cellStyle name="Normal 8 2 2 6 2 2 3" xfId="46740" xr:uid="{BCB49710-F319-4B6E-A574-0AE1488D2F4B}"/>
    <cellStyle name="Normal 8 2 2 6 2 3" xfId="24487" xr:uid="{71027A40-9E45-4F6D-97B4-1F7FF351CD15}"/>
    <cellStyle name="Normal 8 2 2 6 2 4" xfId="39320" xr:uid="{B301EB55-9C7E-4971-9401-AA76C75722AF}"/>
    <cellStyle name="Normal 8 2 2 6 3" xfId="11241" xr:uid="{8665F0D1-4031-430E-B5B5-5F60DE285FB4}"/>
    <cellStyle name="Normal 8 2 2 6 3 2" xfId="26079" xr:uid="{14C7707E-BCF6-49CE-AA5C-58DFED219120}"/>
    <cellStyle name="Normal 8 2 2 6 3 3" xfId="40912" xr:uid="{93A636A4-4FE4-40E1-AF02-154A455B598F}"/>
    <cellStyle name="Normal 8 2 2 6 4" xfId="18659" xr:uid="{D3BF86C7-AFBE-470E-9614-FC0AACFB9E88}"/>
    <cellStyle name="Normal 8 2 2 6 5" xfId="33492" xr:uid="{90CD5908-021D-48F0-B3C7-C0177E5AC2E1}"/>
    <cellStyle name="Normal 8 2 2 7" xfId="7057" xr:uid="{E8F005E0-EDFC-4038-A688-AA1169463EF2}"/>
    <cellStyle name="Normal 8 2 2 7 2" xfId="14480" xr:uid="{2A9314D4-5DF9-4E04-9140-0B17567E83DD}"/>
    <cellStyle name="Normal 8 2 2 7 2 2" xfId="29318" xr:uid="{BA24AB54-009A-451C-8D78-B9DA3EC22C74}"/>
    <cellStyle name="Normal 8 2 2 7 2 3" xfId="44151" xr:uid="{C6B7C059-3D3D-45EC-BFA3-B31320304BB6}"/>
    <cellStyle name="Normal 8 2 2 7 3" xfId="21898" xr:uid="{68419955-806B-4C11-B353-430DF978D3E8}"/>
    <cellStyle name="Normal 8 2 2 7 4" xfId="36731" xr:uid="{E34F5D3F-FC27-4375-BA19-A0DFB70C7E19}"/>
    <cellStyle name="Normal 8 2 2 8" xfId="9870" xr:uid="{583189BD-EFE4-4030-904D-D7A641C6676B}"/>
    <cellStyle name="Normal 8 2 2 8 2" xfId="24708" xr:uid="{6C4AAE68-8911-4EE3-A785-E81540D949D5}"/>
    <cellStyle name="Normal 8 2 2 8 3" xfId="39541" xr:uid="{0DE512D8-515D-4BDF-95CD-32EC793B58E1}"/>
    <cellStyle name="Normal 8 2 2 9" xfId="17288" xr:uid="{A1860803-3135-4250-9F1F-083406F257F4}"/>
    <cellStyle name="Normal 8 2 3" xfId="844" xr:uid="{E77CAE7E-4190-4C59-A39E-EDFB701DBCFE}"/>
    <cellStyle name="Normal 8 2 3 10" xfId="32172" xr:uid="{3831EF0F-0BFB-4B13-B2F2-69DEDA2EDE26}"/>
    <cellStyle name="Normal 8 2 3 2" xfId="3825" xr:uid="{37BACAE3-1BFF-4202-AF25-67DCC432B415}"/>
    <cellStyle name="Normal 8 2 3 2 2" xfId="5196" xr:uid="{13F5C61E-BFF4-4911-A777-B2082274423D}"/>
    <cellStyle name="Normal 8 2 3 2 2 2" xfId="8435" xr:uid="{82F15C07-A9DB-4F22-9B7B-204CEF69172E}"/>
    <cellStyle name="Normal 8 2 3 2 2 2 2" xfId="15858" xr:uid="{69326CEC-15F7-49E4-B004-930330CE6D77}"/>
    <cellStyle name="Normal 8 2 3 2 2 2 2 2" xfId="30696" xr:uid="{ECC981F9-F018-4925-B034-63C5EC9C60DF}"/>
    <cellStyle name="Normal 8 2 3 2 2 2 2 3" xfId="45529" xr:uid="{26A52589-9DC8-4189-9738-34845D01CB6D}"/>
    <cellStyle name="Normal 8 2 3 2 2 2 3" xfId="23276" xr:uid="{FE89DFED-789F-4669-8F59-EC7A19CA16A2}"/>
    <cellStyle name="Normal 8 2 3 2 2 2 4" xfId="38109" xr:uid="{64B7778D-94F4-470F-8ED4-F2BE116D039A}"/>
    <cellStyle name="Normal 8 2 3 2 2 3" xfId="12620" xr:uid="{0FBD4BFB-F5A0-45B5-8A93-642EEB5BB304}"/>
    <cellStyle name="Normal 8 2 3 2 2 3 2" xfId="27458" xr:uid="{83F6F5C8-5B61-43A9-B706-9F57063E16B8}"/>
    <cellStyle name="Normal 8 2 3 2 2 3 3" xfId="42291" xr:uid="{729F44B4-50FE-4AD5-BD32-9E01306BBD0A}"/>
    <cellStyle name="Normal 8 2 3 2 2 4" xfId="20038" xr:uid="{14B9FC6E-15EB-4489-95D0-ED5EB83716CB}"/>
    <cellStyle name="Normal 8 2 3 2 2 5" xfId="34871" xr:uid="{2F2F71C4-02D3-4771-80FB-FA6A825B23EE}"/>
    <cellStyle name="Normal 8 2 3 2 3" xfId="7061" xr:uid="{4231153C-FDD9-41E3-B182-E421246675DE}"/>
    <cellStyle name="Normal 8 2 3 2 3 2" xfId="14484" xr:uid="{3098C765-FFB2-432D-BAAA-7862A06DDE4B}"/>
    <cellStyle name="Normal 8 2 3 2 3 2 2" xfId="29322" xr:uid="{BE1FA0B0-6BC2-4652-8A09-266B4F056EEF}"/>
    <cellStyle name="Normal 8 2 3 2 3 2 3" xfId="44155" xr:uid="{60F70278-4605-421F-8D85-C6F28559CC7D}"/>
    <cellStyle name="Normal 8 2 3 2 3 3" xfId="21902" xr:uid="{9E5BABC1-9CDE-425C-BBB2-FCFF98C080F8}"/>
    <cellStyle name="Normal 8 2 3 2 3 4" xfId="36735" xr:uid="{804507CD-30BE-4209-B706-E4BFFEA0139C}"/>
    <cellStyle name="Normal 8 2 3 2 4" xfId="11245" xr:uid="{62F5C140-C679-4C8A-8860-B50491FA9135}"/>
    <cellStyle name="Normal 8 2 3 2 4 2" xfId="26083" xr:uid="{BFBE1AF6-19E8-4ABA-B39F-A153FF3B2B2B}"/>
    <cellStyle name="Normal 8 2 3 2 4 3" xfId="40916" xr:uid="{B909D5FE-635D-4B11-A753-A226BFAFD567}"/>
    <cellStyle name="Normal 8 2 3 2 5" xfId="18663" xr:uid="{BAA96180-2BB0-476A-BD6D-4DF38595A653}"/>
    <cellStyle name="Normal 8 2 3 2 6" xfId="33496" xr:uid="{DED9E1C0-5AAB-4ACF-95D7-EB4EB6689939}"/>
    <cellStyle name="Normal 8 2 3 3" xfId="3826" xr:uid="{1A2BE68F-B281-4C85-9F6F-CE40844FFDBA}"/>
    <cellStyle name="Normal 8 2 3 3 2" xfId="5197" xr:uid="{DAD0D81E-55EB-467A-916B-8E302F589B9F}"/>
    <cellStyle name="Normal 8 2 3 3 2 2" xfId="8436" xr:uid="{BD2C3438-9B05-405A-98FB-9729EBE90535}"/>
    <cellStyle name="Normal 8 2 3 3 2 2 2" xfId="15859" xr:uid="{CA9D2477-1CDE-43A6-9AD2-2911796F51F5}"/>
    <cellStyle name="Normal 8 2 3 3 2 2 2 2" xfId="30697" xr:uid="{BC44EF66-3179-4F19-8E69-1382B6B9A6A9}"/>
    <cellStyle name="Normal 8 2 3 3 2 2 2 3" xfId="45530" xr:uid="{62CFBB36-E731-49CD-8EF3-CC88F9D3BCE9}"/>
    <cellStyle name="Normal 8 2 3 3 2 2 3" xfId="23277" xr:uid="{A98B2980-AE25-4AD4-A16E-964960526409}"/>
    <cellStyle name="Normal 8 2 3 3 2 2 4" xfId="38110" xr:uid="{FBA3C3D5-526E-4DAB-A61B-0A3C7E356F1A}"/>
    <cellStyle name="Normal 8 2 3 3 2 3" xfId="12621" xr:uid="{FD22B31B-6CF1-46EF-A564-E2D113D888B7}"/>
    <cellStyle name="Normal 8 2 3 3 2 3 2" xfId="27459" xr:uid="{C96BA6B4-184A-4179-84C0-6A44098DD10D}"/>
    <cellStyle name="Normal 8 2 3 3 2 3 3" xfId="42292" xr:uid="{8E1B2D39-1396-4E24-BB1E-FA6C8D8F8B73}"/>
    <cellStyle name="Normal 8 2 3 3 2 4" xfId="20039" xr:uid="{9E156AB7-CCE7-449E-9B95-73242D48C761}"/>
    <cellStyle name="Normal 8 2 3 3 2 5" xfId="34872" xr:uid="{FC8A8D9A-F406-41A8-816D-820C7C06039F}"/>
    <cellStyle name="Normal 8 2 3 3 3" xfId="7062" xr:uid="{B01D509A-D6F6-4430-810C-828CE6624D50}"/>
    <cellStyle name="Normal 8 2 3 3 3 2" xfId="14485" xr:uid="{82CC0793-4902-447A-9878-BE6309BBBBF4}"/>
    <cellStyle name="Normal 8 2 3 3 3 2 2" xfId="29323" xr:uid="{304E288A-763B-4447-BEF2-449736795310}"/>
    <cellStyle name="Normal 8 2 3 3 3 2 3" xfId="44156" xr:uid="{7E2E7974-DAB7-49B5-8B6E-168126297599}"/>
    <cellStyle name="Normal 8 2 3 3 3 3" xfId="21903" xr:uid="{9ABB79B1-513D-496B-90CA-C917C3ED2515}"/>
    <cellStyle name="Normal 8 2 3 3 3 4" xfId="36736" xr:uid="{3A5E4C45-2B2B-4BB2-A3B3-1D83A100DF59}"/>
    <cellStyle name="Normal 8 2 3 3 4" xfId="11246" xr:uid="{81D5FB22-493F-48BD-BBA5-1182A3427F40}"/>
    <cellStyle name="Normal 8 2 3 3 4 2" xfId="26084" xr:uid="{EFB5D35A-D3CA-4736-98B7-F9CEF417EF07}"/>
    <cellStyle name="Normal 8 2 3 3 4 3" xfId="40917" xr:uid="{AAF3D0B6-9A54-46FA-B523-F4448CCADB55}"/>
    <cellStyle name="Normal 8 2 3 3 5" xfId="18664" xr:uid="{A83678C1-7831-40B3-8520-DF7E3F8EC408}"/>
    <cellStyle name="Normal 8 2 3 3 6" xfId="33497" xr:uid="{28D6DF4E-1D00-4B55-8D90-DACF6FE9E4FD}"/>
    <cellStyle name="Normal 8 2 3 4" xfId="5198" xr:uid="{FD7F9411-26FB-430D-BDF6-1EFC4B50EB92}"/>
    <cellStyle name="Normal 8 2 3 4 2" xfId="8437" xr:uid="{0FB6591D-6375-493E-A7DE-53BAC2C75765}"/>
    <cellStyle name="Normal 8 2 3 4 2 2" xfId="15860" xr:uid="{A61DD49B-EBCB-48E5-9C4E-160F722C847D}"/>
    <cellStyle name="Normal 8 2 3 4 2 2 2" xfId="30698" xr:uid="{B9CD4BE9-F4BC-4074-ACC1-525514D55DEC}"/>
    <cellStyle name="Normal 8 2 3 4 2 2 3" xfId="45531" xr:uid="{232515A2-A00A-479A-A5FE-B5E8D33D04F2}"/>
    <cellStyle name="Normal 8 2 3 4 2 3" xfId="23278" xr:uid="{7AF2D125-E318-4138-8314-E07232447DAF}"/>
    <cellStyle name="Normal 8 2 3 4 2 4" xfId="38111" xr:uid="{E8DCF47E-6D80-4379-8848-479E85B68CDF}"/>
    <cellStyle name="Normal 8 2 3 4 3" xfId="12622" xr:uid="{FBD873B0-5A4E-4264-ADF5-494D062A1330}"/>
    <cellStyle name="Normal 8 2 3 4 3 2" xfId="27460" xr:uid="{67552797-E3A0-48D7-B67A-818BC5D8A525}"/>
    <cellStyle name="Normal 8 2 3 4 3 3" xfId="42293" xr:uid="{8666A0FF-C9BE-4CBF-9727-F58329521654}"/>
    <cellStyle name="Normal 8 2 3 4 4" xfId="20040" xr:uid="{F2490442-37A9-4E0F-8543-6FF45D163A8D}"/>
    <cellStyle name="Normal 8 2 3 4 5" xfId="34873" xr:uid="{8D6D518E-2E91-4C38-A9F1-6CD1D10F2EA0}"/>
    <cellStyle name="Normal 8 2 3 5" xfId="5678" xr:uid="{E0954EE1-F772-468A-8049-73108D523298}"/>
    <cellStyle name="Normal 8 2 3 5 2" xfId="8918" xr:uid="{C08E320F-B6C3-4A7F-99B0-8C0000FB125D}"/>
    <cellStyle name="Normal 8 2 3 5 2 2" xfId="16341" xr:uid="{EFBC0F34-8824-4777-8F58-B2FDE90D9023}"/>
    <cellStyle name="Normal 8 2 3 5 2 2 2" xfId="31179" xr:uid="{4F5E6003-96C3-41C2-8AA7-500FDDC799C5}"/>
    <cellStyle name="Normal 8 2 3 5 2 2 3" xfId="46012" xr:uid="{DA0850E7-564A-4B7B-83D2-2A86C0E93692}"/>
    <cellStyle name="Normal 8 2 3 5 2 3" xfId="23759" xr:uid="{D9C2665C-87BB-4F87-AB5A-588297E51383}"/>
    <cellStyle name="Normal 8 2 3 5 2 4" xfId="38592" xr:uid="{410EED20-CA47-497A-B0F0-C471B054E3A4}"/>
    <cellStyle name="Normal 8 2 3 5 3" xfId="13103" xr:uid="{B72D9A50-3C67-4743-A0EB-F5D24CBF6F73}"/>
    <cellStyle name="Normal 8 2 3 5 3 2" xfId="27941" xr:uid="{7EC291B7-344D-4541-985B-9CFFC7DBDB20}"/>
    <cellStyle name="Normal 8 2 3 5 3 3" xfId="42774" xr:uid="{21797E05-4F95-4794-A538-66B55D2B0023}"/>
    <cellStyle name="Normal 8 2 3 5 4" xfId="20521" xr:uid="{43A22FA9-2C26-4B80-AF2D-FB599D21A384}"/>
    <cellStyle name="Normal 8 2 3 5 5" xfId="35354" xr:uid="{C71027CE-4177-4FFC-9A36-31316B2D9936}"/>
    <cellStyle name="Normal 8 2 3 6" xfId="3824" xr:uid="{5E013982-D617-4704-B1CD-C63DCE43C6CD}"/>
    <cellStyle name="Normal 8 2 3 6 2" xfId="9647" xr:uid="{38BA7B4D-3B7C-4E85-B9B2-D036B6A4E56C}"/>
    <cellStyle name="Normal 8 2 3 6 2 2" xfId="17070" xr:uid="{936A55F2-3FF7-4B94-A926-AB97D188921C}"/>
    <cellStyle name="Normal 8 2 3 6 2 2 2" xfId="31908" xr:uid="{F5C1B1DE-C63D-4BF7-AB9B-4CFAC1FA1CC1}"/>
    <cellStyle name="Normal 8 2 3 6 2 2 3" xfId="46741" xr:uid="{89888991-A70F-4D30-B5AA-A45B21237CA0}"/>
    <cellStyle name="Normal 8 2 3 6 2 3" xfId="24488" xr:uid="{45CF0E44-A47E-40CC-9032-7E4E1B5B5801}"/>
    <cellStyle name="Normal 8 2 3 6 2 4" xfId="39321" xr:uid="{51B3C9E8-59EC-457E-B4B2-007DACD2AA9B}"/>
    <cellStyle name="Normal 8 2 3 6 3" xfId="11244" xr:uid="{9A104B00-DFB3-4BDB-B617-377491C5E077}"/>
    <cellStyle name="Normal 8 2 3 6 3 2" xfId="26082" xr:uid="{2664A6D6-6427-4749-95A9-74C074AC38F1}"/>
    <cellStyle name="Normal 8 2 3 6 3 3" xfId="40915" xr:uid="{AB432A70-169E-4F5A-8317-97716803D618}"/>
    <cellStyle name="Normal 8 2 3 6 4" xfId="18662" xr:uid="{6A02A36A-86A4-43B5-A924-DBF5F754F15D}"/>
    <cellStyle name="Normal 8 2 3 6 5" xfId="33495" xr:uid="{0CAB4775-5E5B-4363-8485-2560634A712E}"/>
    <cellStyle name="Normal 8 2 3 7" xfId="7060" xr:uid="{120410C7-29A8-4983-BC48-4C955313F847}"/>
    <cellStyle name="Normal 8 2 3 7 2" xfId="14483" xr:uid="{726D2852-035E-44DC-B73E-41855226E989}"/>
    <cellStyle name="Normal 8 2 3 7 2 2" xfId="29321" xr:uid="{FB09D2F9-7C7F-40E6-BEA4-EED3255C9ED3}"/>
    <cellStyle name="Normal 8 2 3 7 2 3" xfId="44154" xr:uid="{BE9DD7BD-52D1-4E1B-8620-7D4AE383B11E}"/>
    <cellStyle name="Normal 8 2 3 7 3" xfId="21901" xr:uid="{C77CC659-995B-453A-AB09-07B1BF4A8E84}"/>
    <cellStyle name="Normal 8 2 3 7 4" xfId="36734" xr:uid="{B526F521-4113-43DC-ADC8-E6FC809B08E7}"/>
    <cellStyle name="Normal 8 2 3 8" xfId="9921" xr:uid="{60F7FC2C-46F2-4D3C-8DEB-2A87D1752FDE}"/>
    <cellStyle name="Normal 8 2 3 8 2" xfId="24759" xr:uid="{FF7F669E-88DD-4684-80D0-B5B6408EC15E}"/>
    <cellStyle name="Normal 8 2 3 8 3" xfId="39592" xr:uid="{B383F897-4BB9-446A-80FC-F745866191D3}"/>
    <cellStyle name="Normal 8 2 3 9" xfId="17339" xr:uid="{C4A38340-AD0B-4C96-9FA9-D051E1C7ECA6}"/>
    <cellStyle name="Normal 8 2 4" xfId="1203" xr:uid="{0DD71F24-21CE-496C-8378-D887ABD9311B}"/>
    <cellStyle name="Normal 8 2 4 10" xfId="32220" xr:uid="{CBA0C170-6CF9-4176-B06A-AB6B1727B6B2}"/>
    <cellStyle name="Normal 8 2 4 2" xfId="3828" xr:uid="{E190488F-23A2-479C-856C-F5F7B7D07954}"/>
    <cellStyle name="Normal 8 2 4 2 2" xfId="5199" xr:uid="{BF85F435-A4A7-4B12-ACDB-C4D8AB19EBCF}"/>
    <cellStyle name="Normal 8 2 4 2 2 2" xfId="8438" xr:uid="{5EF1E332-4422-45FB-8A5C-C4648EF3C08D}"/>
    <cellStyle name="Normal 8 2 4 2 2 2 2" xfId="15861" xr:uid="{596F37DF-58FE-4C4A-830D-EC2162458881}"/>
    <cellStyle name="Normal 8 2 4 2 2 2 2 2" xfId="30699" xr:uid="{19AA63FA-C6BC-4BAC-8EBE-1BE2E15516C4}"/>
    <cellStyle name="Normal 8 2 4 2 2 2 2 3" xfId="45532" xr:uid="{D4BDA883-4603-48DD-A4C8-3BFA48EAA798}"/>
    <cellStyle name="Normal 8 2 4 2 2 2 3" xfId="23279" xr:uid="{59299B80-8787-4EE2-B283-BE07A8826C61}"/>
    <cellStyle name="Normal 8 2 4 2 2 2 4" xfId="38112" xr:uid="{BF336162-83D9-4820-8698-BCE66CEF80E1}"/>
    <cellStyle name="Normal 8 2 4 2 2 3" xfId="12623" xr:uid="{8B0EC941-591D-44C0-B553-5283376940B4}"/>
    <cellStyle name="Normal 8 2 4 2 2 3 2" xfId="27461" xr:uid="{6C0BA24B-6B24-4CF2-9B88-41E015FB5110}"/>
    <cellStyle name="Normal 8 2 4 2 2 3 3" xfId="42294" xr:uid="{A3883825-3733-4757-B5D4-CB69AFBEF537}"/>
    <cellStyle name="Normal 8 2 4 2 2 4" xfId="20041" xr:uid="{34A3EAD7-BD99-437D-81DD-FD14639A0C67}"/>
    <cellStyle name="Normal 8 2 4 2 2 5" xfId="34874" xr:uid="{807A63AB-D575-43B4-93AA-6564465D7B81}"/>
    <cellStyle name="Normal 8 2 4 2 3" xfId="7064" xr:uid="{207D1E49-F43E-4472-BDB2-44A3B044FAC9}"/>
    <cellStyle name="Normal 8 2 4 2 3 2" xfId="14487" xr:uid="{BB9DACCB-170C-4DDE-B309-B2C86799985E}"/>
    <cellStyle name="Normal 8 2 4 2 3 2 2" xfId="29325" xr:uid="{899F3BC2-CD16-42DA-AE15-B7245AD2E3C6}"/>
    <cellStyle name="Normal 8 2 4 2 3 2 3" xfId="44158" xr:uid="{C6CBC03A-8D25-4EC1-BF92-B2309BDE9860}"/>
    <cellStyle name="Normal 8 2 4 2 3 3" xfId="21905" xr:uid="{5EEBA0F0-EFE8-45F3-B7C0-79BD1EC7DB18}"/>
    <cellStyle name="Normal 8 2 4 2 3 4" xfId="36738" xr:uid="{B22E0C09-72D6-4D01-9BF8-3740B0A1F235}"/>
    <cellStyle name="Normal 8 2 4 2 4" xfId="11248" xr:uid="{0DF2B237-036C-4037-96E7-B01CACF1A47B}"/>
    <cellStyle name="Normal 8 2 4 2 4 2" xfId="26086" xr:uid="{64707C9B-BAF7-4005-9362-28111427816A}"/>
    <cellStyle name="Normal 8 2 4 2 4 3" xfId="40919" xr:uid="{438779A4-6E40-4BBA-ACB6-130EFAE6ADE5}"/>
    <cellStyle name="Normal 8 2 4 2 5" xfId="18666" xr:uid="{7ED5411F-D339-4778-BAD9-18559ADE4C99}"/>
    <cellStyle name="Normal 8 2 4 2 6" xfId="33499" xr:uid="{22C4416C-F934-47E0-BCB7-F5D6E26D28FC}"/>
    <cellStyle name="Normal 8 2 4 3" xfId="3829" xr:uid="{69A1C13D-1D52-456C-B130-02366972F180}"/>
    <cellStyle name="Normal 8 2 4 3 2" xfId="5200" xr:uid="{31679DAA-E44C-4125-87E1-7F211939DE10}"/>
    <cellStyle name="Normal 8 2 4 3 2 2" xfId="8439" xr:uid="{FF0DE7E8-8D3D-405C-A36B-9F6810FAD210}"/>
    <cellStyle name="Normal 8 2 4 3 2 2 2" xfId="15862" xr:uid="{4806368B-4B50-4546-879A-4B83E88D7C1F}"/>
    <cellStyle name="Normal 8 2 4 3 2 2 2 2" xfId="30700" xr:uid="{2A10875B-F073-45FE-B815-B6E8D0048DD5}"/>
    <cellStyle name="Normal 8 2 4 3 2 2 2 3" xfId="45533" xr:uid="{34836499-D0BA-4152-9F81-FDA97F92C308}"/>
    <cellStyle name="Normal 8 2 4 3 2 2 3" xfId="23280" xr:uid="{4BD784B0-220C-40B8-A9B3-6BFFA5B1ABD4}"/>
    <cellStyle name="Normal 8 2 4 3 2 2 4" xfId="38113" xr:uid="{26F00913-941B-4405-924F-4E0FD1E7F966}"/>
    <cellStyle name="Normal 8 2 4 3 2 3" xfId="12624" xr:uid="{BAE8C427-FA48-4FDD-B384-F6211D269477}"/>
    <cellStyle name="Normal 8 2 4 3 2 3 2" xfId="27462" xr:uid="{BD9D5AB3-3544-498E-8E67-B9A142B9F3FB}"/>
    <cellStyle name="Normal 8 2 4 3 2 3 3" xfId="42295" xr:uid="{5BDF3C41-0EC9-4AD9-A330-DA14FA8485F6}"/>
    <cellStyle name="Normal 8 2 4 3 2 4" xfId="20042" xr:uid="{16D649D0-1E08-4344-AE10-93891B0DCFB0}"/>
    <cellStyle name="Normal 8 2 4 3 2 5" xfId="34875" xr:uid="{5114E030-9C79-4813-BFF6-90A4D7FB90DE}"/>
    <cellStyle name="Normal 8 2 4 3 3" xfId="7065" xr:uid="{97451531-6623-42BF-BDA9-06F98DDC7FB4}"/>
    <cellStyle name="Normal 8 2 4 3 3 2" xfId="14488" xr:uid="{265680E9-0637-4075-88A5-9D2ECE5C99EE}"/>
    <cellStyle name="Normal 8 2 4 3 3 2 2" xfId="29326" xr:uid="{059FEB90-EFC2-4BE5-ADFA-E3F363D1371B}"/>
    <cellStyle name="Normal 8 2 4 3 3 2 3" xfId="44159" xr:uid="{0868EA93-1DB1-44B7-8206-850FB64D2FA2}"/>
    <cellStyle name="Normal 8 2 4 3 3 3" xfId="21906" xr:uid="{2C88B47E-5E7D-4730-95A6-48AB0C0AADD6}"/>
    <cellStyle name="Normal 8 2 4 3 3 4" xfId="36739" xr:uid="{86A1F84B-39CB-499A-89EB-2491DB280B52}"/>
    <cellStyle name="Normal 8 2 4 3 4" xfId="11249" xr:uid="{FE677DEB-2782-4049-B6B2-CEB770421FF0}"/>
    <cellStyle name="Normal 8 2 4 3 4 2" xfId="26087" xr:uid="{0F1D0D15-6735-4C30-99CD-7EE0ACD6DDE8}"/>
    <cellStyle name="Normal 8 2 4 3 4 3" xfId="40920" xr:uid="{FAC17885-E753-4FB6-A97B-73CB28211267}"/>
    <cellStyle name="Normal 8 2 4 3 5" xfId="18667" xr:uid="{4C46BFF2-98BA-4BFE-8B55-EBCE5AFA08DE}"/>
    <cellStyle name="Normal 8 2 4 3 6" xfId="33500" xr:uid="{ED7DC0B7-173E-46ED-AC89-4F61106B238F}"/>
    <cellStyle name="Normal 8 2 4 4" xfId="5201" xr:uid="{57B505E7-1F03-4C59-8B4E-846696578425}"/>
    <cellStyle name="Normal 8 2 4 4 2" xfId="8440" xr:uid="{0E5BA9CC-06AC-478A-BC68-19040D4A7CEA}"/>
    <cellStyle name="Normal 8 2 4 4 2 2" xfId="15863" xr:uid="{7EA39FC3-3ACA-4E92-A351-A919325E7548}"/>
    <cellStyle name="Normal 8 2 4 4 2 2 2" xfId="30701" xr:uid="{30ABDF85-B9A7-4A97-ACF1-6A52B123427F}"/>
    <cellStyle name="Normal 8 2 4 4 2 2 3" xfId="45534" xr:uid="{6573D009-3C6A-4426-99FA-DB80C4247E84}"/>
    <cellStyle name="Normal 8 2 4 4 2 3" xfId="23281" xr:uid="{CC799058-EECC-4619-B3EC-F92EA78A9AE3}"/>
    <cellStyle name="Normal 8 2 4 4 2 4" xfId="38114" xr:uid="{99C6C74A-1FF5-4941-971E-CF7C4F8E2F7D}"/>
    <cellStyle name="Normal 8 2 4 4 3" xfId="12625" xr:uid="{4078C792-25AE-4BFC-9A9C-542110A2DD6E}"/>
    <cellStyle name="Normal 8 2 4 4 3 2" xfId="27463" xr:uid="{37F762A6-EAEF-426C-B76D-918E3635D7CD}"/>
    <cellStyle name="Normal 8 2 4 4 3 3" xfId="42296" xr:uid="{AC9919AD-DB88-42B9-B467-E46D987A2CD5}"/>
    <cellStyle name="Normal 8 2 4 4 4" xfId="20043" xr:uid="{2E0D374D-D6A8-4900-9AFF-B644CCD09DB1}"/>
    <cellStyle name="Normal 8 2 4 4 5" xfId="34876" xr:uid="{9E3EC01D-7D58-443F-8522-DD01462266F8}"/>
    <cellStyle name="Normal 8 2 4 5" xfId="5829" xr:uid="{4262B747-AC57-41CA-A9D5-B908CC9317AF}"/>
    <cellStyle name="Normal 8 2 4 5 2" xfId="9068" xr:uid="{88162D3B-2BDF-449C-8770-FE4362762275}"/>
    <cellStyle name="Normal 8 2 4 5 2 2" xfId="16491" xr:uid="{6EEA2F87-01F9-4E62-9DBF-A4D9290552F8}"/>
    <cellStyle name="Normal 8 2 4 5 2 2 2" xfId="31329" xr:uid="{D365C755-0C16-4D19-9EF4-3FCD4B1BCF0F}"/>
    <cellStyle name="Normal 8 2 4 5 2 2 3" xfId="46162" xr:uid="{5BCFB6B6-C57C-4763-95C4-BA86A12744D2}"/>
    <cellStyle name="Normal 8 2 4 5 2 3" xfId="23909" xr:uid="{FCA788ED-A56F-4B03-A9D7-D930C955082E}"/>
    <cellStyle name="Normal 8 2 4 5 2 4" xfId="38742" xr:uid="{E28F498C-80E5-469F-8535-EC0D41C9442E}"/>
    <cellStyle name="Normal 8 2 4 5 3" xfId="13253" xr:uid="{EB0B5D68-8E7D-417D-A70B-99CCD5A55D92}"/>
    <cellStyle name="Normal 8 2 4 5 3 2" xfId="28091" xr:uid="{837D2487-4AA4-4225-9CB9-63C31C36CD17}"/>
    <cellStyle name="Normal 8 2 4 5 3 3" xfId="42924" xr:uid="{CD3988A9-9710-4983-B0B1-A7889A0157DF}"/>
    <cellStyle name="Normal 8 2 4 5 4" xfId="20671" xr:uid="{033F3A62-01A3-435D-AC76-BCF6A199B703}"/>
    <cellStyle name="Normal 8 2 4 5 5" xfId="35504" xr:uid="{651441EE-3E83-42A1-8195-98B018114010}"/>
    <cellStyle name="Normal 8 2 4 6" xfId="3827" xr:uid="{C123F003-F99C-45DF-856D-F712B5A15658}"/>
    <cellStyle name="Normal 8 2 4 6 2" xfId="9648" xr:uid="{83AA32FE-8E99-4822-A5C8-B3EC91597D42}"/>
    <cellStyle name="Normal 8 2 4 6 2 2" xfId="17071" xr:uid="{A904AB16-0E6C-4459-9A56-37DFC8BAF1B7}"/>
    <cellStyle name="Normal 8 2 4 6 2 2 2" xfId="31909" xr:uid="{95CB9808-838B-4176-A81C-73DDEAADBA67}"/>
    <cellStyle name="Normal 8 2 4 6 2 2 3" xfId="46742" xr:uid="{06C22EDA-B26B-4FE3-9CC6-8C8B5ECC8C80}"/>
    <cellStyle name="Normal 8 2 4 6 2 3" xfId="24489" xr:uid="{9F005AD1-37C5-415B-B896-C4DBEB9143EF}"/>
    <cellStyle name="Normal 8 2 4 6 2 4" xfId="39322" xr:uid="{02D29DC6-72D6-4606-9126-1736331EC574}"/>
    <cellStyle name="Normal 8 2 4 6 3" xfId="11247" xr:uid="{4E212341-E9EE-4F0E-9DAD-05AD65047AC8}"/>
    <cellStyle name="Normal 8 2 4 6 3 2" xfId="26085" xr:uid="{4617CF35-1FF8-438D-96A8-FA0A35A3E799}"/>
    <cellStyle name="Normal 8 2 4 6 3 3" xfId="40918" xr:uid="{D8CA3A97-0F70-484B-BFF0-49E5B22258AB}"/>
    <cellStyle name="Normal 8 2 4 6 4" xfId="18665" xr:uid="{02EC2F76-6E66-4092-A5C3-FE5C6D261F2B}"/>
    <cellStyle name="Normal 8 2 4 6 5" xfId="33498" xr:uid="{C4FFB234-863D-450E-8C7C-C4147CD98F4E}"/>
    <cellStyle name="Normal 8 2 4 7" xfId="7063" xr:uid="{63B3246A-57CC-4C5B-B358-189143F36A57}"/>
    <cellStyle name="Normal 8 2 4 7 2" xfId="14486" xr:uid="{5C03FACE-CD4C-43D5-A7E8-BD5B985F6DAD}"/>
    <cellStyle name="Normal 8 2 4 7 2 2" xfId="29324" xr:uid="{E3A262F4-3797-47D0-A686-4599CC2BA71A}"/>
    <cellStyle name="Normal 8 2 4 7 2 3" xfId="44157" xr:uid="{D0A9B1FF-90FA-4102-8079-2CAC2F9AD6B8}"/>
    <cellStyle name="Normal 8 2 4 7 3" xfId="21904" xr:uid="{D2038E1E-68DF-4D25-B32B-9A25029D3D08}"/>
    <cellStyle name="Normal 8 2 4 7 4" xfId="36737" xr:uid="{8EE46CB9-AB11-4328-B0C4-1056C825859D}"/>
    <cellStyle name="Normal 8 2 4 8" xfId="9969" xr:uid="{1306E4DE-DF6D-4610-879D-902098DE34DF}"/>
    <cellStyle name="Normal 8 2 4 8 2" xfId="24807" xr:uid="{206B917E-7B38-4DE8-B69A-42ADF28E7456}"/>
    <cellStyle name="Normal 8 2 4 8 3" xfId="39640" xr:uid="{A0BF6ADF-2E4E-429E-B322-F2FBA0EEB50F}"/>
    <cellStyle name="Normal 8 2 4 9" xfId="17387" xr:uid="{B59E95D8-7426-4D27-B9EE-38C044B04A43}"/>
    <cellStyle name="Normal 8 2 5" xfId="1839" xr:uid="{873461D3-5229-4193-A719-56AE69DAB15F}"/>
    <cellStyle name="Normal 8 2 5 10" xfId="32316" xr:uid="{8DC774C3-7F32-44E2-8F67-5003FE33FB94}"/>
    <cellStyle name="Normal 8 2 5 11" xfId="2533" xr:uid="{2D3DA4FB-815E-4D3D-84DE-6A0543DAD52E}"/>
    <cellStyle name="Normal 8 2 5 2" xfId="3831" xr:uid="{49EFBFE5-2E1C-430E-80BB-B0CD84495B01}"/>
    <cellStyle name="Normal 8 2 5 2 2" xfId="5202" xr:uid="{319157F8-DEE4-409F-84B9-33411EAC48BA}"/>
    <cellStyle name="Normal 8 2 5 2 2 2" xfId="8441" xr:uid="{16A14C3D-F5EA-434C-AE48-B9BDA8410813}"/>
    <cellStyle name="Normal 8 2 5 2 2 2 2" xfId="15864" xr:uid="{9702F9EF-5FA9-40BE-9C27-6DA89934BC25}"/>
    <cellStyle name="Normal 8 2 5 2 2 2 2 2" xfId="30702" xr:uid="{AEE69D4C-4D38-42BB-B9D3-11E5B998A5D6}"/>
    <cellStyle name="Normal 8 2 5 2 2 2 2 3" xfId="45535" xr:uid="{1DF7DEFC-E6F7-4406-A472-85114A3E43DB}"/>
    <cellStyle name="Normal 8 2 5 2 2 2 3" xfId="23282" xr:uid="{50C3920B-998D-45EF-A390-DA9E19554BE1}"/>
    <cellStyle name="Normal 8 2 5 2 2 2 4" xfId="38115" xr:uid="{5064E03E-940C-4898-8960-BF5B6987C510}"/>
    <cellStyle name="Normal 8 2 5 2 2 3" xfId="12626" xr:uid="{149C25E4-744F-450C-AC50-2F63D05AB2D0}"/>
    <cellStyle name="Normal 8 2 5 2 2 3 2" xfId="27464" xr:uid="{4957C117-EEAB-4DD7-BACE-B7A1621C8C61}"/>
    <cellStyle name="Normal 8 2 5 2 2 3 3" xfId="42297" xr:uid="{013E7705-F0D4-4F90-AA00-E795AE670089}"/>
    <cellStyle name="Normal 8 2 5 2 2 4" xfId="20044" xr:uid="{17D775A1-7F63-4560-984D-D3E8C7A38197}"/>
    <cellStyle name="Normal 8 2 5 2 2 5" xfId="34877" xr:uid="{423DE99F-458E-4CA4-9A33-C6BF668D98AD}"/>
    <cellStyle name="Normal 8 2 5 2 3" xfId="7067" xr:uid="{5837B6E3-5148-4257-A518-925988C23FD5}"/>
    <cellStyle name="Normal 8 2 5 2 3 2" xfId="14490" xr:uid="{5A2979A2-D457-450D-83E8-62E4DF819954}"/>
    <cellStyle name="Normal 8 2 5 2 3 2 2" xfId="29328" xr:uid="{F9067497-3B41-4F77-9139-E94D744F5A93}"/>
    <cellStyle name="Normal 8 2 5 2 3 2 3" xfId="44161" xr:uid="{F70CC131-BB4B-41D2-9F86-4C6C260CB69E}"/>
    <cellStyle name="Normal 8 2 5 2 3 3" xfId="21908" xr:uid="{CA3A898F-62D2-4E0F-9E37-E5259BD12364}"/>
    <cellStyle name="Normal 8 2 5 2 3 4" xfId="36741" xr:uid="{0B07AB32-90B2-4B62-B2F6-7F9C785C906C}"/>
    <cellStyle name="Normal 8 2 5 2 4" xfId="11251" xr:uid="{BEDE8E39-CD6A-4AB8-93FD-0755581C30B0}"/>
    <cellStyle name="Normal 8 2 5 2 4 2" xfId="26089" xr:uid="{B308D3D3-E84D-42CD-B352-122B932B3326}"/>
    <cellStyle name="Normal 8 2 5 2 4 3" xfId="40922" xr:uid="{4B86F1B2-654D-40C9-81B0-D3FD6141FE1C}"/>
    <cellStyle name="Normal 8 2 5 2 5" xfId="18669" xr:uid="{08146843-650B-4E6D-9AE9-40554E43D221}"/>
    <cellStyle name="Normal 8 2 5 2 6" xfId="33502" xr:uid="{AACD6303-E579-44F3-96DB-E8CF2259C163}"/>
    <cellStyle name="Normal 8 2 5 3" xfId="3832" xr:uid="{3F8E3089-3AE7-4612-A345-D74D97385437}"/>
    <cellStyle name="Normal 8 2 5 3 2" xfId="5203" xr:uid="{C6D398AC-D844-41E6-86E8-228593FEFE90}"/>
    <cellStyle name="Normal 8 2 5 3 2 2" xfId="8442" xr:uid="{DF7CF463-E4CD-4F92-97DF-A9AE093B08F2}"/>
    <cellStyle name="Normal 8 2 5 3 2 2 2" xfId="15865" xr:uid="{E79321E7-8F36-47BA-BFB1-7DF80F8DE74E}"/>
    <cellStyle name="Normal 8 2 5 3 2 2 2 2" xfId="30703" xr:uid="{249860E0-28B8-4E82-A564-ECE4500522A7}"/>
    <cellStyle name="Normal 8 2 5 3 2 2 2 3" xfId="45536" xr:uid="{27E0EB05-0BE4-4400-BA7E-6C6668BDFF6D}"/>
    <cellStyle name="Normal 8 2 5 3 2 2 3" xfId="23283" xr:uid="{40A4EDC6-C066-41AF-9928-539E01038954}"/>
    <cellStyle name="Normal 8 2 5 3 2 2 4" xfId="38116" xr:uid="{14C57E85-1B84-4D6D-971A-4DF20F01FBD4}"/>
    <cellStyle name="Normal 8 2 5 3 2 3" xfId="12627" xr:uid="{5E6234BA-8164-4814-BAD0-EB6DF18883B6}"/>
    <cellStyle name="Normal 8 2 5 3 2 3 2" xfId="27465" xr:uid="{A8C168A7-9877-4956-AA99-F5CC35A39370}"/>
    <cellStyle name="Normal 8 2 5 3 2 3 3" xfId="42298" xr:uid="{54C75ADB-8F74-4110-A81C-0DE81FD4936C}"/>
    <cellStyle name="Normal 8 2 5 3 2 4" xfId="20045" xr:uid="{A0344D79-3E88-4E2C-8FD7-F347ECD86C39}"/>
    <cellStyle name="Normal 8 2 5 3 2 5" xfId="34878" xr:uid="{77D69C6F-B172-4436-90A0-D0BE82868922}"/>
    <cellStyle name="Normal 8 2 5 3 3" xfId="7068" xr:uid="{65789950-FED4-4EAB-B40B-06E61BF33582}"/>
    <cellStyle name="Normal 8 2 5 3 3 2" xfId="14491" xr:uid="{7F4B10B1-B814-4148-B543-F14E9D86CDF8}"/>
    <cellStyle name="Normal 8 2 5 3 3 2 2" xfId="29329" xr:uid="{1F018E91-01F1-461D-880E-5C40BBC1F82A}"/>
    <cellStyle name="Normal 8 2 5 3 3 2 3" xfId="44162" xr:uid="{3C7A55EF-7615-4DB5-9492-CC3A69B77B71}"/>
    <cellStyle name="Normal 8 2 5 3 3 3" xfId="21909" xr:uid="{8E2E1C00-5403-4C82-B591-5DB0D62281BA}"/>
    <cellStyle name="Normal 8 2 5 3 3 4" xfId="36742" xr:uid="{263F4DA4-919E-4A20-85D0-27746873034C}"/>
    <cellStyle name="Normal 8 2 5 3 4" xfId="11252" xr:uid="{ACE735EB-04B6-452B-82F9-36FDA6F1BD53}"/>
    <cellStyle name="Normal 8 2 5 3 4 2" xfId="26090" xr:uid="{34CB0280-8E46-4740-BC41-95CD829A3777}"/>
    <cellStyle name="Normal 8 2 5 3 4 3" xfId="40923" xr:uid="{BB7B75C2-DBDB-4099-9942-9E547D3BBF1A}"/>
    <cellStyle name="Normal 8 2 5 3 5" xfId="18670" xr:uid="{F7B34DE3-3A3E-40A5-BFF7-AA79B5289202}"/>
    <cellStyle name="Normal 8 2 5 3 6" xfId="33503" xr:uid="{1E574DBD-A31F-49FC-A8C5-4C60C42EA675}"/>
    <cellStyle name="Normal 8 2 5 4" xfId="5204" xr:uid="{B5BDCDD1-6253-47C8-911F-159A9F0E4178}"/>
    <cellStyle name="Normal 8 2 5 4 2" xfId="8443" xr:uid="{0DD63BEB-1624-45C0-A20E-BD0E512249B1}"/>
    <cellStyle name="Normal 8 2 5 4 2 2" xfId="15866" xr:uid="{DD765BC8-997D-4ED6-BB27-1D03E2B77242}"/>
    <cellStyle name="Normal 8 2 5 4 2 2 2" xfId="30704" xr:uid="{0F9ADE08-FDAB-4EBF-A803-E9383795B7A9}"/>
    <cellStyle name="Normal 8 2 5 4 2 2 3" xfId="45537" xr:uid="{41F397EC-B591-4EDA-9BDA-A9765A7D5DA5}"/>
    <cellStyle name="Normal 8 2 5 4 2 3" xfId="23284" xr:uid="{C17FCC55-024E-41AE-B80E-BEC527740666}"/>
    <cellStyle name="Normal 8 2 5 4 2 4" xfId="38117" xr:uid="{2F29E1A0-1B67-443F-ABE0-3760BDE78E33}"/>
    <cellStyle name="Normal 8 2 5 4 3" xfId="12628" xr:uid="{2EF8547E-CE35-4A12-ACF3-E3A3A777D449}"/>
    <cellStyle name="Normal 8 2 5 4 3 2" xfId="27466" xr:uid="{9B978F5F-F53A-4FCC-A12F-6B58D687DBD4}"/>
    <cellStyle name="Normal 8 2 5 4 3 3" xfId="42299" xr:uid="{4389C4DA-637B-4D42-9473-EECD06A4ECB3}"/>
    <cellStyle name="Normal 8 2 5 4 4" xfId="20046" xr:uid="{675F44CD-42A5-4A93-80BA-088388ECD065}"/>
    <cellStyle name="Normal 8 2 5 4 5" xfId="34879" xr:uid="{F1370162-CBEC-4728-9536-ED04AFF9BBA4}"/>
    <cellStyle name="Normal 8 2 5 5" xfId="5903" xr:uid="{29FE8C68-D24B-4BDA-80A4-2E8CCC1D3837}"/>
    <cellStyle name="Normal 8 2 5 5 2" xfId="9141" xr:uid="{F9193FB5-D120-4BDF-A4B9-4C8E7F21902B}"/>
    <cellStyle name="Normal 8 2 5 5 2 2" xfId="16564" xr:uid="{0C36DE4A-27B9-46A3-97A6-97486D4441BB}"/>
    <cellStyle name="Normal 8 2 5 5 2 2 2" xfId="31402" xr:uid="{B6AA9AD2-EB26-4543-882A-0EAEA0CE25C2}"/>
    <cellStyle name="Normal 8 2 5 5 2 2 3" xfId="46235" xr:uid="{D741CD42-827B-456B-8534-00393BC18336}"/>
    <cellStyle name="Normal 8 2 5 5 2 3" xfId="23982" xr:uid="{2D45D5EF-C4D3-4E52-96E8-76C12F69E38F}"/>
    <cellStyle name="Normal 8 2 5 5 2 4" xfId="38815" xr:uid="{DAD68A89-C541-4C8B-A020-7FC9F9A94C58}"/>
    <cellStyle name="Normal 8 2 5 5 3" xfId="13326" xr:uid="{D574F63D-F89B-415C-BE98-52FE92A3811D}"/>
    <cellStyle name="Normal 8 2 5 5 3 2" xfId="28164" xr:uid="{22EB7516-1B85-4C3C-B3F9-A3E08556E6F4}"/>
    <cellStyle name="Normal 8 2 5 5 3 3" xfId="42997" xr:uid="{3F6B57C7-3A2D-4358-AB1E-3025B1F130CD}"/>
    <cellStyle name="Normal 8 2 5 5 4" xfId="20744" xr:uid="{0748E086-2667-414E-88BE-9D0ACB0F690D}"/>
    <cellStyle name="Normal 8 2 5 5 5" xfId="35577" xr:uid="{FC95168E-48F4-44EB-8DD5-871A0EBCEDFE}"/>
    <cellStyle name="Normal 8 2 5 6" xfId="3830" xr:uid="{986F99D0-6387-4EDD-A088-91C6AFD4EFD9}"/>
    <cellStyle name="Normal 8 2 5 6 2" xfId="9649" xr:uid="{F813E550-5BF4-48AE-B4B0-198CD502B1A1}"/>
    <cellStyle name="Normal 8 2 5 6 2 2" xfId="17072" xr:uid="{D0A3F886-32B8-4B19-9C43-A4BDAF912FE9}"/>
    <cellStyle name="Normal 8 2 5 6 2 2 2" xfId="31910" xr:uid="{59F46797-37C6-4C1E-8504-C6A79B38BEA2}"/>
    <cellStyle name="Normal 8 2 5 6 2 2 3" xfId="46743" xr:uid="{599D7AFD-D9D3-49FD-AD12-462379489D57}"/>
    <cellStyle name="Normal 8 2 5 6 2 3" xfId="24490" xr:uid="{34D48523-D093-4965-8063-A32E29B65E1E}"/>
    <cellStyle name="Normal 8 2 5 6 2 4" xfId="39323" xr:uid="{880E39EB-0A51-4568-8344-80B30B4A3E68}"/>
    <cellStyle name="Normal 8 2 5 6 3" xfId="11250" xr:uid="{2948716F-3654-47DD-A957-2F94DEE67614}"/>
    <cellStyle name="Normal 8 2 5 6 3 2" xfId="26088" xr:uid="{41FAA41A-D9FE-4988-8B81-EBE3749799B1}"/>
    <cellStyle name="Normal 8 2 5 6 3 3" xfId="40921" xr:uid="{8B37D938-2F00-4F80-8611-CE8CEE4E4806}"/>
    <cellStyle name="Normal 8 2 5 6 4" xfId="18668" xr:uid="{1A66C55C-BA9B-4004-A85F-50617F743F61}"/>
    <cellStyle name="Normal 8 2 5 6 5" xfId="33501" xr:uid="{C5B84746-C0D5-4D55-9E11-817054D38ADB}"/>
    <cellStyle name="Normal 8 2 5 7" xfId="7066" xr:uid="{DF6377E7-75FD-4179-BE09-E9DB84FD690A}"/>
    <cellStyle name="Normal 8 2 5 7 2" xfId="14489" xr:uid="{D7C6C8D3-BD0B-40C9-A4BB-6C8558BC5D72}"/>
    <cellStyle name="Normal 8 2 5 7 2 2" xfId="29327" xr:uid="{E68C03FC-17FE-403B-B39E-153ABA2336E5}"/>
    <cellStyle name="Normal 8 2 5 7 2 3" xfId="44160" xr:uid="{C993D8DF-9996-4FB5-8976-8F56869BAEB1}"/>
    <cellStyle name="Normal 8 2 5 7 3" xfId="21907" xr:uid="{F5F52F50-2EA4-42D5-8DB9-F8B1E53D4368}"/>
    <cellStyle name="Normal 8 2 5 7 4" xfId="36740" xr:uid="{E48E1590-4A17-419C-A4C1-B9118E83BD89}"/>
    <cellStyle name="Normal 8 2 5 8" xfId="10065" xr:uid="{896B293D-2648-4988-8749-5D68F00A74FF}"/>
    <cellStyle name="Normal 8 2 5 8 2" xfId="24903" xr:uid="{53C5513E-CC68-4173-8CF0-96C48ED249B5}"/>
    <cellStyle name="Normal 8 2 5 8 3" xfId="39736" xr:uid="{92E0E066-3F01-4F8D-AA47-49C8DBDB806B}"/>
    <cellStyle name="Normal 8 2 5 9" xfId="17483" xr:uid="{28214B0E-E6F2-4E4F-8C1D-CC67E9CA7E86}"/>
    <cellStyle name="Normal 8 2 6" xfId="2509" xr:uid="{49493833-E5C7-4173-8AB2-9BB4A8E84590}"/>
    <cellStyle name="Normal 8 2 6 10" xfId="32294" xr:uid="{1CD0DD11-0E78-4A08-B6C7-6549FB19A0B5}"/>
    <cellStyle name="Normal 8 2 6 2" xfId="3834" xr:uid="{9BA5D099-4E25-4C20-8DF3-609078133E75}"/>
    <cellStyle name="Normal 8 2 6 2 2" xfId="5205" xr:uid="{E33A3929-6DD4-41A7-94F8-8EB99F62F731}"/>
    <cellStyle name="Normal 8 2 6 2 2 2" xfId="8444" xr:uid="{7644204D-0E92-483C-B8A0-0CD59BFC9698}"/>
    <cellStyle name="Normal 8 2 6 2 2 2 2" xfId="15867" xr:uid="{0CFE2B79-A4F7-4467-A508-182AC0CE06F0}"/>
    <cellStyle name="Normal 8 2 6 2 2 2 2 2" xfId="30705" xr:uid="{820C7516-FCE3-422B-83C5-166FCADD4FEE}"/>
    <cellStyle name="Normal 8 2 6 2 2 2 2 3" xfId="45538" xr:uid="{59E9DBF2-536E-48CE-8B61-1F84C7075476}"/>
    <cellStyle name="Normal 8 2 6 2 2 2 3" xfId="23285" xr:uid="{C50A2126-AF99-4606-9D3D-49147088ACFC}"/>
    <cellStyle name="Normal 8 2 6 2 2 2 4" xfId="38118" xr:uid="{38DA4896-4FDC-42BE-80F7-5288045D95D8}"/>
    <cellStyle name="Normal 8 2 6 2 2 3" xfId="12629" xr:uid="{C8907263-AEFD-4FC8-8DFE-98D12FB5E51F}"/>
    <cellStyle name="Normal 8 2 6 2 2 3 2" xfId="27467" xr:uid="{17087736-302C-4270-98E0-047EEAAD898F}"/>
    <cellStyle name="Normal 8 2 6 2 2 3 3" xfId="42300" xr:uid="{6EBB8C2C-A00F-416D-8ECA-FDCE3725305F}"/>
    <cellStyle name="Normal 8 2 6 2 2 4" xfId="20047" xr:uid="{6984C57B-6FBE-4489-BD69-0AABC751EED6}"/>
    <cellStyle name="Normal 8 2 6 2 2 5" xfId="34880" xr:uid="{5D8E2139-3D12-465E-A68E-EED5F2F78191}"/>
    <cellStyle name="Normal 8 2 6 2 3" xfId="7070" xr:uid="{70A252A8-9118-4215-ACEF-8509625D4258}"/>
    <cellStyle name="Normal 8 2 6 2 3 2" xfId="14493" xr:uid="{68314134-1AE6-4507-9393-B081D84F951B}"/>
    <cellStyle name="Normal 8 2 6 2 3 2 2" xfId="29331" xr:uid="{23763E92-F6C6-4C3E-915F-D91D32E0D447}"/>
    <cellStyle name="Normal 8 2 6 2 3 2 3" xfId="44164" xr:uid="{E7FE456A-EBD2-4D2E-A692-A3BFBC572563}"/>
    <cellStyle name="Normal 8 2 6 2 3 3" xfId="21911" xr:uid="{CC868E9D-0393-458E-B8F3-52B9E57CABA3}"/>
    <cellStyle name="Normal 8 2 6 2 3 4" xfId="36744" xr:uid="{84957A04-0313-4B36-9502-E15F9D40F1D4}"/>
    <cellStyle name="Normal 8 2 6 2 4" xfId="11254" xr:uid="{3DD11E4A-73FE-4F34-8925-9A45C1C00B18}"/>
    <cellStyle name="Normal 8 2 6 2 4 2" xfId="26092" xr:uid="{2BA785DD-9CC1-4A41-971A-6DE0088341C6}"/>
    <cellStyle name="Normal 8 2 6 2 4 3" xfId="40925" xr:uid="{355DDCCC-088A-4411-B381-70FB1599508A}"/>
    <cellStyle name="Normal 8 2 6 2 5" xfId="18672" xr:uid="{67E6FC0B-2113-4381-8FB7-B5D1839617CF}"/>
    <cellStyle name="Normal 8 2 6 2 6" xfId="33505" xr:uid="{364E6E49-CA09-4EDA-B59B-D0CBCFB5A0DA}"/>
    <cellStyle name="Normal 8 2 6 3" xfId="3835" xr:uid="{4A048CE7-70A9-40A1-9FB7-6FC5C3B0E129}"/>
    <cellStyle name="Normal 8 2 6 3 2" xfId="5206" xr:uid="{1B659BC8-C8CE-4C16-A52B-9284E404AC73}"/>
    <cellStyle name="Normal 8 2 6 3 2 2" xfId="8445" xr:uid="{C9C5FABC-D751-4CC4-AF80-FB62101F0826}"/>
    <cellStyle name="Normal 8 2 6 3 2 2 2" xfId="15868" xr:uid="{7E21A6AD-78B9-40FB-93C2-289D1198E17A}"/>
    <cellStyle name="Normal 8 2 6 3 2 2 2 2" xfId="30706" xr:uid="{0BB3ECF2-41DE-4D9B-9132-15762ED6D3C3}"/>
    <cellStyle name="Normal 8 2 6 3 2 2 2 3" xfId="45539" xr:uid="{5E3C1191-A081-4ACC-8A3B-20103A180B42}"/>
    <cellStyle name="Normal 8 2 6 3 2 2 3" xfId="23286" xr:uid="{478B4D87-DE77-4470-A17C-425ABE00A070}"/>
    <cellStyle name="Normal 8 2 6 3 2 2 4" xfId="38119" xr:uid="{C24F6DFB-523B-47A7-A21D-8697FB20D1C5}"/>
    <cellStyle name="Normal 8 2 6 3 2 3" xfId="12630" xr:uid="{6300E297-5B65-4B52-A0AB-F0082D099F0B}"/>
    <cellStyle name="Normal 8 2 6 3 2 3 2" xfId="27468" xr:uid="{4300658E-277E-40C6-9929-9E2AC99348D2}"/>
    <cellStyle name="Normal 8 2 6 3 2 3 3" xfId="42301" xr:uid="{B2F8BE97-2FF9-4F35-BD0C-9CF4A1E0B45B}"/>
    <cellStyle name="Normal 8 2 6 3 2 4" xfId="20048" xr:uid="{A2DB5C44-785F-492D-890B-CAC753CA938A}"/>
    <cellStyle name="Normal 8 2 6 3 2 5" xfId="34881" xr:uid="{9C1756C4-FD55-456A-B834-E5F5B6C0DDA9}"/>
    <cellStyle name="Normal 8 2 6 3 3" xfId="7071" xr:uid="{C0D8D76A-D0B3-4A0C-94EB-3D183245C3BA}"/>
    <cellStyle name="Normal 8 2 6 3 3 2" xfId="14494" xr:uid="{E44EFB45-C27F-4688-8C85-3FEBF5729F31}"/>
    <cellStyle name="Normal 8 2 6 3 3 2 2" xfId="29332" xr:uid="{39D5C3EC-6086-40F9-A961-87490279C326}"/>
    <cellStyle name="Normal 8 2 6 3 3 2 3" xfId="44165" xr:uid="{D325587B-3D4D-41B2-8880-F015B38979AC}"/>
    <cellStyle name="Normal 8 2 6 3 3 3" xfId="21912" xr:uid="{60B0F0E5-8303-47B5-85F6-72BA87FA722B}"/>
    <cellStyle name="Normal 8 2 6 3 3 4" xfId="36745" xr:uid="{2A7400E1-2040-495F-A649-A46EB46590C7}"/>
    <cellStyle name="Normal 8 2 6 3 4" xfId="11255" xr:uid="{4E7E3C36-2A1D-4272-8814-AE21B4C72969}"/>
    <cellStyle name="Normal 8 2 6 3 4 2" xfId="26093" xr:uid="{CDCC7168-D150-49AB-8276-A1B5AAD7E4D8}"/>
    <cellStyle name="Normal 8 2 6 3 4 3" xfId="40926" xr:uid="{348B0255-A3C5-424D-A913-90392C41EA70}"/>
    <cellStyle name="Normal 8 2 6 3 5" xfId="18673" xr:uid="{AD168740-3636-4AE0-BB7A-94B790D9A5AA}"/>
    <cellStyle name="Normal 8 2 6 3 6" xfId="33506" xr:uid="{23257C81-B330-4885-804D-5271AC5ED212}"/>
    <cellStyle name="Normal 8 2 6 4" xfId="5207" xr:uid="{DC0D66FA-2958-42FD-AAC2-B152110BAA00}"/>
    <cellStyle name="Normal 8 2 6 4 2" xfId="8446" xr:uid="{CAFC0197-0D76-44B3-9B36-05539878DBF8}"/>
    <cellStyle name="Normal 8 2 6 4 2 2" xfId="15869" xr:uid="{3E7CEAD5-2510-45B5-BFDC-8C4CD817207F}"/>
    <cellStyle name="Normal 8 2 6 4 2 2 2" xfId="30707" xr:uid="{2E2BA33A-7A66-4025-B448-F38CA5EA6B05}"/>
    <cellStyle name="Normal 8 2 6 4 2 2 3" xfId="45540" xr:uid="{2E496791-6D72-444E-9B95-F88DE01B1F6A}"/>
    <cellStyle name="Normal 8 2 6 4 2 3" xfId="23287" xr:uid="{52F49BA0-2A18-4DB7-9A4A-3097C044F73B}"/>
    <cellStyle name="Normal 8 2 6 4 2 4" xfId="38120" xr:uid="{96E6BD54-4EFF-4D57-867E-B9714FFD3808}"/>
    <cellStyle name="Normal 8 2 6 4 3" xfId="12631" xr:uid="{73E3A515-97E4-4B8A-A386-CC21F8EF95EB}"/>
    <cellStyle name="Normal 8 2 6 4 3 2" xfId="27469" xr:uid="{E020E729-E68F-4920-A770-6D0A182ECC46}"/>
    <cellStyle name="Normal 8 2 6 4 3 3" xfId="42302" xr:uid="{9660240E-257F-4348-9CEA-CB58CA09FFDD}"/>
    <cellStyle name="Normal 8 2 6 4 4" xfId="20049" xr:uid="{AF63BD9D-EFFB-412E-9568-83D2D86F4FBF}"/>
    <cellStyle name="Normal 8 2 6 4 5" xfId="34882" xr:uid="{70C50E2A-163F-4B6F-B69F-2BA6A2EFAADD}"/>
    <cellStyle name="Normal 8 2 6 5" xfId="5663" xr:uid="{83332D5B-4398-403B-A5B5-459B085E5FA7}"/>
    <cellStyle name="Normal 8 2 6 5 2" xfId="8903" xr:uid="{19790596-1914-4EC6-8AD6-4A6670298897}"/>
    <cellStyle name="Normal 8 2 6 5 2 2" xfId="16326" xr:uid="{AC2A6324-2373-4666-9537-1C15DE62E650}"/>
    <cellStyle name="Normal 8 2 6 5 2 2 2" xfId="31164" xr:uid="{5F74FA37-AC9B-4924-BBEC-AE06DC167811}"/>
    <cellStyle name="Normal 8 2 6 5 2 2 3" xfId="45997" xr:uid="{940311B3-A17F-40ED-A986-4940777F6CAA}"/>
    <cellStyle name="Normal 8 2 6 5 2 3" xfId="23744" xr:uid="{4E598DD3-8E71-4A82-9B66-D7A4CE92429F}"/>
    <cellStyle name="Normal 8 2 6 5 2 4" xfId="38577" xr:uid="{DE733247-6FC1-4414-B451-CF9DCE08F052}"/>
    <cellStyle name="Normal 8 2 6 5 3" xfId="13088" xr:uid="{C5B09584-22EC-4C8B-B926-5F244C95B338}"/>
    <cellStyle name="Normal 8 2 6 5 3 2" xfId="27926" xr:uid="{1D6385A7-ED29-48BC-AAC2-38238B02B4C0}"/>
    <cellStyle name="Normal 8 2 6 5 3 3" xfId="42759" xr:uid="{5BA6E935-2A09-4925-8388-BD8C4BDB5B92}"/>
    <cellStyle name="Normal 8 2 6 5 4" xfId="20506" xr:uid="{76DDE125-1D02-4C45-BC69-85EA96C4A49D}"/>
    <cellStyle name="Normal 8 2 6 5 5" xfId="35339" xr:uid="{889E64A0-BC4A-4917-9D31-B673E3BF1D8E}"/>
    <cellStyle name="Normal 8 2 6 6" xfId="3833" xr:uid="{BAF09F81-8B8C-4DD2-AF6D-261E519BB752}"/>
    <cellStyle name="Normal 8 2 6 6 2" xfId="9650" xr:uid="{57D19B94-311F-4E0B-908C-79E87F2F1378}"/>
    <cellStyle name="Normal 8 2 6 6 2 2" xfId="17073" xr:uid="{9DF97512-D9EB-4AE4-8679-3AE16E591976}"/>
    <cellStyle name="Normal 8 2 6 6 2 2 2" xfId="31911" xr:uid="{C90F8535-537C-4207-9793-2D5A0A11C8CE}"/>
    <cellStyle name="Normal 8 2 6 6 2 2 3" xfId="46744" xr:uid="{760DE476-13F6-4210-A3F2-31C9906A69C4}"/>
    <cellStyle name="Normal 8 2 6 6 2 3" xfId="24491" xr:uid="{57CCD269-C883-4838-BC14-7B7B7F927BED}"/>
    <cellStyle name="Normal 8 2 6 6 2 4" xfId="39324" xr:uid="{23AAC5FD-0933-47E6-9C6A-2810CED0874C}"/>
    <cellStyle name="Normal 8 2 6 6 3" xfId="11253" xr:uid="{0C1E62C0-2FC1-4F6D-B5B2-D6C64FFBF898}"/>
    <cellStyle name="Normal 8 2 6 6 3 2" xfId="26091" xr:uid="{049F7003-84C1-4611-8972-EE2CF420A35A}"/>
    <cellStyle name="Normal 8 2 6 6 3 3" xfId="40924" xr:uid="{0BB05DFC-40E8-454B-AC6D-ACF402EBFD82}"/>
    <cellStyle name="Normal 8 2 6 6 4" xfId="18671" xr:uid="{A970D387-2A49-429F-A0BA-DF4D91908C85}"/>
    <cellStyle name="Normal 8 2 6 6 5" xfId="33504" xr:uid="{3B572F55-EF9E-4532-80DA-56C76438EA1E}"/>
    <cellStyle name="Normal 8 2 6 7" xfId="7069" xr:uid="{0419691D-3562-46E3-8F15-51AD6A293B31}"/>
    <cellStyle name="Normal 8 2 6 7 2" xfId="14492" xr:uid="{C14CAA7A-6704-4978-B4F7-AEA573A40E20}"/>
    <cellStyle name="Normal 8 2 6 7 2 2" xfId="29330" xr:uid="{C9B204AE-0956-4FEA-BC92-E6B7BE98B275}"/>
    <cellStyle name="Normal 8 2 6 7 2 3" xfId="44163" xr:uid="{9F5A7ECF-9D57-410C-B6A7-F9B67EDF877D}"/>
    <cellStyle name="Normal 8 2 6 7 3" xfId="21910" xr:uid="{BCC90D59-167A-4297-8E55-96B36EC53DE6}"/>
    <cellStyle name="Normal 8 2 6 7 4" xfId="36743" xr:uid="{C6192FF8-038E-4CC6-868B-344C20B0663A}"/>
    <cellStyle name="Normal 8 2 6 8" xfId="10043" xr:uid="{0F6E303D-5740-4376-B2E5-72CA00AB5A59}"/>
    <cellStyle name="Normal 8 2 6 8 2" xfId="24881" xr:uid="{2741FBB0-97E7-4F61-B599-CC2BD13DEB63}"/>
    <cellStyle name="Normal 8 2 6 8 3" xfId="39714" xr:uid="{8D6596AF-68CC-4B86-8BDF-4967BF7F62DF}"/>
    <cellStyle name="Normal 8 2 6 9" xfId="17461" xr:uid="{5A1682CB-9D79-4053-BA12-8948F65CFDE4}"/>
    <cellStyle name="Normal 8 2 7" xfId="3836" xr:uid="{9CD64A6B-946D-479E-96C0-3F0C9FFAE2B5}"/>
    <cellStyle name="Normal 8 2 7 2" xfId="5208" xr:uid="{1AD3886F-905E-4A51-89BD-7EBB79B977BE}"/>
    <cellStyle name="Normal 8 2 7 2 2" xfId="8447" xr:uid="{312CD034-64BD-4DCE-887B-3DFDAB3B205A}"/>
    <cellStyle name="Normal 8 2 7 2 2 2" xfId="15870" xr:uid="{74C32ADC-649C-4B7A-8418-2846BF5D160B}"/>
    <cellStyle name="Normal 8 2 7 2 2 2 2" xfId="30708" xr:uid="{4071DE3B-9515-4355-AB49-08B03B53902E}"/>
    <cellStyle name="Normal 8 2 7 2 2 2 3" xfId="45541" xr:uid="{F2B10DF5-901F-4EBE-BF94-376D9862422F}"/>
    <cellStyle name="Normal 8 2 7 2 2 3" xfId="23288" xr:uid="{B2DD0F2F-7CFC-4C64-9626-62D5680FE0CF}"/>
    <cellStyle name="Normal 8 2 7 2 2 4" xfId="38121" xr:uid="{4D9DA233-8DE6-4245-AA8B-4B3D9DD4BAB5}"/>
    <cellStyle name="Normal 8 2 7 2 3" xfId="12632" xr:uid="{BA86D038-1FF7-44D1-B2C5-56EE8B7FDD16}"/>
    <cellStyle name="Normal 8 2 7 2 3 2" xfId="27470" xr:uid="{A5DA0B8C-CB10-4AB5-96AE-676C8385B160}"/>
    <cellStyle name="Normal 8 2 7 2 3 3" xfId="42303" xr:uid="{2C2E2F34-40BC-44FB-8387-BB8FFA8EDF8F}"/>
    <cellStyle name="Normal 8 2 7 2 4" xfId="20050" xr:uid="{0F9006BC-E6E0-459D-9781-7E4CF8320FE2}"/>
    <cellStyle name="Normal 8 2 7 2 5" xfId="34883" xr:uid="{34AFEF18-1B8B-40E2-AE72-9E93A1A52586}"/>
    <cellStyle name="Normal 8 2 7 3" xfId="7072" xr:uid="{31EBBDAA-5606-4805-ACE3-182EED26B1B7}"/>
    <cellStyle name="Normal 8 2 7 3 2" xfId="14495" xr:uid="{3D874ACD-7A28-4F75-9229-5EB5457F30FA}"/>
    <cellStyle name="Normal 8 2 7 3 2 2" xfId="29333" xr:uid="{BC59C172-C627-4258-AEBC-AF634F269FA5}"/>
    <cellStyle name="Normal 8 2 7 3 2 3" xfId="44166" xr:uid="{6147EAEE-E463-4CDD-AEC0-0DF8BB77D57F}"/>
    <cellStyle name="Normal 8 2 7 3 3" xfId="21913" xr:uid="{51CD5C69-3BBD-42D7-98FB-4A000BFA35E9}"/>
    <cellStyle name="Normal 8 2 7 3 4" xfId="36746" xr:uid="{B536AF2D-CCB7-47A2-B9D1-5446C7F48B84}"/>
    <cellStyle name="Normal 8 2 7 4" xfId="11256" xr:uid="{C8EDC3AE-A367-4307-83C1-A8E54901CF37}"/>
    <cellStyle name="Normal 8 2 7 4 2" xfId="26094" xr:uid="{CC39904B-5B96-4722-86B2-65EB7904A6A5}"/>
    <cellStyle name="Normal 8 2 7 4 3" xfId="40927" xr:uid="{F3C1271F-8226-46AA-959C-6E84421F9E17}"/>
    <cellStyle name="Normal 8 2 7 5" xfId="18674" xr:uid="{C06FED09-C0DF-440A-B693-FF2618249719}"/>
    <cellStyle name="Normal 8 2 7 6" xfId="33507" xr:uid="{CF5FEB82-3DFA-4AC6-BE13-ACFD63DF3C66}"/>
    <cellStyle name="Normal 8 2 8" xfId="3837" xr:uid="{64A26F79-38E9-4F3F-A0D5-1EBD0DC9C97E}"/>
    <cellStyle name="Normal 8 2 8 2" xfId="5209" xr:uid="{C2685E6C-AC99-4289-9D05-55AC36F642E0}"/>
    <cellStyle name="Normal 8 2 8 2 2" xfId="8448" xr:uid="{495622A7-9DBD-47E4-874A-49F3DCE429C8}"/>
    <cellStyle name="Normal 8 2 8 2 2 2" xfId="15871" xr:uid="{F4A2F67C-C548-412B-AFCD-8D7662AA1F45}"/>
    <cellStyle name="Normal 8 2 8 2 2 2 2" xfId="30709" xr:uid="{32B771AE-7A8D-4C62-BDCF-33EDDABA231B}"/>
    <cellStyle name="Normal 8 2 8 2 2 2 3" xfId="45542" xr:uid="{C1C5D4E0-EC8F-4396-9F5B-9CF181F30554}"/>
    <cellStyle name="Normal 8 2 8 2 2 3" xfId="23289" xr:uid="{38F9000B-6DD5-40A6-AF9C-525306BCBE39}"/>
    <cellStyle name="Normal 8 2 8 2 2 4" xfId="38122" xr:uid="{E013C1A4-41E8-47A9-9959-92D1C08503D5}"/>
    <cellStyle name="Normal 8 2 8 2 3" xfId="12633" xr:uid="{356154CB-BBE1-42E0-A43C-7C26D32C70C1}"/>
    <cellStyle name="Normal 8 2 8 2 3 2" xfId="27471" xr:uid="{FB5130A0-8A62-49B5-8D93-C35A317DA2D8}"/>
    <cellStyle name="Normal 8 2 8 2 3 3" xfId="42304" xr:uid="{29F0A4AE-C90D-43E4-9B26-E0C6975F245C}"/>
    <cellStyle name="Normal 8 2 8 2 4" xfId="20051" xr:uid="{F19A7865-BE7E-4D61-AF62-5E72B89709C8}"/>
    <cellStyle name="Normal 8 2 8 2 5" xfId="34884" xr:uid="{BEA5E9BF-72BA-4667-8937-EB643AB13712}"/>
    <cellStyle name="Normal 8 2 8 3" xfId="7073" xr:uid="{1C7309D2-A1CD-4AB8-BF24-73EF9D7F3D2D}"/>
    <cellStyle name="Normal 8 2 8 3 2" xfId="14496" xr:uid="{40D52C25-9C8B-4EF5-97FC-C3B810853E27}"/>
    <cellStyle name="Normal 8 2 8 3 2 2" xfId="29334" xr:uid="{90A72751-16DE-4393-B6AC-9100CDF4E259}"/>
    <cellStyle name="Normal 8 2 8 3 2 3" xfId="44167" xr:uid="{E1729898-BB3B-42F5-928D-A7C7A92230D0}"/>
    <cellStyle name="Normal 8 2 8 3 3" xfId="21914" xr:uid="{6A886CFC-51CA-46BF-8656-0415989427EB}"/>
    <cellStyle name="Normal 8 2 8 3 4" xfId="36747" xr:uid="{504EE69B-F433-4AF9-9182-811EA320B528}"/>
    <cellStyle name="Normal 8 2 8 4" xfId="11257" xr:uid="{F263C108-197C-4A7B-9B9D-80BBA0F567B9}"/>
    <cellStyle name="Normal 8 2 8 4 2" xfId="26095" xr:uid="{52AFADE2-FD40-40F7-8A79-F176FE65A0EE}"/>
    <cellStyle name="Normal 8 2 8 4 3" xfId="40928" xr:uid="{36A7730A-F7AC-46AC-9B22-07FEE51A14F7}"/>
    <cellStyle name="Normal 8 2 8 5" xfId="18675" xr:uid="{80611103-7399-49D3-9523-BCB5BB94A60C}"/>
    <cellStyle name="Normal 8 2 8 6" xfId="33508" xr:uid="{8C9D0544-59C1-4801-9C52-A73BBEAD1A60}"/>
    <cellStyle name="Normal 8 2 9" xfId="5210" xr:uid="{6AF4A3A2-88BB-4CA8-8281-80468F92D542}"/>
    <cellStyle name="Normal 8 2 9 2" xfId="8449" xr:uid="{9FF9D71F-E9EF-4273-A592-E5C9B6D802C9}"/>
    <cellStyle name="Normal 8 2 9 2 2" xfId="15872" xr:uid="{F7317152-D5C1-4142-9AEE-AE6724973151}"/>
    <cellStyle name="Normal 8 2 9 2 2 2" xfId="30710" xr:uid="{A83AD4CE-C6A9-4D8C-9D6D-8F9A3AD5528C}"/>
    <cellStyle name="Normal 8 2 9 2 2 3" xfId="45543" xr:uid="{4CE3FEA9-604C-458B-9832-81A2AE2639DA}"/>
    <cellStyle name="Normal 8 2 9 2 3" xfId="23290" xr:uid="{FCCBE2EF-3187-4638-848D-4B3CABA97200}"/>
    <cellStyle name="Normal 8 2 9 2 4" xfId="38123" xr:uid="{B55A91B3-C390-4B3E-A838-B5E17382741E}"/>
    <cellStyle name="Normal 8 2 9 3" xfId="12634" xr:uid="{00B5CDE8-74EA-4120-8C76-C2F186CBE480}"/>
    <cellStyle name="Normal 8 2 9 3 2" xfId="27472" xr:uid="{E1B7F4F2-8316-4203-B050-CB4C7169F801}"/>
    <cellStyle name="Normal 8 2 9 3 3" xfId="42305" xr:uid="{B5C1047F-2A1A-4236-A0C7-B92C52DE43D8}"/>
    <cellStyle name="Normal 8 2 9 4" xfId="20052" xr:uid="{5FEC1D7B-DC30-42E2-95BC-CFD0FCD7BC5D}"/>
    <cellStyle name="Normal 8 2 9 5" xfId="34885" xr:uid="{FDAC71B9-A015-414B-9361-5C2383C1E8FA}"/>
    <cellStyle name="Normal 8 20" xfId="2530" xr:uid="{E54198C9-A9C0-4E77-83AD-F09229DE76BC}"/>
    <cellStyle name="Normal 8 20 10" xfId="32313" xr:uid="{213C2387-AD77-4C73-90B3-34BEDC7AE471}"/>
    <cellStyle name="Normal 8 20 2" xfId="3839" xr:uid="{96DA0D04-9125-480E-B73B-BF362A8C671F}"/>
    <cellStyle name="Normal 8 20 2 2" xfId="5211" xr:uid="{74A0F0A9-D2FA-4505-9EA6-34934D47E9F0}"/>
    <cellStyle name="Normal 8 20 2 2 2" xfId="8450" xr:uid="{1EF025E9-FDB7-4782-B787-83FD5E2BB9FF}"/>
    <cellStyle name="Normal 8 20 2 2 2 2" xfId="15873" xr:uid="{493C9E03-97E8-4284-9C9C-2712518FB4E4}"/>
    <cellStyle name="Normal 8 20 2 2 2 2 2" xfId="30711" xr:uid="{B286082D-BCCF-4281-8518-6EC1E0DFF87B}"/>
    <cellStyle name="Normal 8 20 2 2 2 2 3" xfId="45544" xr:uid="{87755F8F-FFE4-4F07-9830-12B43B27020B}"/>
    <cellStyle name="Normal 8 20 2 2 2 3" xfId="23291" xr:uid="{E3D255D9-8D7A-46E5-A05C-E71CA65EBA53}"/>
    <cellStyle name="Normal 8 20 2 2 2 4" xfId="38124" xr:uid="{59003D20-891E-4852-8EA4-F8D79516BD68}"/>
    <cellStyle name="Normal 8 20 2 2 3" xfId="12635" xr:uid="{AA1D4CC1-192E-4A2C-A34D-B08481E43E45}"/>
    <cellStyle name="Normal 8 20 2 2 3 2" xfId="27473" xr:uid="{2F5BC619-9F14-4182-AA8B-6748FB09AAC4}"/>
    <cellStyle name="Normal 8 20 2 2 3 3" xfId="42306" xr:uid="{EC3936F5-75E5-47B5-99AC-B0D7ED8D6A70}"/>
    <cellStyle name="Normal 8 20 2 2 4" xfId="20053" xr:uid="{DB2F3E5A-CFB8-483A-A4D4-EB39ECD139B6}"/>
    <cellStyle name="Normal 8 20 2 2 5" xfId="34886" xr:uid="{F2DFEE00-A417-4C16-9F2F-F60D2DC5067C}"/>
    <cellStyle name="Normal 8 20 2 3" xfId="7075" xr:uid="{A711122E-B064-476C-90C5-D1B6050D8BFF}"/>
    <cellStyle name="Normal 8 20 2 3 2" xfId="14498" xr:uid="{A0C6A9EA-3CC4-4ACB-9F29-B0F13F516688}"/>
    <cellStyle name="Normal 8 20 2 3 2 2" xfId="29336" xr:uid="{889ECDB1-8090-4B2A-9BAC-DC32BF616E59}"/>
    <cellStyle name="Normal 8 20 2 3 2 3" xfId="44169" xr:uid="{5375B391-4B24-46D2-AF21-FCF1A5655456}"/>
    <cellStyle name="Normal 8 20 2 3 3" xfId="21916" xr:uid="{81D2CA17-57D4-40F2-8890-56C6A832B664}"/>
    <cellStyle name="Normal 8 20 2 3 4" xfId="36749" xr:uid="{5F42BC25-983C-4088-9E7B-2DF66B14A52C}"/>
    <cellStyle name="Normal 8 20 2 4" xfId="11259" xr:uid="{2D4DD5C6-F7D6-4E78-9EB1-F272262FDCA3}"/>
    <cellStyle name="Normal 8 20 2 4 2" xfId="26097" xr:uid="{B874451D-97BC-4946-84EC-06E5A22A9005}"/>
    <cellStyle name="Normal 8 20 2 4 3" xfId="40930" xr:uid="{E4C6104D-6A56-416F-9AF4-5F134077C2A4}"/>
    <cellStyle name="Normal 8 20 2 5" xfId="18677" xr:uid="{E1657CC9-190D-4C71-935B-089AB6DB1F88}"/>
    <cellStyle name="Normal 8 20 2 6" xfId="33510" xr:uid="{30D30AA6-4242-4DA9-8183-0E39350F3EDB}"/>
    <cellStyle name="Normal 8 20 3" xfId="3840" xr:uid="{902560D3-DA79-4C94-B531-08A6482EA84B}"/>
    <cellStyle name="Normal 8 20 3 2" xfId="5212" xr:uid="{6E790CC3-947C-4071-968A-CB9DECF814F2}"/>
    <cellStyle name="Normal 8 20 3 2 2" xfId="8451" xr:uid="{FC714D7F-2D25-461B-8379-FF5842B80A01}"/>
    <cellStyle name="Normal 8 20 3 2 2 2" xfId="15874" xr:uid="{0694BEAA-0395-4C56-9157-668D8B03E1A7}"/>
    <cellStyle name="Normal 8 20 3 2 2 2 2" xfId="30712" xr:uid="{B595350A-D7A6-49E8-97E1-FB475F577424}"/>
    <cellStyle name="Normal 8 20 3 2 2 2 3" xfId="45545" xr:uid="{167B02D0-57F9-4DCF-B20A-F52A97FFE7C9}"/>
    <cellStyle name="Normal 8 20 3 2 2 3" xfId="23292" xr:uid="{6ECBD515-3A4E-4C87-94C1-09CC46672532}"/>
    <cellStyle name="Normal 8 20 3 2 2 4" xfId="38125" xr:uid="{D1AE65A7-9107-464A-A4D1-41DDD946A2FB}"/>
    <cellStyle name="Normal 8 20 3 2 3" xfId="12636" xr:uid="{7CD317CF-368D-49A9-A065-403D19F32238}"/>
    <cellStyle name="Normal 8 20 3 2 3 2" xfId="27474" xr:uid="{40DBEC98-9200-448D-B9B3-31FDD1AE5D4C}"/>
    <cellStyle name="Normal 8 20 3 2 3 3" xfId="42307" xr:uid="{7DAD7FFB-8594-4356-948C-966D4BA469FA}"/>
    <cellStyle name="Normal 8 20 3 2 4" xfId="20054" xr:uid="{103A5EE6-71B3-4059-95F5-8968A9155FF5}"/>
    <cellStyle name="Normal 8 20 3 2 5" xfId="34887" xr:uid="{8CF0FAFF-AF04-4687-9909-7E1AAF62F863}"/>
    <cellStyle name="Normal 8 20 3 3" xfId="7076" xr:uid="{2CDA5F08-0691-44BF-84E4-8B187B3D8F97}"/>
    <cellStyle name="Normal 8 20 3 3 2" xfId="14499" xr:uid="{969F1129-8538-4839-82E6-C3FFDAF57B18}"/>
    <cellStyle name="Normal 8 20 3 3 2 2" xfId="29337" xr:uid="{86957865-ABEF-4FD8-9609-EEEB8EC9A25A}"/>
    <cellStyle name="Normal 8 20 3 3 2 3" xfId="44170" xr:uid="{3F52AE96-61BC-4D7C-9067-72F2830F1B81}"/>
    <cellStyle name="Normal 8 20 3 3 3" xfId="21917" xr:uid="{AB160DA9-E3DB-42E4-A169-FA5111799931}"/>
    <cellStyle name="Normal 8 20 3 3 4" xfId="36750" xr:uid="{B83690F4-3490-483D-A87B-7F0928ACEF6F}"/>
    <cellStyle name="Normal 8 20 3 4" xfId="11260" xr:uid="{60BB6001-7352-4C7A-A20A-6B545C1A65C6}"/>
    <cellStyle name="Normal 8 20 3 4 2" xfId="26098" xr:uid="{E0F9DADF-720B-41C3-B99D-5A90AA2FC715}"/>
    <cellStyle name="Normal 8 20 3 4 3" xfId="40931" xr:uid="{ABC6A30F-A8B3-49FD-A561-E6DF6BFFB69C}"/>
    <cellStyle name="Normal 8 20 3 5" xfId="18678" xr:uid="{64C3475D-7FA8-493B-A689-C37DD0050B1E}"/>
    <cellStyle name="Normal 8 20 3 6" xfId="33511" xr:uid="{B772E7DB-431A-443D-B931-0CB107DC9EE9}"/>
    <cellStyle name="Normal 8 20 4" xfId="5213" xr:uid="{B8ABF58E-4C8F-4C10-A720-FC9C1FFB728B}"/>
    <cellStyle name="Normal 8 20 4 2" xfId="8452" xr:uid="{173F513F-61A2-4F0D-94DD-4FDC086A5861}"/>
    <cellStyle name="Normal 8 20 4 2 2" xfId="15875" xr:uid="{D978C5F9-6B35-4E8C-9A95-50708BF2C6A0}"/>
    <cellStyle name="Normal 8 20 4 2 2 2" xfId="30713" xr:uid="{E8AEAA90-6A60-4F0E-87E4-15B7BACF2786}"/>
    <cellStyle name="Normal 8 20 4 2 2 3" xfId="45546" xr:uid="{9A046689-3975-480B-979F-05E984747C2D}"/>
    <cellStyle name="Normal 8 20 4 2 3" xfId="23293" xr:uid="{0A3110CE-6BED-47E6-BD31-5663B5EC97D0}"/>
    <cellStyle name="Normal 8 20 4 2 4" xfId="38126" xr:uid="{7BEA7C32-9AB9-49EE-900A-552025039393}"/>
    <cellStyle name="Normal 8 20 4 3" xfId="12637" xr:uid="{6B56152A-4523-43A3-8414-5B0D4C887127}"/>
    <cellStyle name="Normal 8 20 4 3 2" xfId="27475" xr:uid="{5F1A27B6-5C7C-4B91-878A-051970B4695A}"/>
    <cellStyle name="Normal 8 20 4 3 3" xfId="42308" xr:uid="{7679E549-5FC8-414E-B3B3-C7A2D0732DA1}"/>
    <cellStyle name="Normal 8 20 4 4" xfId="20055" xr:uid="{B1B9A88C-D28F-4E34-9830-6B2464B943C0}"/>
    <cellStyle name="Normal 8 20 4 5" xfId="34888" xr:uid="{2DBDBA42-54A2-49ED-BD4E-70FAE429624E}"/>
    <cellStyle name="Normal 8 20 5" xfId="5858" xr:uid="{CA24B412-3FC0-4DB6-AB14-7C91BEB2B668}"/>
    <cellStyle name="Normal 8 20 5 2" xfId="9097" xr:uid="{9FB077CD-4F28-4A4E-8C65-0C3DE7893449}"/>
    <cellStyle name="Normal 8 20 5 2 2" xfId="16520" xr:uid="{D0EB63D1-53B7-4218-9152-10BA8062A60F}"/>
    <cellStyle name="Normal 8 20 5 2 2 2" xfId="31358" xr:uid="{91D05F62-A24D-42D6-A7A2-C7D4D5486657}"/>
    <cellStyle name="Normal 8 20 5 2 2 3" xfId="46191" xr:uid="{45D71EFD-7672-41D4-BEBF-8CE4A07FDE9C}"/>
    <cellStyle name="Normal 8 20 5 2 3" xfId="23938" xr:uid="{B60EB261-A6AA-47F4-AD91-7C65D1ABBE7D}"/>
    <cellStyle name="Normal 8 20 5 2 4" xfId="38771" xr:uid="{48CCBF55-22ED-48C4-9FBD-48C3494B3027}"/>
    <cellStyle name="Normal 8 20 5 3" xfId="13282" xr:uid="{53F996A8-C2C5-4060-A122-9DD5B04D9548}"/>
    <cellStyle name="Normal 8 20 5 3 2" xfId="28120" xr:uid="{6B80BD3B-75B0-4DD4-9F6E-5A7B59EBF3F8}"/>
    <cellStyle name="Normal 8 20 5 3 3" xfId="42953" xr:uid="{1DC69911-089E-4360-A4C1-C010887DEB6D}"/>
    <cellStyle name="Normal 8 20 5 4" xfId="20700" xr:uid="{22B39A24-22B1-4100-9DCD-0DA9AD60D440}"/>
    <cellStyle name="Normal 8 20 5 5" xfId="35533" xr:uid="{2F66DE8C-88CC-4298-88DE-C9D3B4AACFD0}"/>
    <cellStyle name="Normal 8 20 6" xfId="3838" xr:uid="{785DE96F-C949-4C6E-8775-AE1254B51FB4}"/>
    <cellStyle name="Normal 8 20 6 2" xfId="9651" xr:uid="{71F0475D-BD7A-4836-8780-2A82628CBF1A}"/>
    <cellStyle name="Normal 8 20 6 2 2" xfId="17074" xr:uid="{CA3ADE6B-52C4-4DDA-A1A9-071ABC5676E9}"/>
    <cellStyle name="Normal 8 20 6 2 2 2" xfId="31912" xr:uid="{DC07F614-250F-4DEE-A80C-D7694C6F6061}"/>
    <cellStyle name="Normal 8 20 6 2 2 3" xfId="46745" xr:uid="{14DEE7F6-1E0A-453B-8A86-C9639D8ABCCE}"/>
    <cellStyle name="Normal 8 20 6 2 3" xfId="24492" xr:uid="{1B3A6AA9-30CF-40BE-9F01-2DB8996176F7}"/>
    <cellStyle name="Normal 8 20 6 2 4" xfId="39325" xr:uid="{92FA6AAE-41DC-4B8E-8C51-4A026C19B722}"/>
    <cellStyle name="Normal 8 20 6 3" xfId="11258" xr:uid="{754C335D-C0DE-4966-B6B4-882B6D0BAD6F}"/>
    <cellStyle name="Normal 8 20 6 3 2" xfId="26096" xr:uid="{DB12CCED-7A2D-46A8-8292-DE32475223E9}"/>
    <cellStyle name="Normal 8 20 6 3 3" xfId="40929" xr:uid="{952E8BDA-7958-4A01-B5EC-7B687D7B4D67}"/>
    <cellStyle name="Normal 8 20 6 4" xfId="18676" xr:uid="{2A5CFE91-56AF-40E5-BCE5-FB572C0B4115}"/>
    <cellStyle name="Normal 8 20 6 5" xfId="33509" xr:uid="{14C44259-15C1-4775-89A8-99467941FC03}"/>
    <cellStyle name="Normal 8 20 7" xfId="7074" xr:uid="{FF102882-E3E2-47AD-8507-D06AA7E3678D}"/>
    <cellStyle name="Normal 8 20 7 2" xfId="14497" xr:uid="{079BAF40-06D9-4174-8BDE-DC6B53705D63}"/>
    <cellStyle name="Normal 8 20 7 2 2" xfId="29335" xr:uid="{482C7470-5598-46A2-BD33-DF3C64091BED}"/>
    <cellStyle name="Normal 8 20 7 2 3" xfId="44168" xr:uid="{0164B52B-E112-4AE7-9C4D-DD60B5902722}"/>
    <cellStyle name="Normal 8 20 7 3" xfId="21915" xr:uid="{1167A031-5418-4AEA-9F1D-52CD95FFA727}"/>
    <cellStyle name="Normal 8 20 7 4" xfId="36748" xr:uid="{7A320152-B1A1-4E04-AE29-538310DEFCE9}"/>
    <cellStyle name="Normal 8 20 8" xfId="10062" xr:uid="{AE914081-508C-49B4-90CF-DD558764AB37}"/>
    <cellStyle name="Normal 8 20 8 2" xfId="24900" xr:uid="{D498A2D5-C47A-4FF7-BB1E-DBCA532B5AED}"/>
    <cellStyle name="Normal 8 20 8 3" xfId="39733" xr:uid="{322BD020-12F5-4FA1-9143-9D83DAE844DD}"/>
    <cellStyle name="Normal 8 20 9" xfId="17480" xr:uid="{911C27E1-4238-4DC7-AD5F-24589EFB2EB4}"/>
    <cellStyle name="Normal 8 21" xfId="2569" xr:uid="{110811D3-30AD-430A-AEA6-DFDB5A26399B}"/>
    <cellStyle name="Normal 8 21 10" xfId="32340" xr:uid="{6FAA2FBE-4ACB-4008-A124-8C3BAD10091A}"/>
    <cellStyle name="Normal 8 21 2" xfId="3842" xr:uid="{6357F43A-B7B6-4A90-B740-7EC3648B4DDF}"/>
    <cellStyle name="Normal 8 21 2 2" xfId="5214" xr:uid="{D5DD55F4-9488-4047-BC19-20AACBB31C51}"/>
    <cellStyle name="Normal 8 21 2 2 2" xfId="8453" xr:uid="{0CA1213F-D540-4D95-A7B2-14C63A7F2B17}"/>
    <cellStyle name="Normal 8 21 2 2 2 2" xfId="15876" xr:uid="{2BE0FD8E-72DC-4CCD-B922-956DCCBF0665}"/>
    <cellStyle name="Normal 8 21 2 2 2 2 2" xfId="30714" xr:uid="{84202FDE-CBB3-4C24-9A06-4DD16DA66305}"/>
    <cellStyle name="Normal 8 21 2 2 2 2 3" xfId="45547" xr:uid="{4DF9D86A-2CF4-468B-BA31-D1B0269C1C4B}"/>
    <cellStyle name="Normal 8 21 2 2 2 3" xfId="23294" xr:uid="{4337F872-C6C4-4699-8D1B-EF0ED6B89F40}"/>
    <cellStyle name="Normal 8 21 2 2 2 4" xfId="38127" xr:uid="{2EF759CB-DF3E-4CAA-9100-BC1469711412}"/>
    <cellStyle name="Normal 8 21 2 2 3" xfId="12638" xr:uid="{FC967F43-7C51-4DDE-8556-0DDAE46CED81}"/>
    <cellStyle name="Normal 8 21 2 2 3 2" xfId="27476" xr:uid="{56E8BF5E-934F-4BE0-B6B1-D4E9FE3D9033}"/>
    <cellStyle name="Normal 8 21 2 2 3 3" xfId="42309" xr:uid="{B186677F-D793-4B48-9D70-9988A029E6E2}"/>
    <cellStyle name="Normal 8 21 2 2 4" xfId="20056" xr:uid="{179C1F20-BC72-4413-A621-9A0E423CC2C1}"/>
    <cellStyle name="Normal 8 21 2 2 5" xfId="34889" xr:uid="{433CEE54-F09E-4B7B-840B-90437D3EB8D4}"/>
    <cellStyle name="Normal 8 21 2 3" xfId="7078" xr:uid="{9E7A5ABF-73A3-46F6-B8B7-317E9C67B87A}"/>
    <cellStyle name="Normal 8 21 2 3 2" xfId="14501" xr:uid="{D7654AB5-B386-4228-9269-054A6CD90B10}"/>
    <cellStyle name="Normal 8 21 2 3 2 2" xfId="29339" xr:uid="{32B108D6-CF2D-47FB-BB8B-E3A02C58253D}"/>
    <cellStyle name="Normal 8 21 2 3 2 3" xfId="44172" xr:uid="{3682896E-8C91-4542-A87F-0AC34FB07EF3}"/>
    <cellStyle name="Normal 8 21 2 3 3" xfId="21919" xr:uid="{9F0D454E-2E54-472F-A5BC-5D2831C6C031}"/>
    <cellStyle name="Normal 8 21 2 3 4" xfId="36752" xr:uid="{23B97D27-5C95-4EFC-A985-ACE19F0F5001}"/>
    <cellStyle name="Normal 8 21 2 4" xfId="11262" xr:uid="{49C98378-D4C1-4D0E-9226-0D9014C78160}"/>
    <cellStyle name="Normal 8 21 2 4 2" xfId="26100" xr:uid="{E70C7DA3-E6DD-477A-B0D1-E3FACCDDE250}"/>
    <cellStyle name="Normal 8 21 2 4 3" xfId="40933" xr:uid="{4DC17994-92A7-4C06-83A0-F7327D24FAF3}"/>
    <cellStyle name="Normal 8 21 2 5" xfId="18680" xr:uid="{3279F6A2-5BEE-4E30-B5FE-350408AC45CC}"/>
    <cellStyle name="Normal 8 21 2 6" xfId="33513" xr:uid="{A7FA1687-1D7B-4DA9-86B3-47BE2C394C61}"/>
    <cellStyle name="Normal 8 21 3" xfId="3843" xr:uid="{777E16A7-0538-4FD8-ABBE-EF8D69AD7483}"/>
    <cellStyle name="Normal 8 21 3 2" xfId="5215" xr:uid="{11507079-CF54-4A4A-ACA6-01063364C35D}"/>
    <cellStyle name="Normal 8 21 3 2 2" xfId="8454" xr:uid="{E80C2534-DF1E-4A74-9B16-2E67DDD4EBBD}"/>
    <cellStyle name="Normal 8 21 3 2 2 2" xfId="15877" xr:uid="{DEB0F510-955E-42E0-9F7D-BCCAABC524FF}"/>
    <cellStyle name="Normal 8 21 3 2 2 2 2" xfId="30715" xr:uid="{BFCC6D7C-99DB-42E2-ADA8-01DBD1EACD5D}"/>
    <cellStyle name="Normal 8 21 3 2 2 2 3" xfId="45548" xr:uid="{D12EB9D8-60F6-4A87-B92B-2674F5971B82}"/>
    <cellStyle name="Normal 8 21 3 2 2 3" xfId="23295" xr:uid="{83B8FB99-6F9D-4E80-9CB8-CC102AFE2DB3}"/>
    <cellStyle name="Normal 8 21 3 2 2 4" xfId="38128" xr:uid="{26DC1595-C122-43FB-B344-89ED0AB08C5E}"/>
    <cellStyle name="Normal 8 21 3 2 3" xfId="12639" xr:uid="{5D0961AF-8EF7-42B3-85E0-A67E0E46D30B}"/>
    <cellStyle name="Normal 8 21 3 2 3 2" xfId="27477" xr:uid="{89F08DD3-D002-4D32-AE64-B31C132E51EA}"/>
    <cellStyle name="Normal 8 21 3 2 3 3" xfId="42310" xr:uid="{29929018-0B94-4E77-A91C-43FACCA74FAA}"/>
    <cellStyle name="Normal 8 21 3 2 4" xfId="20057" xr:uid="{97E896DF-EE2C-43FC-99F4-9469C9A4D958}"/>
    <cellStyle name="Normal 8 21 3 2 5" xfId="34890" xr:uid="{0E823768-160A-4484-86EA-80CBB9149E85}"/>
    <cellStyle name="Normal 8 21 3 3" xfId="7079" xr:uid="{9C7876D2-C6B4-4476-A9CF-E18CFB876929}"/>
    <cellStyle name="Normal 8 21 3 3 2" xfId="14502" xr:uid="{D6AF866A-4020-4F65-94B5-7AB95D4AE3CD}"/>
    <cellStyle name="Normal 8 21 3 3 2 2" xfId="29340" xr:uid="{9BF88038-857A-429E-A27D-F9BBC965B71E}"/>
    <cellStyle name="Normal 8 21 3 3 2 3" xfId="44173" xr:uid="{5449B74D-6626-4F2B-8181-957FDA107D79}"/>
    <cellStyle name="Normal 8 21 3 3 3" xfId="21920" xr:uid="{A49AA576-8166-4AE6-A345-DBD408938292}"/>
    <cellStyle name="Normal 8 21 3 3 4" xfId="36753" xr:uid="{CB1112E8-53DA-4EB1-80F0-BBA9E0B0943E}"/>
    <cellStyle name="Normal 8 21 3 4" xfId="11263" xr:uid="{696AFBEF-1097-4DA1-9F7F-E909DBCD6355}"/>
    <cellStyle name="Normal 8 21 3 4 2" xfId="26101" xr:uid="{EE2C5B5B-D457-49D7-BB68-706849C59F3F}"/>
    <cellStyle name="Normal 8 21 3 4 3" xfId="40934" xr:uid="{07A3B3FB-DD3A-4040-83F7-BFCFCADB7D2B}"/>
    <cellStyle name="Normal 8 21 3 5" xfId="18681" xr:uid="{E79018D5-D2D4-439B-BE0F-9ABDB4FCCB21}"/>
    <cellStyle name="Normal 8 21 3 6" xfId="33514" xr:uid="{7E8B72EA-4050-443A-B175-FA0003FAEDE7}"/>
    <cellStyle name="Normal 8 21 4" xfId="5216" xr:uid="{30E3E2A1-8191-4FCB-84F8-CF5978B3F9C2}"/>
    <cellStyle name="Normal 8 21 4 2" xfId="8455" xr:uid="{629F963B-FB0D-4AC2-8813-65DA0D3C7942}"/>
    <cellStyle name="Normal 8 21 4 2 2" xfId="15878" xr:uid="{39F603B3-2293-49C9-88C7-5B8826616AFA}"/>
    <cellStyle name="Normal 8 21 4 2 2 2" xfId="30716" xr:uid="{BF3E7BF4-A8E1-4918-A19E-251C7DCEEFFF}"/>
    <cellStyle name="Normal 8 21 4 2 2 3" xfId="45549" xr:uid="{9317D4D7-CAC7-4C35-83F1-E3391DCFAA11}"/>
    <cellStyle name="Normal 8 21 4 2 3" xfId="23296" xr:uid="{90AAC716-3D26-4FCB-9C5E-50AA5ABEA149}"/>
    <cellStyle name="Normal 8 21 4 2 4" xfId="38129" xr:uid="{4E5D7D8F-B4F8-4467-A1C8-5012FE81227E}"/>
    <cellStyle name="Normal 8 21 4 3" xfId="12640" xr:uid="{CFC3963C-4CDE-4CEF-BC93-2557940A3B1E}"/>
    <cellStyle name="Normal 8 21 4 3 2" xfId="27478" xr:uid="{94A4F1B2-6504-4CEA-B850-E7A4CD10E51B}"/>
    <cellStyle name="Normal 8 21 4 3 3" xfId="42311" xr:uid="{1C1AB11E-05DA-48F3-9C63-DDA51D050E9B}"/>
    <cellStyle name="Normal 8 21 4 4" xfId="20058" xr:uid="{2C5E9C62-2491-48F5-8258-1A68336B9A3B}"/>
    <cellStyle name="Normal 8 21 4 5" xfId="34891" xr:uid="{FF3D24CA-310B-4E3C-A9D4-4719C51BB18F}"/>
    <cellStyle name="Normal 8 21 5" xfId="5705" xr:uid="{578C0C71-CDDE-4D28-A436-A8EAB0145309}"/>
    <cellStyle name="Normal 8 21 5 2" xfId="8945" xr:uid="{B339968E-B7E4-4675-9E6F-45E70D9B81F5}"/>
    <cellStyle name="Normal 8 21 5 2 2" xfId="16368" xr:uid="{F164F440-2755-485B-A56D-AA8ACE1EA13E}"/>
    <cellStyle name="Normal 8 21 5 2 2 2" xfId="31206" xr:uid="{1F6A5A07-BE90-45A6-9A9B-69D7313B8220}"/>
    <cellStyle name="Normal 8 21 5 2 2 3" xfId="46039" xr:uid="{BD4F6A45-832D-44D3-9907-BC6287451CF7}"/>
    <cellStyle name="Normal 8 21 5 2 3" xfId="23786" xr:uid="{DB18F971-4B08-4C30-86CC-5B5D801130FF}"/>
    <cellStyle name="Normal 8 21 5 2 4" xfId="38619" xr:uid="{4CBC89B5-82C4-4D92-91A9-1347FE609F1C}"/>
    <cellStyle name="Normal 8 21 5 3" xfId="13130" xr:uid="{9F496E14-66E3-4D31-AAD6-E5803DA2560C}"/>
    <cellStyle name="Normal 8 21 5 3 2" xfId="27968" xr:uid="{7340A477-5D78-4E2A-A845-3AF9E5455A0F}"/>
    <cellStyle name="Normal 8 21 5 3 3" xfId="42801" xr:uid="{96859399-8654-4FB5-A62D-DA907CB1AAF4}"/>
    <cellStyle name="Normal 8 21 5 4" xfId="20548" xr:uid="{394BB81A-B42C-4408-9774-1289608947FD}"/>
    <cellStyle name="Normal 8 21 5 5" xfId="35381" xr:uid="{08B91E7B-4E66-4485-B1D8-D4086059BBF6}"/>
    <cellStyle name="Normal 8 21 6" xfId="3841" xr:uid="{F36D4CF7-0F67-44AF-88E5-9A243D9BBACA}"/>
    <cellStyle name="Normal 8 21 6 2" xfId="9652" xr:uid="{6D5FBB6E-35C5-45EF-B6E8-62A9AF40579F}"/>
    <cellStyle name="Normal 8 21 6 2 2" xfId="17075" xr:uid="{8216E8A6-4370-48FA-B5D3-99C6088A5409}"/>
    <cellStyle name="Normal 8 21 6 2 2 2" xfId="31913" xr:uid="{890B2A33-A17F-463C-AD31-6F518E3D7FFC}"/>
    <cellStyle name="Normal 8 21 6 2 2 3" xfId="46746" xr:uid="{262F22E9-3AC8-4C95-A790-E00EF6D69A71}"/>
    <cellStyle name="Normal 8 21 6 2 3" xfId="24493" xr:uid="{E7EB8263-198D-48C6-BAA1-B4732AB87D75}"/>
    <cellStyle name="Normal 8 21 6 2 4" xfId="39326" xr:uid="{AF939BC5-4F76-4D92-8437-F7ABD1FBC127}"/>
    <cellStyle name="Normal 8 21 6 3" xfId="11261" xr:uid="{EA708CB1-89F8-4C97-8B11-B0AF48DF0802}"/>
    <cellStyle name="Normal 8 21 6 3 2" xfId="26099" xr:uid="{F0DFAD41-8964-4588-ABDA-3C06D34ABBD3}"/>
    <cellStyle name="Normal 8 21 6 3 3" xfId="40932" xr:uid="{43F392BE-8696-450C-8CF0-9B30787961A9}"/>
    <cellStyle name="Normal 8 21 6 4" xfId="18679" xr:uid="{40792FFB-C846-4362-8D4E-6E502033B3AE}"/>
    <cellStyle name="Normal 8 21 6 5" xfId="33512" xr:uid="{1EFCD3D0-32F5-4D8B-9BA1-7713935642EF}"/>
    <cellStyle name="Normal 8 21 7" xfId="7077" xr:uid="{C00F71BD-CAB1-4FD9-983C-313485E9ADB2}"/>
    <cellStyle name="Normal 8 21 7 2" xfId="14500" xr:uid="{ED1CC9A0-B7AB-4F86-8145-1713C96BC73E}"/>
    <cellStyle name="Normal 8 21 7 2 2" xfId="29338" xr:uid="{01630E1F-67A8-48E8-944C-B17358F890D9}"/>
    <cellStyle name="Normal 8 21 7 2 3" xfId="44171" xr:uid="{29DD0F27-09B7-4058-966B-8ED121737594}"/>
    <cellStyle name="Normal 8 21 7 3" xfId="21918" xr:uid="{FAB10077-5467-4340-BEFF-25521EDF392F}"/>
    <cellStyle name="Normal 8 21 7 4" xfId="36751" xr:uid="{D9A013B2-DFC8-4C91-92AF-CCBA537A43A0}"/>
    <cellStyle name="Normal 8 21 8" xfId="10089" xr:uid="{BAA24835-81AE-4B54-B9C5-937368CEC09A}"/>
    <cellStyle name="Normal 8 21 8 2" xfId="24927" xr:uid="{E957F1C5-4639-4F2E-A1E1-923E7C7BF2D9}"/>
    <cellStyle name="Normal 8 21 8 3" xfId="39760" xr:uid="{E40849E8-A8C3-4253-9A86-A59FE314ABEF}"/>
    <cellStyle name="Normal 8 21 9" xfId="17507" xr:uid="{0386FDEF-7319-4B00-9634-F1E9601FE052}"/>
    <cellStyle name="Normal 8 22" xfId="2577" xr:uid="{2C6D71F4-7654-4605-8EF5-6231112C2D3F}"/>
    <cellStyle name="Normal 8 22 10" xfId="32347" xr:uid="{13739639-2768-4B0C-BD29-12CFA7B9204A}"/>
    <cellStyle name="Normal 8 22 2" xfId="3845" xr:uid="{1AFF51A4-3F0B-4F47-9922-198DFFBBA0C2}"/>
    <cellStyle name="Normal 8 22 2 2" xfId="5217" xr:uid="{B5374DF3-F8B1-4E88-9D93-E4B9D0326CAC}"/>
    <cellStyle name="Normal 8 22 2 2 2" xfId="8456" xr:uid="{A483FD03-CBED-41E1-B36E-B8BF50228EDD}"/>
    <cellStyle name="Normal 8 22 2 2 2 2" xfId="15879" xr:uid="{AFCFC287-A4D2-41D2-929D-F56A909D38ED}"/>
    <cellStyle name="Normal 8 22 2 2 2 2 2" xfId="30717" xr:uid="{30AE4B2D-CB10-424A-A3EE-0E38E3E0087D}"/>
    <cellStyle name="Normal 8 22 2 2 2 2 3" xfId="45550" xr:uid="{D6369EDB-B92D-4E81-9EFB-871D67166D2D}"/>
    <cellStyle name="Normal 8 22 2 2 2 3" xfId="23297" xr:uid="{98BEFEC3-05FB-424D-B617-60DA242F8A33}"/>
    <cellStyle name="Normal 8 22 2 2 2 4" xfId="38130" xr:uid="{C7C27C3D-C41F-4DE5-B881-28F112E71293}"/>
    <cellStyle name="Normal 8 22 2 2 3" xfId="12641" xr:uid="{E827DA01-C898-4723-8399-C4406FA990CB}"/>
    <cellStyle name="Normal 8 22 2 2 3 2" xfId="27479" xr:uid="{9359C148-3D40-4235-A2D6-579CF94FED7E}"/>
    <cellStyle name="Normal 8 22 2 2 3 3" xfId="42312" xr:uid="{6CEE14A1-CE9B-42D7-9F9D-FA77B9577F3B}"/>
    <cellStyle name="Normal 8 22 2 2 4" xfId="20059" xr:uid="{02A39091-A567-40FB-BD5E-343576BD2EB4}"/>
    <cellStyle name="Normal 8 22 2 2 5" xfId="34892" xr:uid="{86BC4FF1-FD45-45FB-A651-F61DD104E575}"/>
    <cellStyle name="Normal 8 22 2 3" xfId="7081" xr:uid="{188B09A5-BDFA-4808-A07D-F93070F71637}"/>
    <cellStyle name="Normal 8 22 2 3 2" xfId="14504" xr:uid="{B7A72957-3D6B-48E3-9189-6A797E0E7952}"/>
    <cellStyle name="Normal 8 22 2 3 2 2" xfId="29342" xr:uid="{DE70C3DB-D711-43C9-9F22-0DABB419F6F2}"/>
    <cellStyle name="Normal 8 22 2 3 2 3" xfId="44175" xr:uid="{70330364-03E1-4FF1-AECB-2D99A1D819A4}"/>
    <cellStyle name="Normal 8 22 2 3 3" xfId="21922" xr:uid="{89FFF2C0-4738-4F86-81F6-CDB1CDAB5C70}"/>
    <cellStyle name="Normal 8 22 2 3 4" xfId="36755" xr:uid="{620B206D-83D4-4A15-85B0-799C46594158}"/>
    <cellStyle name="Normal 8 22 2 4" xfId="11265" xr:uid="{B19C1631-E314-4769-BB59-0F7770A70341}"/>
    <cellStyle name="Normal 8 22 2 4 2" xfId="26103" xr:uid="{E9370D28-DC20-459F-9157-5325018A97AD}"/>
    <cellStyle name="Normal 8 22 2 4 3" xfId="40936" xr:uid="{3C5E1DEB-3BC5-4CCA-A725-8CCDC9B5E0E3}"/>
    <cellStyle name="Normal 8 22 2 5" xfId="18683" xr:uid="{25600690-D0E1-4204-B7F1-2F4BE9262FBB}"/>
    <cellStyle name="Normal 8 22 2 6" xfId="33516" xr:uid="{7AC42CA4-1BBD-4066-BB5C-224295216A5E}"/>
    <cellStyle name="Normal 8 22 3" xfId="3846" xr:uid="{61BFE74D-3496-407C-A13B-4C62634498D4}"/>
    <cellStyle name="Normal 8 22 3 2" xfId="5218" xr:uid="{12365A67-F73A-4FEC-A292-4A66CCF6EF98}"/>
    <cellStyle name="Normal 8 22 3 2 2" xfId="8457" xr:uid="{2036E6D9-B218-4C7E-84F5-F8AC82C44468}"/>
    <cellStyle name="Normal 8 22 3 2 2 2" xfId="15880" xr:uid="{A60EEC0F-DF00-412F-99FC-F3EA789DDF22}"/>
    <cellStyle name="Normal 8 22 3 2 2 2 2" xfId="30718" xr:uid="{12C97BFE-BB5F-42E0-99B7-BCA6FE1FC565}"/>
    <cellStyle name="Normal 8 22 3 2 2 2 3" xfId="45551" xr:uid="{F0B13AC8-35E7-4367-8C21-11CB485809D4}"/>
    <cellStyle name="Normal 8 22 3 2 2 3" xfId="23298" xr:uid="{DC9857E1-892A-4C6F-BC13-308D2F7E5CDE}"/>
    <cellStyle name="Normal 8 22 3 2 2 4" xfId="38131" xr:uid="{180CDC1E-7C24-4636-B666-3B7B409E1552}"/>
    <cellStyle name="Normal 8 22 3 2 3" xfId="12642" xr:uid="{B76074B5-35C8-40DF-A106-56263A5F806F}"/>
    <cellStyle name="Normal 8 22 3 2 3 2" xfId="27480" xr:uid="{F4F0ED9C-6DE2-4608-A3F0-CDA60C3EE813}"/>
    <cellStyle name="Normal 8 22 3 2 3 3" xfId="42313" xr:uid="{67BABF60-A6A9-40F9-9BE1-1DECA8586E08}"/>
    <cellStyle name="Normal 8 22 3 2 4" xfId="20060" xr:uid="{9AAD4008-5350-4C1A-90A9-B68022478F46}"/>
    <cellStyle name="Normal 8 22 3 2 5" xfId="34893" xr:uid="{96B116BA-6803-45FA-90E7-127E42791AEF}"/>
    <cellStyle name="Normal 8 22 3 3" xfId="7082" xr:uid="{DD3A68B1-AC07-4895-8A12-F21206C8035F}"/>
    <cellStyle name="Normal 8 22 3 3 2" xfId="14505" xr:uid="{7B62EABB-0A41-4A5E-97B2-536449B14768}"/>
    <cellStyle name="Normal 8 22 3 3 2 2" xfId="29343" xr:uid="{2DB442DA-85DC-4384-9854-56EBB13FF335}"/>
    <cellStyle name="Normal 8 22 3 3 2 3" xfId="44176" xr:uid="{E931DABE-78B3-489B-B769-DC6232925389}"/>
    <cellStyle name="Normal 8 22 3 3 3" xfId="21923" xr:uid="{C8EA28D0-3D98-4294-AB8E-46868E5A90CE}"/>
    <cellStyle name="Normal 8 22 3 3 4" xfId="36756" xr:uid="{2537B7C8-ABC7-449E-9607-B1C7346D9A47}"/>
    <cellStyle name="Normal 8 22 3 4" xfId="11266" xr:uid="{BC8856C3-DBF0-4166-89F9-277A3A6F7D4E}"/>
    <cellStyle name="Normal 8 22 3 4 2" xfId="26104" xr:uid="{CC5D26A1-1BB3-4127-8FF2-6AB5865522B1}"/>
    <cellStyle name="Normal 8 22 3 4 3" xfId="40937" xr:uid="{A296C373-0A48-403D-A1A9-8AD8E2E6038D}"/>
    <cellStyle name="Normal 8 22 3 5" xfId="18684" xr:uid="{F9D15A1B-561F-48B6-8412-2588861B7391}"/>
    <cellStyle name="Normal 8 22 3 6" xfId="33517" xr:uid="{3A07D8AB-83B7-4FEA-A328-C6E2EF4608DE}"/>
    <cellStyle name="Normal 8 22 4" xfId="5219" xr:uid="{D15DADEE-D432-405F-8A64-A80BC7D68EC7}"/>
    <cellStyle name="Normal 8 22 4 2" xfId="8458" xr:uid="{2DF0915F-A073-4C8E-B117-BD75FE0F0286}"/>
    <cellStyle name="Normal 8 22 4 2 2" xfId="15881" xr:uid="{7145F2BA-6F85-4575-A964-E3FA98B41E4D}"/>
    <cellStyle name="Normal 8 22 4 2 2 2" xfId="30719" xr:uid="{8A9ADB5F-DC16-40A6-8A5D-B9E0B3CBE4C5}"/>
    <cellStyle name="Normal 8 22 4 2 2 3" xfId="45552" xr:uid="{B72A6987-50D5-4AFC-A009-8CAE1FFD3229}"/>
    <cellStyle name="Normal 8 22 4 2 3" xfId="23299" xr:uid="{2BBD605C-588E-4CD7-B0F6-2DA6E35C747B}"/>
    <cellStyle name="Normal 8 22 4 2 4" xfId="38132" xr:uid="{DEEC55A0-955A-4580-8256-4184D3758DF4}"/>
    <cellStyle name="Normal 8 22 4 3" xfId="12643" xr:uid="{97332C7D-0295-40D7-BCEB-5E0FD102C6B3}"/>
    <cellStyle name="Normal 8 22 4 3 2" xfId="27481" xr:uid="{FC0C4467-AFA3-4695-825A-8BACE34DB437}"/>
    <cellStyle name="Normal 8 22 4 3 3" xfId="42314" xr:uid="{235535DE-4D82-4467-B2A2-9D9385A732C3}"/>
    <cellStyle name="Normal 8 22 4 4" xfId="20061" xr:uid="{A1CBED00-F4C4-4873-B49D-8134261B3DAA}"/>
    <cellStyle name="Normal 8 22 4 5" xfId="34894" xr:uid="{B5F0B6E9-6F25-424F-8A15-08573CB2CC00}"/>
    <cellStyle name="Normal 8 22 5" xfId="5944" xr:uid="{396AAEAB-17FB-4CEA-9FA3-C47F8ABE700A}"/>
    <cellStyle name="Normal 8 22 5 2" xfId="9182" xr:uid="{6E43FB1C-DC50-4CAF-9704-8C05C6B793BC}"/>
    <cellStyle name="Normal 8 22 5 2 2" xfId="16605" xr:uid="{1D92DE2F-6CC9-48F9-9AB2-0C8BCA691D5B}"/>
    <cellStyle name="Normal 8 22 5 2 2 2" xfId="31443" xr:uid="{52372D61-4B4B-4639-A53F-17D00FE6E1A3}"/>
    <cellStyle name="Normal 8 22 5 2 2 3" xfId="46276" xr:uid="{1E2019F3-AAA2-4C99-9C70-DAA2FB4558BF}"/>
    <cellStyle name="Normal 8 22 5 2 3" xfId="24023" xr:uid="{DEE72286-5FD7-42EF-B24E-74212D49B668}"/>
    <cellStyle name="Normal 8 22 5 2 4" xfId="38856" xr:uid="{18589ACC-2852-4A1B-BFB1-52206CF27031}"/>
    <cellStyle name="Normal 8 22 5 3" xfId="13367" xr:uid="{66C64718-1680-45FA-AAE7-B3E1B6C58A13}"/>
    <cellStyle name="Normal 8 22 5 3 2" xfId="28205" xr:uid="{1D3CE754-8BDE-44BD-940A-908D60722861}"/>
    <cellStyle name="Normal 8 22 5 3 3" xfId="43038" xr:uid="{C543DFCE-CD94-48B1-85A1-9AC61169EB15}"/>
    <cellStyle name="Normal 8 22 5 4" xfId="20785" xr:uid="{43006773-C288-4788-8E52-908451FC9C0A}"/>
    <cellStyle name="Normal 8 22 5 5" xfId="35618" xr:uid="{F56609E9-DF7F-478B-9E83-DFA1E51C3768}"/>
    <cellStyle name="Normal 8 22 6" xfId="3844" xr:uid="{1E80C453-8217-441A-923E-184299B6333A}"/>
    <cellStyle name="Normal 8 22 6 2" xfId="9653" xr:uid="{D023A45E-9438-47FF-BC8A-E70AE5243858}"/>
    <cellStyle name="Normal 8 22 6 2 2" xfId="17076" xr:uid="{1152488F-31D5-4FD1-8120-A3407D4492C5}"/>
    <cellStyle name="Normal 8 22 6 2 2 2" xfId="31914" xr:uid="{6F8EAE96-6B75-44B5-BE57-6655F83FAD20}"/>
    <cellStyle name="Normal 8 22 6 2 2 3" xfId="46747" xr:uid="{A3E3BC86-6B02-4D0A-B30A-281F91DDFD8A}"/>
    <cellStyle name="Normal 8 22 6 2 3" xfId="24494" xr:uid="{B035ABA1-2CCF-4607-AB5F-AAEBF39EEDA1}"/>
    <cellStyle name="Normal 8 22 6 2 4" xfId="39327" xr:uid="{3A95B795-CBE2-4950-BDCD-03473948F424}"/>
    <cellStyle name="Normal 8 22 6 3" xfId="11264" xr:uid="{14DEEBA8-0DA2-4C02-A033-61289CA7143B}"/>
    <cellStyle name="Normal 8 22 6 3 2" xfId="26102" xr:uid="{86B485B9-38F3-4D02-BBA8-F5DC64950DFE}"/>
    <cellStyle name="Normal 8 22 6 3 3" xfId="40935" xr:uid="{339A4365-E884-464E-887D-5BD5361E56D5}"/>
    <cellStyle name="Normal 8 22 6 4" xfId="18682" xr:uid="{EA410347-8286-4474-B827-F6A59ED09527}"/>
    <cellStyle name="Normal 8 22 6 5" xfId="33515" xr:uid="{7F3BA6D9-B968-494D-BC81-1112C02F8273}"/>
    <cellStyle name="Normal 8 22 7" xfId="7080" xr:uid="{24EB90DE-45FC-49DB-BA2F-6459ACAC8873}"/>
    <cellStyle name="Normal 8 22 7 2" xfId="14503" xr:uid="{52546E2F-FAC5-4B4C-94A2-384A349A64BD}"/>
    <cellStyle name="Normal 8 22 7 2 2" xfId="29341" xr:uid="{61B8FC51-3D9E-4586-9C49-84B94EA072DB}"/>
    <cellStyle name="Normal 8 22 7 2 3" xfId="44174" xr:uid="{8E71AFE1-43D2-4C45-8453-375048C44E81}"/>
    <cellStyle name="Normal 8 22 7 3" xfId="21921" xr:uid="{4AD149C2-715C-49C1-8E79-C320594B4B7E}"/>
    <cellStyle name="Normal 8 22 7 4" xfId="36754" xr:uid="{3875F8FE-9C65-4269-844C-0DE4DFBBE7ED}"/>
    <cellStyle name="Normal 8 22 8" xfId="10096" xr:uid="{9F6DBC9C-050A-40D0-9B8C-C741FB7FDB43}"/>
    <cellStyle name="Normal 8 22 8 2" xfId="24934" xr:uid="{B64EE51E-ADD7-4142-BD93-82CF90D49F3A}"/>
    <cellStyle name="Normal 8 22 8 3" xfId="39767" xr:uid="{7E1DF23B-2E89-485E-820C-F358E19C0F72}"/>
    <cellStyle name="Normal 8 22 9" xfId="17514" xr:uid="{A9077221-F899-453B-8309-AF2C8D22EB09}"/>
    <cellStyle name="Normal 8 23" xfId="2579" xr:uid="{6E6B8789-E20F-4E50-9A61-5EB6D63AB8C2}"/>
    <cellStyle name="Normal 8 23 10" xfId="32349" xr:uid="{AD35B398-B6C8-421A-8BCD-FCFC01E9C07A}"/>
    <cellStyle name="Normal 8 23 2" xfId="3848" xr:uid="{25310D70-2BBB-46DA-847C-6D3BA1B15BEB}"/>
    <cellStyle name="Normal 8 23 2 2" xfId="5220" xr:uid="{A5252AF4-6C1F-44DC-94EA-198826B0FE46}"/>
    <cellStyle name="Normal 8 23 2 2 2" xfId="8459" xr:uid="{75F0CEAB-BCAA-4A67-ABF7-75F9B260380C}"/>
    <cellStyle name="Normal 8 23 2 2 2 2" xfId="15882" xr:uid="{B1E90BD9-65E5-4A23-945F-D19FF87706B3}"/>
    <cellStyle name="Normal 8 23 2 2 2 2 2" xfId="30720" xr:uid="{499C28BF-18DD-479C-9354-61AA5198682E}"/>
    <cellStyle name="Normal 8 23 2 2 2 2 3" xfId="45553" xr:uid="{71C9C290-ED4F-4FB6-A6FE-2EFBBA3A95A2}"/>
    <cellStyle name="Normal 8 23 2 2 2 3" xfId="23300" xr:uid="{4BF2F596-3AA7-49AA-AC99-33C3561D002C}"/>
    <cellStyle name="Normal 8 23 2 2 2 4" xfId="38133" xr:uid="{41C3475C-078B-4313-A167-D131BCC98A27}"/>
    <cellStyle name="Normal 8 23 2 2 3" xfId="12644" xr:uid="{48B1935D-EF9A-4382-9B45-EC780AAB4445}"/>
    <cellStyle name="Normal 8 23 2 2 3 2" xfId="27482" xr:uid="{7504DD3A-9AE7-4A1D-9AF1-754EC494E0F6}"/>
    <cellStyle name="Normal 8 23 2 2 3 3" xfId="42315" xr:uid="{A73EC9B1-A2A4-49DD-AE74-9FEE93C0AC67}"/>
    <cellStyle name="Normal 8 23 2 2 4" xfId="20062" xr:uid="{B4F9DE5D-F265-4AFB-BA1C-B623021BD3B2}"/>
    <cellStyle name="Normal 8 23 2 2 5" xfId="34895" xr:uid="{C3D1AE56-956F-4CB9-9F97-FA8100592A98}"/>
    <cellStyle name="Normal 8 23 2 3" xfId="7084" xr:uid="{A8F11673-CCF9-44D3-958C-AFC5F9B19C7D}"/>
    <cellStyle name="Normal 8 23 2 3 2" xfId="14507" xr:uid="{79DF3D19-268B-4F60-81AC-D94D33957180}"/>
    <cellStyle name="Normal 8 23 2 3 2 2" xfId="29345" xr:uid="{86D1A46D-D871-4F67-95A9-A63ED54150E2}"/>
    <cellStyle name="Normal 8 23 2 3 2 3" xfId="44178" xr:uid="{87D248D4-DCB3-4F8E-AA9C-21CCEB5E3523}"/>
    <cellStyle name="Normal 8 23 2 3 3" xfId="21925" xr:uid="{651DA846-B636-4FB8-85AA-E9585F626920}"/>
    <cellStyle name="Normal 8 23 2 3 4" xfId="36758" xr:uid="{A738A5F6-F947-403B-B8D3-2E86C006E2CD}"/>
    <cellStyle name="Normal 8 23 2 4" xfId="11268" xr:uid="{C8B4EE74-8AD2-418B-AEBC-259E90560849}"/>
    <cellStyle name="Normal 8 23 2 4 2" xfId="26106" xr:uid="{1E549904-A59E-4A68-B07B-8EF985E141B6}"/>
    <cellStyle name="Normal 8 23 2 4 3" xfId="40939" xr:uid="{27CF31AD-7E22-4DFF-8280-D3D03829EB71}"/>
    <cellStyle name="Normal 8 23 2 5" xfId="18686" xr:uid="{34691409-9931-4359-A8CF-61B152B5D828}"/>
    <cellStyle name="Normal 8 23 2 6" xfId="33519" xr:uid="{68C089F1-7AED-4620-9FB0-819ACE4BEE30}"/>
    <cellStyle name="Normal 8 23 3" xfId="3849" xr:uid="{6CBFF463-9C2B-4647-A405-ECCB1EB57034}"/>
    <cellStyle name="Normal 8 23 3 2" xfId="5221" xr:uid="{3FD9DB38-327A-479C-800E-0191D9E9B605}"/>
    <cellStyle name="Normal 8 23 3 2 2" xfId="8460" xr:uid="{A2C9A8DE-9A1A-4601-8648-3130D0EE383D}"/>
    <cellStyle name="Normal 8 23 3 2 2 2" xfId="15883" xr:uid="{4FFE82FA-576D-4517-8768-BE570C39D982}"/>
    <cellStyle name="Normal 8 23 3 2 2 2 2" xfId="30721" xr:uid="{4722FA2E-BC4C-40B3-AF30-86C423316670}"/>
    <cellStyle name="Normal 8 23 3 2 2 2 3" xfId="45554" xr:uid="{308943E3-BCF2-47F4-9DB0-0593DBBC4328}"/>
    <cellStyle name="Normal 8 23 3 2 2 3" xfId="23301" xr:uid="{6D3DD5FE-4A64-48B3-98B8-7B2C564ACB54}"/>
    <cellStyle name="Normal 8 23 3 2 2 4" xfId="38134" xr:uid="{A5CC319E-E113-4E3B-B83A-414DBC2B4B62}"/>
    <cellStyle name="Normal 8 23 3 2 3" xfId="12645" xr:uid="{29A5769B-3943-414B-A040-6CA928BE741D}"/>
    <cellStyle name="Normal 8 23 3 2 3 2" xfId="27483" xr:uid="{812AED5B-9A2E-4414-9911-A39A277819EC}"/>
    <cellStyle name="Normal 8 23 3 2 3 3" xfId="42316" xr:uid="{23DEB4DC-935B-47CF-A7EB-B5D8DD7C4F11}"/>
    <cellStyle name="Normal 8 23 3 2 4" xfId="20063" xr:uid="{FE57B3B3-E1B7-43B3-B1BE-317B2B25B1BC}"/>
    <cellStyle name="Normal 8 23 3 2 5" xfId="34896" xr:uid="{7570C188-DBBE-4609-A15C-427BE7F4C2A8}"/>
    <cellStyle name="Normal 8 23 3 3" xfId="7085" xr:uid="{401FB312-3017-4A66-A593-FCEE76FB2CE4}"/>
    <cellStyle name="Normal 8 23 3 3 2" xfId="14508" xr:uid="{87627DE5-9885-45A7-9BD8-EDFF7C363566}"/>
    <cellStyle name="Normal 8 23 3 3 2 2" xfId="29346" xr:uid="{AC99A3F6-204A-4C7D-BB28-0A2F672CD284}"/>
    <cellStyle name="Normal 8 23 3 3 2 3" xfId="44179" xr:uid="{286A6865-73FB-4223-87CA-668BAF59D59A}"/>
    <cellStyle name="Normal 8 23 3 3 3" xfId="21926" xr:uid="{B118997D-0C5D-41FA-823D-444BB5AB236B}"/>
    <cellStyle name="Normal 8 23 3 3 4" xfId="36759" xr:uid="{67600BFE-7F93-465E-9AC1-32CD86D24F17}"/>
    <cellStyle name="Normal 8 23 3 4" xfId="11269" xr:uid="{641029F9-0F61-4613-967B-5A17F54D263C}"/>
    <cellStyle name="Normal 8 23 3 4 2" xfId="26107" xr:uid="{8460C95F-28AF-498E-8FAF-1864F26296DC}"/>
    <cellStyle name="Normal 8 23 3 4 3" xfId="40940" xr:uid="{FFA70C62-72C3-4A09-A357-DD46C024A2D6}"/>
    <cellStyle name="Normal 8 23 3 5" xfId="18687" xr:uid="{983EFB1E-37B3-4207-BF7D-2B12BA5F1C4E}"/>
    <cellStyle name="Normal 8 23 3 6" xfId="33520" xr:uid="{BB7C301F-6463-4A24-BC34-AE7D976911AD}"/>
    <cellStyle name="Normal 8 23 4" xfId="5222" xr:uid="{58C14BFF-ED28-445E-8BFC-8192949AEDA5}"/>
    <cellStyle name="Normal 8 23 4 2" xfId="8461" xr:uid="{2023A5FD-0ABC-4F12-BD6C-1728F4326DF6}"/>
    <cellStyle name="Normal 8 23 4 2 2" xfId="15884" xr:uid="{01A7B196-CA22-48FC-892A-82198A27AE03}"/>
    <cellStyle name="Normal 8 23 4 2 2 2" xfId="30722" xr:uid="{1B286646-46E7-4640-9736-B269C6977DB5}"/>
    <cellStyle name="Normal 8 23 4 2 2 3" xfId="45555" xr:uid="{CEC1A321-829F-4BA4-8306-DA22E81D7A8C}"/>
    <cellStyle name="Normal 8 23 4 2 3" xfId="23302" xr:uid="{35D18778-3DC7-4AC1-9009-3DF7136112CD}"/>
    <cellStyle name="Normal 8 23 4 2 4" xfId="38135" xr:uid="{197C1006-DAC4-4C57-8395-C11B1365757E}"/>
    <cellStyle name="Normal 8 23 4 3" xfId="12646" xr:uid="{5D4EEBA5-4380-4DEA-9FA2-6D93ECAD20AF}"/>
    <cellStyle name="Normal 8 23 4 3 2" xfId="27484" xr:uid="{0DA1777B-2C95-4DBA-9522-F72915F885D8}"/>
    <cellStyle name="Normal 8 23 4 3 3" xfId="42317" xr:uid="{102293EF-E26B-40F4-8A53-158ACADE58DE}"/>
    <cellStyle name="Normal 8 23 4 4" xfId="20064" xr:uid="{89DF949F-151F-43CB-A801-C7C267F4EFC6}"/>
    <cellStyle name="Normal 8 23 4 5" xfId="34897" xr:uid="{160215E2-3341-4F51-B690-517A3723EBC8}"/>
    <cellStyle name="Normal 8 23 5" xfId="5767" xr:uid="{D7FE5E39-D33D-4DDF-9067-CBA54F04A7B3}"/>
    <cellStyle name="Normal 8 23 5 2" xfId="9007" xr:uid="{05CF8248-0BBA-4D9C-9AF8-05D55E1FD92C}"/>
    <cellStyle name="Normal 8 23 5 2 2" xfId="16430" xr:uid="{A9C43D1F-C3E9-42BC-8EFA-BB7D62554F88}"/>
    <cellStyle name="Normal 8 23 5 2 2 2" xfId="31268" xr:uid="{2E78B970-CB51-49D2-96FB-BD5B6E68FE01}"/>
    <cellStyle name="Normal 8 23 5 2 2 3" xfId="46101" xr:uid="{0F3A2481-E63E-414A-93F6-C03C99AC7E63}"/>
    <cellStyle name="Normal 8 23 5 2 3" xfId="23848" xr:uid="{1AB2862A-361A-4349-9E9D-4BF29948B1A7}"/>
    <cellStyle name="Normal 8 23 5 2 4" xfId="38681" xr:uid="{79A1590B-F5B8-4A4B-A559-BAD200231988}"/>
    <cellStyle name="Normal 8 23 5 3" xfId="13192" xr:uid="{44A31144-B08C-4EB5-B400-674E40B77406}"/>
    <cellStyle name="Normal 8 23 5 3 2" xfId="28030" xr:uid="{3ACAD885-EF76-4897-8A7C-13298A30E350}"/>
    <cellStyle name="Normal 8 23 5 3 3" xfId="42863" xr:uid="{521EBDCB-1376-4544-9482-4791FB15C22D}"/>
    <cellStyle name="Normal 8 23 5 4" xfId="20610" xr:uid="{066166C7-E7CB-425C-9034-EDA4E158BCEA}"/>
    <cellStyle name="Normal 8 23 5 5" xfId="35443" xr:uid="{F5593E27-9BA7-4097-A9B8-575C4A8A2475}"/>
    <cellStyle name="Normal 8 23 6" xfId="3847" xr:uid="{E9189994-8060-41D1-B69B-B2AEFDC41735}"/>
    <cellStyle name="Normal 8 23 6 2" xfId="9654" xr:uid="{85508132-5906-49EB-BDBB-6D6CC2CCBB51}"/>
    <cellStyle name="Normal 8 23 6 2 2" xfId="17077" xr:uid="{2C241EF0-0749-4ACB-8747-7F1D1CACA94E}"/>
    <cellStyle name="Normal 8 23 6 2 2 2" xfId="31915" xr:uid="{D3EF679D-649E-480E-9AF7-8EE81C363CA5}"/>
    <cellStyle name="Normal 8 23 6 2 2 3" xfId="46748" xr:uid="{2F9DF0AB-57CB-4FBF-93C2-604B9450BB93}"/>
    <cellStyle name="Normal 8 23 6 2 3" xfId="24495" xr:uid="{1D4E6738-D1C4-446D-8A18-D94A1B662D32}"/>
    <cellStyle name="Normal 8 23 6 2 4" xfId="39328" xr:uid="{D6DDCA6E-9CC3-404C-BEA6-7410AD05050C}"/>
    <cellStyle name="Normal 8 23 6 3" xfId="11267" xr:uid="{A49D0CCB-4FC6-4383-9724-D7ADC111EBC5}"/>
    <cellStyle name="Normal 8 23 6 3 2" xfId="26105" xr:uid="{CB827CF6-024B-42C7-AF88-9D066ED31DF0}"/>
    <cellStyle name="Normal 8 23 6 3 3" xfId="40938" xr:uid="{D76047F2-7362-4AF4-8EC4-E3BCDA1527FF}"/>
    <cellStyle name="Normal 8 23 6 4" xfId="18685" xr:uid="{4C2E7F02-3329-42DA-A6BE-D0987302BA24}"/>
    <cellStyle name="Normal 8 23 6 5" xfId="33518" xr:uid="{9D78CEBA-E63A-40AB-AABD-4E4F8C76037C}"/>
    <cellStyle name="Normal 8 23 7" xfId="7083" xr:uid="{A3ECF57A-E01D-4D1B-A45A-8C52E741FD15}"/>
    <cellStyle name="Normal 8 23 7 2" xfId="14506" xr:uid="{949E651E-B276-45B0-AD7B-1B2FE3C459CF}"/>
    <cellStyle name="Normal 8 23 7 2 2" xfId="29344" xr:uid="{64979A82-FA23-4083-A537-671CAF954E7E}"/>
    <cellStyle name="Normal 8 23 7 2 3" xfId="44177" xr:uid="{50DA6E3F-2FE6-40D4-8959-DAA11BA79F95}"/>
    <cellStyle name="Normal 8 23 7 3" xfId="21924" xr:uid="{281F4E9C-882E-4F90-8382-D667D019A75C}"/>
    <cellStyle name="Normal 8 23 7 4" xfId="36757" xr:uid="{0DE14560-6896-4D9F-8D95-EE7DDAC5FBE9}"/>
    <cellStyle name="Normal 8 23 8" xfId="10098" xr:uid="{41DC6E68-1D48-40E5-94CC-1C63601F35F6}"/>
    <cellStyle name="Normal 8 23 8 2" xfId="24936" xr:uid="{D7B694D2-90F1-4430-97B2-E0902E60497F}"/>
    <cellStyle name="Normal 8 23 8 3" xfId="39769" xr:uid="{114F957E-C6BF-40E2-B364-C90DED3D2D07}"/>
    <cellStyle name="Normal 8 23 9" xfId="17516" xr:uid="{21060D1F-4DD4-4433-BB2E-07133096231A}"/>
    <cellStyle name="Normal 8 24" xfId="2604" xr:uid="{5BF5E0D0-312F-4C30-BFBC-1188FC563566}"/>
    <cellStyle name="Normal 8 24 10" xfId="32360" xr:uid="{D7B259DF-9150-49EB-9828-2A7EBBE91772}"/>
    <cellStyle name="Normal 8 24 2" xfId="3851" xr:uid="{10FE5C85-B746-4170-9F8E-26542AC1E422}"/>
    <cellStyle name="Normal 8 24 2 2" xfId="5223" xr:uid="{8D5BEE3B-52EF-4385-AE26-189EDA8BF3FA}"/>
    <cellStyle name="Normal 8 24 2 2 2" xfId="8462" xr:uid="{C1C86008-7176-4DDF-8D27-7F255C121BFE}"/>
    <cellStyle name="Normal 8 24 2 2 2 2" xfId="15885" xr:uid="{09C626D4-D279-40C0-B6C7-5AD435B760FA}"/>
    <cellStyle name="Normal 8 24 2 2 2 2 2" xfId="30723" xr:uid="{820B1F58-19DB-4E49-A4F9-A6D41401D94B}"/>
    <cellStyle name="Normal 8 24 2 2 2 2 3" xfId="45556" xr:uid="{02159094-D4C0-4186-A277-8F4CC18D9D85}"/>
    <cellStyle name="Normal 8 24 2 2 2 3" xfId="23303" xr:uid="{E7B6A30B-22D6-456E-AEDE-44CC28EBEAB8}"/>
    <cellStyle name="Normal 8 24 2 2 2 4" xfId="38136" xr:uid="{E535460B-1B73-497D-A596-CDC1F83A075E}"/>
    <cellStyle name="Normal 8 24 2 2 3" xfId="12647" xr:uid="{0EBDC2DB-52BF-48D4-B29F-AB76FA5401A4}"/>
    <cellStyle name="Normal 8 24 2 2 3 2" xfId="27485" xr:uid="{8E097196-8C0F-4001-BAAB-9E68025C0AEA}"/>
    <cellStyle name="Normal 8 24 2 2 3 3" xfId="42318" xr:uid="{8932E99D-80CC-46D0-8DD9-BB2963C94219}"/>
    <cellStyle name="Normal 8 24 2 2 4" xfId="20065" xr:uid="{2AE48B77-A72D-4E0F-9397-7AE1F8A8FC7D}"/>
    <cellStyle name="Normal 8 24 2 2 5" xfId="34898" xr:uid="{DEB6C151-3916-461C-9FA4-645E251DBAE2}"/>
    <cellStyle name="Normal 8 24 2 3" xfId="7087" xr:uid="{80454702-E417-4B09-8585-63C8F4569D37}"/>
    <cellStyle name="Normal 8 24 2 3 2" xfId="14510" xr:uid="{FD7C323F-1283-4C65-8D3C-BCF203734A8E}"/>
    <cellStyle name="Normal 8 24 2 3 2 2" xfId="29348" xr:uid="{4C79F7B4-25B7-4D34-9348-6FF2014E4CD1}"/>
    <cellStyle name="Normal 8 24 2 3 2 3" xfId="44181" xr:uid="{123037C2-44CE-4698-A17C-E135FC5F9169}"/>
    <cellStyle name="Normal 8 24 2 3 3" xfId="21928" xr:uid="{E41B760C-65EE-4044-9791-AC05057D4BB0}"/>
    <cellStyle name="Normal 8 24 2 3 4" xfId="36761" xr:uid="{976AD7F8-156E-49B4-9B4A-0B48059C418E}"/>
    <cellStyle name="Normal 8 24 2 4" xfId="11271" xr:uid="{CE749018-7879-4D03-94A7-E1296F0D5267}"/>
    <cellStyle name="Normal 8 24 2 4 2" xfId="26109" xr:uid="{21833DF6-6697-4035-BFE0-DF7279449DE0}"/>
    <cellStyle name="Normal 8 24 2 4 3" xfId="40942" xr:uid="{2B2E1890-1113-4D43-B852-4B7802522A60}"/>
    <cellStyle name="Normal 8 24 2 5" xfId="18689" xr:uid="{4D000D4E-0E43-49CA-8604-6FB7213ABF84}"/>
    <cellStyle name="Normal 8 24 2 6" xfId="33522" xr:uid="{CCB8F9D0-71A1-4543-9E18-34677F9F4965}"/>
    <cellStyle name="Normal 8 24 3" xfId="3852" xr:uid="{D56B963B-DA44-4C50-9097-6E9690284A64}"/>
    <cellStyle name="Normal 8 24 3 2" xfId="5224" xr:uid="{8CD011DD-A613-4510-869C-7F16BF09A5EB}"/>
    <cellStyle name="Normal 8 24 3 2 2" xfId="8463" xr:uid="{F1635372-64A2-406B-B0BB-486CD9D66890}"/>
    <cellStyle name="Normal 8 24 3 2 2 2" xfId="15886" xr:uid="{8120E772-31B6-48B4-A3CA-3D1CC9CE9E3D}"/>
    <cellStyle name="Normal 8 24 3 2 2 2 2" xfId="30724" xr:uid="{4E15B796-D22F-4DCE-86D4-84F5AC7AC018}"/>
    <cellStyle name="Normal 8 24 3 2 2 2 3" xfId="45557" xr:uid="{9CA701F0-09EC-4F9E-8D1C-BA595F41C3DF}"/>
    <cellStyle name="Normal 8 24 3 2 2 3" xfId="23304" xr:uid="{B91BAE22-20A7-4246-8B0D-1035512DB8AE}"/>
    <cellStyle name="Normal 8 24 3 2 2 4" xfId="38137" xr:uid="{B55B34B5-E0A5-42BD-A520-2D7B937921DF}"/>
    <cellStyle name="Normal 8 24 3 2 3" xfId="12648" xr:uid="{EC5B7FE9-D169-4955-A8E0-716E28204EDE}"/>
    <cellStyle name="Normal 8 24 3 2 3 2" xfId="27486" xr:uid="{F5E252AE-7A7C-4051-8948-9017D6DD1A79}"/>
    <cellStyle name="Normal 8 24 3 2 3 3" xfId="42319" xr:uid="{0D817A6A-C61D-4A05-8FC9-DCA74128CA8C}"/>
    <cellStyle name="Normal 8 24 3 2 4" xfId="20066" xr:uid="{762516A4-3B3A-430F-9AF9-23DB3956F12B}"/>
    <cellStyle name="Normal 8 24 3 2 5" xfId="34899" xr:uid="{5AF6F727-720F-433D-9CC9-52F2456FE2A0}"/>
    <cellStyle name="Normal 8 24 3 3" xfId="7088" xr:uid="{E0484BB9-6BBE-4D58-B337-E2D7C0769F8F}"/>
    <cellStyle name="Normal 8 24 3 3 2" xfId="14511" xr:uid="{A3257B34-3927-4353-8A7E-DE2C10966E25}"/>
    <cellStyle name="Normal 8 24 3 3 2 2" xfId="29349" xr:uid="{9C9AC9BF-8EE5-4D38-A441-DAFA2EF45969}"/>
    <cellStyle name="Normal 8 24 3 3 2 3" xfId="44182" xr:uid="{E36CDAE6-E687-4255-85CE-C30A41EC8F6D}"/>
    <cellStyle name="Normal 8 24 3 3 3" xfId="21929" xr:uid="{01DF487A-D15E-4369-B218-269F6E6D9137}"/>
    <cellStyle name="Normal 8 24 3 3 4" xfId="36762" xr:uid="{1732B371-345D-4DC8-A28C-971511A851E9}"/>
    <cellStyle name="Normal 8 24 3 4" xfId="11272" xr:uid="{7E111769-EA9F-41E8-8465-72CDE6733439}"/>
    <cellStyle name="Normal 8 24 3 4 2" xfId="26110" xr:uid="{72F47226-5551-44F1-836E-0A4F11E1FBD4}"/>
    <cellStyle name="Normal 8 24 3 4 3" xfId="40943" xr:uid="{E62166F0-BFD4-47B5-9840-AB5FB694F3EF}"/>
    <cellStyle name="Normal 8 24 3 5" xfId="18690" xr:uid="{1699F799-0922-46CA-8252-C3C623857A38}"/>
    <cellStyle name="Normal 8 24 3 6" xfId="33523" xr:uid="{86503405-EA8D-4041-9A2A-E6159E1E70BB}"/>
    <cellStyle name="Normal 8 24 4" xfId="5225" xr:uid="{ADBA3D9E-9BFA-451F-AC2C-D1EFCE2A34EC}"/>
    <cellStyle name="Normal 8 24 4 2" xfId="8464" xr:uid="{1BB6C12C-D71B-4611-92BB-7FFF4C4521C7}"/>
    <cellStyle name="Normal 8 24 4 2 2" xfId="15887" xr:uid="{6DE59941-43FF-40E9-9C7A-344548A91FFC}"/>
    <cellStyle name="Normal 8 24 4 2 2 2" xfId="30725" xr:uid="{C5E23E9D-0B4D-4EF0-9331-B73A13D7C8C4}"/>
    <cellStyle name="Normal 8 24 4 2 2 3" xfId="45558" xr:uid="{D62B8C7A-4BB6-447A-9BB4-B64403B6D9B6}"/>
    <cellStyle name="Normal 8 24 4 2 3" xfId="23305" xr:uid="{B4B8146C-CD7D-45ED-999A-235DE610E3FE}"/>
    <cellStyle name="Normal 8 24 4 2 4" xfId="38138" xr:uid="{D56DB61B-6624-4D6C-A648-27E2637F395F}"/>
    <cellStyle name="Normal 8 24 4 3" xfId="12649" xr:uid="{34E244F6-D793-43C3-B2B2-9825850D268D}"/>
    <cellStyle name="Normal 8 24 4 3 2" xfId="27487" xr:uid="{26DC3347-28BC-4333-9ADB-2ECAF04BFD62}"/>
    <cellStyle name="Normal 8 24 4 3 3" xfId="42320" xr:uid="{FDA15260-A9FC-4A70-9088-EBC15724572E}"/>
    <cellStyle name="Normal 8 24 4 4" xfId="20067" xr:uid="{72DE62BE-11E0-4EB1-8D0D-7EFD1F6BE3B6}"/>
    <cellStyle name="Normal 8 24 4 5" xfId="34900" xr:uid="{2C2F61E1-29BB-47A7-92F8-43E107C2834E}"/>
    <cellStyle name="Normal 8 24 5" xfId="5876" xr:uid="{EA6EED46-3F57-4853-B4D2-178E47C956D5}"/>
    <cellStyle name="Normal 8 24 5 2" xfId="9115" xr:uid="{DA3852FB-233E-4ACE-B81F-A361C36C8280}"/>
    <cellStyle name="Normal 8 24 5 2 2" xfId="16538" xr:uid="{CEA1CD4F-157F-4508-981C-1DA67D0B5CFD}"/>
    <cellStyle name="Normal 8 24 5 2 2 2" xfId="31376" xr:uid="{CBDF9389-6FCB-4B72-95F2-55E3E7C69A72}"/>
    <cellStyle name="Normal 8 24 5 2 2 3" xfId="46209" xr:uid="{71B1DCBB-382F-45F3-9CBB-D963F8827C69}"/>
    <cellStyle name="Normal 8 24 5 2 3" xfId="23956" xr:uid="{DED63039-C1DD-4865-9A0F-F683424F93E5}"/>
    <cellStyle name="Normal 8 24 5 2 4" xfId="38789" xr:uid="{98EF428E-9388-4E43-A033-765F12A3C43E}"/>
    <cellStyle name="Normal 8 24 5 3" xfId="13300" xr:uid="{C00A45D9-0635-4183-ACE4-2A7636F1F047}"/>
    <cellStyle name="Normal 8 24 5 3 2" xfId="28138" xr:uid="{4A927D57-73E3-4CBC-8497-4E0F1358E561}"/>
    <cellStyle name="Normal 8 24 5 3 3" xfId="42971" xr:uid="{5CAC6529-A34F-4A7C-95B5-7B4595994DF8}"/>
    <cellStyle name="Normal 8 24 5 4" xfId="20718" xr:uid="{3DA92058-945C-44BE-AE67-BB9C48A9AAED}"/>
    <cellStyle name="Normal 8 24 5 5" xfId="35551" xr:uid="{E6DEAEFA-16EB-42F8-9FF2-4DB8631415A4}"/>
    <cellStyle name="Normal 8 24 6" xfId="3850" xr:uid="{CC7F2356-6765-4BEC-8ABB-F147E4EA1164}"/>
    <cellStyle name="Normal 8 24 6 2" xfId="9655" xr:uid="{7EE27851-5581-4A7D-9E55-08F8370D591D}"/>
    <cellStyle name="Normal 8 24 6 2 2" xfId="17078" xr:uid="{157FF072-90C5-4099-A59F-C3A68A126A38}"/>
    <cellStyle name="Normal 8 24 6 2 2 2" xfId="31916" xr:uid="{B54968C5-28D5-4F0D-A294-BC566B05C25F}"/>
    <cellStyle name="Normal 8 24 6 2 2 3" xfId="46749" xr:uid="{8104F884-1E15-44C9-992A-D1442CAA212F}"/>
    <cellStyle name="Normal 8 24 6 2 3" xfId="24496" xr:uid="{8FD61342-2750-4DAF-8C84-3827D79D2A81}"/>
    <cellStyle name="Normal 8 24 6 2 4" xfId="39329" xr:uid="{B7342CE7-BC48-4BB6-843F-6B1E2E3B1F7E}"/>
    <cellStyle name="Normal 8 24 6 3" xfId="11270" xr:uid="{9ADED960-3FFA-46FB-98A5-F846CDF91F5B}"/>
    <cellStyle name="Normal 8 24 6 3 2" xfId="26108" xr:uid="{531D2B5F-4BED-48B3-A9CC-B72BFBAC1F5C}"/>
    <cellStyle name="Normal 8 24 6 3 3" xfId="40941" xr:uid="{72A81B4E-CCBA-4CD6-9854-D5016BFF3D0B}"/>
    <cellStyle name="Normal 8 24 6 4" xfId="18688" xr:uid="{EC35CB66-9A94-4C5D-B908-B8B3C4167002}"/>
    <cellStyle name="Normal 8 24 6 5" xfId="33521" xr:uid="{4A16EF3B-B343-4921-BCD9-CA27970F2F2F}"/>
    <cellStyle name="Normal 8 24 7" xfId="7086" xr:uid="{72935C96-2C57-454B-9153-1A5E46E1EDEB}"/>
    <cellStyle name="Normal 8 24 7 2" xfId="14509" xr:uid="{FDA0B770-88BC-4AF0-9381-CCB154D1667A}"/>
    <cellStyle name="Normal 8 24 7 2 2" xfId="29347" xr:uid="{7737620A-71B4-48F2-BCE3-E66F689B5E68}"/>
    <cellStyle name="Normal 8 24 7 2 3" xfId="44180" xr:uid="{7C86132C-009F-47AE-A970-FDD1D6B00942}"/>
    <cellStyle name="Normal 8 24 7 3" xfId="21927" xr:uid="{04C7C700-EB28-4417-86AE-B47951DAD34B}"/>
    <cellStyle name="Normal 8 24 7 4" xfId="36760" xr:uid="{6BF9B0E8-2919-472C-B43F-4E0ACF7B6262}"/>
    <cellStyle name="Normal 8 24 8" xfId="10109" xr:uid="{A0595EE7-F417-4B26-994F-0BDD6354B81E}"/>
    <cellStyle name="Normal 8 24 8 2" xfId="24947" xr:uid="{BFE342A9-012B-41E7-AA39-86E202AB9565}"/>
    <cellStyle name="Normal 8 24 8 3" xfId="39780" xr:uid="{08E58BC4-03ED-4CB6-93E1-E791FF4A59F8}"/>
    <cellStyle name="Normal 8 24 9" xfId="17527" xr:uid="{BCA0EF8A-2878-42A8-83CC-42F3D78BD7D0}"/>
    <cellStyle name="Normal 8 25" xfId="2611" xr:uid="{B81A1004-2442-4DFD-B3A4-7FFD93BB248F}"/>
    <cellStyle name="Normal 8 25 10" xfId="32366" xr:uid="{C4A81952-643D-4518-A317-E28637555D0A}"/>
    <cellStyle name="Normal 8 25 2" xfId="3854" xr:uid="{06A12C3A-DD0D-49F5-B3DD-DD0103818E49}"/>
    <cellStyle name="Normal 8 25 2 2" xfId="5226" xr:uid="{45DDD73F-AAD6-4978-BFCE-8278326DF641}"/>
    <cellStyle name="Normal 8 25 2 2 2" xfId="8465" xr:uid="{C4A22826-68E9-4F67-8475-DBDF5FBC3B28}"/>
    <cellStyle name="Normal 8 25 2 2 2 2" xfId="15888" xr:uid="{266FA89C-91CD-486C-A1ED-A7ADA67FCAFD}"/>
    <cellStyle name="Normal 8 25 2 2 2 2 2" xfId="30726" xr:uid="{DDFA0045-8699-4448-B17B-53947B85D6BF}"/>
    <cellStyle name="Normal 8 25 2 2 2 2 3" xfId="45559" xr:uid="{5392B804-3B96-46FE-B7B6-3177B4114D8D}"/>
    <cellStyle name="Normal 8 25 2 2 2 3" xfId="23306" xr:uid="{B54A4CAB-BB44-40E9-9E6D-3DF644933DA4}"/>
    <cellStyle name="Normal 8 25 2 2 2 4" xfId="38139" xr:uid="{395CFA22-7BE5-4AFA-BB68-2525F18760FF}"/>
    <cellStyle name="Normal 8 25 2 2 3" xfId="12650" xr:uid="{F7BD44C5-858B-4C9B-8EBE-8EF6F3E86105}"/>
    <cellStyle name="Normal 8 25 2 2 3 2" xfId="27488" xr:uid="{1B0B73C8-60E3-4D2D-AA83-69453D123393}"/>
    <cellStyle name="Normal 8 25 2 2 3 3" xfId="42321" xr:uid="{F52FA3C3-685E-4E37-90BE-AB98F2ECBD6B}"/>
    <cellStyle name="Normal 8 25 2 2 4" xfId="20068" xr:uid="{6EE04116-2AE0-440A-A0CB-EE3955985047}"/>
    <cellStyle name="Normal 8 25 2 2 5" xfId="34901" xr:uid="{971A784F-EFA4-468B-A91D-971B3E747E33}"/>
    <cellStyle name="Normal 8 25 2 3" xfId="7090" xr:uid="{389EB98D-4597-4EA1-8537-42E59BC8CF05}"/>
    <cellStyle name="Normal 8 25 2 3 2" xfId="14513" xr:uid="{64617F59-9CBD-4095-BB7E-AF9513244CD0}"/>
    <cellStyle name="Normal 8 25 2 3 2 2" xfId="29351" xr:uid="{DFD3678B-3554-4397-B2DE-6F3EB989D31E}"/>
    <cellStyle name="Normal 8 25 2 3 2 3" xfId="44184" xr:uid="{0CA407FC-3246-4C8E-AB29-420D551D56E6}"/>
    <cellStyle name="Normal 8 25 2 3 3" xfId="21931" xr:uid="{747789C8-D676-4FD8-B112-88FF90552A16}"/>
    <cellStyle name="Normal 8 25 2 3 4" xfId="36764" xr:uid="{8A9635C8-5CEB-4356-B83C-388BCBA5D159}"/>
    <cellStyle name="Normal 8 25 2 4" xfId="11274" xr:uid="{C70D3A66-1CED-498B-98E5-30636E71E7AE}"/>
    <cellStyle name="Normal 8 25 2 4 2" xfId="26112" xr:uid="{E476A953-DB53-4325-915B-DC35F9C7A685}"/>
    <cellStyle name="Normal 8 25 2 4 3" xfId="40945" xr:uid="{C95EDA7F-410E-49F6-9598-345940DC278B}"/>
    <cellStyle name="Normal 8 25 2 5" xfId="18692" xr:uid="{44FD2AD5-4659-4AA4-912A-8DCB6CAB67C0}"/>
    <cellStyle name="Normal 8 25 2 6" xfId="33525" xr:uid="{CDE7ED5D-3BF6-4965-9F7F-A27E67BAF51F}"/>
    <cellStyle name="Normal 8 25 3" xfId="3855" xr:uid="{BBEC1BD0-6691-4F4E-8942-10F04453D5E1}"/>
    <cellStyle name="Normal 8 25 3 2" xfId="5227" xr:uid="{4090E0F0-72BA-4BAF-ADCD-1BD5DD209057}"/>
    <cellStyle name="Normal 8 25 3 2 2" xfId="8466" xr:uid="{CF9D7552-16BF-4B82-94A5-400648F55B55}"/>
    <cellStyle name="Normal 8 25 3 2 2 2" xfId="15889" xr:uid="{8C185269-95DE-4C1B-86C9-7F2E8D91B71F}"/>
    <cellStyle name="Normal 8 25 3 2 2 2 2" xfId="30727" xr:uid="{CA1CD641-EE4C-455B-9F0F-26D05FCEE342}"/>
    <cellStyle name="Normal 8 25 3 2 2 2 3" xfId="45560" xr:uid="{7C6D3085-BB17-4E35-A1C2-AE4C011697AD}"/>
    <cellStyle name="Normal 8 25 3 2 2 3" xfId="23307" xr:uid="{98258882-65EB-44BD-93CC-6D6F8126C8B4}"/>
    <cellStyle name="Normal 8 25 3 2 2 4" xfId="38140" xr:uid="{44DB045B-272C-4BBA-8983-32277EC6BD78}"/>
    <cellStyle name="Normal 8 25 3 2 3" xfId="12651" xr:uid="{86636FA9-1F51-4A37-ACDA-ECE8126C405B}"/>
    <cellStyle name="Normal 8 25 3 2 3 2" xfId="27489" xr:uid="{A042AA64-DD16-4C15-8A7C-749CEA79645F}"/>
    <cellStyle name="Normal 8 25 3 2 3 3" xfId="42322" xr:uid="{E627FCEA-B963-4455-940A-DA99DEE7E40E}"/>
    <cellStyle name="Normal 8 25 3 2 4" xfId="20069" xr:uid="{36435CEA-A8C4-4882-BCD9-9D3CB810E41E}"/>
    <cellStyle name="Normal 8 25 3 2 5" xfId="34902" xr:uid="{CDFE9DD8-08C8-483F-8ABA-1C302E90E292}"/>
    <cellStyle name="Normal 8 25 3 3" xfId="7091" xr:uid="{1163F8DA-65A9-4CF2-9D91-A5B340FB21A0}"/>
    <cellStyle name="Normal 8 25 3 3 2" xfId="14514" xr:uid="{54ACC42F-A667-43A7-AC8F-12ABF0D5BF07}"/>
    <cellStyle name="Normal 8 25 3 3 2 2" xfId="29352" xr:uid="{532A5547-8ED7-442C-9E36-AE677B1513D6}"/>
    <cellStyle name="Normal 8 25 3 3 2 3" xfId="44185" xr:uid="{B27BD9D9-FF0F-4629-8341-BB7DF9B5D94D}"/>
    <cellStyle name="Normal 8 25 3 3 3" xfId="21932" xr:uid="{0F15A196-6CD0-41F6-8121-44ED3E819975}"/>
    <cellStyle name="Normal 8 25 3 3 4" xfId="36765" xr:uid="{963348C4-3DEE-4352-A4B4-983714E0654A}"/>
    <cellStyle name="Normal 8 25 3 4" xfId="11275" xr:uid="{49ECE9C8-B710-4980-9518-6704F6659B3B}"/>
    <cellStyle name="Normal 8 25 3 4 2" xfId="26113" xr:uid="{B9B2808C-27DA-4FFD-95A8-20D9AE5B543D}"/>
    <cellStyle name="Normal 8 25 3 4 3" xfId="40946" xr:uid="{33D6B912-7819-4D1F-A365-9864D420B474}"/>
    <cellStyle name="Normal 8 25 3 5" xfId="18693" xr:uid="{59883888-8286-40F4-90CC-21C3CE4765DF}"/>
    <cellStyle name="Normal 8 25 3 6" xfId="33526" xr:uid="{A33BB843-0B19-46BE-B763-3166B89D3989}"/>
    <cellStyle name="Normal 8 25 4" xfId="5228" xr:uid="{558EA47F-1F1F-43C3-B06D-841A74889BE1}"/>
    <cellStyle name="Normal 8 25 4 2" xfId="8467" xr:uid="{4F29CC51-EC5A-4B80-9DE1-246F12EC99C4}"/>
    <cellStyle name="Normal 8 25 4 2 2" xfId="15890" xr:uid="{481F4CAB-A3E3-486C-8507-ECC7F7AEEC4B}"/>
    <cellStyle name="Normal 8 25 4 2 2 2" xfId="30728" xr:uid="{B9B972D3-75EF-4266-A6B7-3E04133D7BC5}"/>
    <cellStyle name="Normal 8 25 4 2 2 3" xfId="45561" xr:uid="{2E91C983-95CE-481D-992D-8ADEB7F421E5}"/>
    <cellStyle name="Normal 8 25 4 2 3" xfId="23308" xr:uid="{DDA8730C-7E03-48CE-A453-3A2A4B0AD121}"/>
    <cellStyle name="Normal 8 25 4 2 4" xfId="38141" xr:uid="{8799E36F-8263-4E75-A894-4F0A2D716681}"/>
    <cellStyle name="Normal 8 25 4 3" xfId="12652" xr:uid="{CC46245F-603C-46C2-9072-7837DB55D89E}"/>
    <cellStyle name="Normal 8 25 4 3 2" xfId="27490" xr:uid="{EDEA7AC4-EA31-4CD1-9171-DF23C2F51CF6}"/>
    <cellStyle name="Normal 8 25 4 3 3" xfId="42323" xr:uid="{047E5955-8F54-4328-8449-F3001DA325B2}"/>
    <cellStyle name="Normal 8 25 4 4" xfId="20070" xr:uid="{8BB869EF-0290-498E-B85B-644011AC2418}"/>
    <cellStyle name="Normal 8 25 4 5" xfId="34903" xr:uid="{6B21C733-9827-48E4-98B5-160F5638634C}"/>
    <cellStyle name="Normal 8 25 5" xfId="5738" xr:uid="{CF38B2BF-859C-4C7A-AC8C-0D4634468746}"/>
    <cellStyle name="Normal 8 25 5 2" xfId="8978" xr:uid="{716ED110-3EDD-46B0-88AA-4099EB9D187E}"/>
    <cellStyle name="Normal 8 25 5 2 2" xfId="16401" xr:uid="{07DACC30-C25E-4B26-B3D3-18B63C0BEE3F}"/>
    <cellStyle name="Normal 8 25 5 2 2 2" xfId="31239" xr:uid="{D4EC825E-7948-4F33-8FC4-A5EB0A7BF8B0}"/>
    <cellStyle name="Normal 8 25 5 2 2 3" xfId="46072" xr:uid="{80AD4FAE-9B36-4760-9373-BADDDA1AFDEA}"/>
    <cellStyle name="Normal 8 25 5 2 3" xfId="23819" xr:uid="{D2CE4D27-3ADD-422E-9423-EE9ECE63E74F}"/>
    <cellStyle name="Normal 8 25 5 2 4" xfId="38652" xr:uid="{4695FCAD-1F66-4C89-B0FC-E1DE1E1AA197}"/>
    <cellStyle name="Normal 8 25 5 3" xfId="13163" xr:uid="{2EF09E27-2CF5-41F8-910F-537DDDA437A4}"/>
    <cellStyle name="Normal 8 25 5 3 2" xfId="28001" xr:uid="{5F727DAF-F303-4C07-87A0-F87036A3A0A9}"/>
    <cellStyle name="Normal 8 25 5 3 3" xfId="42834" xr:uid="{AC144293-C913-4481-A99F-DF4B0DDC2A7B}"/>
    <cellStyle name="Normal 8 25 5 4" xfId="20581" xr:uid="{9D056E45-CD9C-45C0-A83A-AFE763F7E076}"/>
    <cellStyle name="Normal 8 25 5 5" xfId="35414" xr:uid="{49C39360-72F5-496D-9F49-15C791AF3542}"/>
    <cellStyle name="Normal 8 25 6" xfId="3853" xr:uid="{31C88E80-EB44-427F-BCA8-0394B7FD4CB7}"/>
    <cellStyle name="Normal 8 25 6 2" xfId="9656" xr:uid="{1B746EA8-E70D-4936-A158-D47858DCD255}"/>
    <cellStyle name="Normal 8 25 6 2 2" xfId="17079" xr:uid="{2F79E54D-EC80-47A9-97CB-703DEF885947}"/>
    <cellStyle name="Normal 8 25 6 2 2 2" xfId="31917" xr:uid="{4A8D48BB-FB13-4B21-A973-F4E544EC6AB8}"/>
    <cellStyle name="Normal 8 25 6 2 2 3" xfId="46750" xr:uid="{B281107A-691E-4A3B-896E-211F54E4844E}"/>
    <cellStyle name="Normal 8 25 6 2 3" xfId="24497" xr:uid="{2D1F3213-C62E-43E9-A8DE-A96030D22A0B}"/>
    <cellStyle name="Normal 8 25 6 2 4" xfId="39330" xr:uid="{69D7B039-4FF5-45D0-AC38-6A862A8209AB}"/>
    <cellStyle name="Normal 8 25 6 3" xfId="11273" xr:uid="{69BB80E5-48D9-48BE-A8E3-CFB4B57608F5}"/>
    <cellStyle name="Normal 8 25 6 3 2" xfId="26111" xr:uid="{7DFB43E6-5A1B-4936-A03B-818B9265D951}"/>
    <cellStyle name="Normal 8 25 6 3 3" xfId="40944" xr:uid="{CD95CD64-C36F-449F-A4D9-F27DC0029E5B}"/>
    <cellStyle name="Normal 8 25 6 4" xfId="18691" xr:uid="{DF24C8B3-9D77-4F46-A617-0D8C2720E829}"/>
    <cellStyle name="Normal 8 25 6 5" xfId="33524" xr:uid="{11CF8B77-3758-4A68-86EB-2F8ACA97DCA9}"/>
    <cellStyle name="Normal 8 25 7" xfId="7089" xr:uid="{670AA71D-B120-4615-B52D-4ADD0F3510FB}"/>
    <cellStyle name="Normal 8 25 7 2" xfId="14512" xr:uid="{2EE2BF6F-FD1D-492A-8E04-C21BCA18AC5E}"/>
    <cellStyle name="Normal 8 25 7 2 2" xfId="29350" xr:uid="{03CBE469-3D64-4482-A82C-AF45CE8FEAED}"/>
    <cellStyle name="Normal 8 25 7 2 3" xfId="44183" xr:uid="{4D3210E0-263D-4579-A7E4-2931B1D8BCE8}"/>
    <cellStyle name="Normal 8 25 7 3" xfId="21930" xr:uid="{C45F94FF-33C7-4182-8D27-CD64BCD599AF}"/>
    <cellStyle name="Normal 8 25 7 4" xfId="36763" xr:uid="{F4E6BDC1-2DB8-4C1D-BE82-E794775BF6C7}"/>
    <cellStyle name="Normal 8 25 8" xfId="10115" xr:uid="{5177CF68-6FB7-4DC6-A468-F8E33FC8F813}"/>
    <cellStyle name="Normal 8 25 8 2" xfId="24953" xr:uid="{56A0438D-D6CF-4784-B870-2A2406CF092E}"/>
    <cellStyle name="Normal 8 25 8 3" xfId="39786" xr:uid="{A0B4E7A5-28B3-4C91-8564-5705E7EEA9F1}"/>
    <cellStyle name="Normal 8 25 9" xfId="17533" xr:uid="{CE3A3D0B-C7A4-4644-A112-7422411E5539}"/>
    <cellStyle name="Normal 8 26" xfId="2648" xr:uid="{01938D2F-F4F9-4163-AB7C-11B8B0612841}"/>
    <cellStyle name="Normal 8 26 10" xfId="32389" xr:uid="{0D6F26A1-34E8-4385-845B-6F84BF6A4563}"/>
    <cellStyle name="Normal 8 26 2" xfId="3857" xr:uid="{8BAB007A-1110-47B8-AE81-AF215C8BC471}"/>
    <cellStyle name="Normal 8 26 2 2" xfId="5229" xr:uid="{7CA7B3DE-F0BA-4A89-BA1C-E33C3D27334A}"/>
    <cellStyle name="Normal 8 26 2 2 2" xfId="8468" xr:uid="{77874266-B5C8-45BF-BF0C-CC3A87998E44}"/>
    <cellStyle name="Normal 8 26 2 2 2 2" xfId="15891" xr:uid="{1E98522D-1CD6-4962-9A5F-98E84FF7934F}"/>
    <cellStyle name="Normal 8 26 2 2 2 2 2" xfId="30729" xr:uid="{73E4D10A-2F1C-42A9-B28F-9EF22B64F436}"/>
    <cellStyle name="Normal 8 26 2 2 2 2 3" xfId="45562" xr:uid="{657C36D2-39E3-4DFB-AE39-DBD39BF4FBF2}"/>
    <cellStyle name="Normal 8 26 2 2 2 3" xfId="23309" xr:uid="{BFF5013E-7180-4815-8381-3E0FB4A9B4D5}"/>
    <cellStyle name="Normal 8 26 2 2 2 4" xfId="38142" xr:uid="{644D2D7A-9B9B-405D-BF46-BAC46D00DC79}"/>
    <cellStyle name="Normal 8 26 2 2 3" xfId="12653" xr:uid="{57CEDCB3-8537-453C-B087-2F8EE0BEA0D6}"/>
    <cellStyle name="Normal 8 26 2 2 3 2" xfId="27491" xr:uid="{D03636D1-F423-4680-9E60-F273F9FB006B}"/>
    <cellStyle name="Normal 8 26 2 2 3 3" xfId="42324" xr:uid="{1CCF336F-7E6E-4A74-B5C1-0111E82957F0}"/>
    <cellStyle name="Normal 8 26 2 2 4" xfId="20071" xr:uid="{4BEDD5AB-8AA1-4CAE-96A7-516B305AE771}"/>
    <cellStyle name="Normal 8 26 2 2 5" xfId="34904" xr:uid="{04EBC361-8DE4-4375-95F0-C02EBFF7A12A}"/>
    <cellStyle name="Normal 8 26 2 3" xfId="7093" xr:uid="{85B66A75-236C-495C-8C4E-624FBAE4C440}"/>
    <cellStyle name="Normal 8 26 2 3 2" xfId="14516" xr:uid="{8E635A4D-75A3-4F79-BEB3-E2B2A3174F6F}"/>
    <cellStyle name="Normal 8 26 2 3 2 2" xfId="29354" xr:uid="{4D12C3F1-0FFF-4773-BB29-15FC95E4E694}"/>
    <cellStyle name="Normal 8 26 2 3 2 3" xfId="44187" xr:uid="{671EE506-2843-4779-9F7F-3533B712BE6E}"/>
    <cellStyle name="Normal 8 26 2 3 3" xfId="21934" xr:uid="{3361576A-2375-4FF1-AF09-DF32647DC389}"/>
    <cellStyle name="Normal 8 26 2 3 4" xfId="36767" xr:uid="{2CC7D469-1D76-4BEA-B56F-A96CB9AA0550}"/>
    <cellStyle name="Normal 8 26 2 4" xfId="11277" xr:uid="{F35A93BA-1F2F-4771-B72B-A9D1ECD50EB2}"/>
    <cellStyle name="Normal 8 26 2 4 2" xfId="26115" xr:uid="{77CDAF68-2F60-4FFB-9282-60ADBD2DB10A}"/>
    <cellStyle name="Normal 8 26 2 4 3" xfId="40948" xr:uid="{83ED65AB-FE5E-4803-A45C-A925FCF71B53}"/>
    <cellStyle name="Normal 8 26 2 5" xfId="18695" xr:uid="{D366D2A1-2EEB-44CE-AF8C-AB97B0158B24}"/>
    <cellStyle name="Normal 8 26 2 6" xfId="33528" xr:uid="{418B49BF-29F5-4A48-821E-56A92C18192D}"/>
    <cellStyle name="Normal 8 26 3" xfId="3858" xr:uid="{BAF1CFEF-40B5-4F81-890C-5C03A48EB211}"/>
    <cellStyle name="Normal 8 26 3 2" xfId="5230" xr:uid="{83FC9C3A-D011-420E-8EE1-7B52D8803506}"/>
    <cellStyle name="Normal 8 26 3 2 2" xfId="8469" xr:uid="{3C0088BE-55D5-4F6D-8543-1D6B0327C052}"/>
    <cellStyle name="Normal 8 26 3 2 2 2" xfId="15892" xr:uid="{EF55CC07-243B-4B9D-B4CB-2AC2EC41E512}"/>
    <cellStyle name="Normal 8 26 3 2 2 2 2" xfId="30730" xr:uid="{860FC67E-77ED-401E-BBD6-3A3B8C48747F}"/>
    <cellStyle name="Normal 8 26 3 2 2 2 3" xfId="45563" xr:uid="{BC3CC7A3-3AF9-4E44-BCDA-BFCDB6D222CE}"/>
    <cellStyle name="Normal 8 26 3 2 2 3" xfId="23310" xr:uid="{F9D71016-42EF-4AE2-BE8D-B9A58A1215A5}"/>
    <cellStyle name="Normal 8 26 3 2 2 4" xfId="38143" xr:uid="{DA999C8B-8239-4CF9-B965-FF33290D266C}"/>
    <cellStyle name="Normal 8 26 3 2 3" xfId="12654" xr:uid="{F8CDB592-CCA4-4F83-97CC-A3347F107B0E}"/>
    <cellStyle name="Normal 8 26 3 2 3 2" xfId="27492" xr:uid="{FF0CDFC4-54D5-4D5F-835A-76DB6B218EC2}"/>
    <cellStyle name="Normal 8 26 3 2 3 3" xfId="42325" xr:uid="{23C3BB8D-6DFB-471F-BAC7-439FC74AB41F}"/>
    <cellStyle name="Normal 8 26 3 2 4" xfId="20072" xr:uid="{0485CD7F-3FF6-4A58-948D-29DFFB352409}"/>
    <cellStyle name="Normal 8 26 3 2 5" xfId="34905" xr:uid="{DDF4AB3D-D411-410F-A447-14F3916B4D4D}"/>
    <cellStyle name="Normal 8 26 3 3" xfId="7094" xr:uid="{DC8135F8-3EEA-409A-AAEB-8EF5DDA71AFF}"/>
    <cellStyle name="Normal 8 26 3 3 2" xfId="14517" xr:uid="{B7286A8B-3C3F-4C30-B9F8-2ADADA7A329A}"/>
    <cellStyle name="Normal 8 26 3 3 2 2" xfId="29355" xr:uid="{45BB74C9-3051-4BEC-9E4B-7CA09FAE7D27}"/>
    <cellStyle name="Normal 8 26 3 3 2 3" xfId="44188" xr:uid="{21CB6901-DD7F-48F7-BC06-F4BFDA4F8E65}"/>
    <cellStyle name="Normal 8 26 3 3 3" xfId="21935" xr:uid="{44487133-F883-452F-BE5C-CD7D344F6658}"/>
    <cellStyle name="Normal 8 26 3 3 4" xfId="36768" xr:uid="{48987A89-588B-42A6-8608-F31400F4047B}"/>
    <cellStyle name="Normal 8 26 3 4" xfId="11278" xr:uid="{AC1CA20E-9B0E-424B-A95A-0ABBD22801D5}"/>
    <cellStyle name="Normal 8 26 3 4 2" xfId="26116" xr:uid="{B2F206ED-BEF4-429C-BCBE-750B774C0E47}"/>
    <cellStyle name="Normal 8 26 3 4 3" xfId="40949" xr:uid="{1E913782-8F30-4878-823C-B5192A01A462}"/>
    <cellStyle name="Normal 8 26 3 5" xfId="18696" xr:uid="{62FC8D58-8D84-4D65-95A6-9B95E977B9E6}"/>
    <cellStyle name="Normal 8 26 3 6" xfId="33529" xr:uid="{9A95F7CC-B513-4DAB-816C-3B15C050C479}"/>
    <cellStyle name="Normal 8 26 4" xfId="5231" xr:uid="{D303F812-8F1E-4720-BA14-4A35DCB509EF}"/>
    <cellStyle name="Normal 8 26 4 2" xfId="8470" xr:uid="{BC918246-490C-4F6D-B816-77400039F319}"/>
    <cellStyle name="Normal 8 26 4 2 2" xfId="15893" xr:uid="{1F99887A-AA12-469E-9C3B-8E4CE5EBB2EE}"/>
    <cellStyle name="Normal 8 26 4 2 2 2" xfId="30731" xr:uid="{99D46F6B-9E60-418D-93BF-A4F6FFDBD518}"/>
    <cellStyle name="Normal 8 26 4 2 2 3" xfId="45564" xr:uid="{05536CDF-0F4A-41C0-B204-824EFDB55070}"/>
    <cellStyle name="Normal 8 26 4 2 3" xfId="23311" xr:uid="{6F3A58CA-687C-4929-B171-A06DE2BF01E4}"/>
    <cellStyle name="Normal 8 26 4 2 4" xfId="38144" xr:uid="{61CE231F-4C60-481C-9737-72B39D06989F}"/>
    <cellStyle name="Normal 8 26 4 3" xfId="12655" xr:uid="{9AF1AD00-2824-49E3-ABCF-089D2E58E0A5}"/>
    <cellStyle name="Normal 8 26 4 3 2" xfId="27493" xr:uid="{7B1E47B8-39F1-4BB9-BECF-C4242C50B863}"/>
    <cellStyle name="Normal 8 26 4 3 3" xfId="42326" xr:uid="{43395ECD-77B7-4571-A8E7-99A05EE8259A}"/>
    <cellStyle name="Normal 8 26 4 4" xfId="20073" xr:uid="{B82EDEEE-7AF9-426B-8EED-8F62EC8674F5}"/>
    <cellStyle name="Normal 8 26 4 5" xfId="34906" xr:uid="{CCC0660B-0C9E-4827-BE11-9401A007AA5B}"/>
    <cellStyle name="Normal 8 26 5" xfId="6055" xr:uid="{ECE3EBD3-D524-4C22-A839-44AAA520CEDE}"/>
    <cellStyle name="Normal 8 26 5 2" xfId="9293" xr:uid="{394F42D5-3D21-4C45-917B-BC0D32FF1F64}"/>
    <cellStyle name="Normal 8 26 5 2 2" xfId="16716" xr:uid="{D5532464-EC06-4D47-B21F-4F5D11536598}"/>
    <cellStyle name="Normal 8 26 5 2 2 2" xfId="31554" xr:uid="{AFDDFC75-10D6-4A7E-A72B-F223BBDE379F}"/>
    <cellStyle name="Normal 8 26 5 2 2 3" xfId="46387" xr:uid="{5F3EC492-41F9-455C-A7C3-77437ECABF46}"/>
    <cellStyle name="Normal 8 26 5 2 3" xfId="24134" xr:uid="{73936946-1117-413E-B7E3-9153452104CF}"/>
    <cellStyle name="Normal 8 26 5 2 4" xfId="38967" xr:uid="{07265F51-EC21-47B2-9695-D7810476421A}"/>
    <cellStyle name="Normal 8 26 5 3" xfId="13478" xr:uid="{6BBBF06C-0132-44F9-83EF-E6D588939DE8}"/>
    <cellStyle name="Normal 8 26 5 3 2" xfId="28316" xr:uid="{8A712C17-5364-431E-B3ED-F1D02FFEBEFB}"/>
    <cellStyle name="Normal 8 26 5 3 3" xfId="43149" xr:uid="{1033006B-27BD-4D46-A661-59A69F75638E}"/>
    <cellStyle name="Normal 8 26 5 4" xfId="20896" xr:uid="{76DD5DF0-59D6-41D1-98BC-209D951751DD}"/>
    <cellStyle name="Normal 8 26 5 5" xfId="35729" xr:uid="{F35B839F-0F21-4EF3-AF39-7C591AA85D73}"/>
    <cellStyle name="Normal 8 26 6" xfId="3856" xr:uid="{A38F93ED-D6EF-4062-B22A-23A3116ECD9C}"/>
    <cellStyle name="Normal 8 26 6 2" xfId="9657" xr:uid="{AE32761A-574F-4ED3-8116-60D0DE113790}"/>
    <cellStyle name="Normal 8 26 6 2 2" xfId="17080" xr:uid="{A4128A70-124E-4577-A3DD-42B093275C89}"/>
    <cellStyle name="Normal 8 26 6 2 2 2" xfId="31918" xr:uid="{BBE46515-75FD-4A46-8889-BD6721389FD5}"/>
    <cellStyle name="Normal 8 26 6 2 2 3" xfId="46751" xr:uid="{126401CC-FEE7-4A39-81B4-88BA967DA650}"/>
    <cellStyle name="Normal 8 26 6 2 3" xfId="24498" xr:uid="{35078C76-31CF-46D9-8DDE-33CF743029CF}"/>
    <cellStyle name="Normal 8 26 6 2 4" xfId="39331" xr:uid="{145AA021-34A4-475B-A1CD-69F79DF4CBF3}"/>
    <cellStyle name="Normal 8 26 6 3" xfId="11276" xr:uid="{4A41762F-2210-4C99-9383-5BCE3824AAF2}"/>
    <cellStyle name="Normal 8 26 6 3 2" xfId="26114" xr:uid="{50305F1B-B314-4CF4-9509-C0310A10C152}"/>
    <cellStyle name="Normal 8 26 6 3 3" xfId="40947" xr:uid="{FB042836-3251-4618-962F-DB22608D1A35}"/>
    <cellStyle name="Normal 8 26 6 4" xfId="18694" xr:uid="{DCF12601-9B83-4EAA-BC8D-76A12743A161}"/>
    <cellStyle name="Normal 8 26 6 5" xfId="33527" xr:uid="{7205EB2F-D701-4152-A0BE-520FF046B415}"/>
    <cellStyle name="Normal 8 26 7" xfId="7092" xr:uid="{498700DC-FBEF-460E-B4BD-08082BF340A6}"/>
    <cellStyle name="Normal 8 26 7 2" xfId="14515" xr:uid="{C94BFCD4-5AF4-48B7-926E-3D42683B029C}"/>
    <cellStyle name="Normal 8 26 7 2 2" xfId="29353" xr:uid="{9536C686-B1CF-4550-B6A2-0712C7C6C3A0}"/>
    <cellStyle name="Normal 8 26 7 2 3" xfId="44186" xr:uid="{1278AF20-B84A-49C3-A32B-06BDD848FC02}"/>
    <cellStyle name="Normal 8 26 7 3" xfId="21933" xr:uid="{DEE6FA8F-D589-42E2-8BB1-310897DC140C}"/>
    <cellStyle name="Normal 8 26 7 4" xfId="36766" xr:uid="{01B31336-AF76-4F92-8468-B3AF5FA3DA57}"/>
    <cellStyle name="Normal 8 26 8" xfId="10138" xr:uid="{63C7F937-4043-4185-8B04-EE157A0E40CE}"/>
    <cellStyle name="Normal 8 26 8 2" xfId="24976" xr:uid="{9C071562-FF6B-4F59-8FBB-B06DE423E336}"/>
    <cellStyle name="Normal 8 26 8 3" xfId="39809" xr:uid="{8A017A45-16F7-4FFF-8BC7-2C2E4CA36F6E}"/>
    <cellStyle name="Normal 8 26 9" xfId="17556" xr:uid="{48079543-0F54-4D09-A173-74BA016EA474}"/>
    <cellStyle name="Normal 8 27" xfId="2620" xr:uid="{5581298E-607C-4033-AF12-022095CFD6C2}"/>
    <cellStyle name="Normal 8 27 10" xfId="32372" xr:uid="{3C616B2A-44E4-4872-B463-D068E49CF98E}"/>
    <cellStyle name="Normal 8 27 2" xfId="3860" xr:uid="{D1906A20-C145-47B0-BB5F-7B65BD9D1135}"/>
    <cellStyle name="Normal 8 27 2 2" xfId="5232" xr:uid="{73384019-45E1-4329-B9F5-68427907633F}"/>
    <cellStyle name="Normal 8 27 2 2 2" xfId="8471" xr:uid="{47F541F5-8D40-4FCE-9E11-9F52CBD84C6F}"/>
    <cellStyle name="Normal 8 27 2 2 2 2" xfId="15894" xr:uid="{565CE091-EA36-41B8-895E-76245B26E3FA}"/>
    <cellStyle name="Normal 8 27 2 2 2 2 2" xfId="30732" xr:uid="{639B902D-FB25-4A66-B9AF-31E8A315E258}"/>
    <cellStyle name="Normal 8 27 2 2 2 2 3" xfId="45565" xr:uid="{BE3C2610-D36A-4126-A1AD-81C913069C88}"/>
    <cellStyle name="Normal 8 27 2 2 2 3" xfId="23312" xr:uid="{8A975758-4472-4816-A898-AB1F202C42D0}"/>
    <cellStyle name="Normal 8 27 2 2 2 4" xfId="38145" xr:uid="{9CD74741-9503-41B8-9178-1C761E6AEE3D}"/>
    <cellStyle name="Normal 8 27 2 2 3" xfId="12656" xr:uid="{87385B21-7153-4219-84CE-E270DF188DB9}"/>
    <cellStyle name="Normal 8 27 2 2 3 2" xfId="27494" xr:uid="{718A9EC9-DBBF-43A9-BE02-1BEC2A9F93CC}"/>
    <cellStyle name="Normal 8 27 2 2 3 3" xfId="42327" xr:uid="{00B95A50-87E2-45DF-A621-D9824A856667}"/>
    <cellStyle name="Normal 8 27 2 2 4" xfId="20074" xr:uid="{A7CB7CAC-40A6-4DAF-8608-20DA48258147}"/>
    <cellStyle name="Normal 8 27 2 2 5" xfId="34907" xr:uid="{CE968967-EF49-430B-944C-30C56474D57E}"/>
    <cellStyle name="Normal 8 27 2 3" xfId="7096" xr:uid="{53E0C955-B91B-409E-8AA2-236291C93E15}"/>
    <cellStyle name="Normal 8 27 2 3 2" xfId="14519" xr:uid="{AA9A385A-33C6-4F63-AB6C-92BAF15AD3E1}"/>
    <cellStyle name="Normal 8 27 2 3 2 2" xfId="29357" xr:uid="{0897B4E6-A8EA-448B-AD43-F4C3D37A3356}"/>
    <cellStyle name="Normal 8 27 2 3 2 3" xfId="44190" xr:uid="{8153AA01-19A0-4989-8D7A-AF5B031CBAC6}"/>
    <cellStyle name="Normal 8 27 2 3 3" xfId="21937" xr:uid="{9EFEED27-FCB1-424B-A1EE-6D0C9451D441}"/>
    <cellStyle name="Normal 8 27 2 3 4" xfId="36770" xr:uid="{F669D99D-53B2-49DA-A257-276A806C247D}"/>
    <cellStyle name="Normal 8 27 2 4" xfId="11280" xr:uid="{CEA239F7-548B-4DA3-AA7E-DED6FD936E0D}"/>
    <cellStyle name="Normal 8 27 2 4 2" xfId="26118" xr:uid="{0EEC2717-F8CE-4909-9CCE-378C3CB47DC3}"/>
    <cellStyle name="Normal 8 27 2 4 3" xfId="40951" xr:uid="{4BC24AAE-A16C-49A1-87BB-68E199ECD8C2}"/>
    <cellStyle name="Normal 8 27 2 5" xfId="18698" xr:uid="{2437FF63-7413-471D-BFEA-EC471DF80893}"/>
    <cellStyle name="Normal 8 27 2 6" xfId="33531" xr:uid="{CC03E039-591E-4F9C-84B4-8A8EF3332AAF}"/>
    <cellStyle name="Normal 8 27 3" xfId="3861" xr:uid="{D5AAC347-CCC4-437F-AAFB-47DD5F7594D6}"/>
    <cellStyle name="Normal 8 27 3 2" xfId="5233" xr:uid="{6C5C507D-CAFA-4EB9-AEBA-EDACFF71BFF1}"/>
    <cellStyle name="Normal 8 27 3 2 2" xfId="8472" xr:uid="{E80C0617-A122-45FC-AE0F-E3DB1F597A3B}"/>
    <cellStyle name="Normal 8 27 3 2 2 2" xfId="15895" xr:uid="{D3812B6A-E05E-4A96-A42F-772197F45781}"/>
    <cellStyle name="Normal 8 27 3 2 2 2 2" xfId="30733" xr:uid="{BB7684F1-CD49-4DA5-9060-0DD7416D58A9}"/>
    <cellStyle name="Normal 8 27 3 2 2 2 3" xfId="45566" xr:uid="{65556F5B-8D78-4B77-8F37-F3827E2DEA4E}"/>
    <cellStyle name="Normal 8 27 3 2 2 3" xfId="23313" xr:uid="{3EAE99C9-857F-4C65-A888-41F178850DE3}"/>
    <cellStyle name="Normal 8 27 3 2 2 4" xfId="38146" xr:uid="{A28BE556-7654-45C1-B32B-6FBF6DDF7BE8}"/>
    <cellStyle name="Normal 8 27 3 2 3" xfId="12657" xr:uid="{3F57302F-1E96-426C-97E2-52BA631F561C}"/>
    <cellStyle name="Normal 8 27 3 2 3 2" xfId="27495" xr:uid="{EFC9FE99-6D29-4A2F-85D4-394D8B6078C5}"/>
    <cellStyle name="Normal 8 27 3 2 3 3" xfId="42328" xr:uid="{D51387ED-9FBA-4BE1-A1A9-2D948AD06975}"/>
    <cellStyle name="Normal 8 27 3 2 4" xfId="20075" xr:uid="{22C953F2-FB31-43FB-BC09-2B314DD1E05C}"/>
    <cellStyle name="Normal 8 27 3 2 5" xfId="34908" xr:uid="{1D78054C-864C-46F5-8946-335DB7DA3F07}"/>
    <cellStyle name="Normal 8 27 3 3" xfId="7097" xr:uid="{F2419096-4178-4619-9E7C-18898A063674}"/>
    <cellStyle name="Normal 8 27 3 3 2" xfId="14520" xr:uid="{5529300D-8FB2-4348-A138-B91A734ADE64}"/>
    <cellStyle name="Normal 8 27 3 3 2 2" xfId="29358" xr:uid="{12063E22-47C3-46B1-9E94-2EDE320C5BF3}"/>
    <cellStyle name="Normal 8 27 3 3 2 3" xfId="44191" xr:uid="{FD5A656F-852C-4D6C-A87B-53B676FCA393}"/>
    <cellStyle name="Normal 8 27 3 3 3" xfId="21938" xr:uid="{E292EA23-C42C-497A-9668-51C7A96F996D}"/>
    <cellStyle name="Normal 8 27 3 3 4" xfId="36771" xr:uid="{C688E480-7553-49A0-A88A-9D87B4C667D6}"/>
    <cellStyle name="Normal 8 27 3 4" xfId="11281" xr:uid="{556F28CC-2AAF-4878-91EA-D00322B1EB8C}"/>
    <cellStyle name="Normal 8 27 3 4 2" xfId="26119" xr:uid="{000BB357-6731-4A91-B3CE-F27F318FAB33}"/>
    <cellStyle name="Normal 8 27 3 4 3" xfId="40952" xr:uid="{84BEEF0C-D5A8-4277-94C0-FA64C2052D5C}"/>
    <cellStyle name="Normal 8 27 3 5" xfId="18699" xr:uid="{548D0ECA-FB03-4A0A-878B-0168BF5B8011}"/>
    <cellStyle name="Normal 8 27 3 6" xfId="33532" xr:uid="{51535D97-93D4-4855-AF98-C20B0E7A1A6E}"/>
    <cellStyle name="Normal 8 27 4" xfId="5234" xr:uid="{85AB64AA-1287-4F5C-BF37-9FC836B9BDBD}"/>
    <cellStyle name="Normal 8 27 4 2" xfId="8473" xr:uid="{A56DE958-89B5-41F6-8D24-CF870E7308E9}"/>
    <cellStyle name="Normal 8 27 4 2 2" xfId="15896" xr:uid="{220AA58A-03E8-41F2-98C3-AC74E592FE66}"/>
    <cellStyle name="Normal 8 27 4 2 2 2" xfId="30734" xr:uid="{D9258830-1C4B-43E1-9D15-69C5CF1CD67C}"/>
    <cellStyle name="Normal 8 27 4 2 2 3" xfId="45567" xr:uid="{96E7E3C7-FC70-452B-8322-CA2DD94C85A3}"/>
    <cellStyle name="Normal 8 27 4 2 3" xfId="23314" xr:uid="{23E1F222-5E20-4201-81A2-179C42F67C7C}"/>
    <cellStyle name="Normal 8 27 4 2 4" xfId="38147" xr:uid="{AF38122D-44C1-4902-B01C-D65D8363FA59}"/>
    <cellStyle name="Normal 8 27 4 3" xfId="12658" xr:uid="{3E05F0EA-76A1-4FD5-BE20-D1C5E379EDB9}"/>
    <cellStyle name="Normal 8 27 4 3 2" xfId="27496" xr:uid="{77D6443C-207F-44F5-8750-71243D920C38}"/>
    <cellStyle name="Normal 8 27 4 3 3" xfId="42329" xr:uid="{3DBEE338-631E-4D01-A781-56FA6491E3CB}"/>
    <cellStyle name="Normal 8 27 4 4" xfId="20076" xr:uid="{4CC7A27F-C383-478F-A3ED-DB44CA1EEE57}"/>
    <cellStyle name="Normal 8 27 4 5" xfId="34909" xr:uid="{D245D099-BCF9-4C3D-9BA3-D0C9029C3302}"/>
    <cellStyle name="Normal 8 27 5" xfId="5712" xr:uid="{A02E2B4D-D048-4F28-BDF6-7170274D3D97}"/>
    <cellStyle name="Normal 8 27 5 2" xfId="8952" xr:uid="{5F49DE6D-D2B5-4888-8553-017B9DA0F1FF}"/>
    <cellStyle name="Normal 8 27 5 2 2" xfId="16375" xr:uid="{F3529033-F6AA-462C-8F55-B954788E8EB6}"/>
    <cellStyle name="Normal 8 27 5 2 2 2" xfId="31213" xr:uid="{88A873E4-EDDE-4066-8EB4-31B79C3AFBC9}"/>
    <cellStyle name="Normal 8 27 5 2 2 3" xfId="46046" xr:uid="{36CAAC1D-2363-4D70-9623-333E51F8D9DE}"/>
    <cellStyle name="Normal 8 27 5 2 3" xfId="23793" xr:uid="{86E4A4B6-EEAC-449E-B7D5-290CC10D45EE}"/>
    <cellStyle name="Normal 8 27 5 2 4" xfId="38626" xr:uid="{B4DD9DA9-A89A-4F36-8F72-D609BBC95342}"/>
    <cellStyle name="Normal 8 27 5 3" xfId="13137" xr:uid="{106091C2-5820-43D7-BDA3-7B7D487D1F13}"/>
    <cellStyle name="Normal 8 27 5 3 2" xfId="27975" xr:uid="{C235E4E8-08EF-4B03-81D8-17489779D3AE}"/>
    <cellStyle name="Normal 8 27 5 3 3" xfId="42808" xr:uid="{3C0BDB0E-07EB-4DFE-B7F2-80DF3F529970}"/>
    <cellStyle name="Normal 8 27 5 4" xfId="20555" xr:uid="{754F4C66-F293-4507-AA96-769E7466331D}"/>
    <cellStyle name="Normal 8 27 5 5" xfId="35388" xr:uid="{9E6B86E5-2709-44D9-BEA9-5CD2D3ED587A}"/>
    <cellStyle name="Normal 8 27 6" xfId="3859" xr:uid="{8B9B85BA-3058-44E7-96D5-D14F7DAFE93C}"/>
    <cellStyle name="Normal 8 27 6 2" xfId="9658" xr:uid="{FBA5943C-052C-4A9C-8016-BDDD5A5D7FB7}"/>
    <cellStyle name="Normal 8 27 6 2 2" xfId="17081" xr:uid="{16EBA183-5DCE-47FF-8DC6-41198ED2DEA0}"/>
    <cellStyle name="Normal 8 27 6 2 2 2" xfId="31919" xr:uid="{CFBC3CD5-C3E8-4D6B-9205-22F141C926F3}"/>
    <cellStyle name="Normal 8 27 6 2 2 3" xfId="46752" xr:uid="{ACFD7E87-EC38-4123-AF22-F981C15703DD}"/>
    <cellStyle name="Normal 8 27 6 2 3" xfId="24499" xr:uid="{3ADE085A-3B47-481E-8DA6-763265D5B1EB}"/>
    <cellStyle name="Normal 8 27 6 2 4" xfId="39332" xr:uid="{580D40FD-1B3B-44A4-A571-DDCC84FCF0DD}"/>
    <cellStyle name="Normal 8 27 6 3" xfId="11279" xr:uid="{E1B812EB-B295-42D6-AEFB-6CE04350F621}"/>
    <cellStyle name="Normal 8 27 6 3 2" xfId="26117" xr:uid="{8233BF71-2637-4A5D-B019-B6690F0B6B2D}"/>
    <cellStyle name="Normal 8 27 6 3 3" xfId="40950" xr:uid="{0AACF7EC-7213-4673-ADF0-C23F4A48B4C5}"/>
    <cellStyle name="Normal 8 27 6 4" xfId="18697" xr:uid="{E7F9AB8A-BDB1-4BF3-8F0C-FF41211C1C65}"/>
    <cellStyle name="Normal 8 27 6 5" xfId="33530" xr:uid="{DA8B1432-1E70-4DCA-AA19-8E9A3BE084A5}"/>
    <cellStyle name="Normal 8 27 7" xfId="7095" xr:uid="{678C432C-AF3E-4F44-BB37-3478A2FBD8D4}"/>
    <cellStyle name="Normal 8 27 7 2" xfId="14518" xr:uid="{C7CAC639-3399-479C-94F8-51268EE1C5B8}"/>
    <cellStyle name="Normal 8 27 7 2 2" xfId="29356" xr:uid="{C4640042-5937-45F2-8D61-D92EA1AC2096}"/>
    <cellStyle name="Normal 8 27 7 2 3" xfId="44189" xr:uid="{DACF8CC4-F0BC-48A6-BECB-2E60D17B0203}"/>
    <cellStyle name="Normal 8 27 7 3" xfId="21936" xr:uid="{6B59B83A-EB41-4C7B-8F0D-94449324177C}"/>
    <cellStyle name="Normal 8 27 7 4" xfId="36769" xr:uid="{F37F52C0-C009-41E1-AC16-80A9A6C933EE}"/>
    <cellStyle name="Normal 8 27 8" xfId="10121" xr:uid="{3AD6F3ED-C146-4BF6-B947-DA2A62944604}"/>
    <cellStyle name="Normal 8 27 8 2" xfId="24959" xr:uid="{1C03FB4F-0003-43D9-A8EC-441B89E405A5}"/>
    <cellStyle name="Normal 8 27 8 3" xfId="39792" xr:uid="{9D5620F7-C664-4556-B493-BCB32046CE79}"/>
    <cellStyle name="Normal 8 27 9" xfId="17539" xr:uid="{35F13C90-0B40-4E8A-8E71-1CC5E1C70161}"/>
    <cellStyle name="Normal 8 28" xfId="2593" xr:uid="{B8BFC839-FD2E-48DA-91DD-4E22E0976C39}"/>
    <cellStyle name="Normal 8 28 10" xfId="32356" xr:uid="{540F1875-6F20-4928-92B1-01E7B4E39EBD}"/>
    <cellStyle name="Normal 8 28 2" xfId="3863" xr:uid="{D4EC840F-2C22-44FE-9F67-3E41C2DC32F9}"/>
    <cellStyle name="Normal 8 28 2 2" xfId="5235" xr:uid="{BF315308-A8E0-4569-8EC6-D4B4FF954CF2}"/>
    <cellStyle name="Normal 8 28 2 2 2" xfId="8474" xr:uid="{E8771B6E-08E6-471A-9083-75FC594C00D0}"/>
    <cellStyle name="Normal 8 28 2 2 2 2" xfId="15897" xr:uid="{64F2AA5F-DF6A-4613-94B1-3DA3575AA717}"/>
    <cellStyle name="Normal 8 28 2 2 2 2 2" xfId="30735" xr:uid="{9E59D50C-0CD8-4CA2-AEF5-F17D781C6234}"/>
    <cellStyle name="Normal 8 28 2 2 2 2 3" xfId="45568" xr:uid="{3E10F021-7277-48BD-9ECA-0CC3A66A2714}"/>
    <cellStyle name="Normal 8 28 2 2 2 3" xfId="23315" xr:uid="{4DBA0377-CA73-4566-949A-EA248FCBA38A}"/>
    <cellStyle name="Normal 8 28 2 2 2 4" xfId="38148" xr:uid="{3BD56711-54EE-4457-93F8-2B97EC86D14A}"/>
    <cellStyle name="Normal 8 28 2 2 3" xfId="12659" xr:uid="{EA4C893F-6A68-4C37-86F3-2F3F8F900E17}"/>
    <cellStyle name="Normal 8 28 2 2 3 2" xfId="27497" xr:uid="{6DD65AE4-5417-4FD1-8B81-3045EE117B46}"/>
    <cellStyle name="Normal 8 28 2 2 3 3" xfId="42330" xr:uid="{BA93C24B-29A6-46BE-A875-8A84AFCE5028}"/>
    <cellStyle name="Normal 8 28 2 2 4" xfId="20077" xr:uid="{4CD5ABC6-1B97-4FC4-9F2C-D5E3F8754C8C}"/>
    <cellStyle name="Normal 8 28 2 2 5" xfId="34910" xr:uid="{FDE22BEC-AC9A-4E18-BA07-0BF58F9C1FC0}"/>
    <cellStyle name="Normal 8 28 2 3" xfId="7099" xr:uid="{111A536F-8E01-4C86-850B-6868C86E3792}"/>
    <cellStyle name="Normal 8 28 2 3 2" xfId="14522" xr:uid="{EF4210B2-9774-4706-AF35-D3865D5E6CD4}"/>
    <cellStyle name="Normal 8 28 2 3 2 2" xfId="29360" xr:uid="{D1EF0E93-8776-476A-87F4-3513D3E7E18D}"/>
    <cellStyle name="Normal 8 28 2 3 2 3" xfId="44193" xr:uid="{1DD8D985-8783-4DD8-8FE9-258392303271}"/>
    <cellStyle name="Normal 8 28 2 3 3" xfId="21940" xr:uid="{1F978717-4ECC-4A33-97E6-7A062B4B85D3}"/>
    <cellStyle name="Normal 8 28 2 3 4" xfId="36773" xr:uid="{43C205DF-7156-4D0C-8C8B-0C693C3C2BDA}"/>
    <cellStyle name="Normal 8 28 2 4" xfId="11283" xr:uid="{18039702-6E96-46F9-8405-E1D477F26EE8}"/>
    <cellStyle name="Normal 8 28 2 4 2" xfId="26121" xr:uid="{EC51FB2E-D87F-455F-B58A-512312718005}"/>
    <cellStyle name="Normal 8 28 2 4 3" xfId="40954" xr:uid="{A84EC6FD-55FA-4370-9195-82A7854AB880}"/>
    <cellStyle name="Normal 8 28 2 5" xfId="18701" xr:uid="{FE8D2F45-93B1-4084-80DE-3DE26AB6D5E0}"/>
    <cellStyle name="Normal 8 28 2 6" xfId="33534" xr:uid="{4E0214C5-B152-41EE-ADB2-E21FD7E53F01}"/>
    <cellStyle name="Normal 8 28 3" xfId="3864" xr:uid="{668E44C5-5129-463C-83A7-5BE12AFB230E}"/>
    <cellStyle name="Normal 8 28 3 2" xfId="5236" xr:uid="{531C5D06-D2ED-4FE5-89E7-1BF4F215E73D}"/>
    <cellStyle name="Normal 8 28 3 2 2" xfId="8475" xr:uid="{660690F5-0FD7-41C3-99B9-8E971C214E83}"/>
    <cellStyle name="Normal 8 28 3 2 2 2" xfId="15898" xr:uid="{F25D9731-3797-4244-A385-CE0D70BDA4BC}"/>
    <cellStyle name="Normal 8 28 3 2 2 2 2" xfId="30736" xr:uid="{BF1B8638-5B79-4936-AF1B-54D36870A1B7}"/>
    <cellStyle name="Normal 8 28 3 2 2 2 3" xfId="45569" xr:uid="{6D0BBD5F-4CCD-4BB0-A655-C3181C12D742}"/>
    <cellStyle name="Normal 8 28 3 2 2 3" xfId="23316" xr:uid="{F2BC8664-A4E5-4946-B0B4-B7942D096348}"/>
    <cellStyle name="Normal 8 28 3 2 2 4" xfId="38149" xr:uid="{CFF47421-7F79-474D-AF7F-965511F47FEE}"/>
    <cellStyle name="Normal 8 28 3 2 3" xfId="12660" xr:uid="{4AFF4C06-95DC-480F-AAEE-ADA6316ECA3F}"/>
    <cellStyle name="Normal 8 28 3 2 3 2" xfId="27498" xr:uid="{B2AD8142-EAA2-44BF-9F9E-4A5DC19F0CD4}"/>
    <cellStyle name="Normal 8 28 3 2 3 3" xfId="42331" xr:uid="{A0CC7A9E-29EC-49F4-8DEB-E298CD30E6A7}"/>
    <cellStyle name="Normal 8 28 3 2 4" xfId="20078" xr:uid="{5687D1FE-54DE-4809-A3DC-F77840976843}"/>
    <cellStyle name="Normal 8 28 3 2 5" xfId="34911" xr:uid="{650D3022-EB00-4178-9E39-D63CDC4D6965}"/>
    <cellStyle name="Normal 8 28 3 3" xfId="7100" xr:uid="{843E381A-7B5A-467F-AFA1-0310B1A46359}"/>
    <cellStyle name="Normal 8 28 3 3 2" xfId="14523" xr:uid="{A9E60489-A23A-4F4B-9454-E448114EBEB4}"/>
    <cellStyle name="Normal 8 28 3 3 2 2" xfId="29361" xr:uid="{63A87832-4091-4802-9A52-745C65BEA429}"/>
    <cellStyle name="Normal 8 28 3 3 2 3" xfId="44194" xr:uid="{A2D83784-EC5A-4909-8B4E-B3F002A284EA}"/>
    <cellStyle name="Normal 8 28 3 3 3" xfId="21941" xr:uid="{0697EDE7-78F4-4479-9E25-4D8A715B4BD3}"/>
    <cellStyle name="Normal 8 28 3 3 4" xfId="36774" xr:uid="{CBB056E7-C04F-4B85-B81B-2821A70A6D4C}"/>
    <cellStyle name="Normal 8 28 3 4" xfId="11284" xr:uid="{C14ACAA5-57C6-4A00-883B-A172D26D1AA4}"/>
    <cellStyle name="Normal 8 28 3 4 2" xfId="26122" xr:uid="{583D122E-943E-47FE-BE70-AFB68A6E032A}"/>
    <cellStyle name="Normal 8 28 3 4 3" xfId="40955" xr:uid="{5FEF77CE-B205-4CFE-B353-A36FD2A39CA9}"/>
    <cellStyle name="Normal 8 28 3 5" xfId="18702" xr:uid="{7E0A3CDF-22F6-427E-A74D-813B1C15DB86}"/>
    <cellStyle name="Normal 8 28 3 6" xfId="33535" xr:uid="{F05EE9AD-11F9-468D-8B66-9B2F47427596}"/>
    <cellStyle name="Normal 8 28 4" xfId="5237" xr:uid="{A7ECA8CE-BCE4-4362-877A-D2823FE94251}"/>
    <cellStyle name="Normal 8 28 4 2" xfId="8476" xr:uid="{923A2949-3D81-4105-8765-6DE2F55DC930}"/>
    <cellStyle name="Normal 8 28 4 2 2" xfId="15899" xr:uid="{8C5F027F-EEF6-435D-A606-6467B2531421}"/>
    <cellStyle name="Normal 8 28 4 2 2 2" xfId="30737" xr:uid="{E90B1B88-C6E0-401B-B300-FC5A79BD501C}"/>
    <cellStyle name="Normal 8 28 4 2 2 3" xfId="45570" xr:uid="{5F6E520D-7F35-4F02-BBB4-BB79DB5EA1D8}"/>
    <cellStyle name="Normal 8 28 4 2 3" xfId="23317" xr:uid="{ADAB4C10-42EC-4915-86E9-1E546DADE05A}"/>
    <cellStyle name="Normal 8 28 4 2 4" xfId="38150" xr:uid="{2C4C92EF-5A6B-40FF-8D68-CC96BBB81970}"/>
    <cellStyle name="Normal 8 28 4 3" xfId="12661" xr:uid="{00B139FA-4350-46B2-97A2-CF999DE6BEA2}"/>
    <cellStyle name="Normal 8 28 4 3 2" xfId="27499" xr:uid="{14997FF0-B637-4489-8047-3F52A84C19D0}"/>
    <cellStyle name="Normal 8 28 4 3 3" xfId="42332" xr:uid="{CECA5D7E-78A8-4446-B6A1-AD4E2951AE0D}"/>
    <cellStyle name="Normal 8 28 4 4" xfId="20079" xr:uid="{E5023F94-E0F5-4F9C-A323-48089D2249BF}"/>
    <cellStyle name="Normal 8 28 4 5" xfId="34912" xr:uid="{6A6EF41A-A2CA-41E4-AF68-D0525562670B}"/>
    <cellStyle name="Normal 8 28 5" xfId="5884" xr:uid="{0F750309-704E-4B26-BE10-3C41A8BAEA15}"/>
    <cellStyle name="Normal 8 28 5 2" xfId="9123" xr:uid="{BA283590-4BE8-44C1-B7AA-9A5287AE041E}"/>
    <cellStyle name="Normal 8 28 5 2 2" xfId="16546" xr:uid="{D74D223E-DA93-4F17-872C-A9EB69F9CD19}"/>
    <cellStyle name="Normal 8 28 5 2 2 2" xfId="31384" xr:uid="{036A3440-23E4-4DD6-9701-EE9DC311016B}"/>
    <cellStyle name="Normal 8 28 5 2 2 3" xfId="46217" xr:uid="{248E939A-B795-4B14-BCA3-0B4FBC67197B}"/>
    <cellStyle name="Normal 8 28 5 2 3" xfId="23964" xr:uid="{C0F82813-574B-45CA-A911-A4870B7906F3}"/>
    <cellStyle name="Normal 8 28 5 2 4" xfId="38797" xr:uid="{AFCAB12C-CA3D-4DC0-AF99-6C15FC305108}"/>
    <cellStyle name="Normal 8 28 5 3" xfId="13308" xr:uid="{B9A63608-B279-48E7-845B-FB02D2B7AA92}"/>
    <cellStyle name="Normal 8 28 5 3 2" xfId="28146" xr:uid="{B016A4F7-8775-4B48-8781-59EFB2D9D989}"/>
    <cellStyle name="Normal 8 28 5 3 3" xfId="42979" xr:uid="{D9D57035-FEEA-4147-904F-6DB5B6790F39}"/>
    <cellStyle name="Normal 8 28 5 4" xfId="20726" xr:uid="{C5CBA022-C513-4ADD-B443-DDE55E6C50F6}"/>
    <cellStyle name="Normal 8 28 5 5" xfId="35559" xr:uid="{2D4FF7E1-0C53-4FE9-B0DB-7C5C94AEF332}"/>
    <cellStyle name="Normal 8 28 6" xfId="3862" xr:uid="{A5DED68F-695E-4B1C-9ABA-A63CB313E855}"/>
    <cellStyle name="Normal 8 28 6 2" xfId="9659" xr:uid="{AB442E86-12A8-4092-BA14-A7334741ECB9}"/>
    <cellStyle name="Normal 8 28 6 2 2" xfId="17082" xr:uid="{6A7F49A5-CF99-4AD3-BFD0-ABADF6B0B168}"/>
    <cellStyle name="Normal 8 28 6 2 2 2" xfId="31920" xr:uid="{DE45AA5B-B44D-4B02-9701-B9D12735A995}"/>
    <cellStyle name="Normal 8 28 6 2 2 3" xfId="46753" xr:uid="{E8D873BC-2178-47E9-ABD5-BDB10ED1ABAB}"/>
    <cellStyle name="Normal 8 28 6 2 3" xfId="24500" xr:uid="{E766895B-B2C9-4B6A-A228-C722CC621194}"/>
    <cellStyle name="Normal 8 28 6 2 4" xfId="39333" xr:uid="{0AB0DB50-138E-46C0-A661-452C1E7A78F6}"/>
    <cellStyle name="Normal 8 28 6 3" xfId="11282" xr:uid="{0D49BC18-1D72-4B58-922D-AF6B880EE7C8}"/>
    <cellStyle name="Normal 8 28 6 3 2" xfId="26120" xr:uid="{904229FD-8E1F-4671-AB38-CDB679ABBD54}"/>
    <cellStyle name="Normal 8 28 6 3 3" xfId="40953" xr:uid="{526C1825-8721-47FA-8121-6CACDD166094}"/>
    <cellStyle name="Normal 8 28 6 4" xfId="18700" xr:uid="{46488F73-4C03-4A89-947E-876A4684D2D2}"/>
    <cellStyle name="Normal 8 28 6 5" xfId="33533" xr:uid="{0A4DA4C5-16D2-47AB-98B3-BD43F7A96944}"/>
    <cellStyle name="Normal 8 28 7" xfId="7098" xr:uid="{38BA3039-873A-49BF-8426-64E207959C96}"/>
    <cellStyle name="Normal 8 28 7 2" xfId="14521" xr:uid="{7A864C01-4F69-4244-BC24-3E0A8279124D}"/>
    <cellStyle name="Normal 8 28 7 2 2" xfId="29359" xr:uid="{C968CCED-4592-47A0-AFAC-6D895FB6E802}"/>
    <cellStyle name="Normal 8 28 7 2 3" xfId="44192" xr:uid="{82DE2575-BF83-44A4-8528-91ADB88AE599}"/>
    <cellStyle name="Normal 8 28 7 3" xfId="21939" xr:uid="{1E17B6F3-7B90-432A-88EC-604544A40BA1}"/>
    <cellStyle name="Normal 8 28 7 4" xfId="36772" xr:uid="{238D5490-290D-4E2D-9051-B31FBC913AE2}"/>
    <cellStyle name="Normal 8 28 8" xfId="10105" xr:uid="{9B495012-98B9-4068-A500-40E7D22F1943}"/>
    <cellStyle name="Normal 8 28 8 2" xfId="24943" xr:uid="{B65F503F-3260-4A09-8DA2-1F3CDCBD30DA}"/>
    <cellStyle name="Normal 8 28 8 3" xfId="39776" xr:uid="{D018E88C-A5EE-41EF-AD2F-E0F53501BDA9}"/>
    <cellStyle name="Normal 8 28 9" xfId="17523" xr:uid="{859DA637-CAF8-43FF-A31F-0AFF4E544463}"/>
    <cellStyle name="Normal 8 29" xfId="2643" xr:uid="{0C4C043C-11CA-497F-AB51-518FEE640B21}"/>
    <cellStyle name="Normal 8 29 10" xfId="32386" xr:uid="{DA40C014-4572-4795-9696-6DCAF6076F61}"/>
    <cellStyle name="Normal 8 29 2" xfId="3866" xr:uid="{747B4F09-0F9B-4801-AF63-FD75B91BCF4B}"/>
    <cellStyle name="Normal 8 29 2 2" xfId="5238" xr:uid="{065D6439-37E2-49E9-8EC7-6D1246B3DEAB}"/>
    <cellStyle name="Normal 8 29 2 2 2" xfId="8477" xr:uid="{D0F736C3-A27C-44D8-B9E9-463D60CA8DBE}"/>
    <cellStyle name="Normal 8 29 2 2 2 2" xfId="15900" xr:uid="{A4BDBF0E-059F-4C37-97CF-B000319AC9A0}"/>
    <cellStyle name="Normal 8 29 2 2 2 2 2" xfId="30738" xr:uid="{9BDE64D9-1FCA-491F-8DBC-53EF885EF860}"/>
    <cellStyle name="Normal 8 29 2 2 2 2 3" xfId="45571" xr:uid="{C7A15711-0220-4045-A570-58198576170D}"/>
    <cellStyle name="Normal 8 29 2 2 2 3" xfId="23318" xr:uid="{C0C5904E-B792-4E7A-BDFA-6FEB9F4FD302}"/>
    <cellStyle name="Normal 8 29 2 2 2 4" xfId="38151" xr:uid="{BBF5EBD0-B147-4E3A-8B8E-249EB815A0CD}"/>
    <cellStyle name="Normal 8 29 2 2 3" xfId="12662" xr:uid="{852E4AD4-2E96-448C-9C49-496BEADE7A25}"/>
    <cellStyle name="Normal 8 29 2 2 3 2" xfId="27500" xr:uid="{F1B9A85F-FDC9-4E3B-AF4E-E2C51C720FC9}"/>
    <cellStyle name="Normal 8 29 2 2 3 3" xfId="42333" xr:uid="{27DD7E46-D0A5-47CA-9382-511993B7435F}"/>
    <cellStyle name="Normal 8 29 2 2 4" xfId="20080" xr:uid="{E0DBB1D3-216D-4CA0-89C6-2B55CC5C217E}"/>
    <cellStyle name="Normal 8 29 2 2 5" xfId="34913" xr:uid="{49201DB4-2436-4372-8BDE-8F8B7C016F39}"/>
    <cellStyle name="Normal 8 29 2 3" xfId="7102" xr:uid="{EA26C349-FDE2-4454-8FD5-EF30FD275222}"/>
    <cellStyle name="Normal 8 29 2 3 2" xfId="14525" xr:uid="{D6412B73-D4F6-4C55-8192-04C69ABBBAF7}"/>
    <cellStyle name="Normal 8 29 2 3 2 2" xfId="29363" xr:uid="{498327D5-CB84-4162-B7BD-A69A61058535}"/>
    <cellStyle name="Normal 8 29 2 3 2 3" xfId="44196" xr:uid="{2695DE54-CA01-4C5F-9312-444B9BDED628}"/>
    <cellStyle name="Normal 8 29 2 3 3" xfId="21943" xr:uid="{CE132DF1-F2E4-469F-AA8F-E49DE048BDB2}"/>
    <cellStyle name="Normal 8 29 2 3 4" xfId="36776" xr:uid="{77420E4E-9AC7-49EE-A229-65582D45C096}"/>
    <cellStyle name="Normal 8 29 2 4" xfId="11286" xr:uid="{73A1213A-BD7A-48AB-9F0E-EC64DC412C45}"/>
    <cellStyle name="Normal 8 29 2 4 2" xfId="26124" xr:uid="{3E9FDAAD-C3D1-4E4C-8BE8-2C28C70FD638}"/>
    <cellStyle name="Normal 8 29 2 4 3" xfId="40957" xr:uid="{686923D7-F035-4023-84CA-9D78C048B660}"/>
    <cellStyle name="Normal 8 29 2 5" xfId="18704" xr:uid="{49AA500E-E350-49F2-BF6B-27E792D3F0D9}"/>
    <cellStyle name="Normal 8 29 2 6" xfId="33537" xr:uid="{40D4AAD9-EB9D-496B-AC73-5170D75BC3F6}"/>
    <cellStyle name="Normal 8 29 3" xfId="3867" xr:uid="{CAE74C6E-5C34-45E6-908D-0FC612034869}"/>
    <cellStyle name="Normal 8 29 3 2" xfId="5239" xr:uid="{C0B15C35-82EB-4F00-9809-D02167405C14}"/>
    <cellStyle name="Normal 8 29 3 2 2" xfId="8478" xr:uid="{759CB181-F559-4C74-8E1F-483192F626A7}"/>
    <cellStyle name="Normal 8 29 3 2 2 2" xfId="15901" xr:uid="{CC7D6A64-9DA5-46E2-B72B-A9DF43D01024}"/>
    <cellStyle name="Normal 8 29 3 2 2 2 2" xfId="30739" xr:uid="{0862DD52-6D49-4280-96CA-61D394CE99AD}"/>
    <cellStyle name="Normal 8 29 3 2 2 2 3" xfId="45572" xr:uid="{73FC5B48-8440-4F8C-8CE9-1D98616072FA}"/>
    <cellStyle name="Normal 8 29 3 2 2 3" xfId="23319" xr:uid="{0CE3FFF4-D55D-47A1-A91D-298C5D564BB0}"/>
    <cellStyle name="Normal 8 29 3 2 2 4" xfId="38152" xr:uid="{7B7FD0DC-CC39-4C82-8DA0-22E26F4E3D78}"/>
    <cellStyle name="Normal 8 29 3 2 3" xfId="12663" xr:uid="{BD492752-7F07-4008-AD77-492381F45C70}"/>
    <cellStyle name="Normal 8 29 3 2 3 2" xfId="27501" xr:uid="{7A445F56-C8F8-4671-A4AB-82FB15AB3C8C}"/>
    <cellStyle name="Normal 8 29 3 2 3 3" xfId="42334" xr:uid="{40EA4892-F5EA-40B0-8DA2-54729402EE2A}"/>
    <cellStyle name="Normal 8 29 3 2 4" xfId="20081" xr:uid="{FCE21259-31BE-444A-9F67-2B25D214AC85}"/>
    <cellStyle name="Normal 8 29 3 2 5" xfId="34914" xr:uid="{E46E553C-19BB-4213-9B48-850EFCDDD772}"/>
    <cellStyle name="Normal 8 29 3 3" xfId="7103" xr:uid="{DB18E084-9FD1-4E14-A097-193945D52BE3}"/>
    <cellStyle name="Normal 8 29 3 3 2" xfId="14526" xr:uid="{30928876-4C8C-490E-938B-1750032EA29E}"/>
    <cellStyle name="Normal 8 29 3 3 2 2" xfId="29364" xr:uid="{C4598C4C-4C41-41AF-8E5A-00E6CDAE5AAB}"/>
    <cellStyle name="Normal 8 29 3 3 2 3" xfId="44197" xr:uid="{1293B5FF-2834-4010-AB05-CD7A43D39C55}"/>
    <cellStyle name="Normal 8 29 3 3 3" xfId="21944" xr:uid="{49F90A0E-AA6F-4218-95B8-1372FC2E57C3}"/>
    <cellStyle name="Normal 8 29 3 3 4" xfId="36777" xr:uid="{3005463A-840B-43E9-8F75-2BDEB02B15FA}"/>
    <cellStyle name="Normal 8 29 3 4" xfId="11287" xr:uid="{E71843FE-EA7C-4C55-9F32-0499590B47AC}"/>
    <cellStyle name="Normal 8 29 3 4 2" xfId="26125" xr:uid="{DADC256D-F194-4EB8-A4FD-93C2612E1A23}"/>
    <cellStyle name="Normal 8 29 3 4 3" xfId="40958" xr:uid="{79DDA2F6-83C9-4AEB-8A66-30EEC66D41F8}"/>
    <cellStyle name="Normal 8 29 3 5" xfId="18705" xr:uid="{7C589D5B-D431-4543-BAFE-6DAB8CDABDFE}"/>
    <cellStyle name="Normal 8 29 3 6" xfId="33538" xr:uid="{E34B3B11-8E07-482B-97B6-FA12A3EB7F78}"/>
    <cellStyle name="Normal 8 29 4" xfId="5240" xr:uid="{4869F5A9-D390-4D9A-B844-46E68BF2F43B}"/>
    <cellStyle name="Normal 8 29 4 2" xfId="8479" xr:uid="{CD26B8DB-433E-43D8-BC98-D44F5B67F547}"/>
    <cellStyle name="Normal 8 29 4 2 2" xfId="15902" xr:uid="{168A9139-08F2-4CE9-B059-8747485AB428}"/>
    <cellStyle name="Normal 8 29 4 2 2 2" xfId="30740" xr:uid="{04902B97-C4AF-48DA-B24D-41225A0651D9}"/>
    <cellStyle name="Normal 8 29 4 2 2 3" xfId="45573" xr:uid="{76EDB1E0-59CB-4AD4-A096-3712A06D4AF5}"/>
    <cellStyle name="Normal 8 29 4 2 3" xfId="23320" xr:uid="{43ED3BB2-3713-452D-9D14-1F23191B4E72}"/>
    <cellStyle name="Normal 8 29 4 2 4" xfId="38153" xr:uid="{53F7D6D9-EDF6-4F92-9257-FDB0EF119906}"/>
    <cellStyle name="Normal 8 29 4 3" xfId="12664" xr:uid="{4853DA21-6A55-48E5-94CF-12C7E1DE746C}"/>
    <cellStyle name="Normal 8 29 4 3 2" xfId="27502" xr:uid="{335FA0D6-073B-4AC8-89B8-1AD9820804A8}"/>
    <cellStyle name="Normal 8 29 4 3 3" xfId="42335" xr:uid="{31F2953A-2887-470C-8759-0627C8DE97BF}"/>
    <cellStyle name="Normal 8 29 4 4" xfId="20082" xr:uid="{D0FD9CAC-4D7B-40FC-83B5-69B5449CE9E1}"/>
    <cellStyle name="Normal 8 29 4 5" xfId="34915" xr:uid="{3FBB60D7-BEF7-4F77-AD01-14EFDBDD3019}"/>
    <cellStyle name="Normal 8 29 5" xfId="5673" xr:uid="{1A14E3F5-1447-4344-99D4-C70063F1DB14}"/>
    <cellStyle name="Normal 8 29 5 2" xfId="8913" xr:uid="{143DF00B-A4D2-43BE-AABD-C0BBE8030942}"/>
    <cellStyle name="Normal 8 29 5 2 2" xfId="16336" xr:uid="{74A8CC7F-49F8-496C-A3CE-8BF8A8A01CFC}"/>
    <cellStyle name="Normal 8 29 5 2 2 2" xfId="31174" xr:uid="{93EB38E9-E3D6-45D4-B4EE-C34C6A127236}"/>
    <cellStyle name="Normal 8 29 5 2 2 3" xfId="46007" xr:uid="{15648DA8-F1BE-495F-BA85-84406596422A}"/>
    <cellStyle name="Normal 8 29 5 2 3" xfId="23754" xr:uid="{86EB15C6-0009-4417-BE59-977994EE852D}"/>
    <cellStyle name="Normal 8 29 5 2 4" xfId="38587" xr:uid="{7F869F5F-3794-4FE3-B6FF-FBEE9A852852}"/>
    <cellStyle name="Normal 8 29 5 3" xfId="13098" xr:uid="{091DFF5D-653D-4B4C-AE65-C4C0354E91F1}"/>
    <cellStyle name="Normal 8 29 5 3 2" xfId="27936" xr:uid="{1CC60F7D-ADE1-49F6-A340-9D2846DD88AB}"/>
    <cellStyle name="Normal 8 29 5 3 3" xfId="42769" xr:uid="{523379B8-6A5A-434A-8FB2-2287E6AA0EB8}"/>
    <cellStyle name="Normal 8 29 5 4" xfId="20516" xr:uid="{B86190AE-9FCA-4CAE-A3D8-7AD773A45ECC}"/>
    <cellStyle name="Normal 8 29 5 5" xfId="35349" xr:uid="{296411B2-325A-4F32-9B68-D7C5D5FFBD4F}"/>
    <cellStyle name="Normal 8 29 6" xfId="3865" xr:uid="{A52DBEE8-0A5C-447C-800B-2CAB3EB669AB}"/>
    <cellStyle name="Normal 8 29 6 2" xfId="9660" xr:uid="{84358339-5E82-44C7-BE8A-54821521A540}"/>
    <cellStyle name="Normal 8 29 6 2 2" xfId="17083" xr:uid="{59A95644-84E7-4BA9-B8A8-77B1FB6F3B5B}"/>
    <cellStyle name="Normal 8 29 6 2 2 2" xfId="31921" xr:uid="{89DB2574-7823-4959-B92C-3ABFC7C0B0E3}"/>
    <cellStyle name="Normal 8 29 6 2 2 3" xfId="46754" xr:uid="{0E2F65F0-236F-45AD-AC19-503DC1B4BEB3}"/>
    <cellStyle name="Normal 8 29 6 2 3" xfId="24501" xr:uid="{3BB03A40-0560-4D48-95A2-00099D6FC7E2}"/>
    <cellStyle name="Normal 8 29 6 2 4" xfId="39334" xr:uid="{94165CFA-F48F-4CDF-98DB-32A69C91C0AD}"/>
    <cellStyle name="Normal 8 29 6 3" xfId="11285" xr:uid="{F2F2A977-EEB9-46D3-900B-9093123987FE}"/>
    <cellStyle name="Normal 8 29 6 3 2" xfId="26123" xr:uid="{BB39E912-F2BC-4011-931E-48DDE4C0F7DC}"/>
    <cellStyle name="Normal 8 29 6 3 3" xfId="40956" xr:uid="{CA15F70A-3C38-4EEE-AE16-024939521E2C}"/>
    <cellStyle name="Normal 8 29 6 4" xfId="18703" xr:uid="{581AF872-3825-446D-B5F9-ABEA8888BA61}"/>
    <cellStyle name="Normal 8 29 6 5" xfId="33536" xr:uid="{6C5C2681-0CA3-4181-B9AA-6417B01183AD}"/>
    <cellStyle name="Normal 8 29 7" xfId="7101" xr:uid="{26C14425-561E-4912-A736-C2B70C3E1498}"/>
    <cellStyle name="Normal 8 29 7 2" xfId="14524" xr:uid="{44B57CE2-8CA8-48C7-98BC-43D77F84A928}"/>
    <cellStyle name="Normal 8 29 7 2 2" xfId="29362" xr:uid="{D5505520-3234-40A1-98D8-29BF1115823C}"/>
    <cellStyle name="Normal 8 29 7 2 3" xfId="44195" xr:uid="{7040C73B-8578-417C-9146-27F15001143A}"/>
    <cellStyle name="Normal 8 29 7 3" xfId="21942" xr:uid="{336D77C7-A8DE-4CAC-B0EA-5B1CF093FADD}"/>
    <cellStyle name="Normal 8 29 7 4" xfId="36775" xr:uid="{C05C7A62-69FD-42DF-B079-7E5F9AD623EE}"/>
    <cellStyle name="Normal 8 29 8" xfId="10135" xr:uid="{D6E94B6E-5772-4930-B4C7-7B2152B4B2C2}"/>
    <cellStyle name="Normal 8 29 8 2" xfId="24973" xr:uid="{8ABB323F-005B-4EA3-B85F-E294B5D499CC}"/>
    <cellStyle name="Normal 8 29 8 3" xfId="39806" xr:uid="{4EF39488-7BDC-43B0-9E51-B3F2B22E42D6}"/>
    <cellStyle name="Normal 8 29 9" xfId="17553" xr:uid="{0E142610-E3ED-464F-AAC6-AAC1FCA30852}"/>
    <cellStyle name="Normal 8 3" xfId="819" xr:uid="{22A4A9BA-21EC-4F5B-BEB3-67A0E1F47A80}"/>
    <cellStyle name="Normal 8 3 10" xfId="6066" xr:uid="{F3D175B1-D693-4469-8FDD-3DC237DB8B46}"/>
    <cellStyle name="Normal 8 3 10 2" xfId="9304" xr:uid="{9FDBECC9-2DB8-4055-AC5D-3B5A13DE3EE1}"/>
    <cellStyle name="Normal 8 3 10 2 2" xfId="16727" xr:uid="{33EC85E9-D1ED-4FAA-A574-0F6F09E31562}"/>
    <cellStyle name="Normal 8 3 10 2 2 2" xfId="31565" xr:uid="{150AF044-4E19-48C5-B943-564D3CB85713}"/>
    <cellStyle name="Normal 8 3 10 2 2 3" xfId="46398" xr:uid="{3CA600EA-4840-412F-A49A-94DC981D2A53}"/>
    <cellStyle name="Normal 8 3 10 2 3" xfId="24145" xr:uid="{A4073E3D-3E12-40D0-9085-AE238F2432F3}"/>
    <cellStyle name="Normal 8 3 10 2 4" xfId="38978" xr:uid="{D185E780-46E8-48F7-8BA1-6C39452FB8D0}"/>
    <cellStyle name="Normal 8 3 10 3" xfId="13489" xr:uid="{70483F93-DCED-45A1-90CC-1C1A345F9AB4}"/>
    <cellStyle name="Normal 8 3 10 3 2" xfId="28327" xr:uid="{1219DBB9-9E77-41C9-9AD7-651417BF7607}"/>
    <cellStyle name="Normal 8 3 10 3 3" xfId="43160" xr:uid="{1FCE588B-3BE9-41CD-A265-6FB436E966C3}"/>
    <cellStyle name="Normal 8 3 10 4" xfId="20907" xr:uid="{8592288D-7EBC-437D-9574-0AAB571B6B92}"/>
    <cellStyle name="Normal 8 3 10 5" xfId="35740" xr:uid="{9411FF31-C77D-4674-9AFE-DF5ED19B5C24}"/>
    <cellStyle name="Normal 8 3 11" xfId="3868" xr:uid="{9B3AB04C-B16A-4B04-8C4E-544918466747}"/>
    <cellStyle name="Normal 8 3 11 2" xfId="9661" xr:uid="{46FC32B5-7519-4417-8850-4FA6EC3C342F}"/>
    <cellStyle name="Normal 8 3 11 2 2" xfId="17084" xr:uid="{5AE7CC73-AD28-4440-945A-65CD13B533EC}"/>
    <cellStyle name="Normal 8 3 11 2 2 2" xfId="31922" xr:uid="{C19B5076-903F-4E05-9ACF-C1161B899789}"/>
    <cellStyle name="Normal 8 3 11 2 2 3" xfId="46755" xr:uid="{0FC330E6-53EE-4A78-9311-72262ED95475}"/>
    <cellStyle name="Normal 8 3 11 2 3" xfId="24502" xr:uid="{28F29B69-961C-43DF-A479-B6620E0E8836}"/>
    <cellStyle name="Normal 8 3 11 2 4" xfId="39335" xr:uid="{7F8B3FF0-F6C7-442D-A1ED-BE9F672849E8}"/>
    <cellStyle name="Normal 8 3 11 3" xfId="11288" xr:uid="{D35E792E-B43C-40F4-A601-8297EB72455E}"/>
    <cellStyle name="Normal 8 3 11 3 2" xfId="26126" xr:uid="{71D11E1B-4C96-4147-BFC4-7C5E0E12E2AE}"/>
    <cellStyle name="Normal 8 3 11 3 3" xfId="40959" xr:uid="{B1CD3110-2E93-42EC-87FF-5901EE725C07}"/>
    <cellStyle name="Normal 8 3 11 4" xfId="18706" xr:uid="{F00D8184-98E7-46C2-8CDE-FB608BB5FC3D}"/>
    <cellStyle name="Normal 8 3 11 5" xfId="33539" xr:uid="{4B1F8907-6EFB-465F-B25B-3C4C21908C6A}"/>
    <cellStyle name="Normal 8 3 12" xfId="7104" xr:uid="{38A4D5F4-AA75-4280-A953-DC42372BAF9D}"/>
    <cellStyle name="Normal 8 3 12 2" xfId="14527" xr:uid="{268CD947-6B2D-4906-957A-B34FF4C0AAD6}"/>
    <cellStyle name="Normal 8 3 12 2 2" xfId="29365" xr:uid="{23267982-B140-48F7-B224-D01C7455AB4B}"/>
    <cellStyle name="Normal 8 3 12 2 3" xfId="44198" xr:uid="{E571E703-9CF3-43E2-BE9B-44D76676BC46}"/>
    <cellStyle name="Normal 8 3 12 3" xfId="21945" xr:uid="{B64B2580-41ED-4E63-8F1C-E0067FA13DA6}"/>
    <cellStyle name="Normal 8 3 12 4" xfId="36778" xr:uid="{1CA1ED61-BEF7-454D-925D-EC7168F07B1B}"/>
    <cellStyle name="Normal 8 3 13" xfId="9848" xr:uid="{9035EF65-4B78-462D-9057-A269D3A089BE}"/>
    <cellStyle name="Normal 8 3 13 2" xfId="24686" xr:uid="{F647AAFA-B835-475E-9F30-987EE3880866}"/>
    <cellStyle name="Normal 8 3 13 3" xfId="39519" xr:uid="{3A938932-7723-4F2A-AF20-A0D0DB4C0EAC}"/>
    <cellStyle name="Normal 8 3 14" xfId="17266" xr:uid="{91C458B2-92E2-4A76-A4E4-3623CF90A21B}"/>
    <cellStyle name="Normal 8 3 15" xfId="32099" xr:uid="{459E0162-6BFF-4A7C-A912-BC92781C7F37}"/>
    <cellStyle name="Normal 8 3 2" xfId="849" xr:uid="{CADD8211-5CE7-4C33-886D-1615BD893F56}"/>
    <cellStyle name="Normal 8 3 2 10" xfId="32137" xr:uid="{A4149400-D92A-4998-A8EB-CB3F501AF4A5}"/>
    <cellStyle name="Normal 8 3 2 2" xfId="1841" xr:uid="{8FD4D961-1327-4716-B4CD-5B0DA1B45DE1}"/>
    <cellStyle name="Normal 8 3 2 2 2" xfId="5241" xr:uid="{7B27761C-BCFF-45C6-ABCC-EF1BB25ACE81}"/>
    <cellStyle name="Normal 8 3 2 2 2 2" xfId="8480" xr:uid="{83863C4D-368C-49BA-B2F2-6141D3345098}"/>
    <cellStyle name="Normal 8 3 2 2 2 2 2" xfId="15903" xr:uid="{905381DD-AC18-4F8F-81DC-11BDC31AD26B}"/>
    <cellStyle name="Normal 8 3 2 2 2 2 2 2" xfId="30741" xr:uid="{BB6F318D-5BE0-486F-81E3-8FA00075821D}"/>
    <cellStyle name="Normal 8 3 2 2 2 2 2 3" xfId="45574" xr:uid="{87D6D757-BE19-4924-A5F8-3B221C7C81C5}"/>
    <cellStyle name="Normal 8 3 2 2 2 2 3" xfId="23321" xr:uid="{8F703547-A610-4461-8883-CFE1D3C294FC}"/>
    <cellStyle name="Normal 8 3 2 2 2 2 4" xfId="38154" xr:uid="{969C62A6-10B9-47C8-BB68-A99B2A1F39EE}"/>
    <cellStyle name="Normal 8 3 2 2 2 3" xfId="12665" xr:uid="{359AA358-F5B7-4B09-9DDB-C08528509C09}"/>
    <cellStyle name="Normal 8 3 2 2 2 3 2" xfId="27503" xr:uid="{1D1DC3F9-56EE-4C97-A25C-EA7AB2FACF43}"/>
    <cellStyle name="Normal 8 3 2 2 2 3 3" xfId="42336" xr:uid="{36FC9313-E009-4D79-9660-6EAC2F800350}"/>
    <cellStyle name="Normal 8 3 2 2 2 4" xfId="20083" xr:uid="{331F31B8-24E4-465F-89A2-4FDB59C69A81}"/>
    <cellStyle name="Normal 8 3 2 2 2 5" xfId="34916" xr:uid="{43916DEE-8526-4B1A-9F7C-5AEB1D071C8C}"/>
    <cellStyle name="Normal 8 3 2 2 3" xfId="7106" xr:uid="{393AD668-417D-4520-96B5-30A091353AA1}"/>
    <cellStyle name="Normal 8 3 2 2 3 2" xfId="14529" xr:uid="{85533055-8022-4D93-B63A-D33A98ABAA38}"/>
    <cellStyle name="Normal 8 3 2 2 3 2 2" xfId="29367" xr:uid="{05429E4C-0215-414A-A765-2BA80736D573}"/>
    <cellStyle name="Normal 8 3 2 2 3 2 3" xfId="44200" xr:uid="{580CC0F8-816F-485B-9A3F-40A797D276D1}"/>
    <cellStyle name="Normal 8 3 2 2 3 3" xfId="21947" xr:uid="{7E23CCFF-623F-4FC6-8579-ED7CEAD9DC07}"/>
    <cellStyle name="Normal 8 3 2 2 3 4" xfId="36780" xr:uid="{C2C506CD-3058-4660-9927-D26427E59060}"/>
    <cellStyle name="Normal 8 3 2 2 4" xfId="11290" xr:uid="{E419F56A-962D-4FAC-B2EA-851C0BB98FEE}"/>
    <cellStyle name="Normal 8 3 2 2 4 2" xfId="26128" xr:uid="{E015B9DF-1BBE-422A-8523-FB4A3D5C0FAA}"/>
    <cellStyle name="Normal 8 3 2 2 4 3" xfId="40961" xr:uid="{B89026B0-D114-43DC-9E3C-098729BAB7DE}"/>
    <cellStyle name="Normal 8 3 2 2 5" xfId="18708" xr:uid="{B3FEFC4C-6413-41B0-8F18-478D39662473}"/>
    <cellStyle name="Normal 8 3 2 2 6" xfId="33541" xr:uid="{0925D643-935E-412F-9B51-128353426681}"/>
    <cellStyle name="Normal 8 3 2 2 7" xfId="3870" xr:uid="{33DC756E-3B6E-4C27-82DA-E12CBAC07B6A}"/>
    <cellStyle name="Normal 8 3 2 3" xfId="3871" xr:uid="{3CD537E4-248D-4463-A4DE-1E13FE89C823}"/>
    <cellStyle name="Normal 8 3 2 3 2" xfId="5242" xr:uid="{5137A1D9-AEB0-4997-8C8F-48B7CA184740}"/>
    <cellStyle name="Normal 8 3 2 3 2 2" xfId="8481" xr:uid="{1425909A-4CC0-42A1-91AC-44CDF2EB6F35}"/>
    <cellStyle name="Normal 8 3 2 3 2 2 2" xfId="15904" xr:uid="{4CF02C45-8511-4F9E-858F-00D96848A630}"/>
    <cellStyle name="Normal 8 3 2 3 2 2 2 2" xfId="30742" xr:uid="{BF440B25-2D72-4A34-B82A-C0C883881A92}"/>
    <cellStyle name="Normal 8 3 2 3 2 2 2 3" xfId="45575" xr:uid="{3EB9ABCC-9BCB-4B97-83C5-5DBAE419B691}"/>
    <cellStyle name="Normal 8 3 2 3 2 2 3" xfId="23322" xr:uid="{ECDE17E1-16C1-45F9-B6EE-8ACC38D17A29}"/>
    <cellStyle name="Normal 8 3 2 3 2 2 4" xfId="38155" xr:uid="{49181657-BEB1-4C9F-9383-9A3C163EAAC1}"/>
    <cellStyle name="Normal 8 3 2 3 2 3" xfId="12666" xr:uid="{B8764B6D-5C21-4B43-8AF4-D5AA18BD305B}"/>
    <cellStyle name="Normal 8 3 2 3 2 3 2" xfId="27504" xr:uid="{EF2F5589-C9BD-4345-B40D-C8E90CDB768A}"/>
    <cellStyle name="Normal 8 3 2 3 2 3 3" xfId="42337" xr:uid="{3AABC03F-6ED0-47FA-B425-2DB28DD29CEB}"/>
    <cellStyle name="Normal 8 3 2 3 2 4" xfId="20084" xr:uid="{E348BE5C-F511-4263-8A03-43CE5531B82A}"/>
    <cellStyle name="Normal 8 3 2 3 2 5" xfId="34917" xr:uid="{B356F9D5-6842-49E2-B7D3-371E86C19F5B}"/>
    <cellStyle name="Normal 8 3 2 3 3" xfId="7107" xr:uid="{4C590220-C7EA-4C77-9E0F-964C83F744A2}"/>
    <cellStyle name="Normal 8 3 2 3 3 2" xfId="14530" xr:uid="{A80ECBEA-8924-426A-A73B-1486799C6564}"/>
    <cellStyle name="Normal 8 3 2 3 3 2 2" xfId="29368" xr:uid="{39821E7C-933F-4C1C-963B-1400D0291745}"/>
    <cellStyle name="Normal 8 3 2 3 3 2 3" xfId="44201" xr:uid="{7317884A-72AF-4184-9FD4-1582507289F2}"/>
    <cellStyle name="Normal 8 3 2 3 3 3" xfId="21948" xr:uid="{5815F792-B80E-4C9A-B099-3876573C4BA0}"/>
    <cellStyle name="Normal 8 3 2 3 3 4" xfId="36781" xr:uid="{E6FEEF5D-2F9B-4E7C-B99F-97A6EE2B6B13}"/>
    <cellStyle name="Normal 8 3 2 3 4" xfId="11291" xr:uid="{D855E095-2A8F-4BD6-964F-667CAA55F11C}"/>
    <cellStyle name="Normal 8 3 2 3 4 2" xfId="26129" xr:uid="{EDE785CB-FD8A-41AA-99AA-7C88E26A5C13}"/>
    <cellStyle name="Normal 8 3 2 3 4 3" xfId="40962" xr:uid="{0967C9A5-491C-4E8D-998D-7C62F6C012CC}"/>
    <cellStyle name="Normal 8 3 2 3 5" xfId="18709" xr:uid="{109E12AC-378E-4AD2-9724-17913165B3D8}"/>
    <cellStyle name="Normal 8 3 2 3 6" xfId="33542" xr:uid="{E05C000B-2DC5-431D-8921-89EAA732D3E5}"/>
    <cellStyle name="Normal 8 3 2 4" xfId="5243" xr:uid="{C5357630-23E5-42D3-91CA-4185D2B6FD11}"/>
    <cellStyle name="Normal 8 3 2 4 2" xfId="8482" xr:uid="{C4B708C6-BB68-4331-ADA9-8C885664EAB0}"/>
    <cellStyle name="Normal 8 3 2 4 2 2" xfId="15905" xr:uid="{09619CF7-4B0A-4365-AD4D-F1BE0505D52C}"/>
    <cellStyle name="Normal 8 3 2 4 2 2 2" xfId="30743" xr:uid="{28EC84CA-7BEB-4EDA-8D7E-E99999EB9397}"/>
    <cellStyle name="Normal 8 3 2 4 2 2 3" xfId="45576" xr:uid="{C2E83DBA-FACA-46C6-BE52-1B4F7E9A6B31}"/>
    <cellStyle name="Normal 8 3 2 4 2 3" xfId="23323" xr:uid="{1E033CEC-864C-48B8-8C4C-831C63529E20}"/>
    <cellStyle name="Normal 8 3 2 4 2 4" xfId="38156" xr:uid="{21C6B1B1-D0C0-4730-8DB3-5B5EEA1E6AC2}"/>
    <cellStyle name="Normal 8 3 2 4 3" xfId="12667" xr:uid="{5309A4B3-CA16-464A-8C08-B2B5518AA858}"/>
    <cellStyle name="Normal 8 3 2 4 3 2" xfId="27505" xr:uid="{B57B28B9-CE91-46C2-8643-0A248FAF9197}"/>
    <cellStyle name="Normal 8 3 2 4 3 3" xfId="42338" xr:uid="{5D3B523E-258F-4FE8-9368-5F78324A5F85}"/>
    <cellStyle name="Normal 8 3 2 4 4" xfId="20085" xr:uid="{938A64F5-B968-479C-A80B-9D06B88FBC71}"/>
    <cellStyle name="Normal 8 3 2 4 5" xfId="34918" xr:uid="{1149E4A6-FF16-436E-A3B5-DF4266972060}"/>
    <cellStyle name="Normal 8 3 2 5" xfId="5749" xr:uid="{7F40EF0F-3271-4D74-B456-3A6B7B757EA3}"/>
    <cellStyle name="Normal 8 3 2 5 2" xfId="8989" xr:uid="{7CBC6501-A35D-4EB6-9948-BA6CA22BBCB0}"/>
    <cellStyle name="Normal 8 3 2 5 2 2" xfId="16412" xr:uid="{ED824D12-7A62-4EC9-8611-4F015DA03E0A}"/>
    <cellStyle name="Normal 8 3 2 5 2 2 2" xfId="31250" xr:uid="{3AE70A26-4BCD-4AE8-81C1-1D079D34ED89}"/>
    <cellStyle name="Normal 8 3 2 5 2 2 3" xfId="46083" xr:uid="{1C946259-302C-4352-8D2D-1F855B01366E}"/>
    <cellStyle name="Normal 8 3 2 5 2 3" xfId="23830" xr:uid="{245F4F96-E8D5-4B21-BAB5-C26AF4E57704}"/>
    <cellStyle name="Normal 8 3 2 5 2 4" xfId="38663" xr:uid="{DA161863-326D-4DAA-B52A-220A42F84E8B}"/>
    <cellStyle name="Normal 8 3 2 5 3" xfId="13174" xr:uid="{0DCE33E8-F443-4BE3-9672-F72F69B71D73}"/>
    <cellStyle name="Normal 8 3 2 5 3 2" xfId="28012" xr:uid="{A39F1C33-A88D-413C-A2E1-74F6CBBF387F}"/>
    <cellStyle name="Normal 8 3 2 5 3 3" xfId="42845" xr:uid="{C0A76889-A1B8-4AC2-8D3B-D81CA1050C39}"/>
    <cellStyle name="Normal 8 3 2 5 4" xfId="20592" xr:uid="{213D8E24-7B2A-4D47-8E40-ADEEC3FF1E5F}"/>
    <cellStyle name="Normal 8 3 2 5 5" xfId="35425" xr:uid="{4726E01C-9F92-4153-A109-8A12D7C06313}"/>
    <cellStyle name="Normal 8 3 2 6" xfId="3869" xr:uid="{222969AF-5C4D-4842-8A9D-201D622755F1}"/>
    <cellStyle name="Normal 8 3 2 6 2" xfId="9662" xr:uid="{DA5DF75E-4D1B-45D1-9160-E50AB0FE98E3}"/>
    <cellStyle name="Normal 8 3 2 6 2 2" xfId="17085" xr:uid="{86D62F67-9A26-4DDE-9207-38BF8736BA71}"/>
    <cellStyle name="Normal 8 3 2 6 2 2 2" xfId="31923" xr:uid="{48E3E30D-E195-44FF-A688-C20BC5F4071A}"/>
    <cellStyle name="Normal 8 3 2 6 2 2 3" xfId="46756" xr:uid="{3340B0F3-7F13-4C6E-A8AB-1E450485D162}"/>
    <cellStyle name="Normal 8 3 2 6 2 3" xfId="24503" xr:uid="{C1BB0550-2A15-47EB-9E1A-9431C7F2E844}"/>
    <cellStyle name="Normal 8 3 2 6 2 4" xfId="39336" xr:uid="{FD325423-0A36-401A-B69A-0EC252BE9C1A}"/>
    <cellStyle name="Normal 8 3 2 6 3" xfId="11289" xr:uid="{F7C0687C-CA63-4374-8A48-F29A9FA87287}"/>
    <cellStyle name="Normal 8 3 2 6 3 2" xfId="26127" xr:uid="{33A75E47-4A13-40DC-AAE9-ACCC9C2C0E66}"/>
    <cellStyle name="Normal 8 3 2 6 3 3" xfId="40960" xr:uid="{417C7B0B-7688-430A-A690-45F7773949A1}"/>
    <cellStyle name="Normal 8 3 2 6 4" xfId="18707" xr:uid="{71A4AFDE-083B-4DE8-80E2-753DA138946A}"/>
    <cellStyle name="Normal 8 3 2 6 5" xfId="33540" xr:uid="{CE5C39EE-8B71-49FA-A015-711A4A0ED99F}"/>
    <cellStyle name="Normal 8 3 2 7" xfId="7105" xr:uid="{726BC513-B89D-4ED3-AF2A-242C479FB296}"/>
    <cellStyle name="Normal 8 3 2 7 2" xfId="14528" xr:uid="{25084020-A205-44D1-853C-44279044F85D}"/>
    <cellStyle name="Normal 8 3 2 7 2 2" xfId="29366" xr:uid="{8EE82A51-BE66-41D0-B629-B1DAB1DDAEC7}"/>
    <cellStyle name="Normal 8 3 2 7 2 3" xfId="44199" xr:uid="{6E70B84D-8153-4E01-A533-D20F0D8426B7}"/>
    <cellStyle name="Normal 8 3 2 7 3" xfId="21946" xr:uid="{DA0181AE-F175-4A51-B555-81467C861B47}"/>
    <cellStyle name="Normal 8 3 2 7 4" xfId="36779" xr:uid="{1A107506-8043-43CA-BCAD-6A6DD5597C41}"/>
    <cellStyle name="Normal 8 3 2 8" xfId="9886" xr:uid="{3A434ED3-6D93-4C84-BA77-2C637D86EEAB}"/>
    <cellStyle name="Normal 8 3 2 8 2" xfId="24724" xr:uid="{E37D8E54-5083-4CAB-AE35-47CACD615ABA}"/>
    <cellStyle name="Normal 8 3 2 8 3" xfId="39557" xr:uid="{9CF8B218-F9CF-46F4-BFB7-E967516540F6}"/>
    <cellStyle name="Normal 8 3 2 9" xfId="17304" xr:uid="{E77987A2-61E3-430F-B176-514EAC446F61}"/>
    <cellStyle name="Normal 8 3 3" xfId="1208" xr:uid="{03AE9CE1-CE5B-4A0C-AB38-3E391CF40EE5}"/>
    <cellStyle name="Normal 8 3 3 10" xfId="32208" xr:uid="{5E48C40D-A229-4EE0-B54F-994BB0CDA047}"/>
    <cellStyle name="Normal 8 3 3 2" xfId="3873" xr:uid="{D2BF657A-8873-429C-A0D7-D4B0222654EE}"/>
    <cellStyle name="Normal 8 3 3 2 2" xfId="5244" xr:uid="{9505DB6B-0F62-4B5A-AD46-29B113E6173D}"/>
    <cellStyle name="Normal 8 3 3 2 2 2" xfId="8483" xr:uid="{96F98316-E2A7-4886-8D65-9BEC2EFF4A48}"/>
    <cellStyle name="Normal 8 3 3 2 2 2 2" xfId="15906" xr:uid="{2D9BD2B3-AC95-4EB2-B4EE-B18D06116B54}"/>
    <cellStyle name="Normal 8 3 3 2 2 2 2 2" xfId="30744" xr:uid="{326A0AA5-9995-44E5-B97E-1DA1C64E6F75}"/>
    <cellStyle name="Normal 8 3 3 2 2 2 2 3" xfId="45577" xr:uid="{2FDBE4CF-C24B-47EB-98DC-A93152A54E73}"/>
    <cellStyle name="Normal 8 3 3 2 2 2 3" xfId="23324" xr:uid="{1972E586-5251-411F-BDD0-441493ECC7BE}"/>
    <cellStyle name="Normal 8 3 3 2 2 2 4" xfId="38157" xr:uid="{280819DF-15AA-47D7-BF29-8A1CCB389373}"/>
    <cellStyle name="Normal 8 3 3 2 2 3" xfId="12668" xr:uid="{6265C2F8-24FF-483A-846B-D5168C9E8D77}"/>
    <cellStyle name="Normal 8 3 3 2 2 3 2" xfId="27506" xr:uid="{2B964A45-DDCD-4120-8135-841E5047FD0A}"/>
    <cellStyle name="Normal 8 3 3 2 2 3 3" xfId="42339" xr:uid="{0AB21728-038A-40A2-AFF7-0B0CDD90FA5A}"/>
    <cellStyle name="Normal 8 3 3 2 2 4" xfId="20086" xr:uid="{1C71107F-30AE-4C0B-AD69-98F0BC684C36}"/>
    <cellStyle name="Normal 8 3 3 2 2 5" xfId="34919" xr:uid="{751F76AA-52A6-4ABE-BDCB-6C1A8323E205}"/>
    <cellStyle name="Normal 8 3 3 2 3" xfId="7109" xr:uid="{D2B152EC-6270-4AB7-9E28-FC64B21E666F}"/>
    <cellStyle name="Normal 8 3 3 2 3 2" xfId="14532" xr:uid="{F007C0D5-E458-4B1A-ACED-C8F6D23B7439}"/>
    <cellStyle name="Normal 8 3 3 2 3 2 2" xfId="29370" xr:uid="{4F7DCAC4-30BA-4A13-92A8-9FC89F3E7A62}"/>
    <cellStyle name="Normal 8 3 3 2 3 2 3" xfId="44203" xr:uid="{69EE4974-364D-4144-9E6F-39C1A5DCD9E0}"/>
    <cellStyle name="Normal 8 3 3 2 3 3" xfId="21950" xr:uid="{19BAB22A-F44E-437A-8337-D891DFD47C50}"/>
    <cellStyle name="Normal 8 3 3 2 3 4" xfId="36783" xr:uid="{18BF0EFC-EA82-4CE5-9426-43D708889634}"/>
    <cellStyle name="Normal 8 3 3 2 4" xfId="11293" xr:uid="{025B4BE5-2A83-4831-B3E6-FD08042AF9BD}"/>
    <cellStyle name="Normal 8 3 3 2 4 2" xfId="26131" xr:uid="{5F76EE04-631A-4F76-991D-990DEE1FE52F}"/>
    <cellStyle name="Normal 8 3 3 2 4 3" xfId="40964" xr:uid="{72609116-20AD-465D-80F2-2647F63E7688}"/>
    <cellStyle name="Normal 8 3 3 2 5" xfId="18711" xr:uid="{D54415C0-20CC-4405-826A-BE152F4CCBB0}"/>
    <cellStyle name="Normal 8 3 3 2 6" xfId="33544" xr:uid="{CBE714B6-9B90-4838-B7F1-5B8C3E127A3C}"/>
    <cellStyle name="Normal 8 3 3 3" xfId="3874" xr:uid="{D1E4A869-C422-44EB-9F8E-92C56D6FFF2B}"/>
    <cellStyle name="Normal 8 3 3 3 2" xfId="5245" xr:uid="{5245D958-43E3-4017-84F9-D02E9CCAB28D}"/>
    <cellStyle name="Normal 8 3 3 3 2 2" xfId="8484" xr:uid="{A364DEA0-2551-4CD7-915F-CBC4D5F82DF6}"/>
    <cellStyle name="Normal 8 3 3 3 2 2 2" xfId="15907" xr:uid="{B2635D32-C951-4F61-B53B-B42727D2EECD}"/>
    <cellStyle name="Normal 8 3 3 3 2 2 2 2" xfId="30745" xr:uid="{06BEE25F-3D79-48B0-AED4-969D46541C08}"/>
    <cellStyle name="Normal 8 3 3 3 2 2 2 3" xfId="45578" xr:uid="{12E5AFCE-E834-46A6-BA51-7EE48B5700D3}"/>
    <cellStyle name="Normal 8 3 3 3 2 2 3" xfId="23325" xr:uid="{5D5072D6-F98B-492E-9532-81375F8894F5}"/>
    <cellStyle name="Normal 8 3 3 3 2 2 4" xfId="38158" xr:uid="{84B6D962-DDD8-4D2C-8F1B-C7C1B892FF22}"/>
    <cellStyle name="Normal 8 3 3 3 2 3" xfId="12669" xr:uid="{356A5850-CE41-4BC3-95BD-DE05FEB999B8}"/>
    <cellStyle name="Normal 8 3 3 3 2 3 2" xfId="27507" xr:uid="{0F9F6F92-482F-4C0A-9A01-14CA42267879}"/>
    <cellStyle name="Normal 8 3 3 3 2 3 3" xfId="42340" xr:uid="{EB5B26E8-79F0-40C6-A18C-590D577E1726}"/>
    <cellStyle name="Normal 8 3 3 3 2 4" xfId="20087" xr:uid="{3168E020-AC0C-42B5-AF28-F7C3AFFC685D}"/>
    <cellStyle name="Normal 8 3 3 3 2 5" xfId="34920" xr:uid="{FE2A1455-1654-4505-8046-4AF1B1EF8F01}"/>
    <cellStyle name="Normal 8 3 3 3 3" xfId="7110" xr:uid="{84BAEAC8-3381-4E60-8742-931B0F6E4E0E}"/>
    <cellStyle name="Normal 8 3 3 3 3 2" xfId="14533" xr:uid="{F1165398-1DD2-49FB-BA4F-DD82721291AD}"/>
    <cellStyle name="Normal 8 3 3 3 3 2 2" xfId="29371" xr:uid="{C78DDE98-66BF-4BEE-A375-7CC4E33FF9F1}"/>
    <cellStyle name="Normal 8 3 3 3 3 2 3" xfId="44204" xr:uid="{E1B84B82-C11F-4FFF-8378-210AD53195E3}"/>
    <cellStyle name="Normal 8 3 3 3 3 3" xfId="21951" xr:uid="{F70C1F3D-9913-443A-8B2B-8A4E7B21AB09}"/>
    <cellStyle name="Normal 8 3 3 3 3 4" xfId="36784" xr:uid="{78562600-2232-480E-AC0A-ACEC58E11965}"/>
    <cellStyle name="Normal 8 3 3 3 4" xfId="11294" xr:uid="{AA1FB8F7-F76B-418E-BCA4-E2590DE5E747}"/>
    <cellStyle name="Normal 8 3 3 3 4 2" xfId="26132" xr:uid="{322795A3-CE84-43F4-90CC-86F2DB643653}"/>
    <cellStyle name="Normal 8 3 3 3 4 3" xfId="40965" xr:uid="{5F671D32-B432-4C96-B310-1F35E33A7237}"/>
    <cellStyle name="Normal 8 3 3 3 5" xfId="18712" xr:uid="{A9AA3375-BFB5-4DC7-9676-F8A415AF0E81}"/>
    <cellStyle name="Normal 8 3 3 3 6" xfId="33545" xr:uid="{8F389E56-629B-4553-998E-DDFA2CBF066F}"/>
    <cellStyle name="Normal 8 3 3 4" xfId="5246" xr:uid="{35E5B115-1112-448A-9036-335FF39917A5}"/>
    <cellStyle name="Normal 8 3 3 4 2" xfId="8485" xr:uid="{C02C77C4-4BDB-4D34-B767-C4FD8B9DBF06}"/>
    <cellStyle name="Normal 8 3 3 4 2 2" xfId="15908" xr:uid="{CEA71BEB-8EFB-47F4-AB77-B9B9B5F75C93}"/>
    <cellStyle name="Normal 8 3 3 4 2 2 2" xfId="30746" xr:uid="{50B1A2DE-586B-4DF3-9859-DC67C8DDA4BF}"/>
    <cellStyle name="Normal 8 3 3 4 2 2 3" xfId="45579" xr:uid="{2CC108CE-E158-416F-A930-B0310782B8D0}"/>
    <cellStyle name="Normal 8 3 3 4 2 3" xfId="23326" xr:uid="{5AC341D4-4EE0-402F-AD63-5A4A520BF5D4}"/>
    <cellStyle name="Normal 8 3 3 4 2 4" xfId="38159" xr:uid="{EDB1DE73-4F23-4FAC-BB31-D5D94E442F7B}"/>
    <cellStyle name="Normal 8 3 3 4 3" xfId="12670" xr:uid="{ECA07BB2-A280-40FC-ABA0-6C0811A25829}"/>
    <cellStyle name="Normal 8 3 3 4 3 2" xfId="27508" xr:uid="{F88D3952-C3DE-4E98-83C6-7527D09EAECA}"/>
    <cellStyle name="Normal 8 3 3 4 3 3" xfId="42341" xr:uid="{CEC639F8-BB4C-4A2D-99E5-19F9397417D2}"/>
    <cellStyle name="Normal 8 3 3 4 4" xfId="20088" xr:uid="{3655AAE8-5018-48DE-8B2C-138B18750A80}"/>
    <cellStyle name="Normal 8 3 3 4 5" xfId="34921" xr:uid="{C630CE21-8CC2-4F28-BA8D-5C430808BDD7}"/>
    <cellStyle name="Normal 8 3 3 5" xfId="6062" xr:uid="{C7885F35-00E4-4CC5-A42E-55AB2221D8E3}"/>
    <cellStyle name="Normal 8 3 3 5 2" xfId="9300" xr:uid="{40AEF314-F785-4834-A562-1DE91AE033F8}"/>
    <cellStyle name="Normal 8 3 3 5 2 2" xfId="16723" xr:uid="{A1B0D613-74B7-4655-A4EA-801501493294}"/>
    <cellStyle name="Normal 8 3 3 5 2 2 2" xfId="31561" xr:uid="{F62B5703-8737-493F-B2BD-5469A87D6AC1}"/>
    <cellStyle name="Normal 8 3 3 5 2 2 3" xfId="46394" xr:uid="{02575A82-9FED-41CA-A193-DB5BC072C3D6}"/>
    <cellStyle name="Normal 8 3 3 5 2 3" xfId="24141" xr:uid="{D9B5CC3D-4CF4-4804-B16E-0861E1E0E2B4}"/>
    <cellStyle name="Normal 8 3 3 5 2 4" xfId="38974" xr:uid="{4FDAFEE6-938A-4229-981C-E0A4C39B6522}"/>
    <cellStyle name="Normal 8 3 3 5 3" xfId="13485" xr:uid="{B38220AC-9646-41E9-A1E3-2A8C032F2D33}"/>
    <cellStyle name="Normal 8 3 3 5 3 2" xfId="28323" xr:uid="{5447D4F2-D800-48CF-A376-845C0210F61D}"/>
    <cellStyle name="Normal 8 3 3 5 3 3" xfId="43156" xr:uid="{03BA0649-4DB0-420E-B322-3627F7301FB9}"/>
    <cellStyle name="Normal 8 3 3 5 4" xfId="20903" xr:uid="{F93200C6-48F4-4B67-8606-D64B14419C87}"/>
    <cellStyle name="Normal 8 3 3 5 5" xfId="35736" xr:uid="{764F9CEC-E952-49C8-AB22-6E177D55DE2B}"/>
    <cellStyle name="Normal 8 3 3 6" xfId="3872" xr:uid="{357C1EDB-20DE-43F5-8EB5-7DD6F01D49DC}"/>
    <cellStyle name="Normal 8 3 3 6 2" xfId="9663" xr:uid="{07AF5232-DDFA-44D1-B920-56197DCEEB32}"/>
    <cellStyle name="Normal 8 3 3 6 2 2" xfId="17086" xr:uid="{04D8EEC2-A53C-4B7F-92C0-F528026DEE4E}"/>
    <cellStyle name="Normal 8 3 3 6 2 2 2" xfId="31924" xr:uid="{153F6367-98F1-45E4-9930-2DCFFFA72BA1}"/>
    <cellStyle name="Normal 8 3 3 6 2 2 3" xfId="46757" xr:uid="{B50286E8-23E0-4BE6-A562-73CD748F8AFB}"/>
    <cellStyle name="Normal 8 3 3 6 2 3" xfId="24504" xr:uid="{484FB2EF-0ED7-4383-9926-DED80B24D24A}"/>
    <cellStyle name="Normal 8 3 3 6 2 4" xfId="39337" xr:uid="{F85C89C9-A971-4D51-A920-93A97D97DC84}"/>
    <cellStyle name="Normal 8 3 3 6 3" xfId="11292" xr:uid="{99A19BCB-1FB5-40C6-8227-80E6FDF54314}"/>
    <cellStyle name="Normal 8 3 3 6 3 2" xfId="26130" xr:uid="{C0C70193-BBB7-4BAB-9866-931DF63C5AEB}"/>
    <cellStyle name="Normal 8 3 3 6 3 3" xfId="40963" xr:uid="{A4AE8571-AA0F-4E1C-B895-CCD6F83B98FD}"/>
    <cellStyle name="Normal 8 3 3 6 4" xfId="18710" xr:uid="{B615F3D8-4DFA-4D2E-9E01-AC88A2DD3FFD}"/>
    <cellStyle name="Normal 8 3 3 6 5" xfId="33543" xr:uid="{B5D8440E-1CC6-4372-8563-E0F488B09DA6}"/>
    <cellStyle name="Normal 8 3 3 7" xfId="7108" xr:uid="{EC85DF5A-60C8-46F9-A2D4-E765E18A87AE}"/>
    <cellStyle name="Normal 8 3 3 7 2" xfId="14531" xr:uid="{5F47C7BB-7D3B-45A8-ABA0-82965DDE0735}"/>
    <cellStyle name="Normal 8 3 3 7 2 2" xfId="29369" xr:uid="{6BFC4D2F-DC67-45AD-BF67-A77D0304D84C}"/>
    <cellStyle name="Normal 8 3 3 7 2 3" xfId="44202" xr:uid="{5EC8DD27-E11A-42CC-A924-0313192A16EA}"/>
    <cellStyle name="Normal 8 3 3 7 3" xfId="21949" xr:uid="{28CF9C69-31D6-4F99-896A-E9F6C3370D5E}"/>
    <cellStyle name="Normal 8 3 3 7 4" xfId="36782" xr:uid="{D8ED7614-FA6A-4965-8804-8EDD4A30300C}"/>
    <cellStyle name="Normal 8 3 3 8" xfId="9957" xr:uid="{E773F685-B4CF-4971-BC99-3B3DEE6BC393}"/>
    <cellStyle name="Normal 8 3 3 8 2" xfId="24795" xr:uid="{68AB7495-12C6-4B14-A56F-6150BFCFEE35}"/>
    <cellStyle name="Normal 8 3 3 8 3" xfId="39628" xr:uid="{4E1491A4-F447-4B26-9F1F-C2E1294DFE1A}"/>
    <cellStyle name="Normal 8 3 3 9" xfId="17375" xr:uid="{83157D76-1568-4AF2-A58D-B608E53DF81B}"/>
    <cellStyle name="Normal 8 3 4" xfId="1840" xr:uid="{E7C9CF27-04AD-45D0-9F2F-DF8774642414}"/>
    <cellStyle name="Normal 8 3 4 10" xfId="32284" xr:uid="{02BAF990-5086-4AA5-957C-87BEE79779A1}"/>
    <cellStyle name="Normal 8 3 4 11" xfId="2498" xr:uid="{54FC6B5E-A135-4FBF-BDDD-19EA7B202AEB}"/>
    <cellStyle name="Normal 8 3 4 2" xfId="3876" xr:uid="{E22B0B29-06A0-433F-9980-0D26882FC329}"/>
    <cellStyle name="Normal 8 3 4 2 2" xfId="5247" xr:uid="{9D38310E-B29E-4A4E-A60F-BECC07CEB6C8}"/>
    <cellStyle name="Normal 8 3 4 2 2 2" xfId="8486" xr:uid="{45370DFF-0AB5-4649-B505-874457571979}"/>
    <cellStyle name="Normal 8 3 4 2 2 2 2" xfId="15909" xr:uid="{AB3A308A-0D7D-4D6A-81AC-7A3F518F274D}"/>
    <cellStyle name="Normal 8 3 4 2 2 2 2 2" xfId="30747" xr:uid="{A42697F4-95A1-44EF-86DC-CA556A16B96A}"/>
    <cellStyle name="Normal 8 3 4 2 2 2 2 3" xfId="45580" xr:uid="{AC99C599-8AB1-4358-A99F-9AA44287E9FB}"/>
    <cellStyle name="Normal 8 3 4 2 2 2 3" xfId="23327" xr:uid="{37C37519-CEBE-4028-83E2-5E90585BA0C4}"/>
    <cellStyle name="Normal 8 3 4 2 2 2 4" xfId="38160" xr:uid="{B6D0A78B-F0B3-4C00-8BEF-81FEBBAA65A9}"/>
    <cellStyle name="Normal 8 3 4 2 2 3" xfId="12671" xr:uid="{E8C7470E-F4DF-4876-8B67-093016AAF823}"/>
    <cellStyle name="Normal 8 3 4 2 2 3 2" xfId="27509" xr:uid="{4C07C8BD-4EC9-4D37-A414-8AF1D95DAF79}"/>
    <cellStyle name="Normal 8 3 4 2 2 3 3" xfId="42342" xr:uid="{9ACB53DB-A345-49C0-B7C5-CBB2C54B8E60}"/>
    <cellStyle name="Normal 8 3 4 2 2 4" xfId="20089" xr:uid="{02392D3A-C0F9-4AEB-AAEC-160A6BAE8551}"/>
    <cellStyle name="Normal 8 3 4 2 2 5" xfId="34922" xr:uid="{86FE58CC-3BF3-4A84-B3C4-0F5971CCECD9}"/>
    <cellStyle name="Normal 8 3 4 2 3" xfId="7112" xr:uid="{430417C0-7430-49EC-86B5-7BED331262D0}"/>
    <cellStyle name="Normal 8 3 4 2 3 2" xfId="14535" xr:uid="{D5E57D8F-0286-4E24-9D60-461596A53DA0}"/>
    <cellStyle name="Normal 8 3 4 2 3 2 2" xfId="29373" xr:uid="{637BF733-F097-4B9C-B096-402BFF6442CD}"/>
    <cellStyle name="Normal 8 3 4 2 3 2 3" xfId="44206" xr:uid="{A8A90E8B-569E-46D7-8BDF-5C47EFD0776C}"/>
    <cellStyle name="Normal 8 3 4 2 3 3" xfId="21953" xr:uid="{AB9A53EE-66D8-4D6C-A45B-6862614A8F77}"/>
    <cellStyle name="Normal 8 3 4 2 3 4" xfId="36786" xr:uid="{27FA6A0B-84A8-4CB7-84A1-60C270C768CE}"/>
    <cellStyle name="Normal 8 3 4 2 4" xfId="11296" xr:uid="{AECAF3AF-F95D-4A75-9036-3B8D0BB8C8DE}"/>
    <cellStyle name="Normal 8 3 4 2 4 2" xfId="26134" xr:uid="{5010D2C3-7D10-427E-9A94-5B758B801962}"/>
    <cellStyle name="Normal 8 3 4 2 4 3" xfId="40967" xr:uid="{774E5E23-296D-4198-B73E-E7B4C22A4CE0}"/>
    <cellStyle name="Normal 8 3 4 2 5" xfId="18714" xr:uid="{D21F9536-568E-4F8D-8ED6-2D50645A0A48}"/>
    <cellStyle name="Normal 8 3 4 2 6" xfId="33547" xr:uid="{5137C96F-B120-498F-8E30-FADF2A649C1F}"/>
    <cellStyle name="Normal 8 3 4 3" xfId="3877" xr:uid="{7BD0268C-DF0D-47EA-A6BC-DA412A4E53FE}"/>
    <cellStyle name="Normal 8 3 4 3 2" xfId="5248" xr:uid="{667D854E-6AA5-4262-9B07-54303FAB84B1}"/>
    <cellStyle name="Normal 8 3 4 3 2 2" xfId="8487" xr:uid="{A5D1C1F9-F347-4246-8BFF-7D3DF26076A1}"/>
    <cellStyle name="Normal 8 3 4 3 2 2 2" xfId="15910" xr:uid="{AC73CEF9-9C11-4B30-A266-17B9968DDCE5}"/>
    <cellStyle name="Normal 8 3 4 3 2 2 2 2" xfId="30748" xr:uid="{70B556D7-CD9F-4D76-AA2C-808D6E1A00D9}"/>
    <cellStyle name="Normal 8 3 4 3 2 2 2 3" xfId="45581" xr:uid="{71F58F81-C308-4A42-9C26-242A848413C9}"/>
    <cellStyle name="Normal 8 3 4 3 2 2 3" xfId="23328" xr:uid="{BF240DA6-30AF-4AD8-A868-019FCF8259D3}"/>
    <cellStyle name="Normal 8 3 4 3 2 2 4" xfId="38161" xr:uid="{46B4C1C8-59CA-44C2-880E-E9DB1DCEB322}"/>
    <cellStyle name="Normal 8 3 4 3 2 3" xfId="12672" xr:uid="{86812625-62EA-4CEE-8485-D5862EB5E2F5}"/>
    <cellStyle name="Normal 8 3 4 3 2 3 2" xfId="27510" xr:uid="{308B71A0-BF7E-4165-9E49-852DBDC6D049}"/>
    <cellStyle name="Normal 8 3 4 3 2 3 3" xfId="42343" xr:uid="{F2A55060-B3B2-4C28-BA21-583673D3BCBD}"/>
    <cellStyle name="Normal 8 3 4 3 2 4" xfId="20090" xr:uid="{7310D54F-7855-4018-BA9F-BD148D16E2D8}"/>
    <cellStyle name="Normal 8 3 4 3 2 5" xfId="34923" xr:uid="{EB8BA497-7527-4811-99E3-69445A28E4F9}"/>
    <cellStyle name="Normal 8 3 4 3 3" xfId="7113" xr:uid="{FF98E1E5-3AB1-4EDB-8A87-705FF44F8EBF}"/>
    <cellStyle name="Normal 8 3 4 3 3 2" xfId="14536" xr:uid="{BF0587C6-8D7E-46FE-BA9E-0012E8E1741B}"/>
    <cellStyle name="Normal 8 3 4 3 3 2 2" xfId="29374" xr:uid="{7F4CC5AE-0756-4862-B9DA-8FB5D5029996}"/>
    <cellStyle name="Normal 8 3 4 3 3 2 3" xfId="44207" xr:uid="{804E1486-A0C4-4990-9E66-D42873690B00}"/>
    <cellStyle name="Normal 8 3 4 3 3 3" xfId="21954" xr:uid="{3ADA4338-5C25-4304-B7D1-EA6220028823}"/>
    <cellStyle name="Normal 8 3 4 3 3 4" xfId="36787" xr:uid="{329FCA03-7768-4E7B-AD74-4F4037E1952A}"/>
    <cellStyle name="Normal 8 3 4 3 4" xfId="11297" xr:uid="{04A5A106-2C57-4808-81AF-B6E13414A715}"/>
    <cellStyle name="Normal 8 3 4 3 4 2" xfId="26135" xr:uid="{D1850C76-E278-48B4-8AF7-79942D4045EC}"/>
    <cellStyle name="Normal 8 3 4 3 4 3" xfId="40968" xr:uid="{058065A9-5F0D-43B9-A797-13EC6A0A1AE3}"/>
    <cellStyle name="Normal 8 3 4 3 5" xfId="18715" xr:uid="{03BA9C5E-877B-4ED4-8995-F1FBD05439AC}"/>
    <cellStyle name="Normal 8 3 4 3 6" xfId="33548" xr:uid="{E3B66CC1-0609-4BBF-99A3-C12CF94737BF}"/>
    <cellStyle name="Normal 8 3 4 4" xfId="5249" xr:uid="{6D90BAEF-2642-46D0-970F-4023ABF69762}"/>
    <cellStyle name="Normal 8 3 4 4 2" xfId="8488" xr:uid="{1FCF1722-C5C4-4CF2-8104-5ECB516DEFD0}"/>
    <cellStyle name="Normal 8 3 4 4 2 2" xfId="15911" xr:uid="{4B1DF74A-8B38-42AE-A16E-52386546E49C}"/>
    <cellStyle name="Normal 8 3 4 4 2 2 2" xfId="30749" xr:uid="{5C9473EE-9FE9-4B72-9E11-1698FF8128CF}"/>
    <cellStyle name="Normal 8 3 4 4 2 2 3" xfId="45582" xr:uid="{27AF3F4D-3B2B-4C36-A145-133F97908C90}"/>
    <cellStyle name="Normal 8 3 4 4 2 3" xfId="23329" xr:uid="{F98528DC-802C-47AA-8EBB-F31D1BD85837}"/>
    <cellStyle name="Normal 8 3 4 4 2 4" xfId="38162" xr:uid="{88435AC9-A46E-433E-8A94-470D5A84ADE7}"/>
    <cellStyle name="Normal 8 3 4 4 3" xfId="12673" xr:uid="{2B10B4EA-B527-4CC0-9EB4-5ABDE44DBEE2}"/>
    <cellStyle name="Normal 8 3 4 4 3 2" xfId="27511" xr:uid="{041F7251-77FA-4187-BC8C-FE77054A4C8C}"/>
    <cellStyle name="Normal 8 3 4 4 3 3" xfId="42344" xr:uid="{A40ADB41-30ED-44CF-AE97-BF33AACD3806}"/>
    <cellStyle name="Normal 8 3 4 4 4" xfId="20091" xr:uid="{C1F8042A-6D8A-436D-B109-F97F46300204}"/>
    <cellStyle name="Normal 8 3 4 4 5" xfId="34924" xr:uid="{4C9CCD51-40D6-4395-AF3C-00CA322C0A45}"/>
    <cellStyle name="Normal 8 3 4 5" xfId="5719" xr:uid="{0C78DB64-89EA-4D22-9F6F-12D48AE7A547}"/>
    <cellStyle name="Normal 8 3 4 5 2" xfId="8959" xr:uid="{DBA8E4E5-84AF-40C6-AA78-186A8C243AF6}"/>
    <cellStyle name="Normal 8 3 4 5 2 2" xfId="16382" xr:uid="{A17AF456-3A87-46A9-83A4-612DA02DC455}"/>
    <cellStyle name="Normal 8 3 4 5 2 2 2" xfId="31220" xr:uid="{7DDC4F7E-1413-4BE2-9D86-AAC532089F56}"/>
    <cellStyle name="Normal 8 3 4 5 2 2 3" xfId="46053" xr:uid="{0258C25E-B8E2-4CC1-B361-AC4453ED41C9}"/>
    <cellStyle name="Normal 8 3 4 5 2 3" xfId="23800" xr:uid="{FD8DDC30-4219-423E-AD5D-DD57A88928A1}"/>
    <cellStyle name="Normal 8 3 4 5 2 4" xfId="38633" xr:uid="{49B1549C-0669-41D6-852B-55ACF9371A2B}"/>
    <cellStyle name="Normal 8 3 4 5 3" xfId="13144" xr:uid="{CC988F02-6EB3-4B08-9E6A-477D9869B56B}"/>
    <cellStyle name="Normal 8 3 4 5 3 2" xfId="27982" xr:uid="{FA6F98AA-D6AB-4572-A50D-1ADC8A74F4F5}"/>
    <cellStyle name="Normal 8 3 4 5 3 3" xfId="42815" xr:uid="{CC916707-053D-4A28-BF75-FDC44688D1EC}"/>
    <cellStyle name="Normal 8 3 4 5 4" xfId="20562" xr:uid="{CEBD3E9D-9317-432F-A17B-2F0A6986635F}"/>
    <cellStyle name="Normal 8 3 4 5 5" xfId="35395" xr:uid="{1D1D68C1-AEF6-4797-9202-5768BF0228CC}"/>
    <cellStyle name="Normal 8 3 4 6" xfId="3875" xr:uid="{DABD109E-DC4F-472E-AFB9-C0A7894BDB2C}"/>
    <cellStyle name="Normal 8 3 4 6 2" xfId="9664" xr:uid="{DA0450AC-8B9C-482F-9829-32DE1A8669C6}"/>
    <cellStyle name="Normal 8 3 4 6 2 2" xfId="17087" xr:uid="{A0D347AF-7B95-45BA-9BA6-D4B6F55E93F9}"/>
    <cellStyle name="Normal 8 3 4 6 2 2 2" xfId="31925" xr:uid="{66C0E0DC-6E7A-4E6B-AAD6-99EBD9C6EB2C}"/>
    <cellStyle name="Normal 8 3 4 6 2 2 3" xfId="46758" xr:uid="{CEC91C43-5CB8-4FDA-AB26-73282244E3AC}"/>
    <cellStyle name="Normal 8 3 4 6 2 3" xfId="24505" xr:uid="{BB215E40-99D0-40FC-AA5A-A35FAA2E9BD4}"/>
    <cellStyle name="Normal 8 3 4 6 2 4" xfId="39338" xr:uid="{780A024E-D43B-465F-89B5-4E7ED349B512}"/>
    <cellStyle name="Normal 8 3 4 6 3" xfId="11295" xr:uid="{4717AE9B-4B1E-4167-A756-4246118F6C41}"/>
    <cellStyle name="Normal 8 3 4 6 3 2" xfId="26133" xr:uid="{7E066A25-5985-4347-BB9F-97F7FD0A8B96}"/>
    <cellStyle name="Normal 8 3 4 6 3 3" xfId="40966" xr:uid="{54D09C0D-76C5-4829-8BB9-651CCE010DB1}"/>
    <cellStyle name="Normal 8 3 4 6 4" xfId="18713" xr:uid="{FB9BE1A4-B4B2-4398-9B76-3FD306D424BC}"/>
    <cellStyle name="Normal 8 3 4 6 5" xfId="33546" xr:uid="{F7B82EB9-8DEF-4EB5-9F4A-9954D218954E}"/>
    <cellStyle name="Normal 8 3 4 7" xfId="7111" xr:uid="{B24F5490-A981-408E-AC39-8E831970DFF9}"/>
    <cellStyle name="Normal 8 3 4 7 2" xfId="14534" xr:uid="{DB3EC580-778C-4A92-9423-217E761CD78B}"/>
    <cellStyle name="Normal 8 3 4 7 2 2" xfId="29372" xr:uid="{72DFB62C-849B-4CA7-BE86-8BFE0B15C08C}"/>
    <cellStyle name="Normal 8 3 4 7 2 3" xfId="44205" xr:uid="{DD143190-AFCE-43DE-998C-E926F36F830C}"/>
    <cellStyle name="Normal 8 3 4 7 3" xfId="21952" xr:uid="{1CC43DA8-48DB-4892-8BF5-3182AC8D838C}"/>
    <cellStyle name="Normal 8 3 4 7 4" xfId="36785" xr:uid="{D01BA553-A8DF-4CB3-91F5-C029F71B4D90}"/>
    <cellStyle name="Normal 8 3 4 8" xfId="10033" xr:uid="{8CB5784D-907C-4DC4-9A85-0DD6A2D714CB}"/>
    <cellStyle name="Normal 8 3 4 8 2" xfId="24871" xr:uid="{A62E084C-E852-4FE3-B920-81C8E87CE8B2}"/>
    <cellStyle name="Normal 8 3 4 8 3" xfId="39704" xr:uid="{470D8058-AD0E-4E56-A134-7382C64A3843}"/>
    <cellStyle name="Normal 8 3 4 9" xfId="17451" xr:uid="{48DC1877-6AB8-4323-8B10-85F30184E0A1}"/>
    <cellStyle name="Normal 8 3 5" xfId="2540" xr:uid="{18CBC991-C728-4FFD-B007-5EEF3ECC7661}"/>
    <cellStyle name="Normal 8 3 5 10" xfId="32322" xr:uid="{BD1DA29C-EE61-4EB4-B6F4-F4A0611048B9}"/>
    <cellStyle name="Normal 8 3 5 2" xfId="3879" xr:uid="{D8F49E32-C3CA-46D4-9EDC-0629D54AEAD6}"/>
    <cellStyle name="Normal 8 3 5 2 2" xfId="5250" xr:uid="{3ADEB087-B3E6-4C83-9C56-5DF6FA8D139B}"/>
    <cellStyle name="Normal 8 3 5 2 2 2" xfId="8489" xr:uid="{AE004CB9-44F5-4C95-8B69-E84EDE1374A9}"/>
    <cellStyle name="Normal 8 3 5 2 2 2 2" xfId="15912" xr:uid="{2783121D-BEDB-446D-850D-E654972FF22E}"/>
    <cellStyle name="Normal 8 3 5 2 2 2 2 2" xfId="30750" xr:uid="{2E38A288-D7C4-49BD-A007-27C3B846686D}"/>
    <cellStyle name="Normal 8 3 5 2 2 2 2 3" xfId="45583" xr:uid="{72FBDB04-849D-4DFF-A1EA-84F06353C89A}"/>
    <cellStyle name="Normal 8 3 5 2 2 2 3" xfId="23330" xr:uid="{32111159-69B5-4FDC-B210-8F88DCBCA566}"/>
    <cellStyle name="Normal 8 3 5 2 2 2 4" xfId="38163" xr:uid="{55C71024-7673-4A4F-AAF5-875D47779F38}"/>
    <cellStyle name="Normal 8 3 5 2 2 3" xfId="12674" xr:uid="{95CCFA97-EEE3-4247-A3AF-6F7C3BDF081B}"/>
    <cellStyle name="Normal 8 3 5 2 2 3 2" xfId="27512" xr:uid="{ECC1E634-6250-4D00-BEB2-D9D199FAED53}"/>
    <cellStyle name="Normal 8 3 5 2 2 3 3" xfId="42345" xr:uid="{85CC1031-0976-4D35-BAB9-9B3E6916BA76}"/>
    <cellStyle name="Normal 8 3 5 2 2 4" xfId="20092" xr:uid="{FDC208EA-F85C-4F7D-91B5-0231B4F5F5C3}"/>
    <cellStyle name="Normal 8 3 5 2 2 5" xfId="34925" xr:uid="{4081DDD4-0731-4F6F-B2D3-F9DFE2081566}"/>
    <cellStyle name="Normal 8 3 5 2 3" xfId="7115" xr:uid="{74941548-5F60-4D7E-A5EC-2ECCECC3BC44}"/>
    <cellStyle name="Normal 8 3 5 2 3 2" xfId="14538" xr:uid="{404FC898-5A3F-4F24-8A07-E59415A04EBD}"/>
    <cellStyle name="Normal 8 3 5 2 3 2 2" xfId="29376" xr:uid="{09C27D93-5A5D-4C89-A85A-E2034C863E99}"/>
    <cellStyle name="Normal 8 3 5 2 3 2 3" xfId="44209" xr:uid="{4CFCEFAE-5025-408C-AC30-BEA3EA4CC5C3}"/>
    <cellStyle name="Normal 8 3 5 2 3 3" xfId="21956" xr:uid="{7817EB59-41B4-49F9-8D3A-35C7BF70F165}"/>
    <cellStyle name="Normal 8 3 5 2 3 4" xfId="36789" xr:uid="{E0F0B3C3-6D61-496D-819F-2E7C5D86848E}"/>
    <cellStyle name="Normal 8 3 5 2 4" xfId="11299" xr:uid="{7159C1B9-A580-4461-BC4C-A4010A719B1E}"/>
    <cellStyle name="Normal 8 3 5 2 4 2" xfId="26137" xr:uid="{C29EC1AF-5101-4DF4-80A1-D538854E1472}"/>
    <cellStyle name="Normal 8 3 5 2 4 3" xfId="40970" xr:uid="{CD459509-9CB0-4A44-9993-E9079C5C1E49}"/>
    <cellStyle name="Normal 8 3 5 2 5" xfId="18717" xr:uid="{396EB696-595E-4F1C-94EC-2377540128A5}"/>
    <cellStyle name="Normal 8 3 5 2 6" xfId="33550" xr:uid="{EC7DC192-FDE4-40DD-98BE-CBC1FFDE2673}"/>
    <cellStyle name="Normal 8 3 5 3" xfId="3880" xr:uid="{6EEB38FB-682A-4188-A721-55A743A14B9B}"/>
    <cellStyle name="Normal 8 3 5 3 2" xfId="5251" xr:uid="{9C2D648F-BC4D-42BC-BA49-701FB58C7DB1}"/>
    <cellStyle name="Normal 8 3 5 3 2 2" xfId="8490" xr:uid="{0AE612B8-DAD6-44E9-A4BB-668B66C1FD81}"/>
    <cellStyle name="Normal 8 3 5 3 2 2 2" xfId="15913" xr:uid="{58374133-1BD8-429D-B3BC-1FF7F554A26A}"/>
    <cellStyle name="Normal 8 3 5 3 2 2 2 2" xfId="30751" xr:uid="{A6F684F4-D147-4DE5-82F8-5175BF3BF9EA}"/>
    <cellStyle name="Normal 8 3 5 3 2 2 2 3" xfId="45584" xr:uid="{63A36C24-AF43-499B-A34B-230078BF4F85}"/>
    <cellStyle name="Normal 8 3 5 3 2 2 3" xfId="23331" xr:uid="{B8BFA921-9CE8-40B1-9493-3E094E002DD7}"/>
    <cellStyle name="Normal 8 3 5 3 2 2 4" xfId="38164" xr:uid="{DC44F714-5D79-4B9D-A029-94FB11D63927}"/>
    <cellStyle name="Normal 8 3 5 3 2 3" xfId="12675" xr:uid="{0953825E-0EE8-468E-874B-6DECC407BF02}"/>
    <cellStyle name="Normal 8 3 5 3 2 3 2" xfId="27513" xr:uid="{E102D486-B4A4-435E-BAF5-CCC918F83C2B}"/>
    <cellStyle name="Normal 8 3 5 3 2 3 3" xfId="42346" xr:uid="{1DF18F6B-E00F-4C95-BF40-DC41A83CFCD6}"/>
    <cellStyle name="Normal 8 3 5 3 2 4" xfId="20093" xr:uid="{BA010490-AD0A-4970-A59D-EB66053C5C0A}"/>
    <cellStyle name="Normal 8 3 5 3 2 5" xfId="34926" xr:uid="{01B32C1E-C68E-4E58-B5A9-A5A4E88A2B03}"/>
    <cellStyle name="Normal 8 3 5 3 3" xfId="7116" xr:uid="{04C4E280-0967-4F3A-9BAE-BF4334C7F0C9}"/>
    <cellStyle name="Normal 8 3 5 3 3 2" xfId="14539" xr:uid="{01E074C4-371E-44C6-BCD6-FDFCA1E59DA0}"/>
    <cellStyle name="Normal 8 3 5 3 3 2 2" xfId="29377" xr:uid="{834BD6B7-9E24-40F9-B740-FDA259E7EC91}"/>
    <cellStyle name="Normal 8 3 5 3 3 2 3" xfId="44210" xr:uid="{F14A7556-6EFB-4F45-8D00-CD85AF1D079C}"/>
    <cellStyle name="Normal 8 3 5 3 3 3" xfId="21957" xr:uid="{DC13C0CD-A977-451A-816B-D052BF43F047}"/>
    <cellStyle name="Normal 8 3 5 3 3 4" xfId="36790" xr:uid="{5561AECD-65C4-4DE8-9AD5-D899EA509C8D}"/>
    <cellStyle name="Normal 8 3 5 3 4" xfId="11300" xr:uid="{34FE6D36-D982-40E2-A28E-2AA016DCCE85}"/>
    <cellStyle name="Normal 8 3 5 3 4 2" xfId="26138" xr:uid="{B4C534D5-2EE7-4968-BD97-B62CC93D7C38}"/>
    <cellStyle name="Normal 8 3 5 3 4 3" xfId="40971" xr:uid="{45AE03CC-895E-402F-B6FF-563E968E819F}"/>
    <cellStyle name="Normal 8 3 5 3 5" xfId="18718" xr:uid="{0C136D4F-1B91-4D4B-8ABD-DCC417A4A241}"/>
    <cellStyle name="Normal 8 3 5 3 6" xfId="33551" xr:uid="{EB9CA294-62F6-4E03-BB01-2DD447317FF7}"/>
    <cellStyle name="Normal 8 3 5 4" xfId="5252" xr:uid="{FD2C86B6-F7CF-4F7E-BEF8-ADA7F37D8F7B}"/>
    <cellStyle name="Normal 8 3 5 4 2" xfId="8491" xr:uid="{F099F4AE-6476-4AE2-A536-F0755150E978}"/>
    <cellStyle name="Normal 8 3 5 4 2 2" xfId="15914" xr:uid="{FCE80BC0-24F1-449D-879B-58ABF6998871}"/>
    <cellStyle name="Normal 8 3 5 4 2 2 2" xfId="30752" xr:uid="{8E35B0E5-FE1C-469F-987C-9AB1C759FF03}"/>
    <cellStyle name="Normal 8 3 5 4 2 2 3" xfId="45585" xr:uid="{849E4458-1CAD-4845-9FCB-0A5FB1DD00E5}"/>
    <cellStyle name="Normal 8 3 5 4 2 3" xfId="23332" xr:uid="{C4939FA0-4FEE-4FDB-9F19-45ED790704E0}"/>
    <cellStyle name="Normal 8 3 5 4 2 4" xfId="38165" xr:uid="{379E5424-EE2D-4317-BB73-380D981F0CC3}"/>
    <cellStyle name="Normal 8 3 5 4 3" xfId="12676" xr:uid="{055F3D2E-15C3-4429-8718-34ADCC995C97}"/>
    <cellStyle name="Normal 8 3 5 4 3 2" xfId="27514" xr:uid="{D026BEB6-E81C-47F4-AE08-FD2C53D59FCD}"/>
    <cellStyle name="Normal 8 3 5 4 3 3" xfId="42347" xr:uid="{1F4C72B9-8FC8-4805-924A-3D3574E30F51}"/>
    <cellStyle name="Normal 8 3 5 4 4" xfId="20094" xr:uid="{8033CAD7-EB26-4578-88AE-7FD58055B6A2}"/>
    <cellStyle name="Normal 8 3 5 4 5" xfId="34927" xr:uid="{4ED01D90-8300-4772-8698-4348DD9737D6}"/>
    <cellStyle name="Normal 8 3 5 5" xfId="5936" xr:uid="{150901E8-459B-4AD4-A10D-1107238AE14A}"/>
    <cellStyle name="Normal 8 3 5 5 2" xfId="9174" xr:uid="{008430C2-BD77-487B-B335-4B80E47888EB}"/>
    <cellStyle name="Normal 8 3 5 5 2 2" xfId="16597" xr:uid="{5D3E019B-9231-48F4-9EC6-9C6A4FE5EF51}"/>
    <cellStyle name="Normal 8 3 5 5 2 2 2" xfId="31435" xr:uid="{A5906A0C-EA0F-412F-A948-F05B3F21DF5C}"/>
    <cellStyle name="Normal 8 3 5 5 2 2 3" xfId="46268" xr:uid="{7ABB6807-61D1-4423-BA63-5C8DB2FE587D}"/>
    <cellStyle name="Normal 8 3 5 5 2 3" xfId="24015" xr:uid="{0B31CB77-3FB1-40DF-BC9E-A7BE878D16DC}"/>
    <cellStyle name="Normal 8 3 5 5 2 4" xfId="38848" xr:uid="{B7B0FE1E-02EB-4526-92EE-3A2D663B87EB}"/>
    <cellStyle name="Normal 8 3 5 5 3" xfId="13359" xr:uid="{F5C9A4FF-4C81-4212-B804-1CA57C82E5A5}"/>
    <cellStyle name="Normal 8 3 5 5 3 2" xfId="28197" xr:uid="{65B00334-1CEE-4BF3-BF02-CA31FEA85677}"/>
    <cellStyle name="Normal 8 3 5 5 3 3" xfId="43030" xr:uid="{C3A34890-A818-404E-A348-7339F56D71CC}"/>
    <cellStyle name="Normal 8 3 5 5 4" xfId="20777" xr:uid="{428D729B-B43D-4CAF-A2AA-7683BC0A47BA}"/>
    <cellStyle name="Normal 8 3 5 5 5" xfId="35610" xr:uid="{0BEB798B-08AE-4EC9-BA6E-7FF9C74AAF7D}"/>
    <cellStyle name="Normal 8 3 5 6" xfId="3878" xr:uid="{09E8A2CF-D19B-4118-A8AD-926064AC179B}"/>
    <cellStyle name="Normal 8 3 5 6 2" xfId="9665" xr:uid="{ABF41F21-BF9C-41A9-9ED8-C5340338777F}"/>
    <cellStyle name="Normal 8 3 5 6 2 2" xfId="17088" xr:uid="{6D9A3036-2B63-40D3-9D3D-A1C11508A06D}"/>
    <cellStyle name="Normal 8 3 5 6 2 2 2" xfId="31926" xr:uid="{4E85A695-52A6-43A0-8798-696934EB3A0D}"/>
    <cellStyle name="Normal 8 3 5 6 2 2 3" xfId="46759" xr:uid="{9F9AE0E8-DC3E-4E1B-89A1-E5C51BC8B43D}"/>
    <cellStyle name="Normal 8 3 5 6 2 3" xfId="24506" xr:uid="{9E8BC014-9183-4B76-84A8-2D2E2BE06E2E}"/>
    <cellStyle name="Normal 8 3 5 6 2 4" xfId="39339" xr:uid="{527DFC3C-DBD5-4CFF-95DE-A7642D9D6E43}"/>
    <cellStyle name="Normal 8 3 5 6 3" xfId="11298" xr:uid="{C5B790D8-3CC2-4CFF-BC13-1E47859965E7}"/>
    <cellStyle name="Normal 8 3 5 6 3 2" xfId="26136" xr:uid="{DF7DB4E5-5021-4D3C-AF3A-BFE62E1F5095}"/>
    <cellStyle name="Normal 8 3 5 6 3 3" xfId="40969" xr:uid="{A67D4B83-246B-464C-B084-25E436E75D60}"/>
    <cellStyle name="Normal 8 3 5 6 4" xfId="18716" xr:uid="{7951DF61-C162-44F3-84AE-65F15F0950F7}"/>
    <cellStyle name="Normal 8 3 5 6 5" xfId="33549" xr:uid="{1AEFA280-C7D5-48F6-80EC-C5DFFE4B76B9}"/>
    <cellStyle name="Normal 8 3 5 7" xfId="7114" xr:uid="{B09440D9-ECEA-4EE7-A8A8-4A1B4B2349EB}"/>
    <cellStyle name="Normal 8 3 5 7 2" xfId="14537" xr:uid="{1BCE760E-7B01-46DC-BCED-AE35510A9FE2}"/>
    <cellStyle name="Normal 8 3 5 7 2 2" xfId="29375" xr:uid="{00C468AA-DDB3-410F-B753-D2618FC4A7AC}"/>
    <cellStyle name="Normal 8 3 5 7 2 3" xfId="44208" xr:uid="{52A01DF9-6D04-4770-B6EB-C9CCBD308DD8}"/>
    <cellStyle name="Normal 8 3 5 7 3" xfId="21955" xr:uid="{E9856453-18F8-4F3B-9DE0-BF0D586E36AD}"/>
    <cellStyle name="Normal 8 3 5 7 4" xfId="36788" xr:uid="{98576CE7-E36E-4324-B9CA-116BD66DBD86}"/>
    <cellStyle name="Normal 8 3 5 8" xfId="10071" xr:uid="{B7604C3B-803A-44E8-AD47-B184D9A06786}"/>
    <cellStyle name="Normal 8 3 5 8 2" xfId="24909" xr:uid="{40B3333E-B724-4B85-B859-8685776265B8}"/>
    <cellStyle name="Normal 8 3 5 8 3" xfId="39742" xr:uid="{AA553DD2-9D50-4643-A89A-9AEB626D4256}"/>
    <cellStyle name="Normal 8 3 5 9" xfId="17489" xr:uid="{1A450307-1B65-4F67-8110-78092D97A8B6}"/>
    <cellStyle name="Normal 8 3 6" xfId="2545" xr:uid="{5CEC5E25-43D6-41F8-9F3F-D207BB7B0316}"/>
    <cellStyle name="Normal 8 3 6 10" xfId="32328" xr:uid="{5CB548BB-8D08-4BF0-B820-7ED24CD1D9A9}"/>
    <cellStyle name="Normal 8 3 6 2" xfId="3882" xr:uid="{91E90D55-7401-48CD-89A6-7E28C3BD68F8}"/>
    <cellStyle name="Normal 8 3 6 2 2" xfId="5253" xr:uid="{9E3EC773-81B9-4BAF-9BB3-E94CD6A1CF22}"/>
    <cellStyle name="Normal 8 3 6 2 2 2" xfId="8492" xr:uid="{DA2E7BE3-2D1B-4F07-B071-960E4295D7D7}"/>
    <cellStyle name="Normal 8 3 6 2 2 2 2" xfId="15915" xr:uid="{D528C4D8-469A-4A9F-A83B-8B9B9CB04DE0}"/>
    <cellStyle name="Normal 8 3 6 2 2 2 2 2" xfId="30753" xr:uid="{E20A256E-7EDA-4703-A321-A627A2692DB7}"/>
    <cellStyle name="Normal 8 3 6 2 2 2 2 3" xfId="45586" xr:uid="{0FEB411F-5E27-4713-AFCC-8349D9E2FB48}"/>
    <cellStyle name="Normal 8 3 6 2 2 2 3" xfId="23333" xr:uid="{E0B9E2B5-85B8-4D6D-A73F-28D61368A4E3}"/>
    <cellStyle name="Normal 8 3 6 2 2 2 4" xfId="38166" xr:uid="{031A4FA7-7BFE-4B10-9F4E-D22EB9FD1583}"/>
    <cellStyle name="Normal 8 3 6 2 2 3" xfId="12677" xr:uid="{30995B63-753B-462C-A7DA-444992CDA5A1}"/>
    <cellStyle name="Normal 8 3 6 2 2 3 2" xfId="27515" xr:uid="{032B8385-E531-45B1-A3A5-8400A9E1C155}"/>
    <cellStyle name="Normal 8 3 6 2 2 3 3" xfId="42348" xr:uid="{55F4E52E-AD2E-47CB-887D-07EF17D11168}"/>
    <cellStyle name="Normal 8 3 6 2 2 4" xfId="20095" xr:uid="{FC354B02-ED76-43F2-80BA-AB5DE2329F14}"/>
    <cellStyle name="Normal 8 3 6 2 2 5" xfId="34928" xr:uid="{7A33998F-6418-4C7B-8022-8D4D66825440}"/>
    <cellStyle name="Normal 8 3 6 2 3" xfId="7118" xr:uid="{BFC928BC-9009-42C1-BBA8-C3A265B67198}"/>
    <cellStyle name="Normal 8 3 6 2 3 2" xfId="14541" xr:uid="{CF1C083E-6CEF-42AC-94C4-681834476712}"/>
    <cellStyle name="Normal 8 3 6 2 3 2 2" xfId="29379" xr:uid="{86E420D1-9C5E-470C-AB35-A6EDDF69745D}"/>
    <cellStyle name="Normal 8 3 6 2 3 2 3" xfId="44212" xr:uid="{9EB2F809-D547-4599-AA1B-D6E6EFC80408}"/>
    <cellStyle name="Normal 8 3 6 2 3 3" xfId="21959" xr:uid="{75E071DE-DBBF-4219-97FA-FF632E957A62}"/>
    <cellStyle name="Normal 8 3 6 2 3 4" xfId="36792" xr:uid="{3FA0653A-B8B5-43A9-9204-F41B688A84FA}"/>
    <cellStyle name="Normal 8 3 6 2 4" xfId="11302" xr:uid="{7E1E3E78-A521-4455-933C-576F044C8E81}"/>
    <cellStyle name="Normal 8 3 6 2 4 2" xfId="26140" xr:uid="{0E5AF93E-B415-48FB-99BE-BFD315A72CFD}"/>
    <cellStyle name="Normal 8 3 6 2 4 3" xfId="40973" xr:uid="{24B09238-520A-4090-996A-06125BEB832E}"/>
    <cellStyle name="Normal 8 3 6 2 5" xfId="18720" xr:uid="{C93E3969-04C3-444A-B146-173FEBF889BD}"/>
    <cellStyle name="Normal 8 3 6 2 6" xfId="33553" xr:uid="{B20716A0-4930-4646-BCD1-D640AFA5E90A}"/>
    <cellStyle name="Normal 8 3 6 3" xfId="3883" xr:uid="{DF72AF73-2326-489A-8D33-C770F690FC31}"/>
    <cellStyle name="Normal 8 3 6 3 2" xfId="5254" xr:uid="{57C35E45-A3C0-420A-A25B-A041FF08E8C5}"/>
    <cellStyle name="Normal 8 3 6 3 2 2" xfId="8493" xr:uid="{4D5478AC-D678-4CAC-A8F7-9B7184AEF6EE}"/>
    <cellStyle name="Normal 8 3 6 3 2 2 2" xfId="15916" xr:uid="{407C9C9C-BE24-4F02-A1F8-7F5FAD9B13D3}"/>
    <cellStyle name="Normal 8 3 6 3 2 2 2 2" xfId="30754" xr:uid="{302136AA-6277-402E-904C-4A5362DC7420}"/>
    <cellStyle name="Normal 8 3 6 3 2 2 2 3" xfId="45587" xr:uid="{654B3F46-BAAE-4A2E-8E3F-2A2C2A1A10B4}"/>
    <cellStyle name="Normal 8 3 6 3 2 2 3" xfId="23334" xr:uid="{E614149C-3C69-4D24-963C-897760E29710}"/>
    <cellStyle name="Normal 8 3 6 3 2 2 4" xfId="38167" xr:uid="{9F8083D8-FE24-4FB1-B683-62CED2BD831A}"/>
    <cellStyle name="Normal 8 3 6 3 2 3" xfId="12678" xr:uid="{1FB3B95B-3BB0-4344-AAB5-B1D652741E44}"/>
    <cellStyle name="Normal 8 3 6 3 2 3 2" xfId="27516" xr:uid="{8823AC97-B048-4BA1-B3FB-81A0FA95029F}"/>
    <cellStyle name="Normal 8 3 6 3 2 3 3" xfId="42349" xr:uid="{CC841EBA-F834-4447-9A3A-CD294AE2EAC7}"/>
    <cellStyle name="Normal 8 3 6 3 2 4" xfId="20096" xr:uid="{1EB1A2EE-5998-45E2-B51C-22BC969C9C34}"/>
    <cellStyle name="Normal 8 3 6 3 2 5" xfId="34929" xr:uid="{EDE3769D-3247-485D-8086-025668BDF682}"/>
    <cellStyle name="Normal 8 3 6 3 3" xfId="7119" xr:uid="{BAC16A7B-A9BB-43E5-AC33-7725158FB7F8}"/>
    <cellStyle name="Normal 8 3 6 3 3 2" xfId="14542" xr:uid="{728F146D-3F0F-4751-A35D-2BE6C96D3957}"/>
    <cellStyle name="Normal 8 3 6 3 3 2 2" xfId="29380" xr:uid="{FCF63114-C669-4F7D-B5A1-AAECACF14C70}"/>
    <cellStyle name="Normal 8 3 6 3 3 2 3" xfId="44213" xr:uid="{63FEBFDD-EE11-4996-8B0F-5D8FE6B76263}"/>
    <cellStyle name="Normal 8 3 6 3 3 3" xfId="21960" xr:uid="{F5800AFD-1DAE-4807-A9F2-FB2E855551BB}"/>
    <cellStyle name="Normal 8 3 6 3 3 4" xfId="36793" xr:uid="{477B422A-31B8-4B3E-833E-D547B990C765}"/>
    <cellStyle name="Normal 8 3 6 3 4" xfId="11303" xr:uid="{2DFD3606-0595-4E99-8B97-F4B026170713}"/>
    <cellStyle name="Normal 8 3 6 3 4 2" xfId="26141" xr:uid="{C131AF5E-C77E-4E01-85CD-E2532E681B05}"/>
    <cellStyle name="Normal 8 3 6 3 4 3" xfId="40974" xr:uid="{1CED74D0-A203-4091-A45E-E82F1F4EE2FA}"/>
    <cellStyle name="Normal 8 3 6 3 5" xfId="18721" xr:uid="{F7255FDD-7610-4432-8F1E-5A9A1447E5C9}"/>
    <cellStyle name="Normal 8 3 6 3 6" xfId="33554" xr:uid="{017D79FB-85AB-4EAE-8D15-31AEFE65F8F5}"/>
    <cellStyle name="Normal 8 3 6 4" xfId="5255" xr:uid="{F1BC5C73-8896-44EF-AEF1-4F5C5638B0F4}"/>
    <cellStyle name="Normal 8 3 6 4 2" xfId="8494" xr:uid="{830F442C-C6F5-4EE8-837D-9EBF5A280194}"/>
    <cellStyle name="Normal 8 3 6 4 2 2" xfId="15917" xr:uid="{F973FA06-38A3-46ED-A11B-715C434FE71A}"/>
    <cellStyle name="Normal 8 3 6 4 2 2 2" xfId="30755" xr:uid="{F788B299-D062-4D3B-88F6-2D9664768BF9}"/>
    <cellStyle name="Normal 8 3 6 4 2 2 3" xfId="45588" xr:uid="{356209F9-C64F-4FE3-B080-7E63896B6184}"/>
    <cellStyle name="Normal 8 3 6 4 2 3" xfId="23335" xr:uid="{C55E75D1-77C2-4FCC-85BB-2C82E2A96A63}"/>
    <cellStyle name="Normal 8 3 6 4 2 4" xfId="38168" xr:uid="{0EFCF522-E165-4DEC-B77D-D0C9B414DFFF}"/>
    <cellStyle name="Normal 8 3 6 4 3" xfId="12679" xr:uid="{87010A68-1397-4DD9-A44F-58EA03A9C375}"/>
    <cellStyle name="Normal 8 3 6 4 3 2" xfId="27517" xr:uid="{578F5F55-D0CE-4358-8057-13F95C4FB4DF}"/>
    <cellStyle name="Normal 8 3 6 4 3 3" xfId="42350" xr:uid="{46B71619-3DD8-4212-868E-795CE04F74B6}"/>
    <cellStyle name="Normal 8 3 6 4 4" xfId="20097" xr:uid="{E08FFFE5-1B9D-499D-A6C2-A15082C26254}"/>
    <cellStyle name="Normal 8 3 6 4 5" xfId="34930" xr:uid="{274EB75D-E1B8-4C2D-9D5E-6A7A58DEA357}"/>
    <cellStyle name="Normal 8 3 6 5" xfId="5993" xr:uid="{119D959A-DE00-4BF1-99F2-05CAA4C322AC}"/>
    <cellStyle name="Normal 8 3 6 5 2" xfId="9231" xr:uid="{94EFCE82-6611-4B49-90CF-A7BF092AAE35}"/>
    <cellStyle name="Normal 8 3 6 5 2 2" xfId="16654" xr:uid="{2241B607-9E76-434E-B2D4-654ABB1239BB}"/>
    <cellStyle name="Normal 8 3 6 5 2 2 2" xfId="31492" xr:uid="{0F1DF3F8-30A1-45C4-A1CF-9C0AAE6F65BB}"/>
    <cellStyle name="Normal 8 3 6 5 2 2 3" xfId="46325" xr:uid="{F3B41FC6-C4FE-450B-8A2F-1FCF000AC507}"/>
    <cellStyle name="Normal 8 3 6 5 2 3" xfId="24072" xr:uid="{AB53357E-040A-434D-A4FB-F8720BDFE55F}"/>
    <cellStyle name="Normal 8 3 6 5 2 4" xfId="38905" xr:uid="{D9971210-72FC-475F-BD2F-148827A43AAB}"/>
    <cellStyle name="Normal 8 3 6 5 3" xfId="13416" xr:uid="{8E79E973-1DA5-4D49-B171-D291F5566B9B}"/>
    <cellStyle name="Normal 8 3 6 5 3 2" xfId="28254" xr:uid="{D8FE0B8A-5578-4E3E-B252-49DD3A68328D}"/>
    <cellStyle name="Normal 8 3 6 5 3 3" xfId="43087" xr:uid="{B8149FDD-9F85-41E8-B15E-F4285C91A63B}"/>
    <cellStyle name="Normal 8 3 6 5 4" xfId="20834" xr:uid="{EAB5D808-327C-4911-BB48-BE46CFBE11FF}"/>
    <cellStyle name="Normal 8 3 6 5 5" xfId="35667" xr:uid="{C2E4655F-F5DB-48BA-985B-D4014792B6C8}"/>
    <cellStyle name="Normal 8 3 6 6" xfId="3881" xr:uid="{5B9F5C08-4E64-4D1F-9EB1-D042851C91FB}"/>
    <cellStyle name="Normal 8 3 6 6 2" xfId="9666" xr:uid="{14AA995D-F51F-433A-AF0D-187B7EC05E82}"/>
    <cellStyle name="Normal 8 3 6 6 2 2" xfId="17089" xr:uid="{F58E772C-EE62-4CC1-AC9A-F0953A9449B5}"/>
    <cellStyle name="Normal 8 3 6 6 2 2 2" xfId="31927" xr:uid="{D95DE840-E137-44B7-8CE2-A6757D68BC73}"/>
    <cellStyle name="Normal 8 3 6 6 2 2 3" xfId="46760" xr:uid="{D20FDF49-59AD-423F-AA87-BAE20546A93E}"/>
    <cellStyle name="Normal 8 3 6 6 2 3" xfId="24507" xr:uid="{22497C92-AABC-41FE-8C44-80FFBC58EA58}"/>
    <cellStyle name="Normal 8 3 6 6 2 4" xfId="39340" xr:uid="{2BFF617A-7515-4995-BBFB-3913F99FBE8E}"/>
    <cellStyle name="Normal 8 3 6 6 3" xfId="11301" xr:uid="{FE7C751F-D6D8-470F-A950-73E23FBCB3E9}"/>
    <cellStyle name="Normal 8 3 6 6 3 2" xfId="26139" xr:uid="{136374DF-3B8B-43C3-810F-6CE1E9404FAD}"/>
    <cellStyle name="Normal 8 3 6 6 3 3" xfId="40972" xr:uid="{E6B4C9E4-6D36-47BB-B786-B76A27201F7F}"/>
    <cellStyle name="Normal 8 3 6 6 4" xfId="18719" xr:uid="{B1A0DDA0-37CD-4B00-833C-2A826B0197B7}"/>
    <cellStyle name="Normal 8 3 6 6 5" xfId="33552" xr:uid="{44FE8752-D650-4690-8F77-0471C6030AD4}"/>
    <cellStyle name="Normal 8 3 6 7" xfId="7117" xr:uid="{E2CF7382-D2DE-4CD3-931E-63E24116BDD1}"/>
    <cellStyle name="Normal 8 3 6 7 2" xfId="14540" xr:uid="{56B3F796-0AF7-4C96-B71C-47EFEFE1C061}"/>
    <cellStyle name="Normal 8 3 6 7 2 2" xfId="29378" xr:uid="{A3E5B81F-4A51-4C6B-8FDD-26989ACA272D}"/>
    <cellStyle name="Normal 8 3 6 7 2 3" xfId="44211" xr:uid="{D16DDBB7-FF12-471C-AC65-F68CAC6C86D4}"/>
    <cellStyle name="Normal 8 3 6 7 3" xfId="21958" xr:uid="{85C5504C-3D69-44A4-864C-F491349DAF93}"/>
    <cellStyle name="Normal 8 3 6 7 4" xfId="36791" xr:uid="{93B7C693-15D1-4EA6-8012-5B11DC721417}"/>
    <cellStyle name="Normal 8 3 6 8" xfId="10077" xr:uid="{F43F78F0-63BC-4352-81F9-D8D82C8B78D0}"/>
    <cellStyle name="Normal 8 3 6 8 2" xfId="24915" xr:uid="{F6D4A738-63AC-4B04-8062-8EE528C2CA2F}"/>
    <cellStyle name="Normal 8 3 6 8 3" xfId="39748" xr:uid="{94308DB4-8949-4919-B609-85B4D0EDF6BF}"/>
    <cellStyle name="Normal 8 3 6 9" xfId="17495" xr:uid="{B8461134-5393-4F3B-81A6-7AB1749C15A9}"/>
    <cellStyle name="Normal 8 3 7" xfId="3884" xr:uid="{0DD77E56-C68C-44B7-B1DD-D25D15028046}"/>
    <cellStyle name="Normal 8 3 7 2" xfId="5256" xr:uid="{359CECE2-843A-4885-80C3-4B318190AB4B}"/>
    <cellStyle name="Normal 8 3 7 2 2" xfId="8495" xr:uid="{0B0525B5-41B1-4A6E-808D-11F47895BB8C}"/>
    <cellStyle name="Normal 8 3 7 2 2 2" xfId="15918" xr:uid="{C34F8268-6371-49F0-A456-47DFF185991E}"/>
    <cellStyle name="Normal 8 3 7 2 2 2 2" xfId="30756" xr:uid="{ACB6F937-CCD2-4807-B565-0E1615416AD9}"/>
    <cellStyle name="Normal 8 3 7 2 2 2 3" xfId="45589" xr:uid="{467CADC3-55A2-4A05-8EB5-72F0895E2653}"/>
    <cellStyle name="Normal 8 3 7 2 2 3" xfId="23336" xr:uid="{56C6EF5A-FDB4-44E6-BF5C-382A84DFAA6D}"/>
    <cellStyle name="Normal 8 3 7 2 2 4" xfId="38169" xr:uid="{C4219794-45EE-455F-8A9C-7D446B7E31E5}"/>
    <cellStyle name="Normal 8 3 7 2 3" xfId="12680" xr:uid="{9BF0894D-B344-4808-8D67-7F90C11AF201}"/>
    <cellStyle name="Normal 8 3 7 2 3 2" xfId="27518" xr:uid="{73B22A4F-5883-4EEA-8206-795FB511A926}"/>
    <cellStyle name="Normal 8 3 7 2 3 3" xfId="42351" xr:uid="{5E277A3E-1CE0-44D5-8CA7-20043F3CFDCC}"/>
    <cellStyle name="Normal 8 3 7 2 4" xfId="20098" xr:uid="{BC84BC6A-1689-4CFA-BB49-266835EB771B}"/>
    <cellStyle name="Normal 8 3 7 2 5" xfId="34931" xr:uid="{12159D2F-8779-4BBB-88BB-FA308A49784B}"/>
    <cellStyle name="Normal 8 3 7 3" xfId="7120" xr:uid="{330C5C20-FE0C-4344-A223-96AF85B0D01A}"/>
    <cellStyle name="Normal 8 3 7 3 2" xfId="14543" xr:uid="{3AACEB7A-1A67-4E16-9518-D3437C5425C9}"/>
    <cellStyle name="Normal 8 3 7 3 2 2" xfId="29381" xr:uid="{496ADF09-2A48-4F85-A87E-65FF2A595E86}"/>
    <cellStyle name="Normal 8 3 7 3 2 3" xfId="44214" xr:uid="{1A3568D3-1C14-4607-BFFE-8FB629DC7F69}"/>
    <cellStyle name="Normal 8 3 7 3 3" xfId="21961" xr:uid="{61FD188A-5B8B-4983-8649-66703B94731E}"/>
    <cellStyle name="Normal 8 3 7 3 4" xfId="36794" xr:uid="{A5E00FB2-A078-499F-A2E5-64BDBF2D07E6}"/>
    <cellStyle name="Normal 8 3 7 4" xfId="11304" xr:uid="{590A74C7-5715-422A-9B28-41AB220B2E64}"/>
    <cellStyle name="Normal 8 3 7 4 2" xfId="26142" xr:uid="{D3E3BB2C-8634-4E2B-A0F5-1FB5AEC4B119}"/>
    <cellStyle name="Normal 8 3 7 4 3" xfId="40975" xr:uid="{051F2794-3CBD-4040-9663-9C97EAE1240D}"/>
    <cellStyle name="Normal 8 3 7 5" xfId="18722" xr:uid="{9F3F64E2-FAB7-4394-8BB7-3AD8A731E2A7}"/>
    <cellStyle name="Normal 8 3 7 6" xfId="33555" xr:uid="{9A9C53D1-6F77-4A11-AD7D-1E458F637B15}"/>
    <cellStyle name="Normal 8 3 8" xfId="3885" xr:uid="{3A46E25A-FB82-44B9-A694-2D63ADE8EE20}"/>
    <cellStyle name="Normal 8 3 8 2" xfId="5257" xr:uid="{76F76655-4FE8-4A4B-8971-512DDD98FB91}"/>
    <cellStyle name="Normal 8 3 8 2 2" xfId="8496" xr:uid="{0F0B2D08-28AD-4E1C-8022-78A11C1135DF}"/>
    <cellStyle name="Normal 8 3 8 2 2 2" xfId="15919" xr:uid="{E78E155F-C473-4C75-B9A0-50B7467E1A3E}"/>
    <cellStyle name="Normal 8 3 8 2 2 2 2" xfId="30757" xr:uid="{F3289216-E947-47A0-9A08-6FFA2EC56AD6}"/>
    <cellStyle name="Normal 8 3 8 2 2 2 3" xfId="45590" xr:uid="{F0047431-17E4-4409-A2B6-3526D07618AB}"/>
    <cellStyle name="Normal 8 3 8 2 2 3" xfId="23337" xr:uid="{65BC6370-7395-4FCD-BC30-AEFD39C30FCB}"/>
    <cellStyle name="Normal 8 3 8 2 2 4" xfId="38170" xr:uid="{EFEB5C9A-9803-420D-A028-0065EFD837A0}"/>
    <cellStyle name="Normal 8 3 8 2 3" xfId="12681" xr:uid="{A943B67B-F144-4B2A-B5D2-E9CAE19BA5E2}"/>
    <cellStyle name="Normal 8 3 8 2 3 2" xfId="27519" xr:uid="{B700913E-484F-43B5-84CF-A77B9D781D48}"/>
    <cellStyle name="Normal 8 3 8 2 3 3" xfId="42352" xr:uid="{605F1939-D996-4CA9-ABFF-563E4B8BD2DC}"/>
    <cellStyle name="Normal 8 3 8 2 4" xfId="20099" xr:uid="{A8533183-0AB9-4DC1-9FE0-DD9CCE518E42}"/>
    <cellStyle name="Normal 8 3 8 2 5" xfId="34932" xr:uid="{E0187E46-1CDF-44B6-BD47-E5A792298767}"/>
    <cellStyle name="Normal 8 3 8 3" xfId="7121" xr:uid="{62ACFB2A-F39E-4D91-8AE2-AC8F0D1B253B}"/>
    <cellStyle name="Normal 8 3 8 3 2" xfId="14544" xr:uid="{55F1C21F-BA74-48A7-B177-5538A7231ADC}"/>
    <cellStyle name="Normal 8 3 8 3 2 2" xfId="29382" xr:uid="{49BDD74E-F9E7-494A-9AF4-02BFB3B4BF2A}"/>
    <cellStyle name="Normal 8 3 8 3 2 3" xfId="44215" xr:uid="{6F424470-849D-493E-90C1-BAFC81F5D354}"/>
    <cellStyle name="Normal 8 3 8 3 3" xfId="21962" xr:uid="{7E4B7FDC-1771-4EDD-8F8C-3DF15A5131B6}"/>
    <cellStyle name="Normal 8 3 8 3 4" xfId="36795" xr:uid="{4F446C1B-EA3C-4437-BCF3-DF4FBF786334}"/>
    <cellStyle name="Normal 8 3 8 4" xfId="11305" xr:uid="{1AA546F7-5BFC-4EA7-A4D1-87D37D0D25FB}"/>
    <cellStyle name="Normal 8 3 8 4 2" xfId="26143" xr:uid="{8DF4FEE6-DF1D-4759-ADA1-C9E9AB9A8BBB}"/>
    <cellStyle name="Normal 8 3 8 4 3" xfId="40976" xr:uid="{42D5126E-9BFD-4CA9-9228-7C236BC1C656}"/>
    <cellStyle name="Normal 8 3 8 5" xfId="18723" xr:uid="{6AF410E5-4D73-41A2-BFB7-E31BEE8E638C}"/>
    <cellStyle name="Normal 8 3 8 6" xfId="33556" xr:uid="{30324B99-D312-4024-B7AF-DE849C7FA2CB}"/>
    <cellStyle name="Normal 8 3 9" xfId="5258" xr:uid="{45A335C2-176E-4C7A-8BCC-B1ED33D2A064}"/>
    <cellStyle name="Normal 8 3 9 2" xfId="8497" xr:uid="{06A09459-2C44-4B64-9200-5C147FFC5DCA}"/>
    <cellStyle name="Normal 8 3 9 2 2" xfId="15920" xr:uid="{035BEAFB-F7A7-4EA6-BC69-EA924EAF6AF7}"/>
    <cellStyle name="Normal 8 3 9 2 2 2" xfId="30758" xr:uid="{32C29801-EF68-4E4C-AF4F-8866D6D3E228}"/>
    <cellStyle name="Normal 8 3 9 2 2 3" xfId="45591" xr:uid="{82643546-31BF-4D30-A204-534B0471C8FB}"/>
    <cellStyle name="Normal 8 3 9 2 3" xfId="23338" xr:uid="{FB29A0B6-4B6A-48B3-AADE-5F486B9934BA}"/>
    <cellStyle name="Normal 8 3 9 2 4" xfId="38171" xr:uid="{C3B64D6F-B68A-44FE-8565-B623E29B78DA}"/>
    <cellStyle name="Normal 8 3 9 3" xfId="12682" xr:uid="{EC87C89C-E8D9-4B02-9356-AFCF9C4F37E1}"/>
    <cellStyle name="Normal 8 3 9 3 2" xfId="27520" xr:uid="{09BBE05C-4543-4DE9-BE33-C450AF5BD459}"/>
    <cellStyle name="Normal 8 3 9 3 3" xfId="42353" xr:uid="{C00FCF1C-3CB5-46A7-8590-3DC5E7994059}"/>
    <cellStyle name="Normal 8 3 9 4" xfId="20100" xr:uid="{8AA74FDB-0EC3-45ED-958F-5059C6E1D8EE}"/>
    <cellStyle name="Normal 8 3 9 5" xfId="34933" xr:uid="{51957C16-1DEC-4700-9D72-3645C67CECA5}"/>
    <cellStyle name="Normal 8 30" xfId="2662" xr:uid="{FE87FE20-E883-4923-9B75-36E59FA7EBAC}"/>
    <cellStyle name="Normal 8 30 10" xfId="32394" xr:uid="{0FE74A0F-0796-45B5-AB9D-B3384ABD0E2B}"/>
    <cellStyle name="Normal 8 30 2" xfId="3887" xr:uid="{3E2C960C-8A23-427D-AFB0-2735D8BB93BC}"/>
    <cellStyle name="Normal 8 30 2 2" xfId="5259" xr:uid="{F77331D0-E398-431B-8C27-E22D116A5847}"/>
    <cellStyle name="Normal 8 30 2 2 2" xfId="8498" xr:uid="{9CC4701B-1B39-4E96-AC23-226058FBE7E4}"/>
    <cellStyle name="Normal 8 30 2 2 2 2" xfId="15921" xr:uid="{7D042CDE-5064-4FB7-B1B6-13064D8DD685}"/>
    <cellStyle name="Normal 8 30 2 2 2 2 2" xfId="30759" xr:uid="{CCFE6576-F7E4-4E6E-A2AE-1684AF6298E7}"/>
    <cellStyle name="Normal 8 30 2 2 2 2 3" xfId="45592" xr:uid="{A10CBFB7-20D6-43F3-8A01-D7105FE444D7}"/>
    <cellStyle name="Normal 8 30 2 2 2 3" xfId="23339" xr:uid="{91D7FC43-A076-4B99-BDEE-161E6BD116B0}"/>
    <cellStyle name="Normal 8 30 2 2 2 4" xfId="38172" xr:uid="{E642D506-8B70-4355-8D79-1310944DBFE7}"/>
    <cellStyle name="Normal 8 30 2 2 3" xfId="12683" xr:uid="{59B02720-293F-4304-85FE-40656BFF8AD9}"/>
    <cellStyle name="Normal 8 30 2 2 3 2" xfId="27521" xr:uid="{B60FF6B8-7296-4822-855B-B7304DF40D41}"/>
    <cellStyle name="Normal 8 30 2 2 3 3" xfId="42354" xr:uid="{F3A9E6DE-5DB0-4E2E-806B-CAECAC2D7AEA}"/>
    <cellStyle name="Normal 8 30 2 2 4" xfId="20101" xr:uid="{C7D88ED7-F218-4582-81AB-539727337FF7}"/>
    <cellStyle name="Normal 8 30 2 2 5" xfId="34934" xr:uid="{CB27B67D-4188-4BBA-AE92-2EB42F0456B2}"/>
    <cellStyle name="Normal 8 30 2 3" xfId="7123" xr:uid="{4531EEE9-D41F-4E03-ADC7-64210EACA572}"/>
    <cellStyle name="Normal 8 30 2 3 2" xfId="14546" xr:uid="{1F9EE377-8E45-41B5-81C9-D1CF62E542E0}"/>
    <cellStyle name="Normal 8 30 2 3 2 2" xfId="29384" xr:uid="{76E2F90E-AB64-4C9A-9BFD-1B8B4F92A5E9}"/>
    <cellStyle name="Normal 8 30 2 3 2 3" xfId="44217" xr:uid="{DA8AE020-6E18-496D-B8B0-8C0FBDE08CB5}"/>
    <cellStyle name="Normal 8 30 2 3 3" xfId="21964" xr:uid="{1AF3F5C1-AA0D-4A4E-997F-CED7B9B543C1}"/>
    <cellStyle name="Normal 8 30 2 3 4" xfId="36797" xr:uid="{C0B523E0-8BBA-42FA-9750-60F55FDDFE09}"/>
    <cellStyle name="Normal 8 30 2 4" xfId="11307" xr:uid="{77309405-4906-4E4E-813E-0AB2A0C71017}"/>
    <cellStyle name="Normal 8 30 2 4 2" xfId="26145" xr:uid="{D89645AD-A0CF-44FF-88A3-5F7D64BF4BE0}"/>
    <cellStyle name="Normal 8 30 2 4 3" xfId="40978" xr:uid="{4F5F3BEC-D1E4-4B6A-94C3-980F7FDFF0CA}"/>
    <cellStyle name="Normal 8 30 2 5" xfId="18725" xr:uid="{5E2710F2-9CAB-4035-B7C1-2CD4B83082CA}"/>
    <cellStyle name="Normal 8 30 2 6" xfId="33558" xr:uid="{7E6E3C05-AF2E-4BC7-95DE-661973A0ACA2}"/>
    <cellStyle name="Normal 8 30 3" xfId="3888" xr:uid="{E8452EDC-4963-439A-B018-225D42E11C3D}"/>
    <cellStyle name="Normal 8 30 3 2" xfId="5260" xr:uid="{949CD831-A95B-467D-BB4A-0DCABC11E025}"/>
    <cellStyle name="Normal 8 30 3 2 2" xfId="8499" xr:uid="{92516497-E0FC-458B-9A68-159DDC1D5F3B}"/>
    <cellStyle name="Normal 8 30 3 2 2 2" xfId="15922" xr:uid="{90F05D7E-ACFF-4E4D-8CCB-3B20BF200E2D}"/>
    <cellStyle name="Normal 8 30 3 2 2 2 2" xfId="30760" xr:uid="{36546619-8240-4363-9EFF-5FCCA2460211}"/>
    <cellStyle name="Normal 8 30 3 2 2 2 3" xfId="45593" xr:uid="{00B1F34D-2179-47C8-AF33-9F8F75059766}"/>
    <cellStyle name="Normal 8 30 3 2 2 3" xfId="23340" xr:uid="{6239FF7D-258E-4745-9A97-4803F4C77B7D}"/>
    <cellStyle name="Normal 8 30 3 2 2 4" xfId="38173" xr:uid="{B1FE78BE-1D7F-440F-9AA1-F3D9920662EA}"/>
    <cellStyle name="Normal 8 30 3 2 3" xfId="12684" xr:uid="{3A7196F4-34C9-4E91-A44B-0D6C2DEF29BE}"/>
    <cellStyle name="Normal 8 30 3 2 3 2" xfId="27522" xr:uid="{46079782-833D-4E1F-8B0D-B0DFF5124294}"/>
    <cellStyle name="Normal 8 30 3 2 3 3" xfId="42355" xr:uid="{D1E95EEA-8946-4E71-BE9A-C5BC7C4BB6AF}"/>
    <cellStyle name="Normal 8 30 3 2 4" xfId="20102" xr:uid="{6D8EDFA9-F1D6-4100-838D-2A1940D4D057}"/>
    <cellStyle name="Normal 8 30 3 2 5" xfId="34935" xr:uid="{315A1D81-27AA-4C9C-B58F-5EDA8E497E8D}"/>
    <cellStyle name="Normal 8 30 3 3" xfId="7124" xr:uid="{43C02E10-DDE2-4268-86AA-F7FBF38EF96F}"/>
    <cellStyle name="Normal 8 30 3 3 2" xfId="14547" xr:uid="{390A02E3-2438-4E98-BAA3-A40058D1E097}"/>
    <cellStyle name="Normal 8 30 3 3 2 2" xfId="29385" xr:uid="{486C5BE1-1F9E-41D4-BD0C-157493233D50}"/>
    <cellStyle name="Normal 8 30 3 3 2 3" xfId="44218" xr:uid="{830FB933-2A26-44FD-AD6F-042464683575}"/>
    <cellStyle name="Normal 8 30 3 3 3" xfId="21965" xr:uid="{0B7878DB-5344-432D-9CD0-132BC045E88F}"/>
    <cellStyle name="Normal 8 30 3 3 4" xfId="36798" xr:uid="{B6B18668-7091-4BBC-B06C-6CD1BE0FC242}"/>
    <cellStyle name="Normal 8 30 3 4" xfId="11308" xr:uid="{455EF76B-7C5B-407C-ADBC-0C5FA50D8571}"/>
    <cellStyle name="Normal 8 30 3 4 2" xfId="26146" xr:uid="{6294B74F-7344-41D2-94D2-07E6A3F1360E}"/>
    <cellStyle name="Normal 8 30 3 4 3" xfId="40979" xr:uid="{DFB76F44-02E3-49C1-A0F4-732DDCE00769}"/>
    <cellStyle name="Normal 8 30 3 5" xfId="18726" xr:uid="{03885B3F-5C59-488D-B092-236ADE63D054}"/>
    <cellStyle name="Normal 8 30 3 6" xfId="33559" xr:uid="{B083075B-D895-4D1D-8883-BE9FD4C022FC}"/>
    <cellStyle name="Normal 8 30 4" xfId="5261" xr:uid="{D3C49DC2-89DE-449A-A950-1D7EBD3C3B77}"/>
    <cellStyle name="Normal 8 30 4 2" xfId="8500" xr:uid="{590710AF-34CA-4D10-A7B9-D2048324661F}"/>
    <cellStyle name="Normal 8 30 4 2 2" xfId="15923" xr:uid="{B05564F8-01A6-4CDE-9D0D-4D2D29F8ACD1}"/>
    <cellStyle name="Normal 8 30 4 2 2 2" xfId="30761" xr:uid="{5DF17DBC-208F-4BBC-8377-2ABC44741803}"/>
    <cellStyle name="Normal 8 30 4 2 2 3" xfId="45594" xr:uid="{A992DF57-34A7-4FE2-A440-00F464A4ECD0}"/>
    <cellStyle name="Normal 8 30 4 2 3" xfId="23341" xr:uid="{8F2FAA61-8321-4B51-9067-510608F4A0D1}"/>
    <cellStyle name="Normal 8 30 4 2 4" xfId="38174" xr:uid="{969C2490-EAD9-487D-B4E3-8EB92383B177}"/>
    <cellStyle name="Normal 8 30 4 3" xfId="12685" xr:uid="{28EB0F5E-A11D-465E-947B-83437FBCBD45}"/>
    <cellStyle name="Normal 8 30 4 3 2" xfId="27523" xr:uid="{183E6744-0F54-4BBB-B375-F4E751C5C504}"/>
    <cellStyle name="Normal 8 30 4 3 3" xfId="42356" xr:uid="{231735C6-E3CC-43F6-9CAD-B6C0243DD489}"/>
    <cellStyle name="Normal 8 30 4 4" xfId="20103" xr:uid="{EA8C9E10-DE87-4A37-AA7F-0F8E840B05F2}"/>
    <cellStyle name="Normal 8 30 4 5" xfId="34936" xr:uid="{B3377B43-1EBF-4642-BA65-0BD460619AED}"/>
    <cellStyle name="Normal 8 30 5" xfId="5874" xr:uid="{AA823419-0AEF-4028-8AEA-089DBD755F3D}"/>
    <cellStyle name="Normal 8 30 5 2" xfId="9113" xr:uid="{AB3B0BFA-D4ED-4581-BFB6-40B903CE64B4}"/>
    <cellStyle name="Normal 8 30 5 2 2" xfId="16536" xr:uid="{1A0B651D-1EEE-4C20-8EBE-8B152AD85CBC}"/>
    <cellStyle name="Normal 8 30 5 2 2 2" xfId="31374" xr:uid="{C3AC4513-312D-40A2-85E7-8D368FE50C3E}"/>
    <cellStyle name="Normal 8 30 5 2 2 3" xfId="46207" xr:uid="{55C8D79C-D090-4357-B170-ACB18083767D}"/>
    <cellStyle name="Normal 8 30 5 2 3" xfId="23954" xr:uid="{A2D73D4E-B7C5-42A1-9A66-537D41AD4E87}"/>
    <cellStyle name="Normal 8 30 5 2 4" xfId="38787" xr:uid="{FD00DE96-BE9F-495C-BCC0-E54296C8B07A}"/>
    <cellStyle name="Normal 8 30 5 3" xfId="13298" xr:uid="{892FE743-40DF-4E31-96E8-BD2B1DD8D023}"/>
    <cellStyle name="Normal 8 30 5 3 2" xfId="28136" xr:uid="{E3460776-52E8-46FE-9E8F-F5575E55E5A4}"/>
    <cellStyle name="Normal 8 30 5 3 3" xfId="42969" xr:uid="{6D184B18-B76B-4F84-B531-1D462C7A57F6}"/>
    <cellStyle name="Normal 8 30 5 4" xfId="20716" xr:uid="{2637C4C3-52D9-4369-B7BA-ADD58BA4CE45}"/>
    <cellStyle name="Normal 8 30 5 5" xfId="35549" xr:uid="{0EBCE522-6B1C-4CA9-BE7D-4514C7553760}"/>
    <cellStyle name="Normal 8 30 6" xfId="3886" xr:uid="{44336205-2679-4EF5-8F75-B92B7D7A7238}"/>
    <cellStyle name="Normal 8 30 6 2" xfId="9667" xr:uid="{BA34AB63-F302-4355-97D9-73EE1D0ABB6C}"/>
    <cellStyle name="Normal 8 30 6 2 2" xfId="17090" xr:uid="{BA04642F-2DF5-4868-8E84-6C968C8A3B88}"/>
    <cellStyle name="Normal 8 30 6 2 2 2" xfId="31928" xr:uid="{570B8A1F-2AB9-494D-99E6-15E403AA20BD}"/>
    <cellStyle name="Normal 8 30 6 2 2 3" xfId="46761" xr:uid="{4EACEC55-347F-45C8-9907-F8DD49A62392}"/>
    <cellStyle name="Normal 8 30 6 2 3" xfId="24508" xr:uid="{C867F17A-A566-4CFD-A22E-BF9B74165DD7}"/>
    <cellStyle name="Normal 8 30 6 2 4" xfId="39341" xr:uid="{2AB4BB07-9128-4E5C-8CFA-85E66F49FFD8}"/>
    <cellStyle name="Normal 8 30 6 3" xfId="11306" xr:uid="{BE0F9D6D-DBF9-4A63-87AA-749E294227C4}"/>
    <cellStyle name="Normal 8 30 6 3 2" xfId="26144" xr:uid="{739ED5D7-F7CD-410A-8F13-750C8F522500}"/>
    <cellStyle name="Normal 8 30 6 3 3" xfId="40977" xr:uid="{39EAFC40-DB54-4375-A613-BB1C7868CA79}"/>
    <cellStyle name="Normal 8 30 6 4" xfId="18724" xr:uid="{625FB140-40F6-46D2-83B8-E8DF06299A11}"/>
    <cellStyle name="Normal 8 30 6 5" xfId="33557" xr:uid="{8DF5B04A-346E-4BAB-8A26-2934527965C7}"/>
    <cellStyle name="Normal 8 30 7" xfId="7122" xr:uid="{90D897DF-C6AA-4A96-80B2-F30A7E77FFBB}"/>
    <cellStyle name="Normal 8 30 7 2" xfId="14545" xr:uid="{B818367E-50BC-4B04-8DA1-44CE99B1949B}"/>
    <cellStyle name="Normal 8 30 7 2 2" xfId="29383" xr:uid="{462CE609-7893-43E2-B977-3304C2F94F9F}"/>
    <cellStyle name="Normal 8 30 7 2 3" xfId="44216" xr:uid="{DF43D3BD-7AE9-4E79-BC31-CA54A23EF5FB}"/>
    <cellStyle name="Normal 8 30 7 3" xfId="21963" xr:uid="{535D1C67-E2D5-4AE2-907E-02A96715A4C2}"/>
    <cellStyle name="Normal 8 30 7 4" xfId="36796" xr:uid="{5FA5FAA0-2D52-4FCE-9F12-5F63C5BC9C41}"/>
    <cellStyle name="Normal 8 30 8" xfId="10143" xr:uid="{7045CC3F-6CB3-42CE-9E97-B0B0C3F721F1}"/>
    <cellStyle name="Normal 8 30 8 2" xfId="24981" xr:uid="{31C22D45-35D2-416D-BDFC-D4AB44FC6BBF}"/>
    <cellStyle name="Normal 8 30 8 3" xfId="39814" xr:uid="{1630B218-F670-4A21-8DE3-AC581118BBA4}"/>
    <cellStyle name="Normal 8 30 9" xfId="17561" xr:uid="{AB64FE1B-45B0-444C-AD2B-46FC56F6B342}"/>
    <cellStyle name="Normal 8 31" xfId="2672" xr:uid="{D9A0E02B-356B-4732-945B-E5503773A2B7}"/>
    <cellStyle name="Normal 8 31 10" xfId="32400" xr:uid="{223F4FA0-1088-417E-8769-548D20426815}"/>
    <cellStyle name="Normal 8 31 2" xfId="3890" xr:uid="{3E8EB145-7A1F-4CDA-8190-335E57AB52FC}"/>
    <cellStyle name="Normal 8 31 2 2" xfId="5262" xr:uid="{D5B49CB0-93D3-42C9-BBB8-898C7BD60C2B}"/>
    <cellStyle name="Normal 8 31 2 2 2" xfId="8501" xr:uid="{C24F9D19-313D-461E-B960-23F5380771BC}"/>
    <cellStyle name="Normal 8 31 2 2 2 2" xfId="15924" xr:uid="{D705CB74-6786-4B21-9A2F-C3D8431AB53F}"/>
    <cellStyle name="Normal 8 31 2 2 2 2 2" xfId="30762" xr:uid="{F0210DC8-8F4B-4200-B247-FFF6FE3FB13D}"/>
    <cellStyle name="Normal 8 31 2 2 2 2 3" xfId="45595" xr:uid="{19F0B859-64C1-4EAF-9BF3-5812E1AF0B18}"/>
    <cellStyle name="Normal 8 31 2 2 2 3" xfId="23342" xr:uid="{7321555F-0C0F-41CC-91FE-5F40010F4CF5}"/>
    <cellStyle name="Normal 8 31 2 2 2 4" xfId="38175" xr:uid="{FD96A9FF-5826-4CBF-A41F-69601E494062}"/>
    <cellStyle name="Normal 8 31 2 2 3" xfId="12686" xr:uid="{0248BBF5-BB3A-40A2-97E0-5B7749FD5D5C}"/>
    <cellStyle name="Normal 8 31 2 2 3 2" xfId="27524" xr:uid="{C5A52692-2D0E-4107-9A75-41EAB40A4A8C}"/>
    <cellStyle name="Normal 8 31 2 2 3 3" xfId="42357" xr:uid="{0EC2FE66-F867-42A7-B66E-888922664D58}"/>
    <cellStyle name="Normal 8 31 2 2 4" xfId="20104" xr:uid="{AAE65038-55E4-4366-87D9-0D7F08ACA122}"/>
    <cellStyle name="Normal 8 31 2 2 5" xfId="34937" xr:uid="{48930949-4FF5-455F-AB50-3A3F0FD6E7F3}"/>
    <cellStyle name="Normal 8 31 2 3" xfId="7126" xr:uid="{7789CA64-6701-4016-9EEB-18392871377E}"/>
    <cellStyle name="Normal 8 31 2 3 2" xfId="14549" xr:uid="{0715DC9C-D7ED-4CF6-A9CE-B0241184672C}"/>
    <cellStyle name="Normal 8 31 2 3 2 2" xfId="29387" xr:uid="{FFFBE198-3B35-41E6-B8C3-45D8DFEBF4AC}"/>
    <cellStyle name="Normal 8 31 2 3 2 3" xfId="44220" xr:uid="{FACD60AC-A741-448E-B6C8-ECE95D88E1F3}"/>
    <cellStyle name="Normal 8 31 2 3 3" xfId="21967" xr:uid="{4E3B3B35-751F-4E08-A089-CDFBECBC6A4D}"/>
    <cellStyle name="Normal 8 31 2 3 4" xfId="36800" xr:uid="{1AC418D9-47A5-45F9-9DE4-FCE431295BE0}"/>
    <cellStyle name="Normal 8 31 2 4" xfId="11310" xr:uid="{33168724-7B8A-4275-A952-BA9248D34013}"/>
    <cellStyle name="Normal 8 31 2 4 2" xfId="26148" xr:uid="{BDDA731B-2E4A-4278-97D5-FF3AD0EE16A3}"/>
    <cellStyle name="Normal 8 31 2 4 3" xfId="40981" xr:uid="{546B60AF-9DAF-4A0B-9E6B-B80513BAF667}"/>
    <cellStyle name="Normal 8 31 2 5" xfId="18728" xr:uid="{1C260E6C-F37D-47BF-A6B3-85B15C304F2B}"/>
    <cellStyle name="Normal 8 31 2 6" xfId="33561" xr:uid="{B837DF96-01B0-4F5E-8B63-D5C66C9454CE}"/>
    <cellStyle name="Normal 8 31 3" xfId="3891" xr:uid="{3BEACE69-2448-4AD3-A53C-FA00F3E89279}"/>
    <cellStyle name="Normal 8 31 3 2" xfId="5263" xr:uid="{0EF63400-DB71-4D4A-AE45-E1E74ABC85CF}"/>
    <cellStyle name="Normal 8 31 3 2 2" xfId="8502" xr:uid="{19E4C060-7E9E-4A11-B9D6-F36B885E6173}"/>
    <cellStyle name="Normal 8 31 3 2 2 2" xfId="15925" xr:uid="{16CE4495-3AD3-44C9-8AF7-95ACDF685117}"/>
    <cellStyle name="Normal 8 31 3 2 2 2 2" xfId="30763" xr:uid="{3190C895-5046-4525-9D61-CD9F1A723937}"/>
    <cellStyle name="Normal 8 31 3 2 2 2 3" xfId="45596" xr:uid="{5D326014-01DB-4CA3-964D-6D1CF7883EB8}"/>
    <cellStyle name="Normal 8 31 3 2 2 3" xfId="23343" xr:uid="{BC093488-38F5-44AC-B67B-1C55E0603997}"/>
    <cellStyle name="Normal 8 31 3 2 2 4" xfId="38176" xr:uid="{45CD807A-32FC-4C2D-AEBA-35B8CEA757AF}"/>
    <cellStyle name="Normal 8 31 3 2 3" xfId="12687" xr:uid="{E9C7519B-F5A8-4FBD-A6A5-7C8390E075A4}"/>
    <cellStyle name="Normal 8 31 3 2 3 2" xfId="27525" xr:uid="{9D646558-B59A-49FB-996F-6FE6AD0421A6}"/>
    <cellStyle name="Normal 8 31 3 2 3 3" xfId="42358" xr:uid="{0B1FFD27-835D-49F9-8938-5A65096D8CDE}"/>
    <cellStyle name="Normal 8 31 3 2 4" xfId="20105" xr:uid="{1DB4A057-BD8B-4C7C-B3CD-FA156B2231D3}"/>
    <cellStyle name="Normal 8 31 3 2 5" xfId="34938" xr:uid="{285DD61E-0218-481D-B2D9-C27A226A0102}"/>
    <cellStyle name="Normal 8 31 3 3" xfId="7127" xr:uid="{DDEA537B-F444-4FE1-8097-991EBA388012}"/>
    <cellStyle name="Normal 8 31 3 3 2" xfId="14550" xr:uid="{31F8D3B1-6514-47B6-BCF2-98EDD452A9F9}"/>
    <cellStyle name="Normal 8 31 3 3 2 2" xfId="29388" xr:uid="{A80F6AFE-FC08-4460-91CA-F8ACEE136732}"/>
    <cellStyle name="Normal 8 31 3 3 2 3" xfId="44221" xr:uid="{A32D7CCC-1A12-426C-8212-95EF7CAB2E0C}"/>
    <cellStyle name="Normal 8 31 3 3 3" xfId="21968" xr:uid="{47AF8AEE-6840-4FC6-B1EA-A89A4A32E3EC}"/>
    <cellStyle name="Normal 8 31 3 3 4" xfId="36801" xr:uid="{F77CD6A1-F180-4964-803D-9DB90E2E72B0}"/>
    <cellStyle name="Normal 8 31 3 4" xfId="11311" xr:uid="{78B746C0-3BA2-4644-884A-F44918EBC338}"/>
    <cellStyle name="Normal 8 31 3 4 2" xfId="26149" xr:uid="{317A9D1B-DF28-4124-8645-DC5C28B48E05}"/>
    <cellStyle name="Normal 8 31 3 4 3" xfId="40982" xr:uid="{06A97681-DCEF-4B77-9EEE-E77DDB08CEA3}"/>
    <cellStyle name="Normal 8 31 3 5" xfId="18729" xr:uid="{D480DC45-A276-4281-B851-AA77C10B35A4}"/>
    <cellStyle name="Normal 8 31 3 6" xfId="33562" xr:uid="{A572849A-3CF9-47A7-AD63-EC6469928375}"/>
    <cellStyle name="Normal 8 31 4" xfId="5264" xr:uid="{3B9DC8C0-F7F9-4D84-B401-03B16C88CA7A}"/>
    <cellStyle name="Normal 8 31 4 2" xfId="8503" xr:uid="{7FAEF975-76B6-4AE7-9E5E-32E2A1C190C8}"/>
    <cellStyle name="Normal 8 31 4 2 2" xfId="15926" xr:uid="{0802F9F2-4CA6-4941-B193-76E09426F4FB}"/>
    <cellStyle name="Normal 8 31 4 2 2 2" xfId="30764" xr:uid="{B62182E0-F972-42F4-AB3C-F175A639EE44}"/>
    <cellStyle name="Normal 8 31 4 2 2 3" xfId="45597" xr:uid="{7726414A-7940-465E-8831-D05E4CE6D7AC}"/>
    <cellStyle name="Normal 8 31 4 2 3" xfId="23344" xr:uid="{05956C7C-F1AF-4DCC-B756-9B7CD6E80F3E}"/>
    <cellStyle name="Normal 8 31 4 2 4" xfId="38177" xr:uid="{A825A889-BED6-4ADE-A4F7-EEF3BA63A5F5}"/>
    <cellStyle name="Normal 8 31 4 3" xfId="12688" xr:uid="{2057D8A9-5336-4567-B4BE-C16C3BD889DE}"/>
    <cellStyle name="Normal 8 31 4 3 2" xfId="27526" xr:uid="{4A0D4F91-63DF-41C0-91E1-69C2B43CDFDB}"/>
    <cellStyle name="Normal 8 31 4 3 3" xfId="42359" xr:uid="{2C19A4B5-D3E5-400E-BF47-54C339D2EA7E}"/>
    <cellStyle name="Normal 8 31 4 4" xfId="20106" xr:uid="{DB05DD58-FEBC-4628-B5C8-70DCBDDFB8F9}"/>
    <cellStyle name="Normal 8 31 4 5" xfId="34939" xr:uid="{1E8DD103-0496-4AF1-8783-AF4E5BBD15F4}"/>
    <cellStyle name="Normal 8 31 5" xfId="5764" xr:uid="{EE6B3BB7-E7E9-4F0F-BC37-C99D39D85AD7}"/>
    <cellStyle name="Normal 8 31 5 2" xfId="9004" xr:uid="{851808C7-C96D-4825-94C3-A4C716C1B289}"/>
    <cellStyle name="Normal 8 31 5 2 2" xfId="16427" xr:uid="{B658158C-0DB3-411C-977B-181972B0DDCA}"/>
    <cellStyle name="Normal 8 31 5 2 2 2" xfId="31265" xr:uid="{EE935A5F-19FC-4A62-8FE6-85928DBD3ABA}"/>
    <cellStyle name="Normal 8 31 5 2 2 3" xfId="46098" xr:uid="{4A605AA0-1453-4239-B0E1-28F91A1B4100}"/>
    <cellStyle name="Normal 8 31 5 2 3" xfId="23845" xr:uid="{B5731E8B-0A86-48F3-8B1D-BE4969949772}"/>
    <cellStyle name="Normal 8 31 5 2 4" xfId="38678" xr:uid="{BC9E8CEA-9FFE-4294-94E9-3FF5072DA22C}"/>
    <cellStyle name="Normal 8 31 5 3" xfId="13189" xr:uid="{C7F02BF1-24D4-45C4-A893-1E7FA87A7F58}"/>
    <cellStyle name="Normal 8 31 5 3 2" xfId="28027" xr:uid="{FD098867-F202-402C-9CEE-98662634846B}"/>
    <cellStyle name="Normal 8 31 5 3 3" xfId="42860" xr:uid="{E4731FEF-D29F-482E-835F-8107A4028D99}"/>
    <cellStyle name="Normal 8 31 5 4" xfId="20607" xr:uid="{03BE8A52-8A09-436A-86D4-E35B4AC295EF}"/>
    <cellStyle name="Normal 8 31 5 5" xfId="35440" xr:uid="{95ABE9AC-CBAC-4439-8406-6074DA31EC06}"/>
    <cellStyle name="Normal 8 31 6" xfId="3889" xr:uid="{A55DC287-BD8B-4C65-96F3-4279D3C77AFE}"/>
    <cellStyle name="Normal 8 31 6 2" xfId="9668" xr:uid="{56206FB9-6BA2-4EC2-B19F-A72FC8B02CE6}"/>
    <cellStyle name="Normal 8 31 6 2 2" xfId="17091" xr:uid="{3D4DD2B1-1D0A-4E21-9E00-6A9EA95A0458}"/>
    <cellStyle name="Normal 8 31 6 2 2 2" xfId="31929" xr:uid="{14AB96BD-C282-43E0-84EC-63280C855119}"/>
    <cellStyle name="Normal 8 31 6 2 2 3" xfId="46762" xr:uid="{757CD0B1-DAF5-4A8C-BD92-71C80E86C4BE}"/>
    <cellStyle name="Normal 8 31 6 2 3" xfId="24509" xr:uid="{6BECA107-1DC1-4C12-9588-E7F8549E4BB3}"/>
    <cellStyle name="Normal 8 31 6 2 4" xfId="39342" xr:uid="{72FB6CFC-D1E4-4982-9C89-65CBBFFB6E16}"/>
    <cellStyle name="Normal 8 31 6 3" xfId="11309" xr:uid="{4A40D488-46CA-422D-B8F4-797FCC480776}"/>
    <cellStyle name="Normal 8 31 6 3 2" xfId="26147" xr:uid="{E124E217-BBBF-4AD4-A2D1-F70A51FE534D}"/>
    <cellStyle name="Normal 8 31 6 3 3" xfId="40980" xr:uid="{9A630456-C8EE-4A74-B0E0-B92516CAB36A}"/>
    <cellStyle name="Normal 8 31 6 4" xfId="18727" xr:uid="{780F2DFE-B157-4F29-A9E1-3FA1904B53CF}"/>
    <cellStyle name="Normal 8 31 6 5" xfId="33560" xr:uid="{CE402AB4-ECA5-4D84-841A-E941B81BC3C2}"/>
    <cellStyle name="Normal 8 31 7" xfId="7125" xr:uid="{5368153E-1FD2-44C9-A6E3-630616E6796B}"/>
    <cellStyle name="Normal 8 31 7 2" xfId="14548" xr:uid="{1B032DFD-21E9-403C-A4DF-F9C6FF2BA9EE}"/>
    <cellStyle name="Normal 8 31 7 2 2" xfId="29386" xr:uid="{A27B6CDF-57DB-4B76-9E54-62E1C5FC454D}"/>
    <cellStyle name="Normal 8 31 7 2 3" xfId="44219" xr:uid="{1F83B504-C5DD-4E22-80E6-C1E18A07429A}"/>
    <cellStyle name="Normal 8 31 7 3" xfId="21966" xr:uid="{D13C4B6B-CADF-4E21-AA54-1462E93BB107}"/>
    <cellStyle name="Normal 8 31 7 4" xfId="36799" xr:uid="{6F2F1470-D486-4F2F-ADC0-D6BF78DEE429}"/>
    <cellStyle name="Normal 8 31 8" xfId="10149" xr:uid="{1EABE3D4-B57B-4700-9445-6948B93B8F74}"/>
    <cellStyle name="Normal 8 31 8 2" xfId="24987" xr:uid="{3088CB43-AEE0-489A-9E90-F760D1B6018C}"/>
    <cellStyle name="Normal 8 31 8 3" xfId="39820" xr:uid="{9A64ABA6-7003-4485-B6B7-045F47359B9F}"/>
    <cellStyle name="Normal 8 31 9" xfId="17567" xr:uid="{82E2166F-CAD9-4D4B-9C0B-0FF1A807F9D9}"/>
    <cellStyle name="Normal 8 32" xfId="2671" xr:uid="{0E12EDC0-36D0-4FF3-BF39-48406E6E9C6F}"/>
    <cellStyle name="Normal 8 32 10" xfId="32399" xr:uid="{47788B89-611C-448F-860E-CF36F76D2DA1}"/>
    <cellStyle name="Normal 8 32 2" xfId="3893" xr:uid="{F8A9EC59-3928-4070-A856-77C63B085AC3}"/>
    <cellStyle name="Normal 8 32 2 2" xfId="5265" xr:uid="{255A8E12-0F98-445B-8104-BA697789BCC7}"/>
    <cellStyle name="Normal 8 32 2 2 2" xfId="8504" xr:uid="{D3A7D594-0737-4A53-A394-0B2770DF2125}"/>
    <cellStyle name="Normal 8 32 2 2 2 2" xfId="15927" xr:uid="{3B52E59A-DC37-4EE8-8013-0583A7E8D041}"/>
    <cellStyle name="Normal 8 32 2 2 2 2 2" xfId="30765" xr:uid="{498E483D-CCB3-4780-AA25-AD9FDB6A4732}"/>
    <cellStyle name="Normal 8 32 2 2 2 2 3" xfId="45598" xr:uid="{A905347B-30DD-486A-B225-0713BE265CF0}"/>
    <cellStyle name="Normal 8 32 2 2 2 3" xfId="23345" xr:uid="{73562B5F-A856-4639-849C-8F487AE1B19F}"/>
    <cellStyle name="Normal 8 32 2 2 2 4" xfId="38178" xr:uid="{08E0A7F3-8D67-4173-B7E9-1AAB3C5CE18E}"/>
    <cellStyle name="Normal 8 32 2 2 3" xfId="12689" xr:uid="{2909E776-278C-4D7B-8DDA-94C6354AEC49}"/>
    <cellStyle name="Normal 8 32 2 2 3 2" xfId="27527" xr:uid="{3FA0C65E-FFCD-41AB-B923-1360C8554633}"/>
    <cellStyle name="Normal 8 32 2 2 3 3" xfId="42360" xr:uid="{07D1B1D6-7460-45B9-B605-367683963DAD}"/>
    <cellStyle name="Normal 8 32 2 2 4" xfId="20107" xr:uid="{A9A4CC9E-D57F-49C1-B805-441E0A5436A9}"/>
    <cellStyle name="Normal 8 32 2 2 5" xfId="34940" xr:uid="{305286A9-4CC8-4C7D-B727-2676C1ED8CC9}"/>
    <cellStyle name="Normal 8 32 2 3" xfId="7129" xr:uid="{F40FBAAF-E297-48F2-9D9D-F1CA5ECFEB38}"/>
    <cellStyle name="Normal 8 32 2 3 2" xfId="14552" xr:uid="{859569E9-B28B-49C1-B508-4B7E52C52854}"/>
    <cellStyle name="Normal 8 32 2 3 2 2" xfId="29390" xr:uid="{97D13A8C-97A8-4AC2-93EC-5E6FB4B683DA}"/>
    <cellStyle name="Normal 8 32 2 3 2 3" xfId="44223" xr:uid="{E2A17DF2-5C5E-4106-B7AF-8A665B4E65F0}"/>
    <cellStyle name="Normal 8 32 2 3 3" xfId="21970" xr:uid="{2949FE98-4FED-459C-AEE1-2087C642046E}"/>
    <cellStyle name="Normal 8 32 2 3 4" xfId="36803" xr:uid="{6E91FB01-EEFD-42BA-8EB7-849A15BB6BB4}"/>
    <cellStyle name="Normal 8 32 2 4" xfId="11313" xr:uid="{296813C4-64AE-4FE1-84FF-AEAE24B02520}"/>
    <cellStyle name="Normal 8 32 2 4 2" xfId="26151" xr:uid="{B57957FF-7DE8-47D1-92EC-F7E741CCE2AE}"/>
    <cellStyle name="Normal 8 32 2 4 3" xfId="40984" xr:uid="{19D60F36-154B-4E76-8B85-F3F732BA61C3}"/>
    <cellStyle name="Normal 8 32 2 5" xfId="18731" xr:uid="{0CBBB99F-DCE8-4BC9-A269-D08C0811F916}"/>
    <cellStyle name="Normal 8 32 2 6" xfId="33564" xr:uid="{00841CCA-5D99-42C2-8D99-E146FFD85BCB}"/>
    <cellStyle name="Normal 8 32 3" xfId="3894" xr:uid="{BF16F533-E86D-45D5-A345-46307C124125}"/>
    <cellStyle name="Normal 8 32 3 2" xfId="5266" xr:uid="{96BC38B1-E36C-49AF-9876-AB2284934898}"/>
    <cellStyle name="Normal 8 32 3 2 2" xfId="8505" xr:uid="{36014DF0-7667-4829-BAF5-4AA2CDD770BD}"/>
    <cellStyle name="Normal 8 32 3 2 2 2" xfId="15928" xr:uid="{EFB60DD1-287D-41FF-9D19-6A6A4608D2DF}"/>
    <cellStyle name="Normal 8 32 3 2 2 2 2" xfId="30766" xr:uid="{1E3B6296-003A-48FA-B3B1-66901E19AAF3}"/>
    <cellStyle name="Normal 8 32 3 2 2 2 3" xfId="45599" xr:uid="{08962606-C218-4599-B233-27EFD6C3D0EC}"/>
    <cellStyle name="Normal 8 32 3 2 2 3" xfId="23346" xr:uid="{77FD61BD-BC40-488F-BEAA-7260D973493B}"/>
    <cellStyle name="Normal 8 32 3 2 2 4" xfId="38179" xr:uid="{A9D5ADDF-1D13-47C5-8B4D-F789AFF89FAC}"/>
    <cellStyle name="Normal 8 32 3 2 3" xfId="12690" xr:uid="{A2D4FBBE-4B25-4DF7-A605-FFD84D19305A}"/>
    <cellStyle name="Normal 8 32 3 2 3 2" xfId="27528" xr:uid="{102C3725-4412-4D20-8B66-634D40FCB205}"/>
    <cellStyle name="Normal 8 32 3 2 3 3" xfId="42361" xr:uid="{2D74A835-00C7-4D1E-BA32-B7D8B2B5783C}"/>
    <cellStyle name="Normal 8 32 3 2 4" xfId="20108" xr:uid="{3F39EE2D-CA98-4FF4-A7A7-D8F14E25B7BC}"/>
    <cellStyle name="Normal 8 32 3 2 5" xfId="34941" xr:uid="{AC9D7C38-A967-4588-917F-41C8B933535C}"/>
    <cellStyle name="Normal 8 32 3 3" xfId="7130" xr:uid="{54ACFCF4-6710-4B47-88DF-42E917319ACD}"/>
    <cellStyle name="Normal 8 32 3 3 2" xfId="14553" xr:uid="{FB8CF2E2-7E64-4D91-A512-ED564561BFA7}"/>
    <cellStyle name="Normal 8 32 3 3 2 2" xfId="29391" xr:uid="{7F3A87B8-342C-4466-99F5-D5A4B69FCDC3}"/>
    <cellStyle name="Normal 8 32 3 3 2 3" xfId="44224" xr:uid="{8D667870-F300-4DF9-9150-87F084B267E0}"/>
    <cellStyle name="Normal 8 32 3 3 3" xfId="21971" xr:uid="{AD80CC1D-45C0-44D5-A673-008D156D07F6}"/>
    <cellStyle name="Normal 8 32 3 3 4" xfId="36804" xr:uid="{9BD851E5-46E5-4D3C-8406-B739597C3B8F}"/>
    <cellStyle name="Normal 8 32 3 4" xfId="11314" xr:uid="{95E2A15F-15B8-4733-8EAF-F21D4A57DF2B}"/>
    <cellStyle name="Normal 8 32 3 4 2" xfId="26152" xr:uid="{2F5EA968-038B-4D0F-9A7C-3E0AD91498CF}"/>
    <cellStyle name="Normal 8 32 3 4 3" xfId="40985" xr:uid="{CE7C3077-C0B1-4BE6-AC0E-AD9D394508A6}"/>
    <cellStyle name="Normal 8 32 3 5" xfId="18732" xr:uid="{8D03E434-5C7B-4B87-848A-E85B1658B9DE}"/>
    <cellStyle name="Normal 8 32 3 6" xfId="33565" xr:uid="{563167E6-B931-4578-B0D0-3D122CC93725}"/>
    <cellStyle name="Normal 8 32 4" xfId="5267" xr:uid="{54134DCB-A967-4771-9B9B-2441EB16238A}"/>
    <cellStyle name="Normal 8 32 4 2" xfId="8506" xr:uid="{0E5BF528-AC7B-4D0F-AA99-6EF531D4D9A9}"/>
    <cellStyle name="Normal 8 32 4 2 2" xfId="15929" xr:uid="{E7692E68-15EE-4682-9C7F-0FC5ECB926E1}"/>
    <cellStyle name="Normal 8 32 4 2 2 2" xfId="30767" xr:uid="{29F1C295-A4F9-4260-A8B5-C1CA73D5B2B4}"/>
    <cellStyle name="Normal 8 32 4 2 2 3" xfId="45600" xr:uid="{E829FFEE-775E-4439-B9BA-02BEBC01F267}"/>
    <cellStyle name="Normal 8 32 4 2 3" xfId="23347" xr:uid="{75F00BF2-5377-4DF4-A55B-89200ACF18A9}"/>
    <cellStyle name="Normal 8 32 4 2 4" xfId="38180" xr:uid="{30F89B22-3500-4988-AA60-199F69361F0C}"/>
    <cellStyle name="Normal 8 32 4 3" xfId="12691" xr:uid="{3E7EB8BF-E0A7-43F7-B497-EC0C1BAAABAC}"/>
    <cellStyle name="Normal 8 32 4 3 2" xfId="27529" xr:uid="{7B4749F3-3946-4CD3-9D10-262DBC7958E7}"/>
    <cellStyle name="Normal 8 32 4 3 3" xfId="42362" xr:uid="{C0033A6B-B852-4E6A-A273-6792C7372586}"/>
    <cellStyle name="Normal 8 32 4 4" xfId="20109" xr:uid="{B059B554-B73C-4214-A8E1-4C6E3AB85AA5}"/>
    <cellStyle name="Normal 8 32 4 5" xfId="34942" xr:uid="{31ED07A4-0818-4124-800D-DAE5A98B5DDF}"/>
    <cellStyle name="Normal 8 32 5" xfId="6002" xr:uid="{9E53A5C8-BB5A-4336-96D3-81693F4A2DEC}"/>
    <cellStyle name="Normal 8 32 5 2" xfId="9240" xr:uid="{85FB5524-8852-4B83-8A99-39CAE98BCC74}"/>
    <cellStyle name="Normal 8 32 5 2 2" xfId="16663" xr:uid="{1B00840C-FA5E-49CE-9595-127A6D694C4E}"/>
    <cellStyle name="Normal 8 32 5 2 2 2" xfId="31501" xr:uid="{A2D8FFCA-DEC3-4940-857E-48A76197B6C2}"/>
    <cellStyle name="Normal 8 32 5 2 2 3" xfId="46334" xr:uid="{68669B25-9C0D-4721-84EE-B2B9E6C410DE}"/>
    <cellStyle name="Normal 8 32 5 2 3" xfId="24081" xr:uid="{1D016CC6-E834-422E-972F-F24BC56C5D22}"/>
    <cellStyle name="Normal 8 32 5 2 4" xfId="38914" xr:uid="{7F4824EF-401F-41AF-8E32-F1A8A9CF5B3D}"/>
    <cellStyle name="Normal 8 32 5 3" xfId="13425" xr:uid="{9B7A25AB-A166-4EAC-AE2D-EEC17C75E606}"/>
    <cellStyle name="Normal 8 32 5 3 2" xfId="28263" xr:uid="{59C93E9D-3231-4BAD-BE73-4A476A667A6A}"/>
    <cellStyle name="Normal 8 32 5 3 3" xfId="43096" xr:uid="{990DCC96-1371-487A-A762-E8CBEF3BFFB9}"/>
    <cellStyle name="Normal 8 32 5 4" xfId="20843" xr:uid="{7E8D8CB7-276E-45AA-8D4F-16D6F0C8D490}"/>
    <cellStyle name="Normal 8 32 5 5" xfId="35676" xr:uid="{824B76D3-D88B-4E6C-808B-D08CA4D654DF}"/>
    <cellStyle name="Normal 8 32 6" xfId="3892" xr:uid="{5B553D22-A90D-444E-8254-8B242267D54A}"/>
    <cellStyle name="Normal 8 32 6 2" xfId="9669" xr:uid="{7CE0FC61-2A8F-4085-9F64-2907EF4E1BA0}"/>
    <cellStyle name="Normal 8 32 6 2 2" xfId="17092" xr:uid="{070961DD-1E2C-40E8-B4EF-16F30F26F081}"/>
    <cellStyle name="Normal 8 32 6 2 2 2" xfId="31930" xr:uid="{6E51CCEB-B4D3-41BD-AF1C-3EB596FC6B23}"/>
    <cellStyle name="Normal 8 32 6 2 2 3" xfId="46763" xr:uid="{105FD804-E13D-417A-8913-6807DE300772}"/>
    <cellStyle name="Normal 8 32 6 2 3" xfId="24510" xr:uid="{6DA12C31-FA90-4233-A6F3-A16342EF25A3}"/>
    <cellStyle name="Normal 8 32 6 2 4" xfId="39343" xr:uid="{3CF037D3-7E82-4DAF-95DC-F0521170EABA}"/>
    <cellStyle name="Normal 8 32 6 3" xfId="11312" xr:uid="{75A8EEDF-F5CC-4169-8F7B-DD55E552B0F1}"/>
    <cellStyle name="Normal 8 32 6 3 2" xfId="26150" xr:uid="{A5BEFA87-2C71-45CF-8751-FDEF63CA8009}"/>
    <cellStyle name="Normal 8 32 6 3 3" xfId="40983" xr:uid="{3D9D91E8-80D8-4BD3-8D43-36F927D5245D}"/>
    <cellStyle name="Normal 8 32 6 4" xfId="18730" xr:uid="{99B21995-0A84-41D9-9CC9-97D2641508BA}"/>
    <cellStyle name="Normal 8 32 6 5" xfId="33563" xr:uid="{778FE53C-FC1F-4F11-9FD3-52E1F09C897E}"/>
    <cellStyle name="Normal 8 32 7" xfId="7128" xr:uid="{923A4C7D-1571-440F-B0C6-863BEC6CE6DA}"/>
    <cellStyle name="Normal 8 32 7 2" xfId="14551" xr:uid="{B3F1F84F-66F0-4CB1-BED3-785BB4C6B252}"/>
    <cellStyle name="Normal 8 32 7 2 2" xfId="29389" xr:uid="{7656DC9C-8633-42E8-B302-59EF8E111728}"/>
    <cellStyle name="Normal 8 32 7 2 3" xfId="44222" xr:uid="{69F10696-F338-4416-80D0-F9F3D28114E6}"/>
    <cellStyle name="Normal 8 32 7 3" xfId="21969" xr:uid="{D19DAB8D-E796-4DA6-BC31-141A8CE9E40D}"/>
    <cellStyle name="Normal 8 32 7 4" xfId="36802" xr:uid="{14ED804C-D91D-440F-AA21-DF3B9F2DC976}"/>
    <cellStyle name="Normal 8 32 8" xfId="10148" xr:uid="{3DFFAF26-D137-4A66-B8CF-79767A39EC03}"/>
    <cellStyle name="Normal 8 32 8 2" xfId="24986" xr:uid="{D4AF75B4-D568-49F0-BF62-38B80143C064}"/>
    <cellStyle name="Normal 8 32 8 3" xfId="39819" xr:uid="{ABDE2323-630B-4311-A6B6-CCE1A678DD35}"/>
    <cellStyle name="Normal 8 32 9" xfId="17566" xr:uid="{3CB2AC7A-C843-4D09-A4E7-C33501E6E0BA}"/>
    <cellStyle name="Normal 8 33" xfId="2728" xr:uid="{F5785FF5-81E3-4902-8EBD-7CB2EF76E80B}"/>
    <cellStyle name="Normal 8 33 10" xfId="32422" xr:uid="{89F192D8-83D5-417E-A18A-7AF5602F11F5}"/>
    <cellStyle name="Normal 8 33 2" xfId="3896" xr:uid="{91CEA3A0-5FFF-4334-8827-10AB755758BB}"/>
    <cellStyle name="Normal 8 33 2 2" xfId="5268" xr:uid="{A9BD0738-E6BF-4550-A698-78C366142C38}"/>
    <cellStyle name="Normal 8 33 2 2 2" xfId="8507" xr:uid="{0CEDF65C-F2D5-4E54-AD26-8D8DCBB26669}"/>
    <cellStyle name="Normal 8 33 2 2 2 2" xfId="15930" xr:uid="{B795ED3C-42D4-4D2F-B9A6-895C9E708863}"/>
    <cellStyle name="Normal 8 33 2 2 2 2 2" xfId="30768" xr:uid="{CAF18530-D284-4F11-A212-5FC12EE13F77}"/>
    <cellStyle name="Normal 8 33 2 2 2 2 3" xfId="45601" xr:uid="{DF00F5A4-1A2E-4632-8D9D-67148D93723E}"/>
    <cellStyle name="Normal 8 33 2 2 2 3" xfId="23348" xr:uid="{0B72B62D-BC6C-452A-B516-822D3DC9E7F2}"/>
    <cellStyle name="Normal 8 33 2 2 2 4" xfId="38181" xr:uid="{429B2FF2-EECB-4A63-A74D-C8CBF9BF46AD}"/>
    <cellStyle name="Normal 8 33 2 2 3" xfId="12692" xr:uid="{41ED53FB-A03F-4ABD-B729-E14DFA0BF43C}"/>
    <cellStyle name="Normal 8 33 2 2 3 2" xfId="27530" xr:uid="{713EBDD6-873C-4AE9-BBB7-8756E3DC8A19}"/>
    <cellStyle name="Normal 8 33 2 2 3 3" xfId="42363" xr:uid="{319550F1-E7FC-4F0E-B781-C8EA1988C525}"/>
    <cellStyle name="Normal 8 33 2 2 4" xfId="20110" xr:uid="{01047FBF-A91D-4A00-B09A-CABB27E856ED}"/>
    <cellStyle name="Normal 8 33 2 2 5" xfId="34943" xr:uid="{C69E5260-FBD2-4C4B-9F7E-EC5133148681}"/>
    <cellStyle name="Normal 8 33 2 3" xfId="7132" xr:uid="{86E7868D-3ACE-4D57-9473-ABA72867157B}"/>
    <cellStyle name="Normal 8 33 2 3 2" xfId="14555" xr:uid="{02DD11A7-0C03-4E8E-B937-E437E327CF89}"/>
    <cellStyle name="Normal 8 33 2 3 2 2" xfId="29393" xr:uid="{56A94424-CC49-457E-A354-E127E4DBBA69}"/>
    <cellStyle name="Normal 8 33 2 3 2 3" xfId="44226" xr:uid="{316257B5-9BEC-4EA9-BD13-80B656F953CA}"/>
    <cellStyle name="Normal 8 33 2 3 3" xfId="21973" xr:uid="{5CAA5950-759C-4069-B818-6457495A1307}"/>
    <cellStyle name="Normal 8 33 2 3 4" xfId="36806" xr:uid="{136A0CA5-A3AD-40BA-B326-B00C13D286DC}"/>
    <cellStyle name="Normal 8 33 2 4" xfId="11316" xr:uid="{A80EE03D-ECC1-414F-A833-A021AF487A46}"/>
    <cellStyle name="Normal 8 33 2 4 2" xfId="26154" xr:uid="{C6320AA8-7C77-48F8-A5BE-BEA9F1C31DC6}"/>
    <cellStyle name="Normal 8 33 2 4 3" xfId="40987" xr:uid="{D29CE8DF-0214-4DDC-9C34-0E7CF0CB658A}"/>
    <cellStyle name="Normal 8 33 2 5" xfId="18734" xr:uid="{2258174D-B527-45AA-A70F-CBDDEB8A6579}"/>
    <cellStyle name="Normal 8 33 2 6" xfId="33567" xr:uid="{BEB80ED2-0480-4263-86B2-5C6874853DFB}"/>
    <cellStyle name="Normal 8 33 3" xfId="3897" xr:uid="{1ABD6B96-3532-4470-A051-FC873D5BC7F5}"/>
    <cellStyle name="Normal 8 33 3 2" xfId="5269" xr:uid="{DF4CF32E-2098-4788-B438-F6756F622AED}"/>
    <cellStyle name="Normal 8 33 3 2 2" xfId="8508" xr:uid="{461F6704-42F9-418E-9C95-4533DA1A2211}"/>
    <cellStyle name="Normal 8 33 3 2 2 2" xfId="15931" xr:uid="{A0402903-1926-4EFD-9563-E08E38F235C6}"/>
    <cellStyle name="Normal 8 33 3 2 2 2 2" xfId="30769" xr:uid="{308D07E0-0953-46B9-9E36-D369298DEB64}"/>
    <cellStyle name="Normal 8 33 3 2 2 2 3" xfId="45602" xr:uid="{00691434-81C1-47BC-870E-1E1BB279F0BF}"/>
    <cellStyle name="Normal 8 33 3 2 2 3" xfId="23349" xr:uid="{2BBD1033-2204-4C01-9F2C-90FC4376B371}"/>
    <cellStyle name="Normal 8 33 3 2 2 4" xfId="38182" xr:uid="{B6118FF0-C0C4-4159-8E78-8834CFF2E5D3}"/>
    <cellStyle name="Normal 8 33 3 2 3" xfId="12693" xr:uid="{089248C8-957A-41B8-B58D-C9EDBE6694C8}"/>
    <cellStyle name="Normal 8 33 3 2 3 2" xfId="27531" xr:uid="{052A85BB-3AE3-4587-BBED-D207FD1E6D3F}"/>
    <cellStyle name="Normal 8 33 3 2 3 3" xfId="42364" xr:uid="{4D388BE7-386E-4D08-A86F-EFD6902412A2}"/>
    <cellStyle name="Normal 8 33 3 2 4" xfId="20111" xr:uid="{E75796D6-7C0D-413D-8370-B3C0B3615082}"/>
    <cellStyle name="Normal 8 33 3 2 5" xfId="34944" xr:uid="{EE2AA075-8C51-413F-89DF-23CD73BD8FF5}"/>
    <cellStyle name="Normal 8 33 3 3" xfId="7133" xr:uid="{B960DE5C-8AE1-4BF3-8D25-D5410935C430}"/>
    <cellStyle name="Normal 8 33 3 3 2" xfId="14556" xr:uid="{A87908D8-EF35-442C-BD84-DBBB10B23C51}"/>
    <cellStyle name="Normal 8 33 3 3 2 2" xfId="29394" xr:uid="{EDEDED1B-56DD-4A03-896B-C63F4896FFE7}"/>
    <cellStyle name="Normal 8 33 3 3 2 3" xfId="44227" xr:uid="{9BC3C012-B294-4E28-973E-39D0F85787D3}"/>
    <cellStyle name="Normal 8 33 3 3 3" xfId="21974" xr:uid="{442649B9-7BF6-40BD-A3FB-949F95033687}"/>
    <cellStyle name="Normal 8 33 3 3 4" xfId="36807" xr:uid="{D621BB4E-F1FF-4D83-BCD9-9AE1F69F069E}"/>
    <cellStyle name="Normal 8 33 3 4" xfId="11317" xr:uid="{892F3CEE-D205-4445-809F-3B2C289B2265}"/>
    <cellStyle name="Normal 8 33 3 4 2" xfId="26155" xr:uid="{D59E9640-3740-486E-A7FB-1C292D7F86C7}"/>
    <cellStyle name="Normal 8 33 3 4 3" xfId="40988" xr:uid="{A23EB90A-3940-4596-904F-E8FD5AA7F9CB}"/>
    <cellStyle name="Normal 8 33 3 5" xfId="18735" xr:uid="{BEE7B5E8-6E0E-4E36-A4BB-E6AD8C000A16}"/>
    <cellStyle name="Normal 8 33 3 6" xfId="33568" xr:uid="{63384577-6898-4CD8-98C1-6B9CFFBBDCBD}"/>
    <cellStyle name="Normal 8 33 4" xfId="5270" xr:uid="{CA993B5F-E3E9-42D0-8B00-9AB48CBEDC65}"/>
    <cellStyle name="Normal 8 33 4 2" xfId="8509" xr:uid="{5DF7A940-3E19-4DC3-B9CB-549BC4E7E5E3}"/>
    <cellStyle name="Normal 8 33 4 2 2" xfId="15932" xr:uid="{C1F69A60-3F40-4EBB-8431-65BFDB669517}"/>
    <cellStyle name="Normal 8 33 4 2 2 2" xfId="30770" xr:uid="{4454F6C5-389D-4675-B797-02708238D06B}"/>
    <cellStyle name="Normal 8 33 4 2 2 3" xfId="45603" xr:uid="{1DF8529B-9516-4C0A-ABEF-F90B10AEC916}"/>
    <cellStyle name="Normal 8 33 4 2 3" xfId="23350" xr:uid="{CA952554-A10E-4A7E-8DCD-09C34FB33CBB}"/>
    <cellStyle name="Normal 8 33 4 2 4" xfId="38183" xr:uid="{2D20BD69-665A-40D6-A330-7F4134F4ED04}"/>
    <cellStyle name="Normal 8 33 4 3" xfId="12694" xr:uid="{7A24756F-722A-4EDB-BAC7-B9DD2359F963}"/>
    <cellStyle name="Normal 8 33 4 3 2" xfId="27532" xr:uid="{856AA344-86E7-4B54-891B-56DE3207B285}"/>
    <cellStyle name="Normal 8 33 4 3 3" xfId="42365" xr:uid="{66926140-DFF7-4905-9387-89C4A343A55B}"/>
    <cellStyle name="Normal 8 33 4 4" xfId="20112" xr:uid="{1C487D5B-45BF-4FE1-8204-E2A00110BFB0}"/>
    <cellStyle name="Normal 8 33 4 5" xfId="34945" xr:uid="{E6DA6FF1-5172-4CCF-BDE4-876091D68461}"/>
    <cellStyle name="Normal 8 33 5" xfId="5915" xr:uid="{CEC1A42A-A86A-4CB5-BC6D-05AE5478E447}"/>
    <cellStyle name="Normal 8 33 5 2" xfId="9153" xr:uid="{3347688C-B773-4DF1-A8E7-E4DA58472A12}"/>
    <cellStyle name="Normal 8 33 5 2 2" xfId="16576" xr:uid="{D8571CCE-08DB-42D7-B56A-0C76BF8D0132}"/>
    <cellStyle name="Normal 8 33 5 2 2 2" xfId="31414" xr:uid="{AFB6E594-DA15-449A-A523-1CF4EF126215}"/>
    <cellStyle name="Normal 8 33 5 2 2 3" xfId="46247" xr:uid="{5FB57766-2F1C-4711-9C24-C8B4E0A2945C}"/>
    <cellStyle name="Normal 8 33 5 2 3" xfId="23994" xr:uid="{CAD6BADA-4F5C-4EF6-BF40-483498C04DEC}"/>
    <cellStyle name="Normal 8 33 5 2 4" xfId="38827" xr:uid="{2208080E-8F8F-4E68-ABB0-B2853E829CC4}"/>
    <cellStyle name="Normal 8 33 5 3" xfId="13338" xr:uid="{B3270D5E-1C7C-4601-9ED8-0B613CFDE0AC}"/>
    <cellStyle name="Normal 8 33 5 3 2" xfId="28176" xr:uid="{3755BE04-15A6-44B5-8322-395CA6BD6393}"/>
    <cellStyle name="Normal 8 33 5 3 3" xfId="43009" xr:uid="{206978B2-FC14-4724-824C-018EDB3D5BFE}"/>
    <cellStyle name="Normal 8 33 5 4" xfId="20756" xr:uid="{8E2299D6-D277-424E-9538-00F3E9B13C85}"/>
    <cellStyle name="Normal 8 33 5 5" xfId="35589" xr:uid="{27BA7326-4EED-4B89-9DCC-3204BF576342}"/>
    <cellStyle name="Normal 8 33 6" xfId="3895" xr:uid="{EAC5050E-4F60-44ED-A7EC-F6A2D1F92F12}"/>
    <cellStyle name="Normal 8 33 6 2" xfId="9670" xr:uid="{7E75E997-14A8-49F4-80E4-BEF15E28110F}"/>
    <cellStyle name="Normal 8 33 6 2 2" xfId="17093" xr:uid="{B892C17C-B2AD-452A-B24D-97E16DD40C2A}"/>
    <cellStyle name="Normal 8 33 6 2 2 2" xfId="31931" xr:uid="{95259ACE-495E-46C6-891E-262B18ACDEAC}"/>
    <cellStyle name="Normal 8 33 6 2 2 3" xfId="46764" xr:uid="{57B54FBB-AFC2-48CD-BB76-08C544073EFA}"/>
    <cellStyle name="Normal 8 33 6 2 3" xfId="24511" xr:uid="{F4C654F0-D5C8-4BD6-9E09-FCAA7FBA713B}"/>
    <cellStyle name="Normal 8 33 6 2 4" xfId="39344" xr:uid="{11B0537D-FB14-486F-AA5F-A65471F40513}"/>
    <cellStyle name="Normal 8 33 6 3" xfId="11315" xr:uid="{0E24AC33-8BB1-4F22-901C-E8244E2F2CE6}"/>
    <cellStyle name="Normal 8 33 6 3 2" xfId="26153" xr:uid="{3D37257E-4220-4402-A360-3C910956FD89}"/>
    <cellStyle name="Normal 8 33 6 3 3" xfId="40986" xr:uid="{87ECCA3C-5344-49D6-ADFA-61C469BEDAFF}"/>
    <cellStyle name="Normal 8 33 6 4" xfId="18733" xr:uid="{E6EBFF9E-50AE-4D7C-90C7-92A07D0EDF06}"/>
    <cellStyle name="Normal 8 33 6 5" xfId="33566" xr:uid="{9F396A80-5811-4920-82FD-1FBF6E7452A9}"/>
    <cellStyle name="Normal 8 33 7" xfId="7131" xr:uid="{E77F50D2-1814-4BFE-B07C-5C2AE67BCE79}"/>
    <cellStyle name="Normal 8 33 7 2" xfId="14554" xr:uid="{26B84677-B64C-4BBC-B972-49A76CDFB0DE}"/>
    <cellStyle name="Normal 8 33 7 2 2" xfId="29392" xr:uid="{14E57EFC-C3F6-4442-ADFA-083B1C99B702}"/>
    <cellStyle name="Normal 8 33 7 2 3" xfId="44225" xr:uid="{9D6226CD-B690-42A1-9F94-233095803EFD}"/>
    <cellStyle name="Normal 8 33 7 3" xfId="21972" xr:uid="{C4585DE7-5FEB-4DB5-99CA-E90DE9C3E5ED}"/>
    <cellStyle name="Normal 8 33 7 4" xfId="36805" xr:uid="{AF90E0AE-5EC0-4B9A-8B9B-FB479250B351}"/>
    <cellStyle name="Normal 8 33 8" xfId="10171" xr:uid="{A9A869F5-2AB7-4B39-97AC-1EA881FFAB68}"/>
    <cellStyle name="Normal 8 33 8 2" xfId="25009" xr:uid="{B7C1D133-9140-4D15-A7A9-65BD1214D40C}"/>
    <cellStyle name="Normal 8 33 8 3" xfId="39842" xr:uid="{8AF84D75-CE8E-451A-A06C-911D56559AC2}"/>
    <cellStyle name="Normal 8 33 9" xfId="17589" xr:uid="{33B6C643-744F-499A-B569-61E0C71F89F7}"/>
    <cellStyle name="Normal 8 34" xfId="2737" xr:uid="{A5A44C3C-F48D-4B2B-BDC6-5BA569EBE86E}"/>
    <cellStyle name="Normal 8 34 10" xfId="32424" xr:uid="{3F83BECD-2D16-46B6-A3AC-BCC877427F29}"/>
    <cellStyle name="Normal 8 34 2" xfId="3899" xr:uid="{221ABCB5-7043-4BBE-8565-960E8F336C0F}"/>
    <cellStyle name="Normal 8 34 2 2" xfId="5271" xr:uid="{281D2CAB-BCF8-4768-9C89-2AC0C26C2A23}"/>
    <cellStyle name="Normal 8 34 2 2 2" xfId="8510" xr:uid="{046618A3-EA87-4C44-98A6-C2A0F2421184}"/>
    <cellStyle name="Normal 8 34 2 2 2 2" xfId="15933" xr:uid="{78A8B22D-250F-4084-BFB2-2790FC4E04F0}"/>
    <cellStyle name="Normal 8 34 2 2 2 2 2" xfId="30771" xr:uid="{F0C62457-68C1-43FB-B958-8E5FFBED47AB}"/>
    <cellStyle name="Normal 8 34 2 2 2 2 3" xfId="45604" xr:uid="{3F5D1CF1-B3BA-4C1A-8209-D330E3469F40}"/>
    <cellStyle name="Normal 8 34 2 2 2 3" xfId="23351" xr:uid="{73766DBA-3165-4971-8FF0-9C1BE2068088}"/>
    <cellStyle name="Normal 8 34 2 2 2 4" xfId="38184" xr:uid="{6EA062EE-DC1A-4DAC-A8B8-419D7CA6EA07}"/>
    <cellStyle name="Normal 8 34 2 2 3" xfId="12695" xr:uid="{80DBC7A9-AA37-4AA9-9E71-F1041A32CF35}"/>
    <cellStyle name="Normal 8 34 2 2 3 2" xfId="27533" xr:uid="{A273B9A9-3E58-4406-BBBE-283F6B9A9B38}"/>
    <cellStyle name="Normal 8 34 2 2 3 3" xfId="42366" xr:uid="{98BE2891-726B-4F99-AB5B-536120FBC73C}"/>
    <cellStyle name="Normal 8 34 2 2 4" xfId="20113" xr:uid="{79F42972-45EA-4C8F-91B9-C6B6EE03999F}"/>
    <cellStyle name="Normal 8 34 2 2 5" xfId="34946" xr:uid="{821CE779-635C-4C71-ABCE-C5C71DA63AC1}"/>
    <cellStyle name="Normal 8 34 2 3" xfId="7135" xr:uid="{091B06DE-5C27-4204-A204-76317D30933E}"/>
    <cellStyle name="Normal 8 34 2 3 2" xfId="14558" xr:uid="{7E740668-E345-4294-BE96-12DF1D44B446}"/>
    <cellStyle name="Normal 8 34 2 3 2 2" xfId="29396" xr:uid="{FC6FABE7-C0AB-43D8-9CA0-3A4968824CF9}"/>
    <cellStyle name="Normal 8 34 2 3 2 3" xfId="44229" xr:uid="{8637B901-9139-40AB-B6B1-5EEC8EFD02D6}"/>
    <cellStyle name="Normal 8 34 2 3 3" xfId="21976" xr:uid="{1D1E3E0C-C9E8-4434-8945-389B9F6B12A6}"/>
    <cellStyle name="Normal 8 34 2 3 4" xfId="36809" xr:uid="{48C640AE-5D79-44B5-A413-D1F9318D4883}"/>
    <cellStyle name="Normal 8 34 2 4" xfId="11319" xr:uid="{17F0686B-DF6A-4E7A-829B-1397CE9B34D7}"/>
    <cellStyle name="Normal 8 34 2 4 2" xfId="26157" xr:uid="{9F683136-8383-4DFC-AEB7-86DF1B5CCAA3}"/>
    <cellStyle name="Normal 8 34 2 4 3" xfId="40990" xr:uid="{DFE79B3C-4C3D-4E8F-BCA9-728ED34DE9DD}"/>
    <cellStyle name="Normal 8 34 2 5" xfId="18737" xr:uid="{8E9AAE64-8783-45D5-9634-641FC22F9B2D}"/>
    <cellStyle name="Normal 8 34 2 6" xfId="33570" xr:uid="{A397C836-547B-4559-A870-DA02EB94C74C}"/>
    <cellStyle name="Normal 8 34 3" xfId="3900" xr:uid="{49B5BF49-19DC-4DC3-819F-ABDCDAAF200C}"/>
    <cellStyle name="Normal 8 34 3 2" xfId="5272" xr:uid="{CDFB2F68-67C2-4FF9-AC9A-ED81A075884B}"/>
    <cellStyle name="Normal 8 34 3 2 2" xfId="8511" xr:uid="{B6D90F04-B341-4415-9090-B66FB13F9553}"/>
    <cellStyle name="Normal 8 34 3 2 2 2" xfId="15934" xr:uid="{D7968B20-B878-4C1D-9B0F-97B029C25754}"/>
    <cellStyle name="Normal 8 34 3 2 2 2 2" xfId="30772" xr:uid="{F59FB0D0-BA40-42A4-AADF-28EFF9E90107}"/>
    <cellStyle name="Normal 8 34 3 2 2 2 3" xfId="45605" xr:uid="{105DF972-4A23-40AC-9176-290CA65A67E3}"/>
    <cellStyle name="Normal 8 34 3 2 2 3" xfId="23352" xr:uid="{4DC90249-42B0-4FFF-9756-CB8B661534BD}"/>
    <cellStyle name="Normal 8 34 3 2 2 4" xfId="38185" xr:uid="{F24E4936-EC0A-4DC2-880A-A75D71B66D68}"/>
    <cellStyle name="Normal 8 34 3 2 3" xfId="12696" xr:uid="{16D4D3E6-1E8E-4D22-BB47-ED84375933D5}"/>
    <cellStyle name="Normal 8 34 3 2 3 2" xfId="27534" xr:uid="{2B96DA94-2651-427E-9A32-5275E6CAE3B9}"/>
    <cellStyle name="Normal 8 34 3 2 3 3" xfId="42367" xr:uid="{887411E6-0E81-4142-8FAA-1BF706957B70}"/>
    <cellStyle name="Normal 8 34 3 2 4" xfId="20114" xr:uid="{962B5554-4086-4EF8-89AB-65BF1B2CB511}"/>
    <cellStyle name="Normal 8 34 3 2 5" xfId="34947" xr:uid="{70D305DA-EB47-4BC5-A94E-163EA0882760}"/>
    <cellStyle name="Normal 8 34 3 3" xfId="7136" xr:uid="{54826A2E-F76D-44CF-BC88-108F901D2732}"/>
    <cellStyle name="Normal 8 34 3 3 2" xfId="14559" xr:uid="{A65B61A1-A88E-4527-A816-278451E02613}"/>
    <cellStyle name="Normal 8 34 3 3 2 2" xfId="29397" xr:uid="{74BE7963-92A9-47A7-8F74-61113FDBA949}"/>
    <cellStyle name="Normal 8 34 3 3 2 3" xfId="44230" xr:uid="{789CE000-A2A2-40E7-890C-8CB1FA3289C0}"/>
    <cellStyle name="Normal 8 34 3 3 3" xfId="21977" xr:uid="{6D7D917E-A118-42E5-913E-CEDBA6903EA6}"/>
    <cellStyle name="Normal 8 34 3 3 4" xfId="36810" xr:uid="{6B32E4EA-883D-4D8B-BBA7-613FC23C16C9}"/>
    <cellStyle name="Normal 8 34 3 4" xfId="11320" xr:uid="{A0E258AD-1E63-41D4-8C53-B7F02C0E4517}"/>
    <cellStyle name="Normal 8 34 3 4 2" xfId="26158" xr:uid="{94675C7F-602D-480B-9E18-3C4CA23E5FFE}"/>
    <cellStyle name="Normal 8 34 3 4 3" xfId="40991" xr:uid="{25CEC8F8-0F8D-4CB7-A02A-84D2FC9E5B23}"/>
    <cellStyle name="Normal 8 34 3 5" xfId="18738" xr:uid="{471CD64F-3932-4318-93B6-9253FB40FC99}"/>
    <cellStyle name="Normal 8 34 3 6" xfId="33571" xr:uid="{3C87456D-4022-4F01-9C75-71BB4D0E2F23}"/>
    <cellStyle name="Normal 8 34 4" xfId="5273" xr:uid="{C08D2810-2158-4A04-BEBE-63525DA80B57}"/>
    <cellStyle name="Normal 8 34 4 2" xfId="8512" xr:uid="{3D1310C8-47DF-4047-9AA5-F649950404F8}"/>
    <cellStyle name="Normal 8 34 4 2 2" xfId="15935" xr:uid="{35A514A1-441D-4933-81E3-EFE4EAF03F4B}"/>
    <cellStyle name="Normal 8 34 4 2 2 2" xfId="30773" xr:uid="{BD786729-1BC3-4B4E-B793-0E126ED04963}"/>
    <cellStyle name="Normal 8 34 4 2 2 3" xfId="45606" xr:uid="{A3A122A5-305F-414F-A9CB-D8388F0FDB8E}"/>
    <cellStyle name="Normal 8 34 4 2 3" xfId="23353" xr:uid="{5E3805EC-4C1C-41A3-8F4B-6730D2DBE104}"/>
    <cellStyle name="Normal 8 34 4 2 4" xfId="38186" xr:uid="{E3FD9EA7-4678-43E3-AA19-53738EA05B00}"/>
    <cellStyle name="Normal 8 34 4 3" xfId="12697" xr:uid="{39BA8A46-718A-4E0A-85C3-15D6FB2CEB5E}"/>
    <cellStyle name="Normal 8 34 4 3 2" xfId="27535" xr:uid="{2C4863F5-24F5-4EE9-92DD-5C1ECBE6C41A}"/>
    <cellStyle name="Normal 8 34 4 3 3" xfId="42368" xr:uid="{A89186E8-87BD-47F4-AF9C-67F1204D47AA}"/>
    <cellStyle name="Normal 8 34 4 4" xfId="20115" xr:uid="{870CB71D-BA42-4499-9094-A3E32E1456E1}"/>
    <cellStyle name="Normal 8 34 4 5" xfId="34948" xr:uid="{DF1B060A-EA40-4A23-986D-4338337483B9}"/>
    <cellStyle name="Normal 8 34 5" xfId="5655" xr:uid="{CB26F7AF-F240-426C-A4CD-67D7175A0F02}"/>
    <cellStyle name="Normal 8 34 5 2" xfId="8895" xr:uid="{28E17C94-A709-472B-8AC3-EC0CFF7AB3B6}"/>
    <cellStyle name="Normal 8 34 5 2 2" xfId="16318" xr:uid="{1B7EF171-0BF0-4CF5-85A7-B113350DA246}"/>
    <cellStyle name="Normal 8 34 5 2 2 2" xfId="31156" xr:uid="{B959FA14-D99C-425A-94F5-76DF46893621}"/>
    <cellStyle name="Normal 8 34 5 2 2 3" xfId="45989" xr:uid="{A4F6E630-9E92-4A60-859D-998AE1F5D864}"/>
    <cellStyle name="Normal 8 34 5 2 3" xfId="23736" xr:uid="{9946730E-3042-4DCF-927D-AF0053629AC0}"/>
    <cellStyle name="Normal 8 34 5 2 4" xfId="38569" xr:uid="{BB6CFE1C-98FA-4099-A5C2-2210EAC65CA2}"/>
    <cellStyle name="Normal 8 34 5 3" xfId="13080" xr:uid="{1E1DF5E7-CB01-4FE3-9391-478498ADD555}"/>
    <cellStyle name="Normal 8 34 5 3 2" xfId="27918" xr:uid="{AB9DFBE6-C07F-478F-8B02-C15E1D561097}"/>
    <cellStyle name="Normal 8 34 5 3 3" xfId="42751" xr:uid="{D59AFDEB-8041-47FF-A051-DE21101C5BBE}"/>
    <cellStyle name="Normal 8 34 5 4" xfId="20498" xr:uid="{A1EFF8AE-F575-421D-9C9F-3884AE990E4A}"/>
    <cellStyle name="Normal 8 34 5 5" xfId="35331" xr:uid="{0FB024EA-F47B-4922-8B15-2635512B3E25}"/>
    <cellStyle name="Normal 8 34 6" xfId="3898" xr:uid="{782AB235-EE57-4FFE-B8FA-F1A723166C0C}"/>
    <cellStyle name="Normal 8 34 6 2" xfId="9671" xr:uid="{1B0294D5-2FF9-498A-963B-CA72188FE4FC}"/>
    <cellStyle name="Normal 8 34 6 2 2" xfId="17094" xr:uid="{4720A363-2584-4F72-BB52-8EC765EA708D}"/>
    <cellStyle name="Normal 8 34 6 2 2 2" xfId="31932" xr:uid="{E4185A51-D7D4-4588-BCB7-F4FC8B6560FE}"/>
    <cellStyle name="Normal 8 34 6 2 2 3" xfId="46765" xr:uid="{D98C7357-C688-4B64-881D-AAE55B0EA154}"/>
    <cellStyle name="Normal 8 34 6 2 3" xfId="24512" xr:uid="{4FB7CA50-E90C-4070-8BF0-08FCB90229D2}"/>
    <cellStyle name="Normal 8 34 6 2 4" xfId="39345" xr:uid="{E2777BDA-A253-44A8-AD29-FD8CDEE011E1}"/>
    <cellStyle name="Normal 8 34 6 3" xfId="11318" xr:uid="{262CA7DA-7FAC-4CFF-AE19-13264AB82EE5}"/>
    <cellStyle name="Normal 8 34 6 3 2" xfId="26156" xr:uid="{00CF642C-98B7-4DFA-944F-D55B2BA6A6B9}"/>
    <cellStyle name="Normal 8 34 6 3 3" xfId="40989" xr:uid="{4EA237FE-CFE2-4BB4-B7B2-983CD12621C8}"/>
    <cellStyle name="Normal 8 34 6 4" xfId="18736" xr:uid="{9640A85E-520F-43C0-A786-0FC06C66F193}"/>
    <cellStyle name="Normal 8 34 6 5" xfId="33569" xr:uid="{87B0DA97-AB33-4975-904F-FE6E7FC7A4DE}"/>
    <cellStyle name="Normal 8 34 7" xfId="7134" xr:uid="{18D305E3-B608-479F-8217-922ECA8C64A5}"/>
    <cellStyle name="Normal 8 34 7 2" xfId="14557" xr:uid="{02BB8CD5-0B93-458D-A9F5-860ED8A1515C}"/>
    <cellStyle name="Normal 8 34 7 2 2" xfId="29395" xr:uid="{18B4AC21-BC4C-40F6-955B-42AC78A94F4E}"/>
    <cellStyle name="Normal 8 34 7 2 3" xfId="44228" xr:uid="{72F5AB33-A78A-43A8-81EA-F39D1EC341FA}"/>
    <cellStyle name="Normal 8 34 7 3" xfId="21975" xr:uid="{003CB723-0C64-460B-BF72-AC56CFF2487C}"/>
    <cellStyle name="Normal 8 34 7 4" xfId="36808" xr:uid="{2BD52305-D39D-4753-9D91-7ACCEEEF108E}"/>
    <cellStyle name="Normal 8 34 8" xfId="10173" xr:uid="{3F367B59-3CBA-49AA-97F5-931F8C7DC5C5}"/>
    <cellStyle name="Normal 8 34 8 2" xfId="25011" xr:uid="{FBA1076C-56C7-4FF1-B62F-9F5077FD5259}"/>
    <cellStyle name="Normal 8 34 8 3" xfId="39844" xr:uid="{2646E7CB-2431-447E-ADF8-4C2AFD92BCA5}"/>
    <cellStyle name="Normal 8 34 9" xfId="17591" xr:uid="{4C91CE60-BF1E-41E1-A602-315510A3CAEB}"/>
    <cellStyle name="Normal 8 35" xfId="2675" xr:uid="{4AF842CD-30B6-4D7B-8658-5E16159DF93C}"/>
    <cellStyle name="Normal 8 35 10" xfId="32401" xr:uid="{CAA6AE17-6307-4059-96D2-DA38AD91B5A0}"/>
    <cellStyle name="Normal 8 35 2" xfId="3902" xr:uid="{C0E894F6-4F14-4D91-B887-E8294090D038}"/>
    <cellStyle name="Normal 8 35 2 2" xfId="5274" xr:uid="{FF4A5D3F-1963-4B03-897E-A080A2F689A7}"/>
    <cellStyle name="Normal 8 35 2 2 2" xfId="8513" xr:uid="{A4FFF9AC-A26A-40DF-8A19-F56B353DDAFC}"/>
    <cellStyle name="Normal 8 35 2 2 2 2" xfId="15936" xr:uid="{95EDFB23-4E92-4DB5-8543-EC78A212C653}"/>
    <cellStyle name="Normal 8 35 2 2 2 2 2" xfId="30774" xr:uid="{B3BCE615-4690-4BE0-92E9-9AD12F2BC316}"/>
    <cellStyle name="Normal 8 35 2 2 2 2 3" xfId="45607" xr:uid="{D352A418-4539-4746-BD2C-F7C014CD8362}"/>
    <cellStyle name="Normal 8 35 2 2 2 3" xfId="23354" xr:uid="{95F80122-5963-4F6B-8B4E-A8D1E7B85AB6}"/>
    <cellStyle name="Normal 8 35 2 2 2 4" xfId="38187" xr:uid="{5B8E9D45-4813-4BA7-8C8D-B2002CE8B65A}"/>
    <cellStyle name="Normal 8 35 2 2 3" xfId="12698" xr:uid="{640B00D6-9B4E-4B81-807F-EC68E555273F}"/>
    <cellStyle name="Normal 8 35 2 2 3 2" xfId="27536" xr:uid="{05166BF9-AFEE-4BD3-A85A-1E89228524F6}"/>
    <cellStyle name="Normal 8 35 2 2 3 3" xfId="42369" xr:uid="{938970E5-3B3A-4D24-A8F5-E9658A18214D}"/>
    <cellStyle name="Normal 8 35 2 2 4" xfId="20116" xr:uid="{26A7B041-C443-4FEE-A85E-15B18B04D0DC}"/>
    <cellStyle name="Normal 8 35 2 2 5" xfId="34949" xr:uid="{E13883AF-1576-497F-A3B1-7624343D13C8}"/>
    <cellStyle name="Normal 8 35 2 3" xfId="7138" xr:uid="{BC9BB3D4-15C4-414F-A887-D916C5247729}"/>
    <cellStyle name="Normal 8 35 2 3 2" xfId="14561" xr:uid="{165FCC98-312D-4F6C-854A-54F1FC4A965B}"/>
    <cellStyle name="Normal 8 35 2 3 2 2" xfId="29399" xr:uid="{23C1018C-4F28-41CE-9CDA-CE694F741AB5}"/>
    <cellStyle name="Normal 8 35 2 3 2 3" xfId="44232" xr:uid="{CEB4BE64-52E7-4738-8ED9-53B2EDE39484}"/>
    <cellStyle name="Normal 8 35 2 3 3" xfId="21979" xr:uid="{646839ED-7915-439D-BD12-D14F8F28DAB8}"/>
    <cellStyle name="Normal 8 35 2 3 4" xfId="36812" xr:uid="{232C1A7C-1FEC-48F0-9B43-482193AB6013}"/>
    <cellStyle name="Normal 8 35 2 4" xfId="11322" xr:uid="{ED50FDD8-B1A0-4598-84F2-1AFD259417E0}"/>
    <cellStyle name="Normal 8 35 2 4 2" xfId="26160" xr:uid="{F4B07E23-61FF-4629-BB7A-E69E67367B7E}"/>
    <cellStyle name="Normal 8 35 2 4 3" xfId="40993" xr:uid="{DDE42D88-A341-4F73-B401-98DBEA69ADFB}"/>
    <cellStyle name="Normal 8 35 2 5" xfId="18740" xr:uid="{6356C0B7-2DAD-4475-8198-CE47568B71FA}"/>
    <cellStyle name="Normal 8 35 2 6" xfId="33573" xr:uid="{BFED5A85-82AF-407D-88AA-9CFF83488863}"/>
    <cellStyle name="Normal 8 35 3" xfId="3903" xr:uid="{810F85D9-4DAC-49D7-A3DF-419E95C2E196}"/>
    <cellStyle name="Normal 8 35 3 2" xfId="5275" xr:uid="{87098D22-7242-4D05-85FF-6A417054F99E}"/>
    <cellStyle name="Normal 8 35 3 2 2" xfId="8514" xr:uid="{BC50063C-BF83-4446-919F-301B4A46EE40}"/>
    <cellStyle name="Normal 8 35 3 2 2 2" xfId="15937" xr:uid="{035996A1-4831-4C65-9FC6-96045BFFEAAC}"/>
    <cellStyle name="Normal 8 35 3 2 2 2 2" xfId="30775" xr:uid="{1CBE022A-09EC-46B1-A81D-0428F28A8954}"/>
    <cellStyle name="Normal 8 35 3 2 2 2 3" xfId="45608" xr:uid="{4F83D093-66B8-4BC5-97D2-6CAA64AA408D}"/>
    <cellStyle name="Normal 8 35 3 2 2 3" xfId="23355" xr:uid="{7FA9DBD7-BEDA-416D-86F2-529EF6EE9876}"/>
    <cellStyle name="Normal 8 35 3 2 2 4" xfId="38188" xr:uid="{B4E74872-E654-4815-8831-797BF10933CB}"/>
    <cellStyle name="Normal 8 35 3 2 3" xfId="12699" xr:uid="{061A28E6-97DC-48EE-99A3-BDC1A9619B52}"/>
    <cellStyle name="Normal 8 35 3 2 3 2" xfId="27537" xr:uid="{F5FFAF60-70BF-43CF-AB27-CC02410AC046}"/>
    <cellStyle name="Normal 8 35 3 2 3 3" xfId="42370" xr:uid="{C4E99D15-525D-4CB6-B1BA-186ED7E31F5B}"/>
    <cellStyle name="Normal 8 35 3 2 4" xfId="20117" xr:uid="{3F5B0B9C-A7CC-4BD4-9DA5-E566C6FFF363}"/>
    <cellStyle name="Normal 8 35 3 2 5" xfId="34950" xr:uid="{797A1DE8-2DAA-45C4-9704-93D948A3AFAB}"/>
    <cellStyle name="Normal 8 35 3 3" xfId="7139" xr:uid="{660FB6F0-F2B7-4A96-8AAB-0985BFC39CDD}"/>
    <cellStyle name="Normal 8 35 3 3 2" xfId="14562" xr:uid="{5DD80C00-2D75-477B-BB22-D3DB364124B9}"/>
    <cellStyle name="Normal 8 35 3 3 2 2" xfId="29400" xr:uid="{CDA19D0D-FCF7-44A3-B595-3EDEF16423FB}"/>
    <cellStyle name="Normal 8 35 3 3 2 3" xfId="44233" xr:uid="{6EAF96AF-2F43-456E-A0B3-2CE91A288BB1}"/>
    <cellStyle name="Normal 8 35 3 3 3" xfId="21980" xr:uid="{CB56A213-E434-48A4-8D01-1C13DC391B4C}"/>
    <cellStyle name="Normal 8 35 3 3 4" xfId="36813" xr:uid="{9590911B-DB31-4FA8-8B11-B51F83E96095}"/>
    <cellStyle name="Normal 8 35 3 4" xfId="11323" xr:uid="{C271537D-CE7B-40DC-BB45-A189722060E6}"/>
    <cellStyle name="Normal 8 35 3 4 2" xfId="26161" xr:uid="{C7A546C9-C991-4074-9455-E27632A259B0}"/>
    <cellStyle name="Normal 8 35 3 4 3" xfId="40994" xr:uid="{B96D9100-5C3F-4517-B6E4-F8853540225F}"/>
    <cellStyle name="Normal 8 35 3 5" xfId="18741" xr:uid="{7A255F8B-B3B6-4E13-A2EC-E09BE4B86FAB}"/>
    <cellStyle name="Normal 8 35 3 6" xfId="33574" xr:uid="{A9373B84-591D-4FFB-AEE1-C1B27CC04152}"/>
    <cellStyle name="Normal 8 35 4" xfId="5276" xr:uid="{5A78B672-8217-41C6-986E-93E603DBCF57}"/>
    <cellStyle name="Normal 8 35 4 2" xfId="8515" xr:uid="{C7D92502-EEAE-42A3-9C94-E49372C23DD9}"/>
    <cellStyle name="Normal 8 35 4 2 2" xfId="15938" xr:uid="{E2CCFF03-341D-4E0D-80A1-FBC5AC2D1232}"/>
    <cellStyle name="Normal 8 35 4 2 2 2" xfId="30776" xr:uid="{AC17C569-9E1B-4EC5-8E01-0A073E31ED92}"/>
    <cellStyle name="Normal 8 35 4 2 2 3" xfId="45609" xr:uid="{5C1D1E02-AC7C-45A0-A8F2-7E37D4AFBDC9}"/>
    <cellStyle name="Normal 8 35 4 2 3" xfId="23356" xr:uid="{10C95B36-FB2A-4D19-B31A-FCA3F6111576}"/>
    <cellStyle name="Normal 8 35 4 2 4" xfId="38189" xr:uid="{1CD0ABC8-5592-4FCB-9A15-B7F0E1787FEB}"/>
    <cellStyle name="Normal 8 35 4 3" xfId="12700" xr:uid="{F74EAE70-7D3C-4B4F-81F2-C796DAB3B331}"/>
    <cellStyle name="Normal 8 35 4 3 2" xfId="27538" xr:uid="{2576FD53-6FE1-4185-9961-C71ECAA0DE7D}"/>
    <cellStyle name="Normal 8 35 4 3 3" xfId="42371" xr:uid="{A651774C-64F6-40FA-8D2A-568CD88E0172}"/>
    <cellStyle name="Normal 8 35 4 4" xfId="20118" xr:uid="{A7FB1CFB-3E16-40AB-BEC5-4A4DF04B5DDA}"/>
    <cellStyle name="Normal 8 35 4 5" xfId="34951" xr:uid="{2248F2AF-F00A-40E3-8520-68F4A93DAE07}"/>
    <cellStyle name="Normal 8 35 5" xfId="5722" xr:uid="{EC118B3D-2F73-4F2D-9347-751EE89F0F94}"/>
    <cellStyle name="Normal 8 35 5 2" xfId="8962" xr:uid="{A02C481F-EB27-43AD-A881-893CFE307D5F}"/>
    <cellStyle name="Normal 8 35 5 2 2" xfId="16385" xr:uid="{879FE235-BB1E-4A82-B8D9-FC51B75675B4}"/>
    <cellStyle name="Normal 8 35 5 2 2 2" xfId="31223" xr:uid="{0258B7D2-B7BF-4799-BFB4-E7F38F6FE1D9}"/>
    <cellStyle name="Normal 8 35 5 2 2 3" xfId="46056" xr:uid="{C56F0339-27F0-41B1-896F-ECE4055C129D}"/>
    <cellStyle name="Normal 8 35 5 2 3" xfId="23803" xr:uid="{CC8AA3A4-495D-46E0-A0B6-1A8B0B71DAB9}"/>
    <cellStyle name="Normal 8 35 5 2 4" xfId="38636" xr:uid="{DDA1280F-84F0-41F4-829B-06C97BB95F9F}"/>
    <cellStyle name="Normal 8 35 5 3" xfId="13147" xr:uid="{357D4890-F074-41AF-8C22-3EA68CA72D5D}"/>
    <cellStyle name="Normal 8 35 5 3 2" xfId="27985" xr:uid="{F5DAA552-846F-403E-BA8B-9F6BF83C78D7}"/>
    <cellStyle name="Normal 8 35 5 3 3" xfId="42818" xr:uid="{B2358EF5-5956-4F59-85C7-3F0D2BB72C71}"/>
    <cellStyle name="Normal 8 35 5 4" xfId="20565" xr:uid="{C783EB20-FF4E-4782-ABCC-502F985D841A}"/>
    <cellStyle name="Normal 8 35 5 5" xfId="35398" xr:uid="{E2954359-1572-4399-8570-CE69F51CD01A}"/>
    <cellStyle name="Normal 8 35 6" xfId="3901" xr:uid="{F4019F0F-4574-4C6F-AA36-086551C9713A}"/>
    <cellStyle name="Normal 8 35 6 2" xfId="9672" xr:uid="{64FF3D7B-A59E-4081-A66D-B648A810EB18}"/>
    <cellStyle name="Normal 8 35 6 2 2" xfId="17095" xr:uid="{1B16DCAB-1830-4925-8817-F229E5AF7BB6}"/>
    <cellStyle name="Normal 8 35 6 2 2 2" xfId="31933" xr:uid="{C704C5EB-FADF-4891-811A-1E5498E5EAC0}"/>
    <cellStyle name="Normal 8 35 6 2 2 3" xfId="46766" xr:uid="{D6810C9E-F7EE-4B14-9090-F7D1A6085F66}"/>
    <cellStyle name="Normal 8 35 6 2 3" xfId="24513" xr:uid="{D1FC2C49-1197-476F-9D29-DDB7ADFCC2A7}"/>
    <cellStyle name="Normal 8 35 6 2 4" xfId="39346" xr:uid="{A6E3C278-F839-4B72-9FD9-565EF7C8006B}"/>
    <cellStyle name="Normal 8 35 6 3" xfId="11321" xr:uid="{DD64E35A-C05C-4CE4-8855-2390EAA296C9}"/>
    <cellStyle name="Normal 8 35 6 3 2" xfId="26159" xr:uid="{8E03826E-50D8-470B-8E86-83BE6DE4767D}"/>
    <cellStyle name="Normal 8 35 6 3 3" xfId="40992" xr:uid="{5BCFCCCB-7EBF-4337-B492-B64801AD2C20}"/>
    <cellStyle name="Normal 8 35 6 4" xfId="18739" xr:uid="{BFF767E1-9717-43A6-9AC3-BFE7CB63CFB7}"/>
    <cellStyle name="Normal 8 35 6 5" xfId="33572" xr:uid="{032DA675-89CC-402A-8FE3-09E0D2781414}"/>
    <cellStyle name="Normal 8 35 7" xfId="7137" xr:uid="{41491CED-F8EC-437C-A433-769D8D4E2E8E}"/>
    <cellStyle name="Normal 8 35 7 2" xfId="14560" xr:uid="{46C1E649-7E2A-4569-A9F6-F240F84FA72D}"/>
    <cellStyle name="Normal 8 35 7 2 2" xfId="29398" xr:uid="{0A5496DF-BE17-4EF7-A12B-9C8038C68566}"/>
    <cellStyle name="Normal 8 35 7 2 3" xfId="44231" xr:uid="{8FFBD24E-315D-47CF-820B-C6D31D03E492}"/>
    <cellStyle name="Normal 8 35 7 3" xfId="21978" xr:uid="{18A92B14-0E5B-4B29-9C0F-679C94AB42A0}"/>
    <cellStyle name="Normal 8 35 7 4" xfId="36811" xr:uid="{D942FDCF-BDC8-4781-BECA-F7A3A4113D49}"/>
    <cellStyle name="Normal 8 35 8" xfId="10150" xr:uid="{14AD18DD-2D2B-499E-B932-BC4D3AB92C4F}"/>
    <cellStyle name="Normal 8 35 8 2" xfId="24988" xr:uid="{EA5E8AE7-7803-492C-AAA2-B96DFEAD3F3A}"/>
    <cellStyle name="Normal 8 35 8 3" xfId="39821" xr:uid="{77104928-2617-43D3-84B6-A47372E93FBC}"/>
    <cellStyle name="Normal 8 35 9" xfId="17568" xr:uid="{957CB24B-3EC1-4F8E-A2EB-1D9A0044485D}"/>
    <cellStyle name="Normal 8 36" xfId="2710" xr:uid="{DF518671-1A57-4468-8E9D-D78C69F022D0}"/>
    <cellStyle name="Normal 8 36 10" xfId="32414" xr:uid="{D83FB36E-178D-44C3-B811-E1CFE69EF9B1}"/>
    <cellStyle name="Normal 8 36 2" xfId="3905" xr:uid="{1D5E64AB-ED28-4D3F-BF7B-6E132F3127D9}"/>
    <cellStyle name="Normal 8 36 2 2" xfId="5277" xr:uid="{0C19C757-E327-429F-9513-714D22253B85}"/>
    <cellStyle name="Normal 8 36 2 2 2" xfId="8516" xr:uid="{9608F8C4-01CA-48EC-BE1F-BCADCA5614E0}"/>
    <cellStyle name="Normal 8 36 2 2 2 2" xfId="15939" xr:uid="{F2B8AFBD-35A4-43BD-AFCF-3550472DBDBB}"/>
    <cellStyle name="Normal 8 36 2 2 2 2 2" xfId="30777" xr:uid="{41A43EA6-82F0-4921-8635-002774E54621}"/>
    <cellStyle name="Normal 8 36 2 2 2 2 3" xfId="45610" xr:uid="{FA027BE5-2F5D-44D3-8BA2-B6502FFBD4DF}"/>
    <cellStyle name="Normal 8 36 2 2 2 3" xfId="23357" xr:uid="{15B70B10-4E0C-4B0C-BB32-6144385F9D5E}"/>
    <cellStyle name="Normal 8 36 2 2 2 4" xfId="38190" xr:uid="{A42445D6-BA2D-4D9F-A6BA-E775D01DC800}"/>
    <cellStyle name="Normal 8 36 2 2 3" xfId="12701" xr:uid="{98B731F0-D31B-4DEA-8259-1D4882E52E3E}"/>
    <cellStyle name="Normal 8 36 2 2 3 2" xfId="27539" xr:uid="{73EFB94C-CBF3-4529-8DB2-1489CFA5781C}"/>
    <cellStyle name="Normal 8 36 2 2 3 3" xfId="42372" xr:uid="{95B26EBA-456E-4615-92D8-1765385D5282}"/>
    <cellStyle name="Normal 8 36 2 2 4" xfId="20119" xr:uid="{38DC592A-F072-435A-8F22-64000872AD9C}"/>
    <cellStyle name="Normal 8 36 2 2 5" xfId="34952" xr:uid="{40C13151-D156-4CC3-AF14-44726CF98CA2}"/>
    <cellStyle name="Normal 8 36 2 3" xfId="7141" xr:uid="{75AC645E-D748-46F9-8C7A-4A60C07E2B44}"/>
    <cellStyle name="Normal 8 36 2 3 2" xfId="14564" xr:uid="{77836FFE-BC45-4B91-9BC1-21FE9E07A7C7}"/>
    <cellStyle name="Normal 8 36 2 3 2 2" xfId="29402" xr:uid="{41625C32-E705-4047-ADD2-D533F42E99DD}"/>
    <cellStyle name="Normal 8 36 2 3 2 3" xfId="44235" xr:uid="{CB1F4C43-1937-42B3-ACCA-6F2C430D20EE}"/>
    <cellStyle name="Normal 8 36 2 3 3" xfId="21982" xr:uid="{E284F0A0-FE0E-493C-A057-BF77F26F804C}"/>
    <cellStyle name="Normal 8 36 2 3 4" xfId="36815" xr:uid="{27183A6F-31A4-4B10-8111-F1E73208B6A0}"/>
    <cellStyle name="Normal 8 36 2 4" xfId="11325" xr:uid="{F59FA833-F21D-4D6E-95CF-87D9D50B9397}"/>
    <cellStyle name="Normal 8 36 2 4 2" xfId="26163" xr:uid="{75F87068-F4E6-4659-B474-8C03E8DB288E}"/>
    <cellStyle name="Normal 8 36 2 4 3" xfId="40996" xr:uid="{98534B75-37BA-4C2B-816C-CECDDEE63C1A}"/>
    <cellStyle name="Normal 8 36 2 5" xfId="18743" xr:uid="{CB66CC5E-C322-4659-8E64-5D24DDF29353}"/>
    <cellStyle name="Normal 8 36 2 6" xfId="33576" xr:uid="{EEBBFE1A-7144-4C98-BE98-C6084D59FEB0}"/>
    <cellStyle name="Normal 8 36 3" xfId="3906" xr:uid="{307BD1BB-F5BC-4229-9C5F-AB66EAE9AAF6}"/>
    <cellStyle name="Normal 8 36 3 2" xfId="5278" xr:uid="{7E218027-D2A0-406C-832B-96C4269CAAE5}"/>
    <cellStyle name="Normal 8 36 3 2 2" xfId="8517" xr:uid="{1FC8563F-2978-4B61-9018-9C3661597B07}"/>
    <cellStyle name="Normal 8 36 3 2 2 2" xfId="15940" xr:uid="{FE56324B-3C69-4F4E-BDA9-D994929E4C0B}"/>
    <cellStyle name="Normal 8 36 3 2 2 2 2" xfId="30778" xr:uid="{77B154A0-6F4C-4689-B471-FA8448AACE0F}"/>
    <cellStyle name="Normal 8 36 3 2 2 2 3" xfId="45611" xr:uid="{53821FB3-D35C-4539-90AB-DDD7AF3736AC}"/>
    <cellStyle name="Normal 8 36 3 2 2 3" xfId="23358" xr:uid="{52F3D20D-6891-4B9E-8F9F-717C6B81E1E6}"/>
    <cellStyle name="Normal 8 36 3 2 2 4" xfId="38191" xr:uid="{EB58972D-B36C-40D2-8B9A-2B8BED67FB51}"/>
    <cellStyle name="Normal 8 36 3 2 3" xfId="12702" xr:uid="{25D3BAB5-DF1D-476D-B4D1-CAFBC61B5EDC}"/>
    <cellStyle name="Normal 8 36 3 2 3 2" xfId="27540" xr:uid="{AD9008D2-5F1D-4C60-87C3-909809593C6B}"/>
    <cellStyle name="Normal 8 36 3 2 3 3" xfId="42373" xr:uid="{BA8A754E-BDFC-4AEE-B207-C1242F707BB7}"/>
    <cellStyle name="Normal 8 36 3 2 4" xfId="20120" xr:uid="{EC36014E-D1A0-423A-97F5-2AD58F53DFBA}"/>
    <cellStyle name="Normal 8 36 3 2 5" xfId="34953" xr:uid="{32ED1964-9EA2-4D0A-9146-175A2B67D4AD}"/>
    <cellStyle name="Normal 8 36 3 3" xfId="7142" xr:uid="{AFF2D626-91C9-4789-97C5-E6A00AA48DF7}"/>
    <cellStyle name="Normal 8 36 3 3 2" xfId="14565" xr:uid="{F9332F4D-68C8-4A3B-9B72-DF167692C257}"/>
    <cellStyle name="Normal 8 36 3 3 2 2" xfId="29403" xr:uid="{22D93236-47E1-4354-90A2-27C3015A2D4B}"/>
    <cellStyle name="Normal 8 36 3 3 2 3" xfId="44236" xr:uid="{89F43250-77F7-4651-8DFB-5C286472AE69}"/>
    <cellStyle name="Normal 8 36 3 3 3" xfId="21983" xr:uid="{575B511D-40AA-43C5-8861-5505119CCDFB}"/>
    <cellStyle name="Normal 8 36 3 3 4" xfId="36816" xr:uid="{73E6B117-8C4E-4A15-B75B-4CAA61EA7B29}"/>
    <cellStyle name="Normal 8 36 3 4" xfId="11326" xr:uid="{1CB03D2A-09C4-4818-B6C8-43845B53FEFD}"/>
    <cellStyle name="Normal 8 36 3 4 2" xfId="26164" xr:uid="{8BD88728-D916-4837-AC68-5DBF75D00B9E}"/>
    <cellStyle name="Normal 8 36 3 4 3" xfId="40997" xr:uid="{752B9715-731F-43D1-A0B2-1CF8BB82CA17}"/>
    <cellStyle name="Normal 8 36 3 5" xfId="18744" xr:uid="{41B659BF-9BA3-4DEA-AFF3-E2D78F94AB5D}"/>
    <cellStyle name="Normal 8 36 3 6" xfId="33577" xr:uid="{C7EFB4AC-BA04-4736-9B9D-6E1FCD1448C8}"/>
    <cellStyle name="Normal 8 36 4" xfId="5279" xr:uid="{365295C4-8FD4-4EF5-96F1-C7FB683858D6}"/>
    <cellStyle name="Normal 8 36 4 2" xfId="8518" xr:uid="{4F111AC3-E2AF-4D44-B761-10F34BE18465}"/>
    <cellStyle name="Normal 8 36 4 2 2" xfId="15941" xr:uid="{75F73D4A-9E72-4BC0-A659-0556BE4D2677}"/>
    <cellStyle name="Normal 8 36 4 2 2 2" xfId="30779" xr:uid="{33B06DC0-DFC0-40D9-B367-CD92F2FD45EE}"/>
    <cellStyle name="Normal 8 36 4 2 2 3" xfId="45612" xr:uid="{917F8046-1BFB-4B4D-9108-D4452ABB00DD}"/>
    <cellStyle name="Normal 8 36 4 2 3" xfId="23359" xr:uid="{9249B569-2464-43DC-98EF-92111ED10062}"/>
    <cellStyle name="Normal 8 36 4 2 4" xfId="38192" xr:uid="{D2E79C09-AC2D-4F9E-967F-48F90B22F180}"/>
    <cellStyle name="Normal 8 36 4 3" xfId="12703" xr:uid="{3099B39C-F61B-4522-83E6-EC17FABDC3F8}"/>
    <cellStyle name="Normal 8 36 4 3 2" xfId="27541" xr:uid="{78B2A4F4-1DF8-40C0-B120-CB4BBDD1BFF3}"/>
    <cellStyle name="Normal 8 36 4 3 3" xfId="42374" xr:uid="{C2EE5DF6-2F8B-45A0-B987-4A049D5839FD}"/>
    <cellStyle name="Normal 8 36 4 4" xfId="20121" xr:uid="{5F76E443-FAF8-473B-85DD-31028BA80263}"/>
    <cellStyle name="Normal 8 36 4 5" xfId="34954" xr:uid="{9DD00F0F-0B92-4479-B99E-B1DA0EA28043}"/>
    <cellStyle name="Normal 8 36 5" xfId="6033" xr:uid="{3B72DC55-C749-45DF-A815-6D41BA1D13E0}"/>
    <cellStyle name="Normal 8 36 5 2" xfId="9271" xr:uid="{28F77177-FC3E-463D-A465-E7A96679B862}"/>
    <cellStyle name="Normal 8 36 5 2 2" xfId="16694" xr:uid="{540E3A54-D5AD-4138-B546-AC4A30C70A17}"/>
    <cellStyle name="Normal 8 36 5 2 2 2" xfId="31532" xr:uid="{2E9956CA-5A78-4EC9-ADD4-8C0ADE9E3A96}"/>
    <cellStyle name="Normal 8 36 5 2 2 3" xfId="46365" xr:uid="{01560D64-6428-463E-AA91-C76A7E852023}"/>
    <cellStyle name="Normal 8 36 5 2 3" xfId="24112" xr:uid="{6E74C95E-F23A-4AF7-AE91-D77EC66300E1}"/>
    <cellStyle name="Normal 8 36 5 2 4" xfId="38945" xr:uid="{1A28D23B-7567-4F37-97B2-D5EE80ED7CA3}"/>
    <cellStyle name="Normal 8 36 5 3" xfId="13456" xr:uid="{7E96198B-127C-4E93-86FA-9963018F06AA}"/>
    <cellStyle name="Normal 8 36 5 3 2" xfId="28294" xr:uid="{C3474743-4F2D-43C6-8CE1-2E0E1690E9F0}"/>
    <cellStyle name="Normal 8 36 5 3 3" xfId="43127" xr:uid="{608DD054-3529-40E5-824C-C1E5ABF40EFF}"/>
    <cellStyle name="Normal 8 36 5 4" xfId="20874" xr:uid="{8F4B1C64-F482-4CE5-86B6-143D85051602}"/>
    <cellStyle name="Normal 8 36 5 5" xfId="35707" xr:uid="{19B562C9-3047-497C-8BF3-A64044C93ECF}"/>
    <cellStyle name="Normal 8 36 6" xfId="3904" xr:uid="{D943CA54-F2E5-4A14-BB83-DAEB847CCF31}"/>
    <cellStyle name="Normal 8 36 6 2" xfId="9673" xr:uid="{B87889E4-1AB8-4402-9475-52F9FF1645CC}"/>
    <cellStyle name="Normal 8 36 6 2 2" xfId="17096" xr:uid="{AD2EF814-5A71-4906-B43E-829A2C61F473}"/>
    <cellStyle name="Normal 8 36 6 2 2 2" xfId="31934" xr:uid="{F31A6BF1-1AAF-4E98-97D3-DD72FC217574}"/>
    <cellStyle name="Normal 8 36 6 2 2 3" xfId="46767" xr:uid="{82F52CD7-C40C-4741-911C-9E21D2BF2FBD}"/>
    <cellStyle name="Normal 8 36 6 2 3" xfId="24514" xr:uid="{47C39E74-D24B-4E18-A7E8-A524A0285EAF}"/>
    <cellStyle name="Normal 8 36 6 2 4" xfId="39347" xr:uid="{B4AA5092-6966-488A-882B-4E992755DF89}"/>
    <cellStyle name="Normal 8 36 6 3" xfId="11324" xr:uid="{84D257A2-B423-468B-BC5D-93C9CEC277A2}"/>
    <cellStyle name="Normal 8 36 6 3 2" xfId="26162" xr:uid="{F309176B-A215-45F1-A85B-7DB6A859241F}"/>
    <cellStyle name="Normal 8 36 6 3 3" xfId="40995" xr:uid="{5E0F407D-7FB0-4EB1-BE35-43B930B4BA4A}"/>
    <cellStyle name="Normal 8 36 6 4" xfId="18742" xr:uid="{0B4097E7-F8A1-40E5-8926-F825A4605E8F}"/>
    <cellStyle name="Normal 8 36 6 5" xfId="33575" xr:uid="{ACB3880F-6DD9-41F8-866F-6D0A721B0D73}"/>
    <cellStyle name="Normal 8 36 7" xfId="7140" xr:uid="{8E019AB4-9BAD-4BD0-A28C-1947B041FA32}"/>
    <cellStyle name="Normal 8 36 7 2" xfId="14563" xr:uid="{FFF06482-5D93-463F-9CE4-592C48BDDB8E}"/>
    <cellStyle name="Normal 8 36 7 2 2" xfId="29401" xr:uid="{5E0A63FD-6C29-478C-AED2-CA435777AA12}"/>
    <cellStyle name="Normal 8 36 7 2 3" xfId="44234" xr:uid="{F0CAB87E-AA50-49B4-ACCE-DCB090CFB7D3}"/>
    <cellStyle name="Normal 8 36 7 3" xfId="21981" xr:uid="{61D9B9A5-AADF-4A62-9CDC-599DB572B8C2}"/>
    <cellStyle name="Normal 8 36 7 4" xfId="36814" xr:uid="{69F6A1AF-E6A2-4EA1-9538-37A412D5D00F}"/>
    <cellStyle name="Normal 8 36 8" xfId="10163" xr:uid="{9E499D18-3AC5-4AE3-8C69-07DC3790A276}"/>
    <cellStyle name="Normal 8 36 8 2" xfId="25001" xr:uid="{37BFE3AC-709F-4941-AA59-79E79A9FED83}"/>
    <cellStyle name="Normal 8 36 8 3" xfId="39834" xr:uid="{9603F97B-5E57-44FD-B182-BC5279069AA7}"/>
    <cellStyle name="Normal 8 36 9" xfId="17581" xr:uid="{099945F4-55C5-4C75-BFD5-B7A5EEA72CFB}"/>
    <cellStyle name="Normal 8 37" xfId="2624" xr:uid="{60D4DE82-56B6-47FD-9306-A03BA4CFEA84}"/>
    <cellStyle name="Normal 8 37 10" xfId="32375" xr:uid="{664E1327-5227-4DE7-94BE-19610E1E77B4}"/>
    <cellStyle name="Normal 8 37 2" xfId="3908" xr:uid="{AD9A188F-2EF1-4509-BA59-C092945FBA5B}"/>
    <cellStyle name="Normal 8 37 2 2" xfId="5280" xr:uid="{6C20ECD2-4DEB-40F6-8C80-24AB3F9DBEA9}"/>
    <cellStyle name="Normal 8 37 2 2 2" xfId="8519" xr:uid="{3F9C4B45-EF60-4296-8E9D-FD4185C93FFD}"/>
    <cellStyle name="Normal 8 37 2 2 2 2" xfId="15942" xr:uid="{EA115432-FD7A-438E-863B-9109B59041CC}"/>
    <cellStyle name="Normal 8 37 2 2 2 2 2" xfId="30780" xr:uid="{76A292B0-75B1-4634-B9F0-5807B5F1242F}"/>
    <cellStyle name="Normal 8 37 2 2 2 2 3" xfId="45613" xr:uid="{30B62DA6-0B6A-4637-96CD-2734A790A779}"/>
    <cellStyle name="Normal 8 37 2 2 2 3" xfId="23360" xr:uid="{1236C15F-3D60-4171-80A2-70E71FB7E153}"/>
    <cellStyle name="Normal 8 37 2 2 2 4" xfId="38193" xr:uid="{CE8BE102-1A30-4D78-8ACA-FD19ED55CF53}"/>
    <cellStyle name="Normal 8 37 2 2 3" xfId="12704" xr:uid="{D80BF095-964E-4B4C-9154-3A5CA18D7223}"/>
    <cellStyle name="Normal 8 37 2 2 3 2" xfId="27542" xr:uid="{1F9954FE-C47D-472E-A500-3A406F368577}"/>
    <cellStyle name="Normal 8 37 2 2 3 3" xfId="42375" xr:uid="{3CBD717B-2A7C-42AD-9E5C-B74AA30B5948}"/>
    <cellStyle name="Normal 8 37 2 2 4" xfId="20122" xr:uid="{3028CC81-4367-469B-9D87-12FC8A42DB67}"/>
    <cellStyle name="Normal 8 37 2 2 5" xfId="34955" xr:uid="{06CF872C-DF33-4666-A1B3-FBAC90B78CC5}"/>
    <cellStyle name="Normal 8 37 2 3" xfId="7144" xr:uid="{958433FE-B7E0-4BA3-9D90-9F71BF75086B}"/>
    <cellStyle name="Normal 8 37 2 3 2" xfId="14567" xr:uid="{8150806C-CC9C-40DA-89D2-0F9DDFA39682}"/>
    <cellStyle name="Normal 8 37 2 3 2 2" xfId="29405" xr:uid="{4E65E5F5-189A-40DD-96AA-6101E8B154BB}"/>
    <cellStyle name="Normal 8 37 2 3 2 3" xfId="44238" xr:uid="{72A3E2F3-196A-4C48-8E03-2F2C986922E3}"/>
    <cellStyle name="Normal 8 37 2 3 3" xfId="21985" xr:uid="{3BB8A421-3AB6-4535-A71B-2D00FD1AC4F1}"/>
    <cellStyle name="Normal 8 37 2 3 4" xfId="36818" xr:uid="{1383E4F8-D6FA-47B6-A175-7817A22623F4}"/>
    <cellStyle name="Normal 8 37 2 4" xfId="11328" xr:uid="{59580BD9-74CC-4D35-A1EF-66B6DF3332E3}"/>
    <cellStyle name="Normal 8 37 2 4 2" xfId="26166" xr:uid="{67B0FF7E-B8BC-47D8-BCAA-3D282EDC4C68}"/>
    <cellStyle name="Normal 8 37 2 4 3" xfId="40999" xr:uid="{E00DBCA9-435C-4785-AD84-1AFBBACED4EE}"/>
    <cellStyle name="Normal 8 37 2 5" xfId="18746" xr:uid="{08D7E5FA-30BF-4FBA-A1A7-B7F827B2D0E5}"/>
    <cellStyle name="Normal 8 37 2 6" xfId="33579" xr:uid="{6560CC53-CFB0-472A-A394-02E6457F2F41}"/>
    <cellStyle name="Normal 8 37 3" xfId="3909" xr:uid="{6748AA4F-6CC3-4DDB-9A31-5F1A2C7CE5BE}"/>
    <cellStyle name="Normal 8 37 3 2" xfId="5281" xr:uid="{E143F91F-FE70-4201-8F22-9A7A9AA7A427}"/>
    <cellStyle name="Normal 8 37 3 2 2" xfId="8520" xr:uid="{3DDBD897-7486-4B8B-932B-3440D44465A7}"/>
    <cellStyle name="Normal 8 37 3 2 2 2" xfId="15943" xr:uid="{752BB670-36E8-48B7-A865-789DBD917471}"/>
    <cellStyle name="Normal 8 37 3 2 2 2 2" xfId="30781" xr:uid="{83EA7109-F8BE-43BF-BC8B-A68392349E98}"/>
    <cellStyle name="Normal 8 37 3 2 2 2 3" xfId="45614" xr:uid="{A0E2AA03-36BB-488E-A5E4-74F85D864A53}"/>
    <cellStyle name="Normal 8 37 3 2 2 3" xfId="23361" xr:uid="{4A84ADCF-077F-4CA8-A0E9-C8A0939B47B0}"/>
    <cellStyle name="Normal 8 37 3 2 2 4" xfId="38194" xr:uid="{5244478E-5FED-4C40-B4B1-FFD117CA4834}"/>
    <cellStyle name="Normal 8 37 3 2 3" xfId="12705" xr:uid="{75979D74-5C67-4B63-936D-33DB5BDEE8B9}"/>
    <cellStyle name="Normal 8 37 3 2 3 2" xfId="27543" xr:uid="{32A1A476-8644-4CC1-BADB-028FD122E9C4}"/>
    <cellStyle name="Normal 8 37 3 2 3 3" xfId="42376" xr:uid="{2C80360C-9A2F-405C-B025-F807B80A4027}"/>
    <cellStyle name="Normal 8 37 3 2 4" xfId="20123" xr:uid="{AE7CE2BD-B91D-448C-82E9-E1F6686282C8}"/>
    <cellStyle name="Normal 8 37 3 2 5" xfId="34956" xr:uid="{7117EF52-6EEE-4C92-B8B9-8459F09E423F}"/>
    <cellStyle name="Normal 8 37 3 3" xfId="7145" xr:uid="{24F0EFC9-8196-43EE-81C6-8D6372DADC06}"/>
    <cellStyle name="Normal 8 37 3 3 2" xfId="14568" xr:uid="{C44C5ADD-0294-484E-9DD8-FBDD08DF2942}"/>
    <cellStyle name="Normal 8 37 3 3 2 2" xfId="29406" xr:uid="{2497503C-4246-4D6D-942E-31E107DD8F98}"/>
    <cellStyle name="Normal 8 37 3 3 2 3" xfId="44239" xr:uid="{37918BBD-0C55-4D01-87C7-2089A6F9C8F5}"/>
    <cellStyle name="Normal 8 37 3 3 3" xfId="21986" xr:uid="{C5D32092-A389-4E92-BA43-7C2433744704}"/>
    <cellStyle name="Normal 8 37 3 3 4" xfId="36819" xr:uid="{16DAD574-275C-4638-8D09-2D58FC91BF66}"/>
    <cellStyle name="Normal 8 37 3 4" xfId="11329" xr:uid="{A6B00EC7-31E4-4EA0-95ED-AE15EFA11D46}"/>
    <cellStyle name="Normal 8 37 3 4 2" xfId="26167" xr:uid="{FDC63550-2050-44FC-BF50-A69FACB44601}"/>
    <cellStyle name="Normal 8 37 3 4 3" xfId="41000" xr:uid="{0F04BD10-E02D-41D2-A4F0-170DADC2EA8F}"/>
    <cellStyle name="Normal 8 37 3 5" xfId="18747" xr:uid="{203EBA0D-40EA-453C-9016-7848FD112CE3}"/>
    <cellStyle name="Normal 8 37 3 6" xfId="33580" xr:uid="{DB7D274D-B227-48B4-9A94-A820954D1B70}"/>
    <cellStyle name="Normal 8 37 4" xfId="5282" xr:uid="{6668B246-410D-408D-A976-E1362CA23CE9}"/>
    <cellStyle name="Normal 8 37 4 2" xfId="8521" xr:uid="{9637BCA9-E9B5-4BAC-93CC-7182288991BA}"/>
    <cellStyle name="Normal 8 37 4 2 2" xfId="15944" xr:uid="{80C0EE71-67A1-48B7-8120-A06EC9A1A3EE}"/>
    <cellStyle name="Normal 8 37 4 2 2 2" xfId="30782" xr:uid="{FDC1B839-9C08-437A-8641-133B14DA46C4}"/>
    <cellStyle name="Normal 8 37 4 2 2 3" xfId="45615" xr:uid="{EC24B974-238A-4167-90F8-14757ADA2525}"/>
    <cellStyle name="Normal 8 37 4 2 3" xfId="23362" xr:uid="{1C904305-C04B-474E-B5D4-261FF0D45A80}"/>
    <cellStyle name="Normal 8 37 4 2 4" xfId="38195" xr:uid="{FDEF67CB-761C-4D4B-9A27-6FA155739A55}"/>
    <cellStyle name="Normal 8 37 4 3" xfId="12706" xr:uid="{BE23115F-AFB8-438E-B6C6-937DA6CEF01E}"/>
    <cellStyle name="Normal 8 37 4 3 2" xfId="27544" xr:uid="{98F3F8A1-A438-4BFD-A978-12A1C233151C}"/>
    <cellStyle name="Normal 8 37 4 3 3" xfId="42377" xr:uid="{5BA1CC11-246B-4FD5-8614-4B0FD3769E9F}"/>
    <cellStyle name="Normal 8 37 4 4" xfId="20124" xr:uid="{7E7F05AE-6550-4056-80BA-170E9F8664BA}"/>
    <cellStyle name="Normal 8 37 4 5" xfId="34957" xr:uid="{A7492CC3-011D-478E-99EB-93A0D658F014}"/>
    <cellStyle name="Normal 8 37 5" xfId="6054" xr:uid="{54DEACBD-3BA2-41D9-A463-072232063D74}"/>
    <cellStyle name="Normal 8 37 5 2" xfId="9292" xr:uid="{72321F0E-15B6-43FC-89A4-A5CF975F05C5}"/>
    <cellStyle name="Normal 8 37 5 2 2" xfId="16715" xr:uid="{5AE37C9D-D4A0-4CE2-ABDA-9DF1BBC835D4}"/>
    <cellStyle name="Normal 8 37 5 2 2 2" xfId="31553" xr:uid="{ED0DCF47-CC5A-49AF-86C8-71818B699E42}"/>
    <cellStyle name="Normal 8 37 5 2 2 3" xfId="46386" xr:uid="{5DFF7B8C-B1D9-4BA9-950D-64FFB95450DB}"/>
    <cellStyle name="Normal 8 37 5 2 3" xfId="24133" xr:uid="{4176841C-8922-4528-ACBA-799914508336}"/>
    <cellStyle name="Normal 8 37 5 2 4" xfId="38966" xr:uid="{9D38F666-893B-43A6-A98F-A05FEED3D8A8}"/>
    <cellStyle name="Normal 8 37 5 3" xfId="13477" xr:uid="{8BD1F9A0-58E1-4109-A3BD-C4211C2A1A97}"/>
    <cellStyle name="Normal 8 37 5 3 2" xfId="28315" xr:uid="{3CE5E13C-E0D0-4495-8B68-DD33C561EE52}"/>
    <cellStyle name="Normal 8 37 5 3 3" xfId="43148" xr:uid="{87D29918-22F2-4493-8F96-F365737A62EB}"/>
    <cellStyle name="Normal 8 37 5 4" xfId="20895" xr:uid="{3326DFE2-2679-4F14-AE07-B43072449E6F}"/>
    <cellStyle name="Normal 8 37 5 5" xfId="35728" xr:uid="{BB5CD461-F263-4B3A-AFFE-FA535BDA1F45}"/>
    <cellStyle name="Normal 8 37 6" xfId="3907" xr:uid="{00DE03AD-A3EC-4C17-AEF1-40BAE0384819}"/>
    <cellStyle name="Normal 8 37 6 2" xfId="9674" xr:uid="{0D3C8DFF-6332-4EA7-B3AF-C61B3C7996A6}"/>
    <cellStyle name="Normal 8 37 6 2 2" xfId="17097" xr:uid="{E0DBEAC7-2F2E-46CA-9766-960D112432B4}"/>
    <cellStyle name="Normal 8 37 6 2 2 2" xfId="31935" xr:uid="{774DCFA7-D2D7-492C-9972-08A92030F0C9}"/>
    <cellStyle name="Normal 8 37 6 2 2 3" xfId="46768" xr:uid="{CFA34278-0BF3-431A-AEBD-C2E1C212C391}"/>
    <cellStyle name="Normal 8 37 6 2 3" xfId="24515" xr:uid="{08F61B76-0F7B-42EF-87ED-8FD13135F369}"/>
    <cellStyle name="Normal 8 37 6 2 4" xfId="39348" xr:uid="{690707F5-51D9-47C1-A430-3C5880B8C2C9}"/>
    <cellStyle name="Normal 8 37 6 3" xfId="11327" xr:uid="{EF8F01DE-3C83-436C-8A71-9CD233666BD5}"/>
    <cellStyle name="Normal 8 37 6 3 2" xfId="26165" xr:uid="{7A6DE19B-51B5-402A-9165-BBAF87DD5B36}"/>
    <cellStyle name="Normal 8 37 6 3 3" xfId="40998" xr:uid="{BC445F2C-24DA-4966-AA3E-3E0AF9C617AB}"/>
    <cellStyle name="Normal 8 37 6 4" xfId="18745" xr:uid="{13F7519B-E974-49E9-9783-32ADEF97662A}"/>
    <cellStyle name="Normal 8 37 6 5" xfId="33578" xr:uid="{CC57CEE1-1464-41E7-BECC-47F72017AC8E}"/>
    <cellStyle name="Normal 8 37 7" xfId="7143" xr:uid="{054F2B28-6657-4053-AEA7-8A327543D981}"/>
    <cellStyle name="Normal 8 37 7 2" xfId="14566" xr:uid="{9FEB34B9-B257-41A5-B1DA-DFBCEF0D48C1}"/>
    <cellStyle name="Normal 8 37 7 2 2" xfId="29404" xr:uid="{B043918C-1F7B-482C-8FBF-925176D63763}"/>
    <cellStyle name="Normal 8 37 7 2 3" xfId="44237" xr:uid="{3D24EA2F-3695-459E-B5D3-28DF1FADF75E}"/>
    <cellStyle name="Normal 8 37 7 3" xfId="21984" xr:uid="{50067D19-9AAA-496A-9321-81A708AABB41}"/>
    <cellStyle name="Normal 8 37 7 4" xfId="36817" xr:uid="{CD5832F5-CC32-4122-8E57-D4E953DF6C46}"/>
    <cellStyle name="Normal 8 37 8" xfId="10124" xr:uid="{96A7E2D3-9256-4A7C-AAAD-3D0966F396DF}"/>
    <cellStyle name="Normal 8 37 8 2" xfId="24962" xr:uid="{195C65D6-B23A-4A42-99DF-E38FE172826C}"/>
    <cellStyle name="Normal 8 37 8 3" xfId="39795" xr:uid="{B64CEBD6-CA91-4F39-BC96-BE0028E99964}"/>
    <cellStyle name="Normal 8 37 9" xfId="17542" xr:uid="{200C9FC8-ABA8-4AA8-B010-0295AFB85560}"/>
    <cellStyle name="Normal 8 38" xfId="2771" xr:uid="{22AE83C3-9E9B-41A2-988C-B95128EA7410}"/>
    <cellStyle name="Normal 8 38 10" xfId="32436" xr:uid="{F43FD07A-6E9C-4120-8EA3-07829F61100E}"/>
    <cellStyle name="Normal 8 38 2" xfId="3911" xr:uid="{25619710-C341-40FA-8F94-24566D736EE9}"/>
    <cellStyle name="Normal 8 38 2 2" xfId="5283" xr:uid="{B270F321-E5EA-4AA3-AD7C-7314A0DD5C96}"/>
    <cellStyle name="Normal 8 38 2 2 2" xfId="8522" xr:uid="{1D0951CD-5CD2-4FA1-927E-EA5CFD7C6B04}"/>
    <cellStyle name="Normal 8 38 2 2 2 2" xfId="15945" xr:uid="{B942C390-9284-4C7F-AFFF-5C3CD68910CF}"/>
    <cellStyle name="Normal 8 38 2 2 2 2 2" xfId="30783" xr:uid="{1ADC59B2-AE98-49A0-8AA3-8F9981F16675}"/>
    <cellStyle name="Normal 8 38 2 2 2 2 3" xfId="45616" xr:uid="{363A343A-37EA-4952-90A3-C339343DD5D4}"/>
    <cellStyle name="Normal 8 38 2 2 2 3" xfId="23363" xr:uid="{BC98ADF8-CEDF-45D8-912F-1664B4283985}"/>
    <cellStyle name="Normal 8 38 2 2 2 4" xfId="38196" xr:uid="{7DC63237-5D2D-4BAE-AB59-B3F2FD42384C}"/>
    <cellStyle name="Normal 8 38 2 2 3" xfId="12707" xr:uid="{D1963AE3-773C-4A8B-B973-423827FF65F2}"/>
    <cellStyle name="Normal 8 38 2 2 3 2" xfId="27545" xr:uid="{9209877E-A5BC-47BD-B5DD-D36110E9CC6C}"/>
    <cellStyle name="Normal 8 38 2 2 3 3" xfId="42378" xr:uid="{C94B46CB-1555-4564-9F74-77D69BE7301C}"/>
    <cellStyle name="Normal 8 38 2 2 4" xfId="20125" xr:uid="{908E399F-4023-4DC7-A5CA-8608E7695079}"/>
    <cellStyle name="Normal 8 38 2 2 5" xfId="34958" xr:uid="{C11FA4AB-B2CA-4B10-82F0-64E99DF5FCCB}"/>
    <cellStyle name="Normal 8 38 2 3" xfId="7147" xr:uid="{B5EBBC39-A71B-4C5C-B01C-11AC293D3135}"/>
    <cellStyle name="Normal 8 38 2 3 2" xfId="14570" xr:uid="{F644D097-0FA6-44B6-AC7C-348E505AC8B0}"/>
    <cellStyle name="Normal 8 38 2 3 2 2" xfId="29408" xr:uid="{42B01B4F-85E3-4AF8-B4D7-D81688CC2F62}"/>
    <cellStyle name="Normal 8 38 2 3 2 3" xfId="44241" xr:uid="{FC428430-6AAF-43C8-9B48-2FC8AEB93852}"/>
    <cellStyle name="Normal 8 38 2 3 3" xfId="21988" xr:uid="{C1ACA103-75C3-4A72-89EA-66D67DCD8F50}"/>
    <cellStyle name="Normal 8 38 2 3 4" xfId="36821" xr:uid="{5D999458-6843-482B-862E-A4523A62B722}"/>
    <cellStyle name="Normal 8 38 2 4" xfId="11331" xr:uid="{A07CF276-8962-4630-AE1F-9993BEB0C2E1}"/>
    <cellStyle name="Normal 8 38 2 4 2" xfId="26169" xr:uid="{0775708C-C496-473A-ACDE-66BC0521BC94}"/>
    <cellStyle name="Normal 8 38 2 4 3" xfId="41002" xr:uid="{5DC38BB4-793C-44D9-A3D7-0BE7B95ABA7F}"/>
    <cellStyle name="Normal 8 38 2 5" xfId="18749" xr:uid="{5E807AE5-4B70-4FF3-9790-A92BCD9934BC}"/>
    <cellStyle name="Normal 8 38 2 6" xfId="33582" xr:uid="{4DA717F2-F9AF-4FCF-885D-D3108F2A57BD}"/>
    <cellStyle name="Normal 8 38 3" xfId="3912" xr:uid="{3392C766-3667-46FB-9261-8B4058505522}"/>
    <cellStyle name="Normal 8 38 3 2" xfId="5284" xr:uid="{836BC547-72EC-4D59-82A7-1BFCA971F9D6}"/>
    <cellStyle name="Normal 8 38 3 2 2" xfId="8523" xr:uid="{490CB424-EC00-47A3-A5AF-3C671F69341E}"/>
    <cellStyle name="Normal 8 38 3 2 2 2" xfId="15946" xr:uid="{6822F5F9-F377-4801-BBD1-A97CD8C921B4}"/>
    <cellStyle name="Normal 8 38 3 2 2 2 2" xfId="30784" xr:uid="{7D056ACE-53F4-4782-8BEE-1BDC80D5859E}"/>
    <cellStyle name="Normal 8 38 3 2 2 2 3" xfId="45617" xr:uid="{8A6ABBF9-853B-4DAE-BED2-D29584F15EBC}"/>
    <cellStyle name="Normal 8 38 3 2 2 3" xfId="23364" xr:uid="{27DCAB6A-E9FA-463F-8043-2D68411C5CD8}"/>
    <cellStyle name="Normal 8 38 3 2 2 4" xfId="38197" xr:uid="{8905B88F-5A86-4A0B-A421-1E7E3FD1C8FD}"/>
    <cellStyle name="Normal 8 38 3 2 3" xfId="12708" xr:uid="{B9E318D4-5680-45B4-A1ED-EB6E3E3A70ED}"/>
    <cellStyle name="Normal 8 38 3 2 3 2" xfId="27546" xr:uid="{FD2F94D8-74A8-4E01-860C-B8E34882FA7A}"/>
    <cellStyle name="Normal 8 38 3 2 3 3" xfId="42379" xr:uid="{2F5E430A-2822-48DE-AAFA-6B2C0DDFF911}"/>
    <cellStyle name="Normal 8 38 3 2 4" xfId="20126" xr:uid="{1FDE88F5-C827-4E30-A3FB-3B0247341932}"/>
    <cellStyle name="Normal 8 38 3 2 5" xfId="34959" xr:uid="{1FD44D3B-9708-4B1C-811A-2599C9F3ADF5}"/>
    <cellStyle name="Normal 8 38 3 3" xfId="7148" xr:uid="{DBFE6FED-AB28-40B4-8F4F-DF174E83693A}"/>
    <cellStyle name="Normal 8 38 3 3 2" xfId="14571" xr:uid="{C9A00530-063A-43A2-B8B3-EAF771802CB9}"/>
    <cellStyle name="Normal 8 38 3 3 2 2" xfId="29409" xr:uid="{E10D56EB-2990-4A8E-B2A4-D19983720A25}"/>
    <cellStyle name="Normal 8 38 3 3 2 3" xfId="44242" xr:uid="{45AE9C76-2158-4456-A26D-067DDE10F926}"/>
    <cellStyle name="Normal 8 38 3 3 3" xfId="21989" xr:uid="{2169B091-07B2-4820-9BCF-CFB0BE27EED8}"/>
    <cellStyle name="Normal 8 38 3 3 4" xfId="36822" xr:uid="{1975BB53-B29A-4AD0-BAA3-6AF1233D9F9E}"/>
    <cellStyle name="Normal 8 38 3 4" xfId="11332" xr:uid="{7991375C-E02C-4FCF-8302-D40DC6E8E284}"/>
    <cellStyle name="Normal 8 38 3 4 2" xfId="26170" xr:uid="{C1B68BA5-1369-4900-B8B0-5B24EC8A1207}"/>
    <cellStyle name="Normal 8 38 3 4 3" xfId="41003" xr:uid="{B1C3110A-8613-4ADB-A588-D2934941DE76}"/>
    <cellStyle name="Normal 8 38 3 5" xfId="18750" xr:uid="{D94E0281-01B6-4285-8D57-92304BFA7A6B}"/>
    <cellStyle name="Normal 8 38 3 6" xfId="33583" xr:uid="{F3638551-A79C-45AD-8479-D7449FCB1DAF}"/>
    <cellStyle name="Normal 8 38 4" xfId="5285" xr:uid="{2ACBFD63-989F-4325-9E84-B3F9EBA097F4}"/>
    <cellStyle name="Normal 8 38 4 2" xfId="8524" xr:uid="{279CCD2C-24BF-42AC-8C1E-2485E269FD23}"/>
    <cellStyle name="Normal 8 38 4 2 2" xfId="15947" xr:uid="{87B50971-4A46-4F55-BD54-ABF922F397CE}"/>
    <cellStyle name="Normal 8 38 4 2 2 2" xfId="30785" xr:uid="{62D33D4F-B22B-46EC-8FDE-8EE1B1170A7F}"/>
    <cellStyle name="Normal 8 38 4 2 2 3" xfId="45618" xr:uid="{83240BF8-834B-4ACF-9470-2E4012E2D7C1}"/>
    <cellStyle name="Normal 8 38 4 2 3" xfId="23365" xr:uid="{8C55DA80-97A9-460C-9140-C00540B56A07}"/>
    <cellStyle name="Normal 8 38 4 2 4" xfId="38198" xr:uid="{E7DCD24C-AA51-4450-B5F3-58AA4F52C2ED}"/>
    <cellStyle name="Normal 8 38 4 3" xfId="12709" xr:uid="{30AA6A3A-0169-4C9B-9FB3-EA3500620E4C}"/>
    <cellStyle name="Normal 8 38 4 3 2" xfId="27547" xr:uid="{BAA24363-7E26-4046-8E04-BB80C342235F}"/>
    <cellStyle name="Normal 8 38 4 3 3" xfId="42380" xr:uid="{D364785F-749E-49AB-A19A-E293A9CADAC3}"/>
    <cellStyle name="Normal 8 38 4 4" xfId="20127" xr:uid="{48445C6F-17C3-4035-A43A-E8642CE546D8}"/>
    <cellStyle name="Normal 8 38 4 5" xfId="34960" xr:uid="{45DD1CCB-C307-4A60-8040-044790D3D2A9}"/>
    <cellStyle name="Normal 8 38 5" xfId="5843" xr:uid="{0E671288-A46A-4BAC-8929-DD5A54793D2F}"/>
    <cellStyle name="Normal 8 38 5 2" xfId="9082" xr:uid="{A05E11D5-452D-40C2-918B-7C3FC766DB21}"/>
    <cellStyle name="Normal 8 38 5 2 2" xfId="16505" xr:uid="{FD2FEA25-78DF-4564-AEE1-2660992CE9AE}"/>
    <cellStyle name="Normal 8 38 5 2 2 2" xfId="31343" xr:uid="{67EF2ED4-91E4-4336-BCF6-01101169F27F}"/>
    <cellStyle name="Normal 8 38 5 2 2 3" xfId="46176" xr:uid="{1083765F-50B9-43A0-9D13-3B218E57B68E}"/>
    <cellStyle name="Normal 8 38 5 2 3" xfId="23923" xr:uid="{6E21CDB3-450B-4604-BB5F-C00283288C23}"/>
    <cellStyle name="Normal 8 38 5 2 4" xfId="38756" xr:uid="{81E25594-6596-433B-8DD2-9A77BBCC58AB}"/>
    <cellStyle name="Normal 8 38 5 3" xfId="13267" xr:uid="{7BBE2C20-C39B-48B8-9BC6-565A06ECD169}"/>
    <cellStyle name="Normal 8 38 5 3 2" xfId="28105" xr:uid="{E09F1495-AC9B-4277-81F5-66D678CDFFBA}"/>
    <cellStyle name="Normal 8 38 5 3 3" xfId="42938" xr:uid="{7F06C776-6354-45C1-BD14-90A15619CD7E}"/>
    <cellStyle name="Normal 8 38 5 4" xfId="20685" xr:uid="{C9DFA233-E42D-425A-9908-09E01B5801C2}"/>
    <cellStyle name="Normal 8 38 5 5" xfId="35518" xr:uid="{300CF7BB-743F-4904-B9E8-542CF8956B82}"/>
    <cellStyle name="Normal 8 38 6" xfId="3910" xr:uid="{9A81547C-2641-4F78-B84C-0BB61236A1F0}"/>
    <cellStyle name="Normal 8 38 6 2" xfId="9675" xr:uid="{EAD8BFD4-74C5-4F27-AAF8-347BA86D1B7D}"/>
    <cellStyle name="Normal 8 38 6 2 2" xfId="17098" xr:uid="{156371D3-DFB7-420A-9E2F-6AE59BC18EC6}"/>
    <cellStyle name="Normal 8 38 6 2 2 2" xfId="31936" xr:uid="{FE86A75E-576F-41C5-8B94-09AE64DFBDB5}"/>
    <cellStyle name="Normal 8 38 6 2 2 3" xfId="46769" xr:uid="{B3B1616E-8538-4F67-83AF-4B85C1E8BDCE}"/>
    <cellStyle name="Normal 8 38 6 2 3" xfId="24516" xr:uid="{EC821ED6-DFC6-47C1-A543-FCD4206A21D9}"/>
    <cellStyle name="Normal 8 38 6 2 4" xfId="39349" xr:uid="{30519341-109D-4A6C-A48C-002D783DCDEA}"/>
    <cellStyle name="Normal 8 38 6 3" xfId="11330" xr:uid="{8EEE9682-0B57-4DA2-9B5F-24D984CA2162}"/>
    <cellStyle name="Normal 8 38 6 3 2" xfId="26168" xr:uid="{47889BE3-AEA5-4BA3-8B91-A4EC46F19786}"/>
    <cellStyle name="Normal 8 38 6 3 3" xfId="41001" xr:uid="{54602797-797D-471B-8AAC-B1CF85209057}"/>
    <cellStyle name="Normal 8 38 6 4" xfId="18748" xr:uid="{7D720185-1F56-42DE-BB62-E85AE8A96611}"/>
    <cellStyle name="Normal 8 38 6 5" xfId="33581" xr:uid="{F1A8DCB0-B9DB-405E-8239-5F92F4FC1DA7}"/>
    <cellStyle name="Normal 8 38 7" xfId="7146" xr:uid="{583D2058-0817-4DDF-8DE7-AB4A1877EF8D}"/>
    <cellStyle name="Normal 8 38 7 2" xfId="14569" xr:uid="{74EBFAF6-BE9C-42DC-A2DC-04C2511F3FC4}"/>
    <cellStyle name="Normal 8 38 7 2 2" xfId="29407" xr:uid="{EC6C1953-8F5A-41C1-B8C0-E599CFE2CA02}"/>
    <cellStyle name="Normal 8 38 7 2 3" xfId="44240" xr:uid="{48A3A575-7012-4241-9983-CE20D42EA8BE}"/>
    <cellStyle name="Normal 8 38 7 3" xfId="21987" xr:uid="{5E138BF8-C457-4404-BD94-33A7749466D9}"/>
    <cellStyle name="Normal 8 38 7 4" xfId="36820" xr:uid="{F799C541-F0B8-492E-A774-E33B1CAC77EA}"/>
    <cellStyle name="Normal 8 38 8" xfId="10185" xr:uid="{E09C695E-5870-4F6E-9CF3-0612D5777DBB}"/>
    <cellStyle name="Normal 8 38 8 2" xfId="25023" xr:uid="{82B88676-B885-4373-963F-478A85CA61E1}"/>
    <cellStyle name="Normal 8 38 8 3" xfId="39856" xr:uid="{9DB2966F-F48B-4409-A2A1-082025709576}"/>
    <cellStyle name="Normal 8 38 9" xfId="17603" xr:uid="{56298F3D-3A2D-441F-8EF0-67C77F0B742D}"/>
    <cellStyle name="Normal 8 39" xfId="2775" xr:uid="{5B710DA4-F59D-4348-988E-F5E4BDD71959}"/>
    <cellStyle name="Normal 8 39 10" xfId="32437" xr:uid="{1ECC4710-81FA-4168-B4B6-D0D598D1F95C}"/>
    <cellStyle name="Normal 8 39 2" xfId="3914" xr:uid="{4B1FC385-DADB-43B1-B2A9-78919BD6C688}"/>
    <cellStyle name="Normal 8 39 2 2" xfId="5286" xr:uid="{90407BE8-C1B2-414E-BFFA-8144E9F47C7D}"/>
    <cellStyle name="Normal 8 39 2 2 2" xfId="8525" xr:uid="{1B274378-775B-45A9-A74F-6560A49DA5F9}"/>
    <cellStyle name="Normal 8 39 2 2 2 2" xfId="15948" xr:uid="{500CD178-FD67-4E6E-8C18-F3DD7CA4B1B3}"/>
    <cellStyle name="Normal 8 39 2 2 2 2 2" xfId="30786" xr:uid="{F520AC01-F9F3-4DA2-A2C1-C68692C69E7C}"/>
    <cellStyle name="Normal 8 39 2 2 2 2 3" xfId="45619" xr:uid="{60947077-8F7E-411A-9E71-E7D9DBC342E9}"/>
    <cellStyle name="Normal 8 39 2 2 2 3" xfId="23366" xr:uid="{AF641301-D2B5-4F73-BC2E-BCAC82CD94C7}"/>
    <cellStyle name="Normal 8 39 2 2 2 4" xfId="38199" xr:uid="{FFA9C924-5987-4244-B839-7D9AF88F7B81}"/>
    <cellStyle name="Normal 8 39 2 2 3" xfId="12710" xr:uid="{1967ADCD-20E7-4136-ACC7-CD2949D23EFA}"/>
    <cellStyle name="Normal 8 39 2 2 3 2" xfId="27548" xr:uid="{CCBA4CC1-C0B3-44AC-853C-E2FDE0FD7EE9}"/>
    <cellStyle name="Normal 8 39 2 2 3 3" xfId="42381" xr:uid="{343B5EA6-F818-406D-B3EA-E4D95610061F}"/>
    <cellStyle name="Normal 8 39 2 2 4" xfId="20128" xr:uid="{8BBBA66E-EC5B-44C1-A05C-0F6E75CF5AB4}"/>
    <cellStyle name="Normal 8 39 2 2 5" xfId="34961" xr:uid="{650ABF3B-F81C-476C-8685-873B23D91ADB}"/>
    <cellStyle name="Normal 8 39 2 3" xfId="7150" xr:uid="{2810CF46-0FDA-45C5-B600-C4C497D6BA18}"/>
    <cellStyle name="Normal 8 39 2 3 2" xfId="14573" xr:uid="{62B25C27-E1CA-44B4-9756-0E56E4EB3CE5}"/>
    <cellStyle name="Normal 8 39 2 3 2 2" xfId="29411" xr:uid="{2D249004-78ED-40A3-8315-84C9BD1A8B37}"/>
    <cellStyle name="Normal 8 39 2 3 2 3" xfId="44244" xr:uid="{44650C82-5B02-4378-BE7F-1D80358EF9AA}"/>
    <cellStyle name="Normal 8 39 2 3 3" xfId="21991" xr:uid="{57B294F8-09C7-4F00-8073-0A21F3F33087}"/>
    <cellStyle name="Normal 8 39 2 3 4" xfId="36824" xr:uid="{71362CF9-DE48-45E9-9476-4269D504D93C}"/>
    <cellStyle name="Normal 8 39 2 4" xfId="11334" xr:uid="{780404C6-F453-47EA-8516-D5A106D0A100}"/>
    <cellStyle name="Normal 8 39 2 4 2" xfId="26172" xr:uid="{18E1A263-429A-46E6-BCD5-B2139976DF25}"/>
    <cellStyle name="Normal 8 39 2 4 3" xfId="41005" xr:uid="{D879274E-D75C-4F44-AB1D-CF3D298CD463}"/>
    <cellStyle name="Normal 8 39 2 5" xfId="18752" xr:uid="{6543ECDC-EF57-4721-BD02-4784FAFCFCEE}"/>
    <cellStyle name="Normal 8 39 2 6" xfId="33585" xr:uid="{8DFAD239-820E-45F0-B2B8-553F0B25E5CA}"/>
    <cellStyle name="Normal 8 39 3" xfId="3915" xr:uid="{A5214045-71E5-4922-A6F2-2E91D07DFC5D}"/>
    <cellStyle name="Normal 8 39 3 2" xfId="5287" xr:uid="{99DBE638-380C-46BD-B226-48559587F3B1}"/>
    <cellStyle name="Normal 8 39 3 2 2" xfId="8526" xr:uid="{A37F3B2C-7F26-4BB4-92A8-8D32DFB328C9}"/>
    <cellStyle name="Normal 8 39 3 2 2 2" xfId="15949" xr:uid="{11A339FA-4451-403B-B964-CE6898A7DDD5}"/>
    <cellStyle name="Normal 8 39 3 2 2 2 2" xfId="30787" xr:uid="{9B2EE9F8-7390-44C7-9316-E9885FF6C494}"/>
    <cellStyle name="Normal 8 39 3 2 2 2 3" xfId="45620" xr:uid="{967F741F-6C56-4FCC-B79E-AF51F742BE7B}"/>
    <cellStyle name="Normal 8 39 3 2 2 3" xfId="23367" xr:uid="{ECD8251A-F573-4C80-A173-4ABC971AD571}"/>
    <cellStyle name="Normal 8 39 3 2 2 4" xfId="38200" xr:uid="{B666B702-176D-4D27-9ACF-8524BEAAE342}"/>
    <cellStyle name="Normal 8 39 3 2 3" xfId="12711" xr:uid="{F52B0A4E-FF16-472F-9390-316E309F5AEE}"/>
    <cellStyle name="Normal 8 39 3 2 3 2" xfId="27549" xr:uid="{A1A2E9D3-141D-4671-8AF0-C3177329FBCA}"/>
    <cellStyle name="Normal 8 39 3 2 3 3" xfId="42382" xr:uid="{3349EC28-6646-4371-9958-B4FE15664E50}"/>
    <cellStyle name="Normal 8 39 3 2 4" xfId="20129" xr:uid="{BFAA1B55-D1F8-4F9A-B0E2-054E7DB1D0E9}"/>
    <cellStyle name="Normal 8 39 3 2 5" xfId="34962" xr:uid="{F07075B7-7443-4F6F-9F95-C8139878ADA1}"/>
    <cellStyle name="Normal 8 39 3 3" xfId="7151" xr:uid="{E4F3EF13-3E54-4E31-931C-7D6418370273}"/>
    <cellStyle name="Normal 8 39 3 3 2" xfId="14574" xr:uid="{081BBC70-C1A4-48F0-9240-3FE3C44F399B}"/>
    <cellStyle name="Normal 8 39 3 3 2 2" xfId="29412" xr:uid="{C596241F-0729-4E10-B5B1-4AB5AC6C50B8}"/>
    <cellStyle name="Normal 8 39 3 3 2 3" xfId="44245" xr:uid="{A5A5C5BA-A6AF-4EE9-956F-A5208C66E063}"/>
    <cellStyle name="Normal 8 39 3 3 3" xfId="21992" xr:uid="{5B727C19-65D1-4F87-B057-1C061F531A5A}"/>
    <cellStyle name="Normal 8 39 3 3 4" xfId="36825" xr:uid="{2E2ED7D4-D6B2-422F-A26C-9C108EC0DAF8}"/>
    <cellStyle name="Normal 8 39 3 4" xfId="11335" xr:uid="{8B2460AD-FE1B-4229-BF6E-B3EEE22FBC41}"/>
    <cellStyle name="Normal 8 39 3 4 2" xfId="26173" xr:uid="{8F0D1546-780D-4622-B964-EA5C66DD74C2}"/>
    <cellStyle name="Normal 8 39 3 4 3" xfId="41006" xr:uid="{D2E0439C-25E5-4C33-8499-659D6D01D140}"/>
    <cellStyle name="Normal 8 39 3 5" xfId="18753" xr:uid="{6C231873-3113-465A-9FE2-A23D9B14616F}"/>
    <cellStyle name="Normal 8 39 3 6" xfId="33586" xr:uid="{8EF180CF-5FE6-428B-B4ED-C0862AB9493E}"/>
    <cellStyle name="Normal 8 39 4" xfId="5288" xr:uid="{7487552E-91B0-4E0C-AC4F-DE9EADA105CC}"/>
    <cellStyle name="Normal 8 39 4 2" xfId="8527" xr:uid="{4112D245-584B-4927-84CC-C0F9B3B536BD}"/>
    <cellStyle name="Normal 8 39 4 2 2" xfId="15950" xr:uid="{B042749C-3A03-4A48-8CC1-73F0CCF03A33}"/>
    <cellStyle name="Normal 8 39 4 2 2 2" xfId="30788" xr:uid="{F4DF1592-ADC3-46F6-900D-D3ADFD70A05A}"/>
    <cellStyle name="Normal 8 39 4 2 2 3" xfId="45621" xr:uid="{3EFE6686-0B44-4FB4-8554-552A39A89DE7}"/>
    <cellStyle name="Normal 8 39 4 2 3" xfId="23368" xr:uid="{1428706C-ECA4-4959-8C8F-E3E1ACA294EC}"/>
    <cellStyle name="Normal 8 39 4 2 4" xfId="38201" xr:uid="{42F0FCD0-7F97-4CC5-B479-38379923386B}"/>
    <cellStyle name="Normal 8 39 4 3" xfId="12712" xr:uid="{59160112-0782-46B3-BE2B-46EE26AC9F5D}"/>
    <cellStyle name="Normal 8 39 4 3 2" xfId="27550" xr:uid="{CE5CEA57-AD25-4714-B0E9-19516FAAB5FB}"/>
    <cellStyle name="Normal 8 39 4 3 3" xfId="42383" xr:uid="{FDA51FB2-76B2-449B-A7A5-60C38ABB6E79}"/>
    <cellStyle name="Normal 8 39 4 4" xfId="20130" xr:uid="{6AF312BE-850F-4A77-8DE0-B60A3094A87C}"/>
    <cellStyle name="Normal 8 39 4 5" xfId="34963" xr:uid="{8CABAFF9-3926-49E8-A5C5-F53F73703FA7}"/>
    <cellStyle name="Normal 8 39 5" xfId="5681" xr:uid="{289B95ED-0918-433A-BA03-09D6AD2C9573}"/>
    <cellStyle name="Normal 8 39 5 2" xfId="8921" xr:uid="{98E08BEE-AF69-44E5-B893-B078CB73B994}"/>
    <cellStyle name="Normal 8 39 5 2 2" xfId="16344" xr:uid="{FD15EA0A-3420-480C-BEE0-4DD082FA09BB}"/>
    <cellStyle name="Normal 8 39 5 2 2 2" xfId="31182" xr:uid="{09F7C37C-167E-4E2E-B3C0-1B85D2485979}"/>
    <cellStyle name="Normal 8 39 5 2 2 3" xfId="46015" xr:uid="{D52B5953-5482-4EC3-87E9-E34CBDE4C60E}"/>
    <cellStyle name="Normal 8 39 5 2 3" xfId="23762" xr:uid="{EC6FD01A-27EC-4811-8016-CBC25145AEB0}"/>
    <cellStyle name="Normal 8 39 5 2 4" xfId="38595" xr:uid="{1BA0A322-5365-4EA3-8114-D0EEFDD7FB6F}"/>
    <cellStyle name="Normal 8 39 5 3" xfId="13106" xr:uid="{C42EC8E8-1D88-49E2-A96C-14405357A796}"/>
    <cellStyle name="Normal 8 39 5 3 2" xfId="27944" xr:uid="{D8EA3595-67BA-4CA1-8065-B9652C576628}"/>
    <cellStyle name="Normal 8 39 5 3 3" xfId="42777" xr:uid="{112CBBC3-6793-484B-ADEC-CAF5502F895E}"/>
    <cellStyle name="Normal 8 39 5 4" xfId="20524" xr:uid="{38B0F332-FE94-49DB-A7CD-5FC65398FEA4}"/>
    <cellStyle name="Normal 8 39 5 5" xfId="35357" xr:uid="{27E152BE-6812-44F1-85C6-FB478B93A8FE}"/>
    <cellStyle name="Normal 8 39 6" xfId="3913" xr:uid="{BB371751-BE6A-4EA5-AD31-EC21789CD5AB}"/>
    <cellStyle name="Normal 8 39 6 2" xfId="9676" xr:uid="{18C63EF9-2E77-4F5A-815A-2F433A93928E}"/>
    <cellStyle name="Normal 8 39 6 2 2" xfId="17099" xr:uid="{0AC07532-09B1-4EC8-B160-670CD871C7A3}"/>
    <cellStyle name="Normal 8 39 6 2 2 2" xfId="31937" xr:uid="{9891A58F-7D17-4B5C-99E5-E5B2E1D493DB}"/>
    <cellStyle name="Normal 8 39 6 2 2 3" xfId="46770" xr:uid="{CB3E0034-368C-4532-80B4-6AB07BE2F308}"/>
    <cellStyle name="Normal 8 39 6 2 3" xfId="24517" xr:uid="{25CDFBD3-50E6-4D6A-894D-AA8693DE4626}"/>
    <cellStyle name="Normal 8 39 6 2 4" xfId="39350" xr:uid="{C0E70C57-B1D0-4C6B-BD6B-499FDC72A3DB}"/>
    <cellStyle name="Normal 8 39 6 3" xfId="11333" xr:uid="{3659ADF7-4C7F-4E50-9292-AEED7A569C3F}"/>
    <cellStyle name="Normal 8 39 6 3 2" xfId="26171" xr:uid="{D6F35D0F-BEF7-4EC0-94FA-CAEDCD02A377}"/>
    <cellStyle name="Normal 8 39 6 3 3" xfId="41004" xr:uid="{33D198BB-042B-47AD-A66A-14CF5C7A6086}"/>
    <cellStyle name="Normal 8 39 6 4" xfId="18751" xr:uid="{57B7EA58-C1E0-4537-9B80-F4EF7A048D2B}"/>
    <cellStyle name="Normal 8 39 6 5" xfId="33584" xr:uid="{219C0155-FCC4-42AB-A86B-BF71181FAA26}"/>
    <cellStyle name="Normal 8 39 7" xfId="7149" xr:uid="{E371D127-1581-4CDD-B6B4-9EDFDFCF0FEA}"/>
    <cellStyle name="Normal 8 39 7 2" xfId="14572" xr:uid="{B0FBD6F1-C7E9-4AE1-9E1E-1EA4E2AB689E}"/>
    <cellStyle name="Normal 8 39 7 2 2" xfId="29410" xr:uid="{54296709-96D8-490C-8B84-D986BF90FFE7}"/>
    <cellStyle name="Normal 8 39 7 2 3" xfId="44243" xr:uid="{6254801F-DF63-4114-BCBC-6E22D187C765}"/>
    <cellStyle name="Normal 8 39 7 3" xfId="21990" xr:uid="{44FCDA93-1EA7-4EA0-AF3D-0D0DBEA88432}"/>
    <cellStyle name="Normal 8 39 7 4" xfId="36823" xr:uid="{568CE742-2C11-4E8E-B7BA-D437E8756B7C}"/>
    <cellStyle name="Normal 8 39 8" xfId="10186" xr:uid="{0C477218-C537-49D9-8DB3-EE052C5031BE}"/>
    <cellStyle name="Normal 8 39 8 2" xfId="25024" xr:uid="{BD41B35A-7FCF-4472-9CDF-7A674B8F0891}"/>
    <cellStyle name="Normal 8 39 8 3" xfId="39857" xr:uid="{36F3B025-DE17-403F-BC88-BCB008562306}"/>
    <cellStyle name="Normal 8 39 9" xfId="17604" xr:uid="{C3C8B5F9-4E21-47C5-8A95-1BC5AE0243F5}"/>
    <cellStyle name="Normal 8 4" xfId="660" xr:uid="{45000D8D-3AA2-4242-8A36-02A0A3866BAE}"/>
    <cellStyle name="Normal 8 4 10" xfId="3916" xr:uid="{BDFB43E5-84E1-4A83-B473-974FDE98A570}"/>
    <cellStyle name="Normal 8 4 10 2" xfId="9677" xr:uid="{B3792489-2CB5-435C-B451-3B0CCF09EB0B}"/>
    <cellStyle name="Normal 8 4 10 2 2" xfId="17100" xr:uid="{2C15AB51-C7DC-40ED-99B1-C05E1FA0FD83}"/>
    <cellStyle name="Normal 8 4 10 2 2 2" xfId="31938" xr:uid="{0DCE8944-2F67-4359-BC63-AA66FBFF1586}"/>
    <cellStyle name="Normal 8 4 10 2 2 3" xfId="46771" xr:uid="{2765FB8C-C9AE-482D-99BA-CD118614F9C8}"/>
    <cellStyle name="Normal 8 4 10 2 3" xfId="24518" xr:uid="{15D46DB6-2327-4629-8E6C-6BC63538A39E}"/>
    <cellStyle name="Normal 8 4 10 2 4" xfId="39351" xr:uid="{9FBFF797-5B19-4E40-A535-426A9E06A570}"/>
    <cellStyle name="Normal 8 4 10 3" xfId="11336" xr:uid="{2F2CB5F1-2137-462B-9DD7-BE762F08829E}"/>
    <cellStyle name="Normal 8 4 10 3 2" xfId="26174" xr:uid="{75DFA7C8-5F9D-4E24-97FD-FE79700A68FF}"/>
    <cellStyle name="Normal 8 4 10 3 3" xfId="41007" xr:uid="{CE8AEB2D-D0B0-4361-84FA-140B65F3F36A}"/>
    <cellStyle name="Normal 8 4 10 4" xfId="18754" xr:uid="{0A3C063D-C1A5-4EC6-8B5B-0322838D0C10}"/>
    <cellStyle name="Normal 8 4 10 5" xfId="33587" xr:uid="{40718A4F-A807-4A0B-8BDA-FFB53D4849A9}"/>
    <cellStyle name="Normal 8 4 11" xfId="7152" xr:uid="{5270A1A5-A612-429E-8403-63D9DCAA7BBA}"/>
    <cellStyle name="Normal 8 4 11 2" xfId="14575" xr:uid="{4FF3B648-829F-47FD-9187-9B46E1DB106F}"/>
    <cellStyle name="Normal 8 4 11 2 2" xfId="29413" xr:uid="{222F2AD4-BAC4-4DAD-9037-4CE1202FB4F4}"/>
    <cellStyle name="Normal 8 4 11 2 3" xfId="44246" xr:uid="{02BBD647-2D12-49EE-845E-9AEF06021C00}"/>
    <cellStyle name="Normal 8 4 11 3" xfId="21993" xr:uid="{18085EA9-0FBD-4E9C-B7F3-06D8DA6E5EDB}"/>
    <cellStyle name="Normal 8 4 11 4" xfId="36826" xr:uid="{CB6578D4-524B-42EB-813E-0677BB7DD75D}"/>
    <cellStyle name="Normal 8 4 12" xfId="9853" xr:uid="{3086F1A8-45D3-4022-B5A1-B9F1FF0311AD}"/>
    <cellStyle name="Normal 8 4 12 2" xfId="24691" xr:uid="{A4D7B705-A3E5-4973-8505-E6CEC1C9A52A}"/>
    <cellStyle name="Normal 8 4 12 3" xfId="39524" xr:uid="{F7B56F23-8762-4AB4-A047-D94A4A71E5C7}"/>
    <cellStyle name="Normal 8 4 13" xfId="17271" xr:uid="{B629B70A-FC6C-4731-982D-30CCBBE00A40}"/>
    <cellStyle name="Normal 8 4 14" xfId="32104" xr:uid="{DF122F35-9283-4530-97DD-3D020DF010D8}"/>
    <cellStyle name="Normal 8 4 2" xfId="1842" xr:uid="{7DA18728-B0E5-4D40-B14A-EDA7EE49F556}"/>
    <cellStyle name="Normal 8 4 2 10" xfId="32214" xr:uid="{ECD6830E-0632-4455-A64D-94D35997C181}"/>
    <cellStyle name="Normal 8 4 2 11" xfId="2389" xr:uid="{C695871B-2912-4833-8F47-0331B9B83B3B}"/>
    <cellStyle name="Normal 8 4 2 2" xfId="3918" xr:uid="{E8E877E2-8EAB-45A7-AD13-112ECF3E20B6}"/>
    <cellStyle name="Normal 8 4 2 2 2" xfId="5289" xr:uid="{3A59B50F-76DD-4401-8A3C-6104660E1906}"/>
    <cellStyle name="Normal 8 4 2 2 2 2" xfId="8528" xr:uid="{6A80055B-3C4F-44DF-ABA7-2E96D718CA8A}"/>
    <cellStyle name="Normal 8 4 2 2 2 2 2" xfId="15951" xr:uid="{69490561-EABB-4F0A-8773-56148DBED776}"/>
    <cellStyle name="Normal 8 4 2 2 2 2 2 2" xfId="30789" xr:uid="{E8F491D9-CDDF-48E8-95E2-395A62AB0E1C}"/>
    <cellStyle name="Normal 8 4 2 2 2 2 2 3" xfId="45622" xr:uid="{86AC2896-CB56-4728-AB88-7F69871B114A}"/>
    <cellStyle name="Normal 8 4 2 2 2 2 3" xfId="23369" xr:uid="{1AF9E72B-0916-4F73-A87E-E2582E1682E8}"/>
    <cellStyle name="Normal 8 4 2 2 2 2 4" xfId="38202" xr:uid="{12CC3C57-060B-4122-8491-B76D8D368A6B}"/>
    <cellStyle name="Normal 8 4 2 2 2 3" xfId="12713" xr:uid="{1CC236EC-1496-40D0-B94E-DE58915C024F}"/>
    <cellStyle name="Normal 8 4 2 2 2 3 2" xfId="27551" xr:uid="{FDF9DDC2-E0CC-4144-8D39-2F0BA02942FF}"/>
    <cellStyle name="Normal 8 4 2 2 2 3 3" xfId="42384" xr:uid="{FAB83583-6DCC-4732-885E-79D205D6009D}"/>
    <cellStyle name="Normal 8 4 2 2 2 4" xfId="20131" xr:uid="{81204B1E-7038-42F4-9273-105AC66DA1E8}"/>
    <cellStyle name="Normal 8 4 2 2 2 5" xfId="34964" xr:uid="{E77109A8-2D37-41F5-BF88-37758FE2020D}"/>
    <cellStyle name="Normal 8 4 2 2 3" xfId="7154" xr:uid="{E0F14BBA-6336-4D1C-BE57-584ECF4AC22D}"/>
    <cellStyle name="Normal 8 4 2 2 3 2" xfId="14577" xr:uid="{2983C3C6-BCF2-4093-B01C-68C0A4E5E6F0}"/>
    <cellStyle name="Normal 8 4 2 2 3 2 2" xfId="29415" xr:uid="{12F524EF-7ED7-4A06-ACEE-EFB809AA0411}"/>
    <cellStyle name="Normal 8 4 2 2 3 2 3" xfId="44248" xr:uid="{9FC13249-ECEC-49A4-9AF6-0A91340BE4FE}"/>
    <cellStyle name="Normal 8 4 2 2 3 3" xfId="21995" xr:uid="{9AA49E25-2EC5-43A9-8110-AE9CC0B6AF0D}"/>
    <cellStyle name="Normal 8 4 2 2 3 4" xfId="36828" xr:uid="{2EAEB42F-25EA-4F23-9336-0E76802A66F1}"/>
    <cellStyle name="Normal 8 4 2 2 4" xfId="11338" xr:uid="{13B0225B-17F1-4F7E-8659-C6D4B72A7CA6}"/>
    <cellStyle name="Normal 8 4 2 2 4 2" xfId="26176" xr:uid="{87CC3926-722D-4939-BD7E-7BFF883F5A76}"/>
    <cellStyle name="Normal 8 4 2 2 4 3" xfId="41009" xr:uid="{B184AB47-C12D-45CB-B3AF-FB21401265B3}"/>
    <cellStyle name="Normal 8 4 2 2 5" xfId="18756" xr:uid="{18364222-C139-4D09-85B0-8BB540945BD1}"/>
    <cellStyle name="Normal 8 4 2 2 6" xfId="33589" xr:uid="{24773955-542E-47D9-AF53-879F5715198C}"/>
    <cellStyle name="Normal 8 4 2 3" xfId="3919" xr:uid="{1816399A-6A0B-47F6-8C93-3CC0A314313B}"/>
    <cellStyle name="Normal 8 4 2 3 2" xfId="5290" xr:uid="{2C7F972F-D150-4DE9-9A38-649BFA5ADA81}"/>
    <cellStyle name="Normal 8 4 2 3 2 2" xfId="8529" xr:uid="{8B4E7489-81CA-48AF-BF65-9D785E06482C}"/>
    <cellStyle name="Normal 8 4 2 3 2 2 2" xfId="15952" xr:uid="{7F3D0FF7-762C-4A9B-A197-723252C04D19}"/>
    <cellStyle name="Normal 8 4 2 3 2 2 2 2" xfId="30790" xr:uid="{73FCE5CF-4476-4009-8C56-0BB524C69C0F}"/>
    <cellStyle name="Normal 8 4 2 3 2 2 2 3" xfId="45623" xr:uid="{F99EC18D-AEC3-4FA1-94E8-63AED292FF5C}"/>
    <cellStyle name="Normal 8 4 2 3 2 2 3" xfId="23370" xr:uid="{67E71EC4-1B4E-4C98-9872-BA0420F4577D}"/>
    <cellStyle name="Normal 8 4 2 3 2 2 4" xfId="38203" xr:uid="{FAAEC79A-FA1E-4A12-885E-99A97437F370}"/>
    <cellStyle name="Normal 8 4 2 3 2 3" xfId="12714" xr:uid="{451BF723-731D-41A0-A9BD-C91EA4B0E3AE}"/>
    <cellStyle name="Normal 8 4 2 3 2 3 2" xfId="27552" xr:uid="{80FE941F-6A5B-4125-8992-2F766DF77E99}"/>
    <cellStyle name="Normal 8 4 2 3 2 3 3" xfId="42385" xr:uid="{1DBEF1BE-52BC-4511-99B4-B937538CA286}"/>
    <cellStyle name="Normal 8 4 2 3 2 4" xfId="20132" xr:uid="{8B457EA3-4A3D-4698-BB76-60453D30E67B}"/>
    <cellStyle name="Normal 8 4 2 3 2 5" xfId="34965" xr:uid="{A436221D-127D-4C03-83D6-DC1B05B7B13F}"/>
    <cellStyle name="Normal 8 4 2 3 3" xfId="7155" xr:uid="{CB2F7B06-A5E3-4B9B-8DC1-069A294655E2}"/>
    <cellStyle name="Normal 8 4 2 3 3 2" xfId="14578" xr:uid="{BC5262E5-E53B-47F7-B179-B63AE88EF2B5}"/>
    <cellStyle name="Normal 8 4 2 3 3 2 2" xfId="29416" xr:uid="{5AE2AACF-5367-4CF8-B598-47909431288C}"/>
    <cellStyle name="Normal 8 4 2 3 3 2 3" xfId="44249" xr:uid="{E448BD72-76F9-4AA6-9165-219A0FC46939}"/>
    <cellStyle name="Normal 8 4 2 3 3 3" xfId="21996" xr:uid="{BBE277BD-9787-47A6-A413-8CAC4FB6BB16}"/>
    <cellStyle name="Normal 8 4 2 3 3 4" xfId="36829" xr:uid="{76F4FA39-A740-4315-8309-BBCF97FAC3F4}"/>
    <cellStyle name="Normal 8 4 2 3 4" xfId="11339" xr:uid="{D30124E1-475D-4239-AD75-8D8FC12DF522}"/>
    <cellStyle name="Normal 8 4 2 3 4 2" xfId="26177" xr:uid="{24A2CB12-5559-432A-B13D-6220DF85C252}"/>
    <cellStyle name="Normal 8 4 2 3 4 3" xfId="41010" xr:uid="{7DFCF3F8-4E73-41B3-A15D-746664197CA8}"/>
    <cellStyle name="Normal 8 4 2 3 5" xfId="18757" xr:uid="{0457CA9D-C61C-4899-ADBD-70A631BD334F}"/>
    <cellStyle name="Normal 8 4 2 3 6" xfId="33590" xr:uid="{6EC85D5B-08DB-4931-AB03-2696CBDB9E09}"/>
    <cellStyle name="Normal 8 4 2 4" xfId="5291" xr:uid="{AE15163A-FA29-4423-8CC4-A9029F6A48AE}"/>
    <cellStyle name="Normal 8 4 2 4 2" xfId="8530" xr:uid="{227E2A63-4F75-44DC-B667-29FADDE1EEE4}"/>
    <cellStyle name="Normal 8 4 2 4 2 2" xfId="15953" xr:uid="{9A642CAD-559D-431C-9A9C-AADF281BC64B}"/>
    <cellStyle name="Normal 8 4 2 4 2 2 2" xfId="30791" xr:uid="{FA9D858A-D1B2-41C7-B6AB-86FB025092A2}"/>
    <cellStyle name="Normal 8 4 2 4 2 2 3" xfId="45624" xr:uid="{3E474F3F-5600-47D3-B296-C2C4D66E8458}"/>
    <cellStyle name="Normal 8 4 2 4 2 3" xfId="23371" xr:uid="{DBCA5560-B768-4CC4-9CD4-2C1D0A3A41C5}"/>
    <cellStyle name="Normal 8 4 2 4 2 4" xfId="38204" xr:uid="{2FE1A75C-9300-42A8-BA53-AB19E77EA064}"/>
    <cellStyle name="Normal 8 4 2 4 3" xfId="12715" xr:uid="{DAD6DCA3-6910-4EF9-BD63-FC8F4B7A528D}"/>
    <cellStyle name="Normal 8 4 2 4 3 2" xfId="27553" xr:uid="{93C15E4E-7547-4F65-8EB3-CE4EE9A584E2}"/>
    <cellStyle name="Normal 8 4 2 4 3 3" xfId="42386" xr:uid="{156C6C44-0ABA-43AA-9439-A0EF2221675B}"/>
    <cellStyle name="Normal 8 4 2 4 4" xfId="20133" xr:uid="{E224AA29-4B76-4A67-9096-8956BA61111C}"/>
    <cellStyle name="Normal 8 4 2 4 5" xfId="34966" xr:uid="{1E8E9B5A-91B6-4E71-B991-28E11A853854}"/>
    <cellStyle name="Normal 8 4 2 5" xfId="5921" xr:uid="{6D76EEE7-E87C-4DFE-9CC5-ABE7DAE2BCEA}"/>
    <cellStyle name="Normal 8 4 2 5 2" xfId="9159" xr:uid="{F4C34D13-0198-42EC-BFD5-EA2D7709B408}"/>
    <cellStyle name="Normal 8 4 2 5 2 2" xfId="16582" xr:uid="{32F00233-E788-422A-A4EC-C73D85CFD7A8}"/>
    <cellStyle name="Normal 8 4 2 5 2 2 2" xfId="31420" xr:uid="{CF7DEB27-6511-4229-81D8-8FD8119CCB4B}"/>
    <cellStyle name="Normal 8 4 2 5 2 2 3" xfId="46253" xr:uid="{EB4BE4A3-F757-4C9B-BBE8-C691ED41644F}"/>
    <cellStyle name="Normal 8 4 2 5 2 3" xfId="24000" xr:uid="{2465FE6F-A18E-4E92-B5C9-4114A52A6372}"/>
    <cellStyle name="Normal 8 4 2 5 2 4" xfId="38833" xr:uid="{54FDB902-54FC-4464-B337-CEB075C721D1}"/>
    <cellStyle name="Normal 8 4 2 5 3" xfId="13344" xr:uid="{0001CB51-3CF4-42CB-9616-5251098C0C08}"/>
    <cellStyle name="Normal 8 4 2 5 3 2" xfId="28182" xr:uid="{C3ADE675-CB0B-474B-8C8C-CF5C102C9D66}"/>
    <cellStyle name="Normal 8 4 2 5 3 3" xfId="43015" xr:uid="{EF01F058-B95A-4054-8890-3E48072473C7}"/>
    <cellStyle name="Normal 8 4 2 5 4" xfId="20762" xr:uid="{A8D93DBD-B4CC-496E-B31F-167604951578}"/>
    <cellStyle name="Normal 8 4 2 5 5" xfId="35595" xr:uid="{7D76F20C-B623-4D6D-A072-F234B78767B8}"/>
    <cellStyle name="Normal 8 4 2 6" xfId="3917" xr:uid="{8E2E008E-DC89-4FBD-9EE9-86E433981717}"/>
    <cellStyle name="Normal 8 4 2 6 2" xfId="9678" xr:uid="{09A6BFFB-8E5B-4C08-AA0E-6DBF82EB5AEB}"/>
    <cellStyle name="Normal 8 4 2 6 2 2" xfId="17101" xr:uid="{022F9B8C-98E7-46B3-909B-670D9EC6FE8F}"/>
    <cellStyle name="Normal 8 4 2 6 2 2 2" xfId="31939" xr:uid="{0707DA66-5660-4CD2-951C-D68408B1C4A2}"/>
    <cellStyle name="Normal 8 4 2 6 2 2 3" xfId="46772" xr:uid="{34E72FF3-CBBC-4D12-82F7-895862DFC477}"/>
    <cellStyle name="Normal 8 4 2 6 2 3" xfId="24519" xr:uid="{5114CD3D-537D-41DB-8081-F519126E978D}"/>
    <cellStyle name="Normal 8 4 2 6 2 4" xfId="39352" xr:uid="{615F3F38-9291-46DA-8ACC-79080E573FD5}"/>
    <cellStyle name="Normal 8 4 2 6 3" xfId="11337" xr:uid="{5102B75B-BC05-4EC0-B95C-62C68EAF0267}"/>
    <cellStyle name="Normal 8 4 2 6 3 2" xfId="26175" xr:uid="{6D0F36BD-28DB-4AD2-85E9-FD88502DF9C8}"/>
    <cellStyle name="Normal 8 4 2 6 3 3" xfId="41008" xr:uid="{837AA643-1B97-484E-ADBB-63BC0F0A21A4}"/>
    <cellStyle name="Normal 8 4 2 6 4" xfId="18755" xr:uid="{E424034F-786F-4FFD-A1DC-FE13B7A572C4}"/>
    <cellStyle name="Normal 8 4 2 6 5" xfId="33588" xr:uid="{B1E06AF1-F747-49A2-87D3-240371D2078B}"/>
    <cellStyle name="Normal 8 4 2 7" xfId="7153" xr:uid="{01F7397D-B574-4B79-96BB-C37664258EEB}"/>
    <cellStyle name="Normal 8 4 2 7 2" xfId="14576" xr:uid="{44D5BD0D-99D3-49F4-B1A3-3EB244110FA5}"/>
    <cellStyle name="Normal 8 4 2 7 2 2" xfId="29414" xr:uid="{9178A763-E488-4CDA-940C-14D6595030AA}"/>
    <cellStyle name="Normal 8 4 2 7 2 3" xfId="44247" xr:uid="{6D14F3A3-1775-45BA-965E-2A0D4AA8D0AE}"/>
    <cellStyle name="Normal 8 4 2 7 3" xfId="21994" xr:uid="{14709474-2C28-4D70-82EF-3E612FA0DAF6}"/>
    <cellStyle name="Normal 8 4 2 7 4" xfId="36827" xr:uid="{65005549-7926-4F5B-9CC0-A91A8D4B63CB}"/>
    <cellStyle name="Normal 8 4 2 8" xfId="9963" xr:uid="{A1CC70F3-4780-46A7-ADF9-1AC356CFEEFA}"/>
    <cellStyle name="Normal 8 4 2 8 2" xfId="24801" xr:uid="{B065FB3E-69F4-4B1C-B108-1B656B75B2CF}"/>
    <cellStyle name="Normal 8 4 2 8 3" xfId="39634" xr:uid="{D07A928E-5E66-4D24-952E-11D000030ACB}"/>
    <cellStyle name="Normal 8 4 2 9" xfId="17381" xr:uid="{F056740D-A99F-462F-905D-069E426FD4A9}"/>
    <cellStyle name="Normal 8 4 3" xfId="2505" xr:uid="{2FDC7640-3A27-4A32-944E-7C09554F2058}"/>
    <cellStyle name="Normal 8 4 3 10" xfId="32291" xr:uid="{914F96DA-607D-4C0C-9A20-2E1130A8AF33}"/>
    <cellStyle name="Normal 8 4 3 2" xfId="3921" xr:uid="{5B022D08-01CD-4947-8F44-CE2B92C515E6}"/>
    <cellStyle name="Normal 8 4 3 2 2" xfId="5292" xr:uid="{2AC2998C-0B06-4F18-B7B8-19D19CDC634D}"/>
    <cellStyle name="Normal 8 4 3 2 2 2" xfId="8531" xr:uid="{21FBBC96-957A-494B-8AF7-1B56B308B511}"/>
    <cellStyle name="Normal 8 4 3 2 2 2 2" xfId="15954" xr:uid="{E68F16C8-CE79-4E4E-9AE8-F5C1F642DA1E}"/>
    <cellStyle name="Normal 8 4 3 2 2 2 2 2" xfId="30792" xr:uid="{3620F71A-4118-43A2-8D5D-FB2310E8B109}"/>
    <cellStyle name="Normal 8 4 3 2 2 2 2 3" xfId="45625" xr:uid="{AA1DD9C0-675E-4A64-9728-DD7A03533440}"/>
    <cellStyle name="Normal 8 4 3 2 2 2 3" xfId="23372" xr:uid="{29419289-D1AF-429E-AB74-F0CC276E6E4D}"/>
    <cellStyle name="Normal 8 4 3 2 2 2 4" xfId="38205" xr:uid="{4669B128-E82C-40F3-AB84-0EEFCC9C5613}"/>
    <cellStyle name="Normal 8 4 3 2 2 3" xfId="12716" xr:uid="{70E470B7-B0A8-4902-9FB1-37621AC026B3}"/>
    <cellStyle name="Normal 8 4 3 2 2 3 2" xfId="27554" xr:uid="{34E57A00-585C-4E6F-BFEB-80D09BF4866F}"/>
    <cellStyle name="Normal 8 4 3 2 2 3 3" xfId="42387" xr:uid="{FFA91322-E298-4E9B-9BF7-96FE3184DF47}"/>
    <cellStyle name="Normal 8 4 3 2 2 4" xfId="20134" xr:uid="{6537ABF8-3CB5-4888-9362-76EC691E8C69}"/>
    <cellStyle name="Normal 8 4 3 2 2 5" xfId="34967" xr:uid="{AE2C75E2-8443-44BF-86BD-3DB07F8D9305}"/>
    <cellStyle name="Normal 8 4 3 2 3" xfId="7157" xr:uid="{3FF7F45D-A0DD-489E-9509-388F63BBA7D5}"/>
    <cellStyle name="Normal 8 4 3 2 3 2" xfId="14580" xr:uid="{EC6AE58B-B015-4D19-ADC6-F1E85D590CE4}"/>
    <cellStyle name="Normal 8 4 3 2 3 2 2" xfId="29418" xr:uid="{9E410558-5EF4-478C-A7C5-F6DC2084015B}"/>
    <cellStyle name="Normal 8 4 3 2 3 2 3" xfId="44251" xr:uid="{B237838F-1D78-4278-95A7-C3DA3A6F3A33}"/>
    <cellStyle name="Normal 8 4 3 2 3 3" xfId="21998" xr:uid="{5FA34E74-876B-49EA-B44A-A61A30DB788C}"/>
    <cellStyle name="Normal 8 4 3 2 3 4" xfId="36831" xr:uid="{6D0EDD58-C808-4AAB-B33D-30B5A44077AC}"/>
    <cellStyle name="Normal 8 4 3 2 4" xfId="11341" xr:uid="{BB0849FE-107E-4936-A5D9-6192FBF5CAB7}"/>
    <cellStyle name="Normal 8 4 3 2 4 2" xfId="26179" xr:uid="{3EF512D3-DC4B-4530-964F-E1486405CA6D}"/>
    <cellStyle name="Normal 8 4 3 2 4 3" xfId="41012" xr:uid="{08C77B75-7F47-4903-A421-AF06C460BF82}"/>
    <cellStyle name="Normal 8 4 3 2 5" xfId="18759" xr:uid="{0017E8F8-5E51-49EB-9F26-653633877910}"/>
    <cellStyle name="Normal 8 4 3 2 6" xfId="33592" xr:uid="{703D73AD-CB6E-477C-B95D-D0F4830BB2BC}"/>
    <cellStyle name="Normal 8 4 3 3" xfId="3922" xr:uid="{D01E29FE-4E77-481B-B895-2DA989CC7E72}"/>
    <cellStyle name="Normal 8 4 3 3 2" xfId="5293" xr:uid="{0EFEEE44-4779-48BE-B2BD-0B13D2BBA60E}"/>
    <cellStyle name="Normal 8 4 3 3 2 2" xfId="8532" xr:uid="{846A19F3-0570-4FF1-9C31-C724BD466DF2}"/>
    <cellStyle name="Normal 8 4 3 3 2 2 2" xfId="15955" xr:uid="{ED0EF0EC-C823-401F-9181-F35568BE8D3F}"/>
    <cellStyle name="Normal 8 4 3 3 2 2 2 2" xfId="30793" xr:uid="{30188458-D96B-47CD-8C38-D5C90445313E}"/>
    <cellStyle name="Normal 8 4 3 3 2 2 2 3" xfId="45626" xr:uid="{D97FFD19-F5C8-4CD0-9EE8-4622ADA9212E}"/>
    <cellStyle name="Normal 8 4 3 3 2 2 3" xfId="23373" xr:uid="{44D64F66-620E-4C47-B196-773A6812C711}"/>
    <cellStyle name="Normal 8 4 3 3 2 2 4" xfId="38206" xr:uid="{C4FEFDEB-C53D-4E5B-92EB-D79AE176A1BA}"/>
    <cellStyle name="Normal 8 4 3 3 2 3" xfId="12717" xr:uid="{14E8FF14-51FA-4740-A4BD-0C0D19103545}"/>
    <cellStyle name="Normal 8 4 3 3 2 3 2" xfId="27555" xr:uid="{342AF8C9-C971-476F-8EFC-B5D844A4F794}"/>
    <cellStyle name="Normal 8 4 3 3 2 3 3" xfId="42388" xr:uid="{440C80F8-5805-4080-A909-21F012DDD7D8}"/>
    <cellStyle name="Normal 8 4 3 3 2 4" xfId="20135" xr:uid="{36BF4A9A-EFCA-4648-85C6-82F3D6187103}"/>
    <cellStyle name="Normal 8 4 3 3 2 5" xfId="34968" xr:uid="{2DBA4FFB-1AEE-42D3-AAC2-98104543E7A2}"/>
    <cellStyle name="Normal 8 4 3 3 3" xfId="7158" xr:uid="{90A68E0E-5FDA-4471-A6AA-305E524A6D68}"/>
    <cellStyle name="Normal 8 4 3 3 3 2" xfId="14581" xr:uid="{2E886AD7-D014-43C4-85D9-E91959A2A5C8}"/>
    <cellStyle name="Normal 8 4 3 3 3 2 2" xfId="29419" xr:uid="{B616B793-1935-48D0-80FB-8C390A7E0C07}"/>
    <cellStyle name="Normal 8 4 3 3 3 2 3" xfId="44252" xr:uid="{D3CAE13B-3988-4FF4-B363-9B38EAD56BDE}"/>
    <cellStyle name="Normal 8 4 3 3 3 3" xfId="21999" xr:uid="{AE87963E-13B9-4F5B-A5A2-4A4FB4209AB4}"/>
    <cellStyle name="Normal 8 4 3 3 3 4" xfId="36832" xr:uid="{6E6778AB-8C3D-449B-8AE1-9E30633A83A7}"/>
    <cellStyle name="Normal 8 4 3 3 4" xfId="11342" xr:uid="{11F55BC8-AAF1-4827-88C4-7BA29305B1BC}"/>
    <cellStyle name="Normal 8 4 3 3 4 2" xfId="26180" xr:uid="{DAC2D443-434D-418C-AD74-A89849089741}"/>
    <cellStyle name="Normal 8 4 3 3 4 3" xfId="41013" xr:uid="{894AB0C5-6648-4371-AB29-A286E399C7BB}"/>
    <cellStyle name="Normal 8 4 3 3 5" xfId="18760" xr:uid="{6CBC1BA1-281F-4268-800C-68C6C0E7912B}"/>
    <cellStyle name="Normal 8 4 3 3 6" xfId="33593" xr:uid="{67C3D488-5249-412D-8B4E-9923CEF03D93}"/>
    <cellStyle name="Normal 8 4 3 4" xfId="5294" xr:uid="{D6FD12A8-EA83-4629-B87B-D35BC52BFA63}"/>
    <cellStyle name="Normal 8 4 3 4 2" xfId="8533" xr:uid="{20AD6C81-F816-4294-A2A5-32E945AF07B7}"/>
    <cellStyle name="Normal 8 4 3 4 2 2" xfId="15956" xr:uid="{D3D9223C-59D7-4952-A552-595CA91E0574}"/>
    <cellStyle name="Normal 8 4 3 4 2 2 2" xfId="30794" xr:uid="{5A5109DC-569B-4654-9B80-8D75741EE2C5}"/>
    <cellStyle name="Normal 8 4 3 4 2 2 3" xfId="45627" xr:uid="{DC799C7C-0D1D-45FB-8B8A-ED0026A5705A}"/>
    <cellStyle name="Normal 8 4 3 4 2 3" xfId="23374" xr:uid="{C803D584-A9FF-4262-8E20-43FF0C5E2AFA}"/>
    <cellStyle name="Normal 8 4 3 4 2 4" xfId="38207" xr:uid="{3270495B-0361-4C8B-9534-AC35EAB593C5}"/>
    <cellStyle name="Normal 8 4 3 4 3" xfId="12718" xr:uid="{FB20C618-3DC1-458A-81F0-55716A33B6DF}"/>
    <cellStyle name="Normal 8 4 3 4 3 2" xfId="27556" xr:uid="{06312A4B-1FCE-4007-B976-C8AF5F190C80}"/>
    <cellStyle name="Normal 8 4 3 4 3 3" xfId="42389" xr:uid="{8D4E816F-8BC2-4E2C-821E-98BC0B85F26E}"/>
    <cellStyle name="Normal 8 4 3 4 4" xfId="20136" xr:uid="{AE836B21-8496-4A6A-917A-E1B77CBB5293}"/>
    <cellStyle name="Normal 8 4 3 4 5" xfId="34969" xr:uid="{04843772-356A-4AA2-877C-4BA0BD37C309}"/>
    <cellStyle name="Normal 8 4 3 5" xfId="5647" xr:uid="{084E9058-1E5D-41FB-91A4-1CFC50795D24}"/>
    <cellStyle name="Normal 8 4 3 5 2" xfId="8887" xr:uid="{8649B30E-8142-4A58-AC2A-23422C75531C}"/>
    <cellStyle name="Normal 8 4 3 5 2 2" xfId="16310" xr:uid="{6DA4B3D1-FD7C-4893-9C62-7AA9F1A948AB}"/>
    <cellStyle name="Normal 8 4 3 5 2 2 2" xfId="31148" xr:uid="{A2E5436B-CA2F-4798-83B3-7D826A60E58F}"/>
    <cellStyle name="Normal 8 4 3 5 2 2 3" xfId="45981" xr:uid="{34FC2226-B84A-4950-BF40-FF3ACAB6D6F1}"/>
    <cellStyle name="Normal 8 4 3 5 2 3" xfId="23728" xr:uid="{6BDF8BDB-369F-4B49-B2F7-2D9CC11C9004}"/>
    <cellStyle name="Normal 8 4 3 5 2 4" xfId="38561" xr:uid="{BABC7ABE-6A0D-448C-9178-17855FB9F3F8}"/>
    <cellStyle name="Normal 8 4 3 5 3" xfId="13072" xr:uid="{2C283462-795B-43A7-ABE7-91EB72E5A58D}"/>
    <cellStyle name="Normal 8 4 3 5 3 2" xfId="27910" xr:uid="{08127C8A-52C5-4D1C-9154-AB5910AA7C87}"/>
    <cellStyle name="Normal 8 4 3 5 3 3" xfId="42743" xr:uid="{6CDD6D49-EF12-454F-8777-307E3B5AF498}"/>
    <cellStyle name="Normal 8 4 3 5 4" xfId="20490" xr:uid="{1CD62B3D-1FFE-4FB7-AB5B-18D746420DEB}"/>
    <cellStyle name="Normal 8 4 3 5 5" xfId="35323" xr:uid="{7FAB98BA-70EF-4D96-B16D-A690C3246351}"/>
    <cellStyle name="Normal 8 4 3 6" xfId="3920" xr:uid="{4AB49606-8C95-4841-A11C-62297B41FF97}"/>
    <cellStyle name="Normal 8 4 3 6 2" xfId="9679" xr:uid="{85359336-56F7-4987-83EC-1350E3066587}"/>
    <cellStyle name="Normal 8 4 3 6 2 2" xfId="17102" xr:uid="{3EC802C3-F307-4FB6-8D90-CAB1EE6D2666}"/>
    <cellStyle name="Normal 8 4 3 6 2 2 2" xfId="31940" xr:uid="{40BBA374-4439-4951-8210-CACA005F31E2}"/>
    <cellStyle name="Normal 8 4 3 6 2 2 3" xfId="46773" xr:uid="{69244613-C1FB-41D7-BC7F-F225EF49A58C}"/>
    <cellStyle name="Normal 8 4 3 6 2 3" xfId="24520" xr:uid="{D4E7161D-2071-41E3-9FE2-08091281CBEF}"/>
    <cellStyle name="Normal 8 4 3 6 2 4" xfId="39353" xr:uid="{9C381CC2-9BD3-418B-B234-38D38F3E81AD}"/>
    <cellStyle name="Normal 8 4 3 6 3" xfId="11340" xr:uid="{802E28E0-4FD5-4231-904C-65DAA4E48F08}"/>
    <cellStyle name="Normal 8 4 3 6 3 2" xfId="26178" xr:uid="{53B55DF9-F937-4AD4-A286-0E876154D523}"/>
    <cellStyle name="Normal 8 4 3 6 3 3" xfId="41011" xr:uid="{88CF09AD-E7E1-4AE1-9204-022AE4650083}"/>
    <cellStyle name="Normal 8 4 3 6 4" xfId="18758" xr:uid="{2F5A1AC9-4036-499D-B003-8A30B5E4D885}"/>
    <cellStyle name="Normal 8 4 3 6 5" xfId="33591" xr:uid="{3DDEF1D1-26A6-4EB1-A43D-E6BB231BAD2C}"/>
    <cellStyle name="Normal 8 4 3 7" xfId="7156" xr:uid="{2B9F0A82-CEC8-4EBC-A584-4A86C4A4F78F}"/>
    <cellStyle name="Normal 8 4 3 7 2" xfId="14579" xr:uid="{DE7D3C4F-817E-468C-A91A-857A25DFFBC8}"/>
    <cellStyle name="Normal 8 4 3 7 2 2" xfId="29417" xr:uid="{0EF0A35D-00A5-4331-B8F8-CD48DF5B0ECB}"/>
    <cellStyle name="Normal 8 4 3 7 2 3" xfId="44250" xr:uid="{AA2C8C49-B2A0-4A4E-A76C-2ED0525AD633}"/>
    <cellStyle name="Normal 8 4 3 7 3" xfId="21997" xr:uid="{E0CB2741-5484-486A-BD44-1F6348EF8DA5}"/>
    <cellStyle name="Normal 8 4 3 7 4" xfId="36830" xr:uid="{E5A86F45-0B9F-4352-9F9B-CD65018C6E54}"/>
    <cellStyle name="Normal 8 4 3 8" xfId="10040" xr:uid="{594572A0-8369-4D8F-B9C9-F556A0EDC15C}"/>
    <cellStyle name="Normal 8 4 3 8 2" xfId="24878" xr:uid="{616F6C4B-D60A-4EE2-A80E-7CE306ACCCB5}"/>
    <cellStyle name="Normal 8 4 3 8 3" xfId="39711" xr:uid="{5798F452-59BE-4782-ABA9-84B1E5006734}"/>
    <cellStyle name="Normal 8 4 3 9" xfId="17458" xr:uid="{88E80D9E-FEA5-47F4-9F07-1A1BAA692442}"/>
    <cellStyle name="Normal 8 4 4" xfId="2379" xr:uid="{2B18A4D4-C380-4569-AAF6-FC09E600EDDE}"/>
    <cellStyle name="Normal 8 4 4 10" xfId="32203" xr:uid="{752D7580-028F-4196-89B8-70D0EED8B7E2}"/>
    <cellStyle name="Normal 8 4 4 2" xfId="3924" xr:uid="{5ACE3414-669F-42E7-AA90-1562359A5B0E}"/>
    <cellStyle name="Normal 8 4 4 2 2" xfId="5295" xr:uid="{465BC0C1-B7E5-414F-968B-0D79828A4CCD}"/>
    <cellStyle name="Normal 8 4 4 2 2 2" xfId="8534" xr:uid="{DADE3063-715B-43A5-B552-F1F28DAD159D}"/>
    <cellStyle name="Normal 8 4 4 2 2 2 2" xfId="15957" xr:uid="{2028BAC9-6EAA-4F99-B524-EAD6A613E5EA}"/>
    <cellStyle name="Normal 8 4 4 2 2 2 2 2" xfId="30795" xr:uid="{0422893C-E7B6-4832-8F34-D6DA7AF91D0F}"/>
    <cellStyle name="Normal 8 4 4 2 2 2 2 3" xfId="45628" xr:uid="{440A8FC9-DDC5-4424-B859-084BFC62A8CE}"/>
    <cellStyle name="Normal 8 4 4 2 2 2 3" xfId="23375" xr:uid="{C6076F4D-2691-4442-83F9-CCE8BE957F78}"/>
    <cellStyle name="Normal 8 4 4 2 2 2 4" xfId="38208" xr:uid="{0BB21004-9158-4676-AF42-C24AFC47AF73}"/>
    <cellStyle name="Normal 8 4 4 2 2 3" xfId="12719" xr:uid="{E540173F-A46D-47A3-8FD3-8F9D4FEDCB1F}"/>
    <cellStyle name="Normal 8 4 4 2 2 3 2" xfId="27557" xr:uid="{1ED56DC3-4FE8-4E76-A2BD-734D9C41B3EB}"/>
    <cellStyle name="Normal 8 4 4 2 2 3 3" xfId="42390" xr:uid="{6061EB87-1500-479C-A09B-FF2B973BC3F8}"/>
    <cellStyle name="Normal 8 4 4 2 2 4" xfId="20137" xr:uid="{AF80644D-4A96-43CA-AAAB-AE8BF64E83B9}"/>
    <cellStyle name="Normal 8 4 4 2 2 5" xfId="34970" xr:uid="{24B61CFC-37C9-4E0B-8C3E-ED65482B11C0}"/>
    <cellStyle name="Normal 8 4 4 2 3" xfId="7160" xr:uid="{7DFE383A-4AC4-4283-9670-EDEBEDB900BB}"/>
    <cellStyle name="Normal 8 4 4 2 3 2" xfId="14583" xr:uid="{36DCDEB1-10F8-4D37-9976-4478B6630DB4}"/>
    <cellStyle name="Normal 8 4 4 2 3 2 2" xfId="29421" xr:uid="{EA957DCF-B257-4120-82B3-49FE367A895C}"/>
    <cellStyle name="Normal 8 4 4 2 3 2 3" xfId="44254" xr:uid="{9B96ACF9-A5A4-4B6E-BFD1-F79C9CABFD7B}"/>
    <cellStyle name="Normal 8 4 4 2 3 3" xfId="22001" xr:uid="{DA584F73-8EC2-42F9-A13C-5378AD4CA009}"/>
    <cellStyle name="Normal 8 4 4 2 3 4" xfId="36834" xr:uid="{81990DB0-4E8D-4F5F-BB94-23FD43BE5261}"/>
    <cellStyle name="Normal 8 4 4 2 4" xfId="11344" xr:uid="{6C1CDB27-5AB1-4586-9D9A-6C6A8DDCBCBB}"/>
    <cellStyle name="Normal 8 4 4 2 4 2" xfId="26182" xr:uid="{2841B8CD-C8A5-4169-B1D0-301853145C22}"/>
    <cellStyle name="Normal 8 4 4 2 4 3" xfId="41015" xr:uid="{346BBCCE-9FD0-4F9D-951D-FA37472CFB3A}"/>
    <cellStyle name="Normal 8 4 4 2 5" xfId="18762" xr:uid="{0DCAD991-C31D-4AA4-8224-B6FA61101B74}"/>
    <cellStyle name="Normal 8 4 4 2 6" xfId="33595" xr:uid="{ADEDF55F-06D4-4F41-9EEC-91EC91789457}"/>
    <cellStyle name="Normal 8 4 4 3" xfId="3925" xr:uid="{414E4DAD-ED42-425E-8954-1AC9C141E604}"/>
    <cellStyle name="Normal 8 4 4 3 2" xfId="5296" xr:uid="{B6B8DFF5-CF67-4F49-B1A2-039E2343AAF6}"/>
    <cellStyle name="Normal 8 4 4 3 2 2" xfId="8535" xr:uid="{C8078B65-06D3-4321-BF54-2CB1D8966E76}"/>
    <cellStyle name="Normal 8 4 4 3 2 2 2" xfId="15958" xr:uid="{EEBFB914-B6B8-4973-924C-A47428237702}"/>
    <cellStyle name="Normal 8 4 4 3 2 2 2 2" xfId="30796" xr:uid="{FA4ED7A5-DCED-462E-A718-E1439855F78E}"/>
    <cellStyle name="Normal 8 4 4 3 2 2 2 3" xfId="45629" xr:uid="{7CEB0E26-EA68-4EDF-84A1-23969EFA9F58}"/>
    <cellStyle name="Normal 8 4 4 3 2 2 3" xfId="23376" xr:uid="{894ED153-E511-4CB0-BD79-63FC685FEB21}"/>
    <cellStyle name="Normal 8 4 4 3 2 2 4" xfId="38209" xr:uid="{89D8B82F-3EB7-467D-81B0-147044F28AAE}"/>
    <cellStyle name="Normal 8 4 4 3 2 3" xfId="12720" xr:uid="{802AA50C-D1C6-444C-A769-8E5791113A8C}"/>
    <cellStyle name="Normal 8 4 4 3 2 3 2" xfId="27558" xr:uid="{9D13748E-6B2F-4C9D-962F-4DE11C697B57}"/>
    <cellStyle name="Normal 8 4 4 3 2 3 3" xfId="42391" xr:uid="{995631D3-C201-4472-BA81-F9A58C13DFB1}"/>
    <cellStyle name="Normal 8 4 4 3 2 4" xfId="20138" xr:uid="{9F397258-96DF-4FF5-8FF4-4C9647C336FE}"/>
    <cellStyle name="Normal 8 4 4 3 2 5" xfId="34971" xr:uid="{ECCAD265-99EA-4ADA-A79E-D5AB6B5FD634}"/>
    <cellStyle name="Normal 8 4 4 3 3" xfId="7161" xr:uid="{83805D59-88B7-41AF-B0B3-936221E61C23}"/>
    <cellStyle name="Normal 8 4 4 3 3 2" xfId="14584" xr:uid="{475C816C-FC06-49E6-BA47-984D23C62359}"/>
    <cellStyle name="Normal 8 4 4 3 3 2 2" xfId="29422" xr:uid="{8627542F-472A-42E6-A292-B4B586E0293B}"/>
    <cellStyle name="Normal 8 4 4 3 3 2 3" xfId="44255" xr:uid="{CFFFF523-1714-4A6C-9CFB-05AA8F1E93A5}"/>
    <cellStyle name="Normal 8 4 4 3 3 3" xfId="22002" xr:uid="{93E03245-4DB8-4376-8C00-C7B901FE8D2A}"/>
    <cellStyle name="Normal 8 4 4 3 3 4" xfId="36835" xr:uid="{FD61904D-C56C-4F92-95F4-CCC32F675DC1}"/>
    <cellStyle name="Normal 8 4 4 3 4" xfId="11345" xr:uid="{0C2D12AD-ADC5-4F53-B4F0-6DF1EF75F9EB}"/>
    <cellStyle name="Normal 8 4 4 3 4 2" xfId="26183" xr:uid="{D43B8261-4D0B-40B1-81F7-70F4A3627DA5}"/>
    <cellStyle name="Normal 8 4 4 3 4 3" xfId="41016" xr:uid="{90A3FEAC-FC47-4EA7-801D-213084193D3B}"/>
    <cellStyle name="Normal 8 4 4 3 5" xfId="18763" xr:uid="{2F7AA360-66BA-47BC-A4CF-2E4E62B1CF68}"/>
    <cellStyle name="Normal 8 4 4 3 6" xfId="33596" xr:uid="{D7A9CE48-558A-4672-A40B-6911993D5093}"/>
    <cellStyle name="Normal 8 4 4 4" xfId="5297" xr:uid="{9BF6E630-D8D9-4998-8A8B-88DF4C0BCF68}"/>
    <cellStyle name="Normal 8 4 4 4 2" xfId="8536" xr:uid="{04F38F6C-C523-4110-9D01-0933C27FBAB3}"/>
    <cellStyle name="Normal 8 4 4 4 2 2" xfId="15959" xr:uid="{DD82B54B-98CC-45F9-9FD7-43E1866CA654}"/>
    <cellStyle name="Normal 8 4 4 4 2 2 2" xfId="30797" xr:uid="{B08CE50E-421F-478F-B073-0954ECB9D96F}"/>
    <cellStyle name="Normal 8 4 4 4 2 2 3" xfId="45630" xr:uid="{9A3AF988-AA40-4A41-B955-3337E2034B97}"/>
    <cellStyle name="Normal 8 4 4 4 2 3" xfId="23377" xr:uid="{FA2B1712-16FB-4D5D-8E7A-79A3FD9A6C64}"/>
    <cellStyle name="Normal 8 4 4 4 2 4" xfId="38210" xr:uid="{67183DB6-1BBE-43B5-BBE0-60E360BC1A49}"/>
    <cellStyle name="Normal 8 4 4 4 3" xfId="12721" xr:uid="{D28D6E43-0B76-4462-9745-883BCB806562}"/>
    <cellStyle name="Normal 8 4 4 4 3 2" xfId="27559" xr:uid="{C1C8817A-6C71-4C2D-92A2-0FFA1D1A10C8}"/>
    <cellStyle name="Normal 8 4 4 4 3 3" xfId="42392" xr:uid="{6385EFDF-F7A5-465B-B81F-EA67E4426A90}"/>
    <cellStyle name="Normal 8 4 4 4 4" xfId="20139" xr:uid="{989E3E09-9C36-49BA-B63F-0AEB4E6E95F0}"/>
    <cellStyle name="Normal 8 4 4 4 5" xfId="34972" xr:uid="{B814B0CC-5672-4C4F-8712-AC2221C571D9}"/>
    <cellStyle name="Normal 8 4 4 5" xfId="5828" xr:uid="{8EF491FA-BCA4-4A10-B13F-CE7D063B0F3D}"/>
    <cellStyle name="Normal 8 4 4 5 2" xfId="9067" xr:uid="{BFE77DDB-4094-4EE6-99EC-492A5F853299}"/>
    <cellStyle name="Normal 8 4 4 5 2 2" xfId="16490" xr:uid="{C5368DD4-A076-4696-A2FF-E80AB6FBBD77}"/>
    <cellStyle name="Normal 8 4 4 5 2 2 2" xfId="31328" xr:uid="{82779EEB-5B87-4ED9-8A92-7DF01A7B0F4A}"/>
    <cellStyle name="Normal 8 4 4 5 2 2 3" xfId="46161" xr:uid="{02CA4690-11BD-4707-BE0E-D0068D9A8631}"/>
    <cellStyle name="Normal 8 4 4 5 2 3" xfId="23908" xr:uid="{0C1F6EFD-CE03-41F4-9F33-37E6E0B870CF}"/>
    <cellStyle name="Normal 8 4 4 5 2 4" xfId="38741" xr:uid="{044CC929-B91F-4EE1-85F4-F4CBBC2CFA37}"/>
    <cellStyle name="Normal 8 4 4 5 3" xfId="13252" xr:uid="{1B123387-AA94-483D-82AD-EA162289342B}"/>
    <cellStyle name="Normal 8 4 4 5 3 2" xfId="28090" xr:uid="{8168043A-F066-4671-BD4E-A4F77C3FAAEE}"/>
    <cellStyle name="Normal 8 4 4 5 3 3" xfId="42923" xr:uid="{125FDD86-9137-4931-8E90-FA8B169CAFEA}"/>
    <cellStyle name="Normal 8 4 4 5 4" xfId="20670" xr:uid="{5DE2254F-1B73-4AD7-A8D6-57CAAB94CA23}"/>
    <cellStyle name="Normal 8 4 4 5 5" xfId="35503" xr:uid="{04FEFC5E-9C9C-49ED-9E1B-5E785DFBB247}"/>
    <cellStyle name="Normal 8 4 4 6" xfId="3923" xr:uid="{F4F23784-404B-4C8B-B284-974D3D8C907D}"/>
    <cellStyle name="Normal 8 4 4 6 2" xfId="9680" xr:uid="{BBBE36CD-E2AE-425B-92C5-91A9F9771409}"/>
    <cellStyle name="Normal 8 4 4 6 2 2" xfId="17103" xr:uid="{A9E3A8CC-6206-4F03-A7FC-6C912321D5A2}"/>
    <cellStyle name="Normal 8 4 4 6 2 2 2" xfId="31941" xr:uid="{56B1BFC9-749E-47B9-A723-D51E76C21AF9}"/>
    <cellStyle name="Normal 8 4 4 6 2 2 3" xfId="46774" xr:uid="{3376648B-18F4-4BD5-A869-AE8AFD0E86ED}"/>
    <cellStyle name="Normal 8 4 4 6 2 3" xfId="24521" xr:uid="{26014CA3-68FA-450E-B7CF-A396355D0472}"/>
    <cellStyle name="Normal 8 4 4 6 2 4" xfId="39354" xr:uid="{2C08C244-4CD2-45B1-B64B-85256AA1DEB3}"/>
    <cellStyle name="Normal 8 4 4 6 3" xfId="11343" xr:uid="{65A38664-1815-4D76-B839-A71E220A0090}"/>
    <cellStyle name="Normal 8 4 4 6 3 2" xfId="26181" xr:uid="{35AAB8FD-1697-4136-97BD-8E0FD0D5FE1C}"/>
    <cellStyle name="Normal 8 4 4 6 3 3" xfId="41014" xr:uid="{4FCD418F-2D8B-4688-920A-B24A0ECEFB38}"/>
    <cellStyle name="Normal 8 4 4 6 4" xfId="18761" xr:uid="{8E3D7514-B71F-4CED-B252-85BF18D6D8CB}"/>
    <cellStyle name="Normal 8 4 4 6 5" xfId="33594" xr:uid="{D735AE9E-3D41-49FA-881E-C425E874879F}"/>
    <cellStyle name="Normal 8 4 4 7" xfId="7159" xr:uid="{CC406E87-DB4B-4225-BE3D-88EBD966E13A}"/>
    <cellStyle name="Normal 8 4 4 7 2" xfId="14582" xr:uid="{01226CAF-CE9F-4BD0-A8DE-86D392D21418}"/>
    <cellStyle name="Normal 8 4 4 7 2 2" xfId="29420" xr:uid="{D69B7E12-7B63-4D4C-931B-5D06467A9C7A}"/>
    <cellStyle name="Normal 8 4 4 7 2 3" xfId="44253" xr:uid="{1288AC1B-91D4-46C2-9C81-DFCF22858249}"/>
    <cellStyle name="Normal 8 4 4 7 3" xfId="22000" xr:uid="{B4D5DBE0-2D82-43EA-B04D-88828B022D72}"/>
    <cellStyle name="Normal 8 4 4 7 4" xfId="36833" xr:uid="{6CDC9CCC-9EA7-4EF4-9FFB-F4B6ADA527CF}"/>
    <cellStyle name="Normal 8 4 4 8" xfId="9952" xr:uid="{CF6A275B-F7F1-4AD3-A700-5070DB899234}"/>
    <cellStyle name="Normal 8 4 4 8 2" xfId="24790" xr:uid="{5C8D56AB-C395-4F45-917B-0AE50AC9E7BB}"/>
    <cellStyle name="Normal 8 4 4 8 3" xfId="39623" xr:uid="{9159B826-0CAD-4516-B8EB-76BDA8FD8850}"/>
    <cellStyle name="Normal 8 4 4 9" xfId="17370" xr:uid="{5D88DE1C-8B18-4531-B54C-51A301D16E50}"/>
    <cellStyle name="Normal 8 4 5" xfId="2513" xr:uid="{F2E4B07A-E4A0-4B10-9F98-C925AA5161E7}"/>
    <cellStyle name="Normal 8 4 5 10" xfId="32297" xr:uid="{AE46A16A-E2F9-4CD4-AC41-C670177A4ADD}"/>
    <cellStyle name="Normal 8 4 5 2" xfId="3927" xr:uid="{383E72C9-6E8E-419E-A4DF-FF1BBD6A2B3B}"/>
    <cellStyle name="Normal 8 4 5 2 2" xfId="5298" xr:uid="{EE8EE104-CC29-4787-9EC4-ABD78BF330C2}"/>
    <cellStyle name="Normal 8 4 5 2 2 2" xfId="8537" xr:uid="{DEA428C4-656C-4855-8602-D2AD89E30073}"/>
    <cellStyle name="Normal 8 4 5 2 2 2 2" xfId="15960" xr:uid="{22B8BB33-0A88-411F-A31D-55BB7C1B482B}"/>
    <cellStyle name="Normal 8 4 5 2 2 2 2 2" xfId="30798" xr:uid="{F2992508-AF2D-47FC-96EC-E1B330E1FE9A}"/>
    <cellStyle name="Normal 8 4 5 2 2 2 2 3" xfId="45631" xr:uid="{206830F3-D3E9-4317-9213-C360C4919311}"/>
    <cellStyle name="Normal 8 4 5 2 2 2 3" xfId="23378" xr:uid="{4571146E-EB20-4709-8F42-AF97757FB9AF}"/>
    <cellStyle name="Normal 8 4 5 2 2 2 4" xfId="38211" xr:uid="{145A2E26-A810-499D-8978-B233877CB8C4}"/>
    <cellStyle name="Normal 8 4 5 2 2 3" xfId="12722" xr:uid="{EE2119ED-AF92-4C0D-955B-F765AA2D75F2}"/>
    <cellStyle name="Normal 8 4 5 2 2 3 2" xfId="27560" xr:uid="{4315DBE7-AC74-4F9A-BE63-53FC4961CDDA}"/>
    <cellStyle name="Normal 8 4 5 2 2 3 3" xfId="42393" xr:uid="{C25438A1-690E-40A7-9FE0-D81584A84EB7}"/>
    <cellStyle name="Normal 8 4 5 2 2 4" xfId="20140" xr:uid="{C7C72668-3A1A-4386-931D-ED994F2BFF0F}"/>
    <cellStyle name="Normal 8 4 5 2 2 5" xfId="34973" xr:uid="{D0A951BB-C73D-4B26-A144-2EE6EE4A0735}"/>
    <cellStyle name="Normal 8 4 5 2 3" xfId="7163" xr:uid="{3AE80467-DBB1-4BE3-962B-6A50D4F69855}"/>
    <cellStyle name="Normal 8 4 5 2 3 2" xfId="14586" xr:uid="{7C666955-8939-4C62-AB44-BB7685B22484}"/>
    <cellStyle name="Normal 8 4 5 2 3 2 2" xfId="29424" xr:uid="{164A5BA4-A13C-451D-B120-40A865B837DC}"/>
    <cellStyle name="Normal 8 4 5 2 3 2 3" xfId="44257" xr:uid="{913E889B-791E-4C63-ADA4-1ADEF9EE9145}"/>
    <cellStyle name="Normal 8 4 5 2 3 3" xfId="22004" xr:uid="{3C935BAA-ED89-40BC-8ED0-A0EA68359727}"/>
    <cellStyle name="Normal 8 4 5 2 3 4" xfId="36837" xr:uid="{6E2F119C-06A3-43A1-B48A-64E451374F6D}"/>
    <cellStyle name="Normal 8 4 5 2 4" xfId="11347" xr:uid="{54547842-539B-4442-8BE8-043221A3EB8F}"/>
    <cellStyle name="Normal 8 4 5 2 4 2" xfId="26185" xr:uid="{619AB89C-0C4A-4D34-B856-B09F23D51F9F}"/>
    <cellStyle name="Normal 8 4 5 2 4 3" xfId="41018" xr:uid="{A62475E0-F520-4B7E-86CB-5E1EFC94D7ED}"/>
    <cellStyle name="Normal 8 4 5 2 5" xfId="18765" xr:uid="{A302674A-19B3-4506-A60B-CDD25F6701A2}"/>
    <cellStyle name="Normal 8 4 5 2 6" xfId="33598" xr:uid="{828BCA99-C34B-4B3E-B574-6FF2C3D78FA0}"/>
    <cellStyle name="Normal 8 4 5 3" xfId="3928" xr:uid="{67D74625-E3BB-444C-AA8D-BB0719F27367}"/>
    <cellStyle name="Normal 8 4 5 3 2" xfId="5299" xr:uid="{6FCC233E-BEB0-4D6C-92CA-F2025EEDD875}"/>
    <cellStyle name="Normal 8 4 5 3 2 2" xfId="8538" xr:uid="{0BEF132D-8ACF-4732-8295-EECB367E378E}"/>
    <cellStyle name="Normal 8 4 5 3 2 2 2" xfId="15961" xr:uid="{D02F58AF-F329-4FC4-8680-6F702F920A94}"/>
    <cellStyle name="Normal 8 4 5 3 2 2 2 2" xfId="30799" xr:uid="{7792223D-5156-460B-A9BB-75AFA2A307DF}"/>
    <cellStyle name="Normal 8 4 5 3 2 2 2 3" xfId="45632" xr:uid="{61D19372-9C5B-4B17-8FAA-0932E581E346}"/>
    <cellStyle name="Normal 8 4 5 3 2 2 3" xfId="23379" xr:uid="{E21D0F2C-917E-4FB7-8BBA-B3AC1B9BEC7A}"/>
    <cellStyle name="Normal 8 4 5 3 2 2 4" xfId="38212" xr:uid="{4DA18B89-2B2C-46F6-A3F2-57AF20AB4F0C}"/>
    <cellStyle name="Normal 8 4 5 3 2 3" xfId="12723" xr:uid="{4210F309-5C79-4728-A532-5019555B1D1F}"/>
    <cellStyle name="Normal 8 4 5 3 2 3 2" xfId="27561" xr:uid="{2B91DDA2-0DF2-455B-80C0-BE00E90D4C06}"/>
    <cellStyle name="Normal 8 4 5 3 2 3 3" xfId="42394" xr:uid="{10072A22-52FE-4CD8-A01F-910FC5FC9638}"/>
    <cellStyle name="Normal 8 4 5 3 2 4" xfId="20141" xr:uid="{56929ECC-C57F-4CB4-BE32-2E430B8C0C32}"/>
    <cellStyle name="Normal 8 4 5 3 2 5" xfId="34974" xr:uid="{CA9D4411-E3BC-4926-8CEC-57BA80188A1B}"/>
    <cellStyle name="Normal 8 4 5 3 3" xfId="7164" xr:uid="{24D0DAA7-5CDD-415B-AF7F-46220C98E2A5}"/>
    <cellStyle name="Normal 8 4 5 3 3 2" xfId="14587" xr:uid="{EA722BB5-5FC6-47B4-BB7C-17D285C5DEE1}"/>
    <cellStyle name="Normal 8 4 5 3 3 2 2" xfId="29425" xr:uid="{72B0B2D6-200E-4EA1-BA7D-C799668ABB56}"/>
    <cellStyle name="Normal 8 4 5 3 3 2 3" xfId="44258" xr:uid="{E58CC762-68DC-454F-B657-43A93CE7F175}"/>
    <cellStyle name="Normal 8 4 5 3 3 3" xfId="22005" xr:uid="{A169A705-20E1-45AD-AC8F-90A1F3674004}"/>
    <cellStyle name="Normal 8 4 5 3 3 4" xfId="36838" xr:uid="{4B4458CA-F000-4204-846B-355BFA1C44B1}"/>
    <cellStyle name="Normal 8 4 5 3 4" xfId="11348" xr:uid="{52992163-67C2-41B9-A1E8-1899AD537D58}"/>
    <cellStyle name="Normal 8 4 5 3 4 2" xfId="26186" xr:uid="{8A219AD1-F2AA-45C3-917E-13818409B2EC}"/>
    <cellStyle name="Normal 8 4 5 3 4 3" xfId="41019" xr:uid="{1AE4F6AA-8821-4E94-8760-7D0270B21F9C}"/>
    <cellStyle name="Normal 8 4 5 3 5" xfId="18766" xr:uid="{2519BA49-87D5-44C1-8DB9-C964A5B7DAB2}"/>
    <cellStyle name="Normal 8 4 5 3 6" xfId="33599" xr:uid="{DE37A2B2-65D2-49FB-BD27-6712DD72B881}"/>
    <cellStyle name="Normal 8 4 5 4" xfId="5300" xr:uid="{0BC0CA2A-BD03-418A-9DD7-64D1C7AA9B74}"/>
    <cellStyle name="Normal 8 4 5 4 2" xfId="8539" xr:uid="{EEF1309A-72CE-404D-86A7-06A51BD5B45E}"/>
    <cellStyle name="Normal 8 4 5 4 2 2" xfId="15962" xr:uid="{2A3C9EFE-505D-419E-8402-E8DB66A546D2}"/>
    <cellStyle name="Normal 8 4 5 4 2 2 2" xfId="30800" xr:uid="{5FA0C849-2AF8-4BAE-9EED-FF4C07DD8F4E}"/>
    <cellStyle name="Normal 8 4 5 4 2 2 3" xfId="45633" xr:uid="{90CDF56D-D0D9-4DC3-BD67-79BE32ECE02E}"/>
    <cellStyle name="Normal 8 4 5 4 2 3" xfId="23380" xr:uid="{1038AEA6-D602-4357-A74C-7E458D22E6BC}"/>
    <cellStyle name="Normal 8 4 5 4 2 4" xfId="38213" xr:uid="{32D4FF56-1895-44A6-BB18-2E0B860FEC3B}"/>
    <cellStyle name="Normal 8 4 5 4 3" xfId="12724" xr:uid="{3618EBD3-BD19-49A2-B1AD-C8AF5DEA1DED}"/>
    <cellStyle name="Normal 8 4 5 4 3 2" xfId="27562" xr:uid="{74B9B007-2CB7-4CFE-9BA3-FC255DEFC56D}"/>
    <cellStyle name="Normal 8 4 5 4 3 3" xfId="42395" xr:uid="{632C1A6E-66E3-44C1-BFDC-56B740BB5E70}"/>
    <cellStyle name="Normal 8 4 5 4 4" xfId="20142" xr:uid="{7A1B5A05-5B2C-4DBB-9E8D-5AC58B4F4E22}"/>
    <cellStyle name="Normal 8 4 5 4 5" xfId="34975" xr:uid="{76B1F555-481F-4E5E-BA68-4901609D07AA}"/>
    <cellStyle name="Normal 8 4 5 5" xfId="5639" xr:uid="{153C94B5-CB94-45D2-9792-CFE256963E66}"/>
    <cellStyle name="Normal 8 4 5 5 2" xfId="8879" xr:uid="{C5EA8ADE-503B-4CD7-B13F-830D26F78293}"/>
    <cellStyle name="Normal 8 4 5 5 2 2" xfId="16302" xr:uid="{54E30155-699D-428B-95E1-B889F86E5B2C}"/>
    <cellStyle name="Normal 8 4 5 5 2 2 2" xfId="31140" xr:uid="{632454CC-E974-4FFC-BC9D-E2F49260777E}"/>
    <cellStyle name="Normal 8 4 5 5 2 2 3" xfId="45973" xr:uid="{78DF3BE3-FCBC-4EFE-95A9-A5BA41C0E05F}"/>
    <cellStyle name="Normal 8 4 5 5 2 3" xfId="23720" xr:uid="{73644453-3905-4412-B82C-DBD1224FB370}"/>
    <cellStyle name="Normal 8 4 5 5 2 4" xfId="38553" xr:uid="{C30833F2-53BC-4C1B-9C06-C5776961D563}"/>
    <cellStyle name="Normal 8 4 5 5 3" xfId="13064" xr:uid="{ADDFC0F3-FBDD-4B00-B2DB-9ADBAB16D3B7}"/>
    <cellStyle name="Normal 8 4 5 5 3 2" xfId="27902" xr:uid="{2A69DBC6-A9EE-433F-B1FC-EEF790F1C986}"/>
    <cellStyle name="Normal 8 4 5 5 3 3" xfId="42735" xr:uid="{C2565D18-0D95-48A1-91B4-2634B71A019C}"/>
    <cellStyle name="Normal 8 4 5 5 4" xfId="20482" xr:uid="{5020D457-F598-4894-A1D3-C1416755C641}"/>
    <cellStyle name="Normal 8 4 5 5 5" xfId="35315" xr:uid="{591FE571-3483-47F4-8601-340692A90EBE}"/>
    <cellStyle name="Normal 8 4 5 6" xfId="3926" xr:uid="{0D9425E6-E94E-4CDE-AB65-75E07E1B6A73}"/>
    <cellStyle name="Normal 8 4 5 6 2" xfId="9681" xr:uid="{29D3958B-7F9E-453E-99C6-89E1C8F008F3}"/>
    <cellStyle name="Normal 8 4 5 6 2 2" xfId="17104" xr:uid="{8C18DE6F-0AE8-49E4-B928-747553699FB4}"/>
    <cellStyle name="Normal 8 4 5 6 2 2 2" xfId="31942" xr:uid="{CB0E11F6-8E62-4799-B846-CEC6A3AE83D1}"/>
    <cellStyle name="Normal 8 4 5 6 2 2 3" xfId="46775" xr:uid="{8E03FFFC-796A-4E39-9697-B001735E0E5D}"/>
    <cellStyle name="Normal 8 4 5 6 2 3" xfId="24522" xr:uid="{9BA14865-5CE6-4DF4-B8F7-78A14D8589AE}"/>
    <cellStyle name="Normal 8 4 5 6 2 4" xfId="39355" xr:uid="{4092ECB9-FFCB-4BEB-B10B-7DFE338F2582}"/>
    <cellStyle name="Normal 8 4 5 6 3" xfId="11346" xr:uid="{BD3592BF-FE31-4F3F-BDBF-21D166F821FC}"/>
    <cellStyle name="Normal 8 4 5 6 3 2" xfId="26184" xr:uid="{3523FBD7-84A7-43B2-B770-28A5DA19512D}"/>
    <cellStyle name="Normal 8 4 5 6 3 3" xfId="41017" xr:uid="{B8A1C7B6-EF46-4128-B73D-FD0E4CEBD9BA}"/>
    <cellStyle name="Normal 8 4 5 6 4" xfId="18764" xr:uid="{74DCA309-C53E-40F1-A9D8-286B3F5200B6}"/>
    <cellStyle name="Normal 8 4 5 6 5" xfId="33597" xr:uid="{7A1B1904-B465-40E8-84B7-DBB940289548}"/>
    <cellStyle name="Normal 8 4 5 7" xfId="7162" xr:uid="{A511600C-1496-45C5-AD79-52B6DA249C71}"/>
    <cellStyle name="Normal 8 4 5 7 2" xfId="14585" xr:uid="{A9ABD700-9A4E-4E3A-B807-C27EA73FAD16}"/>
    <cellStyle name="Normal 8 4 5 7 2 2" xfId="29423" xr:uid="{14B4C14B-1E83-4DD2-AB21-59490B329BA5}"/>
    <cellStyle name="Normal 8 4 5 7 2 3" xfId="44256" xr:uid="{F8406712-4D28-4476-BD8D-AB4E2C603AB5}"/>
    <cellStyle name="Normal 8 4 5 7 3" xfId="22003" xr:uid="{21AC3BDF-26E3-498A-A90B-968F35C91193}"/>
    <cellStyle name="Normal 8 4 5 7 4" xfId="36836" xr:uid="{D8354ADD-4F01-41AF-872F-927450BEB76A}"/>
    <cellStyle name="Normal 8 4 5 8" xfId="10046" xr:uid="{2C8DFA9B-EF63-47F1-9C5F-1044C503BF1D}"/>
    <cellStyle name="Normal 8 4 5 8 2" xfId="24884" xr:uid="{BB8B3D48-91E6-4902-95F5-89A7C3EB8905}"/>
    <cellStyle name="Normal 8 4 5 8 3" xfId="39717" xr:uid="{C0570BF6-38B1-4904-9120-BC0817547B03}"/>
    <cellStyle name="Normal 8 4 5 9" xfId="17464" xr:uid="{E221B6C7-A87D-4542-A2E5-E7076E453507}"/>
    <cellStyle name="Normal 8 4 6" xfId="3929" xr:uid="{653E6DC4-D698-4975-A75D-1316D78E6765}"/>
    <cellStyle name="Normal 8 4 6 2" xfId="5301" xr:uid="{63EFC8C8-F7C5-4E15-AB34-202F96EE365B}"/>
    <cellStyle name="Normal 8 4 6 2 2" xfId="8540" xr:uid="{0C5463C8-2F18-4EA9-8503-6EF53A60C8C7}"/>
    <cellStyle name="Normal 8 4 6 2 2 2" xfId="15963" xr:uid="{DA124284-B191-48BE-8AB1-6B4454A39059}"/>
    <cellStyle name="Normal 8 4 6 2 2 2 2" xfId="30801" xr:uid="{2E77CAEB-3328-4DAB-8B93-E8ADCD4088AE}"/>
    <cellStyle name="Normal 8 4 6 2 2 2 3" xfId="45634" xr:uid="{EB58850C-B346-4DC5-98F3-709622B0DB8A}"/>
    <cellStyle name="Normal 8 4 6 2 2 3" xfId="23381" xr:uid="{9B6E51BD-40CE-43FB-8265-51AF2F6916D6}"/>
    <cellStyle name="Normal 8 4 6 2 2 4" xfId="38214" xr:uid="{29C03823-97D2-4619-B666-F7D4783ACFA9}"/>
    <cellStyle name="Normal 8 4 6 2 3" xfId="12725" xr:uid="{4DEE9E28-840F-4FF3-A548-F6653B8AAF46}"/>
    <cellStyle name="Normal 8 4 6 2 3 2" xfId="27563" xr:uid="{DB34F07E-83A9-4E1D-AAEA-492598B43EFC}"/>
    <cellStyle name="Normal 8 4 6 2 3 3" xfId="42396" xr:uid="{F45E4AB4-6D98-45DD-8F57-B30CB6E6AE4A}"/>
    <cellStyle name="Normal 8 4 6 2 4" xfId="20143" xr:uid="{2D2C02EE-07ED-45C5-96A6-09D630A1D6AE}"/>
    <cellStyle name="Normal 8 4 6 2 5" xfId="34976" xr:uid="{652EF534-148E-4748-8F91-8FD5EE453CD2}"/>
    <cellStyle name="Normal 8 4 6 3" xfId="7165" xr:uid="{6DE9395F-8E39-4ECD-9CC0-B4B54BDA2458}"/>
    <cellStyle name="Normal 8 4 6 3 2" xfId="14588" xr:uid="{F99B3122-2689-47B6-A23F-2C5F50657A80}"/>
    <cellStyle name="Normal 8 4 6 3 2 2" xfId="29426" xr:uid="{CDE99272-00B7-4A04-8307-7DCDC6BCA938}"/>
    <cellStyle name="Normal 8 4 6 3 2 3" xfId="44259" xr:uid="{EE905FE5-88C9-4510-A99F-F3F49A9BAC74}"/>
    <cellStyle name="Normal 8 4 6 3 3" xfId="22006" xr:uid="{03EAE7C9-009F-4457-B760-CA2CD5C1B71C}"/>
    <cellStyle name="Normal 8 4 6 3 4" xfId="36839" xr:uid="{019C9518-7EEF-41E8-8E63-7687A75D0648}"/>
    <cellStyle name="Normal 8 4 6 4" xfId="11349" xr:uid="{9F1F2D1C-DBF3-4D04-928B-C179E46F79ED}"/>
    <cellStyle name="Normal 8 4 6 4 2" xfId="26187" xr:uid="{4250593F-A07C-4728-A0B8-E6F960AA0ABF}"/>
    <cellStyle name="Normal 8 4 6 4 3" xfId="41020" xr:uid="{F4F41F72-4C8C-480B-94BD-BC0481E15955}"/>
    <cellStyle name="Normal 8 4 6 5" xfId="18767" xr:uid="{05832E1F-5346-46BC-9C6D-0DF43327B47C}"/>
    <cellStyle name="Normal 8 4 6 6" xfId="33600" xr:uid="{3CC6E03C-DD93-48A3-A4EB-3F9A663E2CD1}"/>
    <cellStyle name="Normal 8 4 7" xfId="3930" xr:uid="{35F6C6E2-BF4D-4346-BAFA-1A18F6749416}"/>
    <cellStyle name="Normal 8 4 7 2" xfId="5302" xr:uid="{6C39412B-4E29-45FB-90CF-C86EFA99F296}"/>
    <cellStyle name="Normal 8 4 7 2 2" xfId="8541" xr:uid="{A7665288-A599-4D5B-8EBA-929313EEBB9C}"/>
    <cellStyle name="Normal 8 4 7 2 2 2" xfId="15964" xr:uid="{52C62963-25B8-491B-8A9C-D85189CC6101}"/>
    <cellStyle name="Normal 8 4 7 2 2 2 2" xfId="30802" xr:uid="{9C5B6272-6C66-47E1-9E93-04FA44FB663E}"/>
    <cellStyle name="Normal 8 4 7 2 2 2 3" xfId="45635" xr:uid="{F7B1B664-DD11-4E09-8B24-12A9825B713F}"/>
    <cellStyle name="Normal 8 4 7 2 2 3" xfId="23382" xr:uid="{721ED014-5595-47DB-9E5B-3CBBE872115F}"/>
    <cellStyle name="Normal 8 4 7 2 2 4" xfId="38215" xr:uid="{4823F9C0-7412-4881-943A-2074283FCE44}"/>
    <cellStyle name="Normal 8 4 7 2 3" xfId="12726" xr:uid="{8FD35E87-AD80-4E67-A314-4B4ECC6CE30E}"/>
    <cellStyle name="Normal 8 4 7 2 3 2" xfId="27564" xr:uid="{12A9DB22-0E56-433F-891E-F03C23B441D2}"/>
    <cellStyle name="Normal 8 4 7 2 3 3" xfId="42397" xr:uid="{100FDF94-97E4-4332-9814-06774837DC88}"/>
    <cellStyle name="Normal 8 4 7 2 4" xfId="20144" xr:uid="{1E3B3ED6-C102-408C-8F82-319A575A3D31}"/>
    <cellStyle name="Normal 8 4 7 2 5" xfId="34977" xr:uid="{9FC437A8-FF96-4D07-AE4E-7F60C3474787}"/>
    <cellStyle name="Normal 8 4 7 3" xfId="7166" xr:uid="{EBC72307-6C1C-4627-AFF4-33F144EDAB13}"/>
    <cellStyle name="Normal 8 4 7 3 2" xfId="14589" xr:uid="{3572DCE5-A0AB-48F7-9A6C-1861FEE3E651}"/>
    <cellStyle name="Normal 8 4 7 3 2 2" xfId="29427" xr:uid="{0F23C8E2-D6F0-482A-AA77-33B7D8F75DFA}"/>
    <cellStyle name="Normal 8 4 7 3 2 3" xfId="44260" xr:uid="{9ED80EF6-D980-45C5-81BC-7B163F537DF0}"/>
    <cellStyle name="Normal 8 4 7 3 3" xfId="22007" xr:uid="{8D51D542-1A35-428A-A127-F37EB08D5601}"/>
    <cellStyle name="Normal 8 4 7 3 4" xfId="36840" xr:uid="{2DF097E8-66B9-4BEB-9FA2-7AFC1A59B97C}"/>
    <cellStyle name="Normal 8 4 7 4" xfId="11350" xr:uid="{44290FC6-3850-46C0-B75C-96313252DE6C}"/>
    <cellStyle name="Normal 8 4 7 4 2" xfId="26188" xr:uid="{848A5B53-3EBA-443F-ACA2-52F13FB49389}"/>
    <cellStyle name="Normal 8 4 7 4 3" xfId="41021" xr:uid="{708AF9C3-E96A-46E4-95A8-1CD80746AA5B}"/>
    <cellStyle name="Normal 8 4 7 5" xfId="18768" xr:uid="{A051DA20-101F-4836-B483-C31537054199}"/>
    <cellStyle name="Normal 8 4 7 6" xfId="33601" xr:uid="{88F1021C-05F4-4714-9CD9-2FB2E442806B}"/>
    <cellStyle name="Normal 8 4 8" xfId="5303" xr:uid="{A9FFD744-3A31-4B9F-A06D-BF6843B22F32}"/>
    <cellStyle name="Normal 8 4 8 2" xfId="8542" xr:uid="{770788B6-EC95-4CDA-9813-DAF7D6327A0D}"/>
    <cellStyle name="Normal 8 4 8 2 2" xfId="15965" xr:uid="{A5595A5C-22DE-4E74-BC59-CF32749020A9}"/>
    <cellStyle name="Normal 8 4 8 2 2 2" xfId="30803" xr:uid="{A362D996-BECE-4D68-902A-180D54C1BD89}"/>
    <cellStyle name="Normal 8 4 8 2 2 3" xfId="45636" xr:uid="{7624F6AE-8482-4EF2-8439-EAA34747F7F2}"/>
    <cellStyle name="Normal 8 4 8 2 3" xfId="23383" xr:uid="{FF1411E7-D288-4C5A-B4C7-5A05DB7A772A}"/>
    <cellStyle name="Normal 8 4 8 2 4" xfId="38216" xr:uid="{C33DA8DB-0965-4762-856D-6138469FF42A}"/>
    <cellStyle name="Normal 8 4 8 3" xfId="12727" xr:uid="{894E93A3-ED4E-4C06-BCB8-75DF37F1FD87}"/>
    <cellStyle name="Normal 8 4 8 3 2" xfId="27565" xr:uid="{4AFE5380-03EC-44E7-B9D9-C4F24C204A02}"/>
    <cellStyle name="Normal 8 4 8 3 3" xfId="42398" xr:uid="{430B687C-F3B6-4B95-AE01-F43A5C3ACE49}"/>
    <cellStyle name="Normal 8 4 8 4" xfId="20145" xr:uid="{3AE08BB9-E3D6-4C69-8294-150C887C0ECF}"/>
    <cellStyle name="Normal 8 4 8 5" xfId="34978" xr:uid="{3D0533D3-3D6C-40A1-BA8A-65D3827140CC}"/>
    <cellStyle name="Normal 8 4 9" xfId="6077" xr:uid="{8E9A2166-8C58-4AD6-A7E4-DA21AB35B3F0}"/>
    <cellStyle name="Normal 8 4 9 2" xfId="9315" xr:uid="{0401741F-0DB9-4E48-BECC-85CFA27D1867}"/>
    <cellStyle name="Normal 8 4 9 2 2" xfId="16738" xr:uid="{47902600-2A26-44E4-AB1A-2D3134B07380}"/>
    <cellStyle name="Normal 8 4 9 2 2 2" xfId="31576" xr:uid="{86EC83F0-8645-4253-AF49-C294DF7AA017}"/>
    <cellStyle name="Normal 8 4 9 2 2 3" xfId="46409" xr:uid="{44905411-D271-4375-88BD-522F3098ED0E}"/>
    <cellStyle name="Normal 8 4 9 2 3" xfId="24156" xr:uid="{E6AE25AD-F6E8-4A66-99B3-EEC1DFADCBF2}"/>
    <cellStyle name="Normal 8 4 9 2 4" xfId="38989" xr:uid="{3B026269-4F8B-4EAA-A230-2E690C77B32B}"/>
    <cellStyle name="Normal 8 4 9 3" xfId="13500" xr:uid="{1ACE35D5-054F-4AB4-BA00-D1264F2F81C5}"/>
    <cellStyle name="Normal 8 4 9 3 2" xfId="28338" xr:uid="{FE956215-F36A-4747-8886-A4331FDE92C6}"/>
    <cellStyle name="Normal 8 4 9 3 3" xfId="43171" xr:uid="{7C9CBA8A-0B68-499B-A513-B0F45BAE0F08}"/>
    <cellStyle name="Normal 8 4 9 4" xfId="20918" xr:uid="{1616097F-18D8-4C94-BB2B-B54B66C7B865}"/>
    <cellStyle name="Normal 8 4 9 5" xfId="35751" xr:uid="{298A9C63-8395-4BE0-A201-471F49EBC802}"/>
    <cellStyle name="Normal 8 40" xfId="2778" xr:uid="{D9504E60-FE35-4AE9-8F92-4581E0EECA9A}"/>
    <cellStyle name="Normal 8 40 10" xfId="32439" xr:uid="{9CA317D9-52F0-4D01-A147-566D750D9C32}"/>
    <cellStyle name="Normal 8 40 2" xfId="3932" xr:uid="{704F7B11-91E4-4C94-9CA5-B02D31FA00DC}"/>
    <cellStyle name="Normal 8 40 2 2" xfId="5304" xr:uid="{E89B5D04-10AF-478D-B6C7-A339B805473A}"/>
    <cellStyle name="Normal 8 40 2 2 2" xfId="8543" xr:uid="{EC261536-59B2-4310-86D3-913F0CE7B6E0}"/>
    <cellStyle name="Normal 8 40 2 2 2 2" xfId="15966" xr:uid="{E894F176-2539-4008-A597-0BEDED51E47C}"/>
    <cellStyle name="Normal 8 40 2 2 2 2 2" xfId="30804" xr:uid="{071864FF-747E-4B81-A026-B036E2E0C3A5}"/>
    <cellStyle name="Normal 8 40 2 2 2 2 3" xfId="45637" xr:uid="{43E1DCEA-E7B1-4BCF-B378-F48C60A38251}"/>
    <cellStyle name="Normal 8 40 2 2 2 3" xfId="23384" xr:uid="{E364269F-E837-4536-9360-152ED8429388}"/>
    <cellStyle name="Normal 8 40 2 2 2 4" xfId="38217" xr:uid="{AE2AB2A2-F5D1-4956-B569-6BE2989EEA85}"/>
    <cellStyle name="Normal 8 40 2 2 3" xfId="12728" xr:uid="{7505DC02-E5F1-4CCF-8B8D-E9AF206490B9}"/>
    <cellStyle name="Normal 8 40 2 2 3 2" xfId="27566" xr:uid="{608A51BD-E7FE-41E4-A9F2-B517F2DA80FC}"/>
    <cellStyle name="Normal 8 40 2 2 3 3" xfId="42399" xr:uid="{5CEE3969-677D-43A0-A090-5F318AB818BE}"/>
    <cellStyle name="Normal 8 40 2 2 4" xfId="20146" xr:uid="{026EB059-DD1F-4EE1-BCE1-541060019F6F}"/>
    <cellStyle name="Normal 8 40 2 2 5" xfId="34979" xr:uid="{C72AB2C3-8E2A-4D92-BB9F-FC88E70BDAC3}"/>
    <cellStyle name="Normal 8 40 2 3" xfId="7168" xr:uid="{C83B0F51-8CF0-4621-9C2D-2D7619B6282D}"/>
    <cellStyle name="Normal 8 40 2 3 2" xfId="14591" xr:uid="{6C996184-CDE0-4831-A824-71EE607A08CD}"/>
    <cellStyle name="Normal 8 40 2 3 2 2" xfId="29429" xr:uid="{A29E78D6-6272-442E-9DB2-C8720AB15FCD}"/>
    <cellStyle name="Normal 8 40 2 3 2 3" xfId="44262" xr:uid="{D67C6432-1014-4530-B31D-C9D937682063}"/>
    <cellStyle name="Normal 8 40 2 3 3" xfId="22009" xr:uid="{6B63029D-4D9A-4B5C-96EA-CBA55252A16B}"/>
    <cellStyle name="Normal 8 40 2 3 4" xfId="36842" xr:uid="{3CD42124-42AF-4408-9478-841C9C7C8C05}"/>
    <cellStyle name="Normal 8 40 2 4" xfId="11352" xr:uid="{0FDDA319-275A-4EED-BA63-49FDCFECC17F}"/>
    <cellStyle name="Normal 8 40 2 4 2" xfId="26190" xr:uid="{3976DEB5-6275-483F-97ED-F1B3F6E365F8}"/>
    <cellStyle name="Normal 8 40 2 4 3" xfId="41023" xr:uid="{198AB815-C817-4EE8-BEFA-2345D40F031B}"/>
    <cellStyle name="Normal 8 40 2 5" xfId="18770" xr:uid="{07DFDE44-30F0-4997-A57F-46EC5072444E}"/>
    <cellStyle name="Normal 8 40 2 6" xfId="33603" xr:uid="{2B71A17A-DA98-4F51-A712-2D770BAD7DE9}"/>
    <cellStyle name="Normal 8 40 3" xfId="3933" xr:uid="{FEE1E0AB-9348-43DB-84B8-2DC5337A4053}"/>
    <cellStyle name="Normal 8 40 3 2" xfId="5305" xr:uid="{331B3B76-F6EE-4ECF-A667-0715F855F14A}"/>
    <cellStyle name="Normal 8 40 3 2 2" xfId="8544" xr:uid="{354D949C-21E4-481C-9AC5-7AFBAFA500C3}"/>
    <cellStyle name="Normal 8 40 3 2 2 2" xfId="15967" xr:uid="{C19EA2AC-90ED-4AC3-A067-CD45E0E531C5}"/>
    <cellStyle name="Normal 8 40 3 2 2 2 2" xfId="30805" xr:uid="{BD4F7F15-9858-49FA-BC1A-FB42D66300D9}"/>
    <cellStyle name="Normal 8 40 3 2 2 2 3" xfId="45638" xr:uid="{1F2D7235-A159-40CD-9BE1-94F8783631E3}"/>
    <cellStyle name="Normal 8 40 3 2 2 3" xfId="23385" xr:uid="{6702ECDA-6D11-4240-ADA8-8944833E53AF}"/>
    <cellStyle name="Normal 8 40 3 2 2 4" xfId="38218" xr:uid="{A511EE70-9DD0-497C-B4C5-F0D7BDB84581}"/>
    <cellStyle name="Normal 8 40 3 2 3" xfId="12729" xr:uid="{5DE3C506-AB87-4B37-8DC0-675F45737AC2}"/>
    <cellStyle name="Normal 8 40 3 2 3 2" xfId="27567" xr:uid="{0193B1E6-ACDE-4589-8FAD-8222B98F5784}"/>
    <cellStyle name="Normal 8 40 3 2 3 3" xfId="42400" xr:uid="{A6D62A16-CFA3-4723-B70A-4DB2C80764AC}"/>
    <cellStyle name="Normal 8 40 3 2 4" xfId="20147" xr:uid="{EC61C152-3899-46B5-A39E-CE01894C0AE1}"/>
    <cellStyle name="Normal 8 40 3 2 5" xfId="34980" xr:uid="{7741E978-8B6E-45EE-B11A-119D10DCD299}"/>
    <cellStyle name="Normal 8 40 3 3" xfId="7169" xr:uid="{957B28AB-10A9-49F3-94B9-A817353403B1}"/>
    <cellStyle name="Normal 8 40 3 3 2" xfId="14592" xr:uid="{16D06888-B0F5-4142-8923-C59B13BC9880}"/>
    <cellStyle name="Normal 8 40 3 3 2 2" xfId="29430" xr:uid="{501C4F92-B4C3-4665-BE05-8C1191B63112}"/>
    <cellStyle name="Normal 8 40 3 3 2 3" xfId="44263" xr:uid="{6ED704AA-7B7F-4E1B-9026-679C50ACCFCC}"/>
    <cellStyle name="Normal 8 40 3 3 3" xfId="22010" xr:uid="{4899C5B3-0E8D-4A89-8950-93158D4D9469}"/>
    <cellStyle name="Normal 8 40 3 3 4" xfId="36843" xr:uid="{38FCD00D-0109-4F1F-B943-3E1715061D87}"/>
    <cellStyle name="Normal 8 40 3 4" xfId="11353" xr:uid="{E93C772F-12CF-4598-868E-7AD3B944BB40}"/>
    <cellStyle name="Normal 8 40 3 4 2" xfId="26191" xr:uid="{636E44F6-FBA5-4C73-A8CF-BDC350A21EA8}"/>
    <cellStyle name="Normal 8 40 3 4 3" xfId="41024" xr:uid="{C12BE9EF-967A-4511-8B94-A51D916817DB}"/>
    <cellStyle name="Normal 8 40 3 5" xfId="18771" xr:uid="{AE32C326-74C8-4FE0-AC76-39B43C31341F}"/>
    <cellStyle name="Normal 8 40 3 6" xfId="33604" xr:uid="{13B990A0-B85F-4C83-82A6-99A69AD495DB}"/>
    <cellStyle name="Normal 8 40 4" xfId="5306" xr:uid="{88FA15D9-17CB-4E44-9E77-49B2A4546150}"/>
    <cellStyle name="Normal 8 40 4 2" xfId="8545" xr:uid="{2112132C-09C4-4EC0-AA76-32B77080E3C7}"/>
    <cellStyle name="Normal 8 40 4 2 2" xfId="15968" xr:uid="{E5CF91FA-81B1-4A1E-B818-A59FCB459E65}"/>
    <cellStyle name="Normal 8 40 4 2 2 2" xfId="30806" xr:uid="{F2C6A70A-A499-4170-AA4F-8DE540EB4989}"/>
    <cellStyle name="Normal 8 40 4 2 2 3" xfId="45639" xr:uid="{D88528AF-BBFF-45C5-BA31-F3B9F4AD1B21}"/>
    <cellStyle name="Normal 8 40 4 2 3" xfId="23386" xr:uid="{7B32B1D3-4A88-4B86-857E-CC6E1EE1B126}"/>
    <cellStyle name="Normal 8 40 4 2 4" xfId="38219" xr:uid="{551C478E-601E-4F1E-B1AE-38EC5B524160}"/>
    <cellStyle name="Normal 8 40 4 3" xfId="12730" xr:uid="{ED1EA06A-79A6-480C-9020-0EAA465077D8}"/>
    <cellStyle name="Normal 8 40 4 3 2" xfId="27568" xr:uid="{46AD24D3-31DE-4063-80C0-FCB557525C4C}"/>
    <cellStyle name="Normal 8 40 4 3 3" xfId="42401" xr:uid="{75855CFD-8B0E-494E-910B-35330DF1DCCD}"/>
    <cellStyle name="Normal 8 40 4 4" xfId="20148" xr:uid="{0E1A1EBE-B51A-407D-8AE9-0170031C8652}"/>
    <cellStyle name="Normal 8 40 4 5" xfId="34981" xr:uid="{4396A085-AAE0-4C15-BEEA-C5C5D2BC02BB}"/>
    <cellStyle name="Normal 8 40 5" xfId="5627" xr:uid="{3E414ABB-2FCB-47FA-BC24-6DD6F4E9B6F8}"/>
    <cellStyle name="Normal 8 40 5 2" xfId="8867" xr:uid="{E96C94B4-A55F-44F6-910A-3F659574881D}"/>
    <cellStyle name="Normal 8 40 5 2 2" xfId="16290" xr:uid="{807BFF30-4D03-41A1-9A16-8DBA2EF02F71}"/>
    <cellStyle name="Normal 8 40 5 2 2 2" xfId="31128" xr:uid="{588EF7BF-231F-40A1-B77D-3D56336C9968}"/>
    <cellStyle name="Normal 8 40 5 2 2 3" xfId="45961" xr:uid="{D57F5127-6C56-4228-A9DB-6C8EEE12FCDC}"/>
    <cellStyle name="Normal 8 40 5 2 3" xfId="23708" xr:uid="{5D09E4F3-2D62-4C2D-A082-787D8B576ECA}"/>
    <cellStyle name="Normal 8 40 5 2 4" xfId="38541" xr:uid="{9C0C1A57-A0C8-4EC6-848C-5A62D3F2F413}"/>
    <cellStyle name="Normal 8 40 5 3" xfId="13052" xr:uid="{EFF49FB5-7827-437D-99CF-529372A55CDE}"/>
    <cellStyle name="Normal 8 40 5 3 2" xfId="27890" xr:uid="{F48E07A3-16D8-4F6B-B691-F5D4376A79A0}"/>
    <cellStyle name="Normal 8 40 5 3 3" xfId="42723" xr:uid="{93CB7BE7-E856-4E32-AF0E-AFB4ABBF2DE7}"/>
    <cellStyle name="Normal 8 40 5 4" xfId="20470" xr:uid="{ADA76D1E-37F2-439B-A08D-A4C646B33AE1}"/>
    <cellStyle name="Normal 8 40 5 5" xfId="35303" xr:uid="{2D6B2EEE-2D75-4C6C-9F34-10278A0ED5C2}"/>
    <cellStyle name="Normal 8 40 6" xfId="3931" xr:uid="{3231E30E-E256-498D-8C85-A42DC5DDA7F3}"/>
    <cellStyle name="Normal 8 40 6 2" xfId="9682" xr:uid="{6EEF33FF-5805-484B-97C5-79F9273B4D7B}"/>
    <cellStyle name="Normal 8 40 6 2 2" xfId="17105" xr:uid="{88A550A3-B88E-4687-95E2-1A8D5CFE2F62}"/>
    <cellStyle name="Normal 8 40 6 2 2 2" xfId="31943" xr:uid="{E96E71C7-9233-49FE-A66E-AE04B2F6760B}"/>
    <cellStyle name="Normal 8 40 6 2 2 3" xfId="46776" xr:uid="{86FE42DC-C6DF-4C19-8DB8-3858BB82FA01}"/>
    <cellStyle name="Normal 8 40 6 2 3" xfId="24523" xr:uid="{3BD2C808-A64B-4BE3-B00C-51B3278F18C5}"/>
    <cellStyle name="Normal 8 40 6 2 4" xfId="39356" xr:uid="{A09C6441-5B93-4224-BC90-F116DF612F94}"/>
    <cellStyle name="Normal 8 40 6 3" xfId="11351" xr:uid="{6491A7D6-D0AD-45E8-9F7E-AD35439BAED5}"/>
    <cellStyle name="Normal 8 40 6 3 2" xfId="26189" xr:uid="{6CC3D73A-191A-49FE-A91E-5233E9133DDD}"/>
    <cellStyle name="Normal 8 40 6 3 3" xfId="41022" xr:uid="{398BE98E-AADC-4C82-B484-F32CE2F7D74E}"/>
    <cellStyle name="Normal 8 40 6 4" xfId="18769" xr:uid="{484584F4-18B4-4B25-8CAF-41840144C8EC}"/>
    <cellStyle name="Normal 8 40 6 5" xfId="33602" xr:uid="{4F1696FD-8A9C-4CF0-A994-6906FD89512C}"/>
    <cellStyle name="Normal 8 40 7" xfId="7167" xr:uid="{577706D5-EFD9-467C-8975-C768E767E5AD}"/>
    <cellStyle name="Normal 8 40 7 2" xfId="14590" xr:uid="{DC053E73-F952-4A9F-88FB-9D0749D7AB3F}"/>
    <cellStyle name="Normal 8 40 7 2 2" xfId="29428" xr:uid="{EFE58BD7-15D6-4936-8A63-0E77E21DF77C}"/>
    <cellStyle name="Normal 8 40 7 2 3" xfId="44261" xr:uid="{26529FB4-50C5-42C2-87AB-9B14E3FBC373}"/>
    <cellStyle name="Normal 8 40 7 3" xfId="22008" xr:uid="{1E7A1427-9C15-48C4-806A-3D35BE9DBD11}"/>
    <cellStyle name="Normal 8 40 7 4" xfId="36841" xr:uid="{BE420664-5868-4957-9B4E-BD6508ADFA67}"/>
    <cellStyle name="Normal 8 40 8" xfId="10188" xr:uid="{8C5C33B2-89E3-4698-B5FD-88A5C614B08D}"/>
    <cellStyle name="Normal 8 40 8 2" xfId="25026" xr:uid="{15FC2F72-2ED7-4878-B39F-6D3425E6DD1B}"/>
    <cellStyle name="Normal 8 40 8 3" xfId="39859" xr:uid="{110AA0E2-C2ED-4113-9241-0502113109C6}"/>
    <cellStyle name="Normal 8 40 9" xfId="17606" xr:uid="{D216D919-9AFE-4F9A-911F-FEEFFF1C7C66}"/>
    <cellStyle name="Normal 8 41" xfId="2794" xr:uid="{4BE4285C-D758-416E-8A23-EC52FEB50B1B}"/>
    <cellStyle name="Normal 8 41 10" xfId="32452" xr:uid="{241FE1B5-E087-4BBD-BE87-BBE5AF59DDD8}"/>
    <cellStyle name="Normal 8 41 2" xfId="3935" xr:uid="{005FE5B4-E1C4-43BA-A826-2CA4E1D35D71}"/>
    <cellStyle name="Normal 8 41 2 2" xfId="5307" xr:uid="{7C3DC5AC-6293-44BE-AB9F-AC3B3DE59D29}"/>
    <cellStyle name="Normal 8 41 2 2 2" xfId="8546" xr:uid="{0E96FAE3-0C93-4797-8EC5-AF5075039C6B}"/>
    <cellStyle name="Normal 8 41 2 2 2 2" xfId="15969" xr:uid="{BCF3DC7B-747A-4D2F-AB7F-A428590C362E}"/>
    <cellStyle name="Normal 8 41 2 2 2 2 2" xfId="30807" xr:uid="{8BDDDFE6-762C-4916-A157-53FD895D1452}"/>
    <cellStyle name="Normal 8 41 2 2 2 2 3" xfId="45640" xr:uid="{D88C7EFF-CEB0-4E3F-A386-CCEE149BC16E}"/>
    <cellStyle name="Normal 8 41 2 2 2 3" xfId="23387" xr:uid="{F98B3A40-DEF5-4283-B916-C84C7D29ED30}"/>
    <cellStyle name="Normal 8 41 2 2 2 4" xfId="38220" xr:uid="{97EE7CA7-5884-4A99-9C6C-AAD59556E2D6}"/>
    <cellStyle name="Normal 8 41 2 2 3" xfId="12731" xr:uid="{73CD57E8-6249-4FF7-8D1D-5D7413CA2264}"/>
    <cellStyle name="Normal 8 41 2 2 3 2" xfId="27569" xr:uid="{190D9516-A719-4BD9-B9B0-8EA9B113E0F7}"/>
    <cellStyle name="Normal 8 41 2 2 3 3" xfId="42402" xr:uid="{82A78923-751C-4039-B5A6-F9F0541748FC}"/>
    <cellStyle name="Normal 8 41 2 2 4" xfId="20149" xr:uid="{3AF5B722-807A-4165-B810-7559DC321979}"/>
    <cellStyle name="Normal 8 41 2 2 5" xfId="34982" xr:uid="{D7313CB2-191E-46F9-870D-953A3EB40529}"/>
    <cellStyle name="Normal 8 41 2 3" xfId="7171" xr:uid="{639724C7-B251-4C27-B98B-3E50195D88E4}"/>
    <cellStyle name="Normal 8 41 2 3 2" xfId="14594" xr:uid="{05AEA4E3-23DC-4520-AAD2-5192CA061260}"/>
    <cellStyle name="Normal 8 41 2 3 2 2" xfId="29432" xr:uid="{33BE0BEA-2C98-4E33-AE21-C7A183C40C63}"/>
    <cellStyle name="Normal 8 41 2 3 2 3" xfId="44265" xr:uid="{98C44340-AE56-49AB-9DD9-EE87D3BC6183}"/>
    <cellStyle name="Normal 8 41 2 3 3" xfId="22012" xr:uid="{3913ACDB-775F-44F1-A189-13107B6AD303}"/>
    <cellStyle name="Normal 8 41 2 3 4" xfId="36845" xr:uid="{A9273824-425F-4E22-B67B-175321760D46}"/>
    <cellStyle name="Normal 8 41 2 4" xfId="11355" xr:uid="{A3998255-FD54-4641-832E-728D61644213}"/>
    <cellStyle name="Normal 8 41 2 4 2" xfId="26193" xr:uid="{C04420BE-2B69-4EF6-9AB1-4C8856E9FD8A}"/>
    <cellStyle name="Normal 8 41 2 4 3" xfId="41026" xr:uid="{F1B6C508-7252-419F-8D09-42F72DB2A926}"/>
    <cellStyle name="Normal 8 41 2 5" xfId="18773" xr:uid="{E7929DBD-6040-4AB1-BA09-B8FABEA51C10}"/>
    <cellStyle name="Normal 8 41 2 6" xfId="33606" xr:uid="{EE764CA0-6D1B-4A13-B110-D75CDC6A2CB4}"/>
    <cellStyle name="Normal 8 41 3" xfId="3936" xr:uid="{69D6454C-B041-4633-8100-07881FC4598C}"/>
    <cellStyle name="Normal 8 41 3 2" xfId="5308" xr:uid="{09A1E31E-A30F-447F-9BFC-389697D891CD}"/>
    <cellStyle name="Normal 8 41 3 2 2" xfId="8547" xr:uid="{01E0106D-2D1F-4CA7-962A-B614B1038251}"/>
    <cellStyle name="Normal 8 41 3 2 2 2" xfId="15970" xr:uid="{F902D692-3D12-4FDB-AE2F-69166F919D34}"/>
    <cellStyle name="Normal 8 41 3 2 2 2 2" xfId="30808" xr:uid="{356CF136-4547-4A42-ABC3-C7B4F845A37E}"/>
    <cellStyle name="Normal 8 41 3 2 2 2 3" xfId="45641" xr:uid="{7A245284-7C0E-4CBB-8564-24F1CABA7CA1}"/>
    <cellStyle name="Normal 8 41 3 2 2 3" xfId="23388" xr:uid="{1FC98892-7D36-451C-862B-EDC488CD7B7E}"/>
    <cellStyle name="Normal 8 41 3 2 2 4" xfId="38221" xr:uid="{3FAD7B76-1D12-4693-8A11-F6FCD966146C}"/>
    <cellStyle name="Normal 8 41 3 2 3" xfId="12732" xr:uid="{A00E0FBC-ECA3-4C32-9200-81595DEF7B95}"/>
    <cellStyle name="Normal 8 41 3 2 3 2" xfId="27570" xr:uid="{508C6881-8D16-47A7-9375-AA8E67BCB8ED}"/>
    <cellStyle name="Normal 8 41 3 2 3 3" xfId="42403" xr:uid="{EC9252EC-88B7-4E39-9BAC-0A4C7FC29A29}"/>
    <cellStyle name="Normal 8 41 3 2 4" xfId="20150" xr:uid="{429CC420-BE03-4897-9291-12872DCFEB39}"/>
    <cellStyle name="Normal 8 41 3 2 5" xfId="34983" xr:uid="{D05D1A8E-9591-4231-B7FC-2643503A9609}"/>
    <cellStyle name="Normal 8 41 3 3" xfId="7172" xr:uid="{0483F4B3-F759-4068-A881-FE98047E5D4D}"/>
    <cellStyle name="Normal 8 41 3 3 2" xfId="14595" xr:uid="{65FCB132-3214-4C5E-9238-B7C28BA3B2EA}"/>
    <cellStyle name="Normal 8 41 3 3 2 2" xfId="29433" xr:uid="{9AF39552-DC54-409A-80F0-37309DB1B8EE}"/>
    <cellStyle name="Normal 8 41 3 3 2 3" xfId="44266" xr:uid="{39BB0D4A-2DEA-4172-AEBC-1427F0289BBC}"/>
    <cellStyle name="Normal 8 41 3 3 3" xfId="22013" xr:uid="{4773E9B5-B345-4964-AAF9-1D173CCA3329}"/>
    <cellStyle name="Normal 8 41 3 3 4" xfId="36846" xr:uid="{935FA5B1-8CE8-498C-A798-8CFC96EE7B2C}"/>
    <cellStyle name="Normal 8 41 3 4" xfId="11356" xr:uid="{2F1D6C6B-AAD3-416C-A9FC-86DA3E118D05}"/>
    <cellStyle name="Normal 8 41 3 4 2" xfId="26194" xr:uid="{242452E9-4095-4E52-B2D5-349CDA9D12FD}"/>
    <cellStyle name="Normal 8 41 3 4 3" xfId="41027" xr:uid="{BAF350D9-7A3C-4F72-8116-1E881EB179EE}"/>
    <cellStyle name="Normal 8 41 3 5" xfId="18774" xr:uid="{F98EACFC-8E9E-43D2-8297-ECC49D2F6EA5}"/>
    <cellStyle name="Normal 8 41 3 6" xfId="33607" xr:uid="{F8FEC507-410C-4AA8-95C5-6F2708A7AF97}"/>
    <cellStyle name="Normal 8 41 4" xfId="5309" xr:uid="{2EA481FD-88A9-4E28-A7E2-D97371633CE1}"/>
    <cellStyle name="Normal 8 41 4 2" xfId="8548" xr:uid="{7F662D4C-E3D9-442A-96A1-118578642958}"/>
    <cellStyle name="Normal 8 41 4 2 2" xfId="15971" xr:uid="{68AD2D30-BBB7-4C5A-A920-BE8D155C2B00}"/>
    <cellStyle name="Normal 8 41 4 2 2 2" xfId="30809" xr:uid="{CC4C228E-037C-4290-8424-7EAFAB0791C6}"/>
    <cellStyle name="Normal 8 41 4 2 2 3" xfId="45642" xr:uid="{AA5D8938-6147-4657-9B4B-B6A0F324C009}"/>
    <cellStyle name="Normal 8 41 4 2 3" xfId="23389" xr:uid="{6137CA0D-61F2-46D1-98A9-23A38A96D82A}"/>
    <cellStyle name="Normal 8 41 4 2 4" xfId="38222" xr:uid="{9DDC8A33-6730-4258-8B73-00B412F8FB7F}"/>
    <cellStyle name="Normal 8 41 4 3" xfId="12733" xr:uid="{84C88D5C-48EE-4A8C-857C-06C8D1E6D959}"/>
    <cellStyle name="Normal 8 41 4 3 2" xfId="27571" xr:uid="{EE24AAEE-EAAC-43AB-948E-1D1A4CAA5593}"/>
    <cellStyle name="Normal 8 41 4 3 3" xfId="42404" xr:uid="{51562464-0388-4199-B17F-548E1239C3AD}"/>
    <cellStyle name="Normal 8 41 4 4" xfId="20151" xr:uid="{3E0DE91F-1635-4E68-A754-3C2BEDAEFD6A}"/>
    <cellStyle name="Normal 8 41 4 5" xfId="34984" xr:uid="{45E82D5D-9948-4275-A9E6-685923A66781}"/>
    <cellStyle name="Normal 8 41 5" xfId="5916" xr:uid="{98F8A4FE-BF5F-4BCC-9610-B7E54FC7E26A}"/>
    <cellStyle name="Normal 8 41 5 2" xfId="9154" xr:uid="{4120BCF7-4D1C-4DD8-97BC-64B940BDDBDD}"/>
    <cellStyle name="Normal 8 41 5 2 2" xfId="16577" xr:uid="{3CACED44-5319-4C2D-8F05-56FD6C1EC8A4}"/>
    <cellStyle name="Normal 8 41 5 2 2 2" xfId="31415" xr:uid="{0C08631C-AB54-4247-A202-1D5EC3466E03}"/>
    <cellStyle name="Normal 8 41 5 2 2 3" xfId="46248" xr:uid="{FF9B255E-99DD-42FB-AD3A-EA72F6BD0A5E}"/>
    <cellStyle name="Normal 8 41 5 2 3" xfId="23995" xr:uid="{2D49625F-366D-49C9-9891-A402D8D0B878}"/>
    <cellStyle name="Normal 8 41 5 2 4" xfId="38828" xr:uid="{8BFF92FF-57B8-4B87-B48B-D0E91B336B27}"/>
    <cellStyle name="Normal 8 41 5 3" xfId="13339" xr:uid="{F4599E1F-9DD3-467E-BF73-85073C776981}"/>
    <cellStyle name="Normal 8 41 5 3 2" xfId="28177" xr:uid="{0CA8C070-DAC1-401F-8965-6D6AD336B8AF}"/>
    <cellStyle name="Normal 8 41 5 3 3" xfId="43010" xr:uid="{CDC8F025-D310-4A41-9C28-9D8320853BA9}"/>
    <cellStyle name="Normal 8 41 5 4" xfId="20757" xr:uid="{E5EF1F7E-1F37-4225-B5AE-B588A5FDD48E}"/>
    <cellStyle name="Normal 8 41 5 5" xfId="35590" xr:uid="{1CF2E835-7B93-4F36-A345-4067F9D83250}"/>
    <cellStyle name="Normal 8 41 6" xfId="3934" xr:uid="{99329344-1FA4-4E0A-BB06-1AFA5A7811A5}"/>
    <cellStyle name="Normal 8 41 6 2" xfId="9683" xr:uid="{FE69F9B9-E336-40A3-B50B-248B73AB04D8}"/>
    <cellStyle name="Normal 8 41 6 2 2" xfId="17106" xr:uid="{45347954-CE5B-4D5A-BC6F-5CD31E85F492}"/>
    <cellStyle name="Normal 8 41 6 2 2 2" xfId="31944" xr:uid="{3FF2B8C4-2526-443C-822C-5C4A48BF7440}"/>
    <cellStyle name="Normal 8 41 6 2 2 3" xfId="46777" xr:uid="{0FC01B92-8E50-406F-9184-1CCF2AAE92A2}"/>
    <cellStyle name="Normal 8 41 6 2 3" xfId="24524" xr:uid="{C5E9DE4A-C039-447B-B3A8-718C9C814994}"/>
    <cellStyle name="Normal 8 41 6 2 4" xfId="39357" xr:uid="{F7E0C0D8-F19C-4495-BAB9-EE34872372AF}"/>
    <cellStyle name="Normal 8 41 6 3" xfId="11354" xr:uid="{F9F73CCC-1067-4111-BD47-0016C54246C0}"/>
    <cellStyle name="Normal 8 41 6 3 2" xfId="26192" xr:uid="{9D10A4A5-B4DB-47E5-B179-08125D1A70AA}"/>
    <cellStyle name="Normal 8 41 6 3 3" xfId="41025" xr:uid="{70CAA1D8-18E4-4357-8B44-9DFAAEA6E185}"/>
    <cellStyle name="Normal 8 41 6 4" xfId="18772" xr:uid="{B15D47A1-076B-4BB7-9001-45928397B15E}"/>
    <cellStyle name="Normal 8 41 6 5" xfId="33605" xr:uid="{1C187973-98AD-4BA1-AB08-3B3C2043445E}"/>
    <cellStyle name="Normal 8 41 7" xfId="7170" xr:uid="{FBBF9AF0-8697-4609-B489-27E982E9BF80}"/>
    <cellStyle name="Normal 8 41 7 2" xfId="14593" xr:uid="{79EAB423-CD52-4D41-9CAB-6A5013922A7E}"/>
    <cellStyle name="Normal 8 41 7 2 2" xfId="29431" xr:uid="{EF9A6F45-596B-4D62-B0BF-ADFFA3381489}"/>
    <cellStyle name="Normal 8 41 7 2 3" xfId="44264" xr:uid="{C3D385C6-56A3-4524-8422-EEDFCCB3DD3F}"/>
    <cellStyle name="Normal 8 41 7 3" xfId="22011" xr:uid="{FC97C095-9D14-4714-B481-1B12EF9499E9}"/>
    <cellStyle name="Normal 8 41 7 4" xfId="36844" xr:uid="{A8349F27-E013-400D-8AA4-0B28FC6764BF}"/>
    <cellStyle name="Normal 8 41 8" xfId="10201" xr:uid="{E7A13CC4-31B3-4A60-99FA-6959EB401DA0}"/>
    <cellStyle name="Normal 8 41 8 2" xfId="25039" xr:uid="{FD39D0E6-DFEF-4A04-907E-A77B2D672012}"/>
    <cellStyle name="Normal 8 41 8 3" xfId="39872" xr:uid="{41885370-4322-449E-8A0D-F3AD4433CAB4}"/>
    <cellStyle name="Normal 8 41 9" xfId="17619" xr:uid="{C00EB6B5-0ADB-4AF5-8CC5-8E56F5E88186}"/>
    <cellStyle name="Normal 8 42" xfId="2807" xr:uid="{548E3499-F61F-458D-B68D-B128834AA6C2}"/>
    <cellStyle name="Normal 8 42 10" xfId="32463" xr:uid="{7AD9A4D7-2B0F-46B4-8902-953F7D825895}"/>
    <cellStyle name="Normal 8 42 2" xfId="3938" xr:uid="{4D004961-5613-4B20-ADBA-781746F8E7AE}"/>
    <cellStyle name="Normal 8 42 2 2" xfId="5310" xr:uid="{56686512-E576-4A52-AD15-C1DDC8A22357}"/>
    <cellStyle name="Normal 8 42 2 2 2" xfId="8549" xr:uid="{AE406531-C57B-456F-85DC-51E0EF636102}"/>
    <cellStyle name="Normal 8 42 2 2 2 2" xfId="15972" xr:uid="{7EFC5ADB-55A6-4113-9FF9-D635439B5ACC}"/>
    <cellStyle name="Normal 8 42 2 2 2 2 2" xfId="30810" xr:uid="{CCD6019A-3FD4-482A-BF86-6F102B507AE8}"/>
    <cellStyle name="Normal 8 42 2 2 2 2 3" xfId="45643" xr:uid="{05C6C95F-24DE-4EE7-8F0E-EED47BE6FA19}"/>
    <cellStyle name="Normal 8 42 2 2 2 3" xfId="23390" xr:uid="{47306F5C-9ACE-4013-9BBA-20E26021B55D}"/>
    <cellStyle name="Normal 8 42 2 2 2 4" xfId="38223" xr:uid="{4FF9BF47-594D-46D4-B196-6673BEFDE2F0}"/>
    <cellStyle name="Normal 8 42 2 2 3" xfId="12734" xr:uid="{C3D4045C-CBCE-476A-9A61-038816A0DA7B}"/>
    <cellStyle name="Normal 8 42 2 2 3 2" xfId="27572" xr:uid="{36AEA7A1-A9E3-4696-89EF-A7647E52A505}"/>
    <cellStyle name="Normal 8 42 2 2 3 3" xfId="42405" xr:uid="{91FBC28D-4BB3-441A-B8FD-C503A6CFEB41}"/>
    <cellStyle name="Normal 8 42 2 2 4" xfId="20152" xr:uid="{805079EC-B431-4934-88B5-0CBDEFBC860B}"/>
    <cellStyle name="Normal 8 42 2 2 5" xfId="34985" xr:uid="{2D2ECBF5-8A9F-4F99-9CC7-AFA768501B91}"/>
    <cellStyle name="Normal 8 42 2 3" xfId="7174" xr:uid="{D707116C-621A-489C-AAA3-62B93694463E}"/>
    <cellStyle name="Normal 8 42 2 3 2" xfId="14597" xr:uid="{86F1AB97-1E9A-45FB-B850-F88D27DB9CA1}"/>
    <cellStyle name="Normal 8 42 2 3 2 2" xfId="29435" xr:uid="{94033142-0702-4EE9-A330-F177880A79E4}"/>
    <cellStyle name="Normal 8 42 2 3 2 3" xfId="44268" xr:uid="{56FB2288-1339-4D86-940E-FBA9329E913C}"/>
    <cellStyle name="Normal 8 42 2 3 3" xfId="22015" xr:uid="{D41C9F23-7B63-4775-BFC4-3B988F9DD2EF}"/>
    <cellStyle name="Normal 8 42 2 3 4" xfId="36848" xr:uid="{94539F8D-1B9C-4DFD-B5EB-697B7B8F8996}"/>
    <cellStyle name="Normal 8 42 2 4" xfId="11358" xr:uid="{9CF657AA-4FF6-40A3-A09F-98B9E0AEE34A}"/>
    <cellStyle name="Normal 8 42 2 4 2" xfId="26196" xr:uid="{0CD2A5B4-1335-4AAD-B771-9259150BDE21}"/>
    <cellStyle name="Normal 8 42 2 4 3" xfId="41029" xr:uid="{5EA2846C-0ACB-45D5-9AD7-E816F4532CDF}"/>
    <cellStyle name="Normal 8 42 2 5" xfId="18776" xr:uid="{6D419181-BDDD-47ED-92D8-CC05A531C0BE}"/>
    <cellStyle name="Normal 8 42 2 6" xfId="33609" xr:uid="{BD62485C-DE67-4EA2-9E98-C61F8AB37175}"/>
    <cellStyle name="Normal 8 42 3" xfId="3939" xr:uid="{2EE54194-62BD-4464-A6ED-4B8A1DF924DE}"/>
    <cellStyle name="Normal 8 42 3 2" xfId="5311" xr:uid="{0CD7BD9B-03B6-4F5B-B677-EC8DABEF93B1}"/>
    <cellStyle name="Normal 8 42 3 2 2" xfId="8550" xr:uid="{050A1483-9B5D-4A2E-A550-FE144ADC8589}"/>
    <cellStyle name="Normal 8 42 3 2 2 2" xfId="15973" xr:uid="{1409D4C8-2F2F-4047-B80C-86FB8A1076E8}"/>
    <cellStyle name="Normal 8 42 3 2 2 2 2" xfId="30811" xr:uid="{8C946552-623B-466E-A5E8-51BCF5A403B1}"/>
    <cellStyle name="Normal 8 42 3 2 2 2 3" xfId="45644" xr:uid="{B6E883D2-87CE-4C84-8489-518B96D0B24F}"/>
    <cellStyle name="Normal 8 42 3 2 2 3" xfId="23391" xr:uid="{11CE0ED6-8AF9-482F-91B1-C3DB7A8359CA}"/>
    <cellStyle name="Normal 8 42 3 2 2 4" xfId="38224" xr:uid="{4EB5BBE0-473B-4738-B209-C8CEBE6D7495}"/>
    <cellStyle name="Normal 8 42 3 2 3" xfId="12735" xr:uid="{47B53DD5-B39A-4095-9D22-8E2F9C2A85A0}"/>
    <cellStyle name="Normal 8 42 3 2 3 2" xfId="27573" xr:uid="{7505B61C-54F5-4CF2-9829-76374FB7A140}"/>
    <cellStyle name="Normal 8 42 3 2 3 3" xfId="42406" xr:uid="{74DED6B1-C220-44E9-B5A8-B51CC437376E}"/>
    <cellStyle name="Normal 8 42 3 2 4" xfId="20153" xr:uid="{B5A7597E-6494-4433-A37D-556EBA90B1A7}"/>
    <cellStyle name="Normal 8 42 3 2 5" xfId="34986" xr:uid="{09A3AB26-E691-405E-8DFE-77FA8FBC1CB7}"/>
    <cellStyle name="Normal 8 42 3 3" xfId="7175" xr:uid="{6B30B6AF-79BF-4C3C-91CE-B7B9643A38BF}"/>
    <cellStyle name="Normal 8 42 3 3 2" xfId="14598" xr:uid="{8DC7EE33-5C9D-44B9-AF44-B00EF7FD8AF7}"/>
    <cellStyle name="Normal 8 42 3 3 2 2" xfId="29436" xr:uid="{B8F3B77C-F7FC-44C5-B6B1-4922C7850B24}"/>
    <cellStyle name="Normal 8 42 3 3 2 3" xfId="44269" xr:uid="{FCC2FF05-00D8-4120-A793-5127E71B6FD0}"/>
    <cellStyle name="Normal 8 42 3 3 3" xfId="22016" xr:uid="{A406D136-0025-497F-B6C3-93F96B1C9E37}"/>
    <cellStyle name="Normal 8 42 3 3 4" xfId="36849" xr:uid="{A48FB489-3E61-4BAB-A101-987891A48CE9}"/>
    <cellStyle name="Normal 8 42 3 4" xfId="11359" xr:uid="{200AC2F3-C485-48DD-8593-8BDA3F452EB5}"/>
    <cellStyle name="Normal 8 42 3 4 2" xfId="26197" xr:uid="{827A7DEE-4673-413F-8A2D-5DB8A245E5AE}"/>
    <cellStyle name="Normal 8 42 3 4 3" xfId="41030" xr:uid="{EDA711E2-A261-4E73-AE1E-D43948256AD9}"/>
    <cellStyle name="Normal 8 42 3 5" xfId="18777" xr:uid="{A29AC339-BC3B-4511-B37C-E8C4D919BF0C}"/>
    <cellStyle name="Normal 8 42 3 6" xfId="33610" xr:uid="{78040CB0-3988-498C-AC96-4BE4371CCA0C}"/>
    <cellStyle name="Normal 8 42 4" xfId="5312" xr:uid="{EE34A812-083A-45AF-A7E1-9170E27F8FB9}"/>
    <cellStyle name="Normal 8 42 4 2" xfId="8551" xr:uid="{D39FABC8-2F37-472B-AF78-E2EC1551DED5}"/>
    <cellStyle name="Normal 8 42 4 2 2" xfId="15974" xr:uid="{DBFD9F71-E24B-42DB-A150-51CB4C4B68F3}"/>
    <cellStyle name="Normal 8 42 4 2 2 2" xfId="30812" xr:uid="{D8858AA8-A67B-4CA6-8C1C-B9284D05BF82}"/>
    <cellStyle name="Normal 8 42 4 2 2 3" xfId="45645" xr:uid="{A8A2EC79-DE33-442C-A784-A92921955F1A}"/>
    <cellStyle name="Normal 8 42 4 2 3" xfId="23392" xr:uid="{E7B731DC-F7FA-4D62-8370-1E62D4ADE811}"/>
    <cellStyle name="Normal 8 42 4 2 4" xfId="38225" xr:uid="{F2BC8331-C7EB-4BEE-8997-E09192397DC3}"/>
    <cellStyle name="Normal 8 42 4 3" xfId="12736" xr:uid="{CC48628D-EFA1-401F-8D4D-7868A5C0C9B0}"/>
    <cellStyle name="Normal 8 42 4 3 2" xfId="27574" xr:uid="{7205765E-0A17-43FB-B43A-CB2C44A22D0B}"/>
    <cellStyle name="Normal 8 42 4 3 3" xfId="42407" xr:uid="{D6DEFE40-1FC8-422E-B038-8C471A835DDE}"/>
    <cellStyle name="Normal 8 42 4 4" xfId="20154" xr:uid="{A68CE342-F374-4FBC-83DF-34946B0C48B0}"/>
    <cellStyle name="Normal 8 42 4 5" xfId="34987" xr:uid="{FFE43ECF-3B4E-4F0E-ACF7-6A66A7139033}"/>
    <cellStyle name="Normal 8 42 5" xfId="5855" xr:uid="{E8F0024A-4720-4283-BACE-767A8E9EE6B1}"/>
    <cellStyle name="Normal 8 42 5 2" xfId="9094" xr:uid="{98580703-6E41-405E-8A1D-87EE6EA294B7}"/>
    <cellStyle name="Normal 8 42 5 2 2" xfId="16517" xr:uid="{18D40B73-8AF1-4383-ADBD-B2C55C58CF86}"/>
    <cellStyle name="Normal 8 42 5 2 2 2" xfId="31355" xr:uid="{EEED3747-BE60-4489-8E09-A6E86DF88509}"/>
    <cellStyle name="Normal 8 42 5 2 2 3" xfId="46188" xr:uid="{A9350D31-6F25-4CD1-B37F-AA8F8AC2BC85}"/>
    <cellStyle name="Normal 8 42 5 2 3" xfId="23935" xr:uid="{26A80BAC-15E8-482B-9ED6-BE20BD5099F5}"/>
    <cellStyle name="Normal 8 42 5 2 4" xfId="38768" xr:uid="{7C9E1C6D-6054-4DB8-9443-A7964EF9B3E6}"/>
    <cellStyle name="Normal 8 42 5 3" xfId="13279" xr:uid="{6BD34FD6-08D3-47E4-8A97-82D4B6DC0451}"/>
    <cellStyle name="Normal 8 42 5 3 2" xfId="28117" xr:uid="{5A668012-8454-4987-B60B-90FF62A24E4F}"/>
    <cellStyle name="Normal 8 42 5 3 3" xfId="42950" xr:uid="{09F4990C-8219-48E5-95DF-653ECB97AE86}"/>
    <cellStyle name="Normal 8 42 5 4" xfId="20697" xr:uid="{91B22089-6DBE-4AF5-810A-40B8D1E3260C}"/>
    <cellStyle name="Normal 8 42 5 5" xfId="35530" xr:uid="{8F8939E6-36AE-480F-8ABB-C4E0D86A41A6}"/>
    <cellStyle name="Normal 8 42 6" xfId="3937" xr:uid="{7EE5588D-74FC-46C3-9FDE-FE18C5375EA0}"/>
    <cellStyle name="Normal 8 42 6 2" xfId="9684" xr:uid="{00996E6F-0532-48E4-AD40-7FF229FE0A0F}"/>
    <cellStyle name="Normal 8 42 6 2 2" xfId="17107" xr:uid="{48028DC4-CA12-46D7-9E44-ED5CFCEA4B4B}"/>
    <cellStyle name="Normal 8 42 6 2 2 2" xfId="31945" xr:uid="{BBF5299F-7420-42BA-9BEC-94DA82F3ED06}"/>
    <cellStyle name="Normal 8 42 6 2 2 3" xfId="46778" xr:uid="{DBFF99B5-93F3-4280-B9D8-085AADC770A8}"/>
    <cellStyle name="Normal 8 42 6 2 3" xfId="24525" xr:uid="{5AC9999F-7E79-4E8B-A737-A02124853F6B}"/>
    <cellStyle name="Normal 8 42 6 2 4" xfId="39358" xr:uid="{895050E6-22A9-4ADB-A31F-FC65F4C1C329}"/>
    <cellStyle name="Normal 8 42 6 3" xfId="11357" xr:uid="{815CC2EF-38E5-4A1A-A837-A5811ACABCEA}"/>
    <cellStyle name="Normal 8 42 6 3 2" xfId="26195" xr:uid="{5822C9D9-22B2-400F-877E-C68D16E924D0}"/>
    <cellStyle name="Normal 8 42 6 3 3" xfId="41028" xr:uid="{B10D9CC8-99A3-4E3B-8646-4B8F1807A53E}"/>
    <cellStyle name="Normal 8 42 6 4" xfId="18775" xr:uid="{2ED98E47-D326-4455-AEF0-866B83E1ED9C}"/>
    <cellStyle name="Normal 8 42 6 5" xfId="33608" xr:uid="{60827995-FB83-4F5D-A9EE-E8C5EDD18DC6}"/>
    <cellStyle name="Normal 8 42 7" xfId="7173" xr:uid="{3A318828-4972-4A42-8235-66DAF6B8988D}"/>
    <cellStyle name="Normal 8 42 7 2" xfId="14596" xr:uid="{8EBFB9B0-4028-4741-9BFE-E6C637F572A2}"/>
    <cellStyle name="Normal 8 42 7 2 2" xfId="29434" xr:uid="{436F1BB2-6905-4A1D-A054-F99CD5B0C505}"/>
    <cellStyle name="Normal 8 42 7 2 3" xfId="44267" xr:uid="{2A62F2CE-0C63-4FF9-99CF-6DD26C988720}"/>
    <cellStyle name="Normal 8 42 7 3" xfId="22014" xr:uid="{979E39C8-7BB9-4FCC-B61F-D3BE8391ACEA}"/>
    <cellStyle name="Normal 8 42 7 4" xfId="36847" xr:uid="{EDDDCA1C-B5B6-4300-907B-AF8D0D5B92A5}"/>
    <cellStyle name="Normal 8 42 8" xfId="10212" xr:uid="{AF2CAA62-F311-456D-9407-06527D335AC8}"/>
    <cellStyle name="Normal 8 42 8 2" xfId="25050" xr:uid="{BAA3C911-A563-45AF-8EDA-22115AFEB8CB}"/>
    <cellStyle name="Normal 8 42 8 3" xfId="39883" xr:uid="{4D67902A-7A6B-4DCD-B7C5-E4D5DD37C8C4}"/>
    <cellStyle name="Normal 8 42 9" xfId="17630" xr:uid="{B1C94622-F803-4836-9089-70C42EB13C93}"/>
    <cellStyle name="Normal 8 43" xfId="2816" xr:uid="{661BE05E-D078-4694-A18D-84A975556322}"/>
    <cellStyle name="Normal 8 43 10" xfId="32474" xr:uid="{5D64818D-F35B-4085-9568-E09905FCD249}"/>
    <cellStyle name="Normal 8 43 2" xfId="3941" xr:uid="{69B95F34-DA73-4F31-95FF-3CB9A468287F}"/>
    <cellStyle name="Normal 8 43 2 2" xfId="5313" xr:uid="{674F8BA1-D6A5-4418-B826-FDA2F8D03C94}"/>
    <cellStyle name="Normal 8 43 2 2 2" xfId="8552" xr:uid="{0CBCEB83-CE8D-4870-B783-AD4DFFDC9BB8}"/>
    <cellStyle name="Normal 8 43 2 2 2 2" xfId="15975" xr:uid="{4F00F804-9736-4D36-AB88-9B26683E5D11}"/>
    <cellStyle name="Normal 8 43 2 2 2 2 2" xfId="30813" xr:uid="{9EC8D64D-07F0-45E2-86D5-735ADA7CD8B4}"/>
    <cellStyle name="Normal 8 43 2 2 2 2 3" xfId="45646" xr:uid="{08A7AEC0-265D-4588-8FC2-A3E4B30DA608}"/>
    <cellStyle name="Normal 8 43 2 2 2 3" xfId="23393" xr:uid="{A275C287-4508-4831-B569-40995EE423FA}"/>
    <cellStyle name="Normal 8 43 2 2 2 4" xfId="38226" xr:uid="{61991C60-6077-4D3B-A4CC-E061246BCF52}"/>
    <cellStyle name="Normal 8 43 2 2 3" xfId="12737" xr:uid="{7BEA64DB-2BEC-4A2B-81AB-219B475939FA}"/>
    <cellStyle name="Normal 8 43 2 2 3 2" xfId="27575" xr:uid="{F5808DB5-1777-42DC-A2C6-D313FA709511}"/>
    <cellStyle name="Normal 8 43 2 2 3 3" xfId="42408" xr:uid="{EC5297A6-A8D0-47E6-81D6-68680CD11880}"/>
    <cellStyle name="Normal 8 43 2 2 4" xfId="20155" xr:uid="{5BD0E08B-C124-4524-A326-855BF37F7BCE}"/>
    <cellStyle name="Normal 8 43 2 2 5" xfId="34988" xr:uid="{D97BDB0E-AC9C-4EB2-93FC-4291DBC312DE}"/>
    <cellStyle name="Normal 8 43 2 3" xfId="7177" xr:uid="{01B13722-8246-4752-A6E5-A31D2CE8FC5F}"/>
    <cellStyle name="Normal 8 43 2 3 2" xfId="14600" xr:uid="{A1D07AAD-60A8-435C-8F6C-D389674C1738}"/>
    <cellStyle name="Normal 8 43 2 3 2 2" xfId="29438" xr:uid="{60CD627E-064B-4A05-AE2E-C36497CA2D6A}"/>
    <cellStyle name="Normal 8 43 2 3 2 3" xfId="44271" xr:uid="{C622EA03-A044-4A26-AB52-5E747F434817}"/>
    <cellStyle name="Normal 8 43 2 3 3" xfId="22018" xr:uid="{38E5C5EC-ECE9-4F7C-8643-FF606F508ADB}"/>
    <cellStyle name="Normal 8 43 2 3 4" xfId="36851" xr:uid="{B79C6EAF-074D-483F-8E7F-1B4DC67ACF1D}"/>
    <cellStyle name="Normal 8 43 2 4" xfId="11361" xr:uid="{5BB93775-EE0D-40AC-983A-2BBA6C8CAC82}"/>
    <cellStyle name="Normal 8 43 2 4 2" xfId="26199" xr:uid="{1CA9231C-A540-4232-9D58-59F0AA936419}"/>
    <cellStyle name="Normal 8 43 2 4 3" xfId="41032" xr:uid="{E2500E90-AA55-4205-A6D5-6FEB2AC8A60A}"/>
    <cellStyle name="Normal 8 43 2 5" xfId="18779" xr:uid="{59CD4768-9A17-4413-BF12-721E1499B121}"/>
    <cellStyle name="Normal 8 43 2 6" xfId="33612" xr:uid="{F6CEE7D7-B300-4997-A39F-7C624FAE4999}"/>
    <cellStyle name="Normal 8 43 3" xfId="3942" xr:uid="{79F4D318-DD82-4809-83C1-F86297C02A4B}"/>
    <cellStyle name="Normal 8 43 3 2" xfId="5314" xr:uid="{360D56F1-351A-441C-8FC0-6C45ABE87A98}"/>
    <cellStyle name="Normal 8 43 3 2 2" xfId="8553" xr:uid="{5EF3D08B-6F49-46F0-A80E-7FA2732395A4}"/>
    <cellStyle name="Normal 8 43 3 2 2 2" xfId="15976" xr:uid="{3C7E6617-1468-4D29-82D6-9E1D528B2A59}"/>
    <cellStyle name="Normal 8 43 3 2 2 2 2" xfId="30814" xr:uid="{5A90670B-A81C-4EE7-AEAA-F11E7F2C251C}"/>
    <cellStyle name="Normal 8 43 3 2 2 2 3" xfId="45647" xr:uid="{79067B51-888F-4F7F-AE9D-BA1D50608FC3}"/>
    <cellStyle name="Normal 8 43 3 2 2 3" xfId="23394" xr:uid="{531A109D-EF1E-41F9-80D4-93B11B516E46}"/>
    <cellStyle name="Normal 8 43 3 2 2 4" xfId="38227" xr:uid="{64884D57-F5B8-4392-A98A-3D5346F326A3}"/>
    <cellStyle name="Normal 8 43 3 2 3" xfId="12738" xr:uid="{711F6797-C611-49EB-9270-4F58CB75971F}"/>
    <cellStyle name="Normal 8 43 3 2 3 2" xfId="27576" xr:uid="{78F0B095-883C-48C9-B862-3F1ED7E3A534}"/>
    <cellStyle name="Normal 8 43 3 2 3 3" xfId="42409" xr:uid="{2092A581-EE11-422A-904E-64644C5632AE}"/>
    <cellStyle name="Normal 8 43 3 2 4" xfId="20156" xr:uid="{26646D5D-CDCA-4FB3-8913-0AA2869106A0}"/>
    <cellStyle name="Normal 8 43 3 2 5" xfId="34989" xr:uid="{6C5F072F-193E-44DC-81C2-FC2A1D71F457}"/>
    <cellStyle name="Normal 8 43 3 3" xfId="7178" xr:uid="{7363A604-7BA3-44C4-BF0E-5D7805C6F050}"/>
    <cellStyle name="Normal 8 43 3 3 2" xfId="14601" xr:uid="{927D53C6-CACD-4EC9-A44A-A6EEE12B9BDD}"/>
    <cellStyle name="Normal 8 43 3 3 2 2" xfId="29439" xr:uid="{EB707ED0-6F41-45F3-B5E2-D30163B94924}"/>
    <cellStyle name="Normal 8 43 3 3 2 3" xfId="44272" xr:uid="{69044588-E310-4470-BCE1-6AA718139D8D}"/>
    <cellStyle name="Normal 8 43 3 3 3" xfId="22019" xr:uid="{C35F0AF0-BB50-4807-AF63-F762E7786E2D}"/>
    <cellStyle name="Normal 8 43 3 3 4" xfId="36852" xr:uid="{DAE355D2-C3FD-4853-8F2A-D1970356E702}"/>
    <cellStyle name="Normal 8 43 3 4" xfId="11362" xr:uid="{E6CD391B-D5CD-4528-A53C-462DFA0B2B7C}"/>
    <cellStyle name="Normal 8 43 3 4 2" xfId="26200" xr:uid="{82BC909F-3572-48EF-9ADB-CBE97EEED80F}"/>
    <cellStyle name="Normal 8 43 3 4 3" xfId="41033" xr:uid="{F8338FCA-B51D-4C64-8AB6-CC348BA22C14}"/>
    <cellStyle name="Normal 8 43 3 5" xfId="18780" xr:uid="{55E9054C-4F77-4B39-AEDD-76B1EB41A820}"/>
    <cellStyle name="Normal 8 43 3 6" xfId="33613" xr:uid="{F8573E73-2F20-4B6D-A568-80B50DD8B57A}"/>
    <cellStyle name="Normal 8 43 4" xfId="5315" xr:uid="{CC708000-0526-4F50-AACA-49DA47FB5BD8}"/>
    <cellStyle name="Normal 8 43 4 2" xfId="8554" xr:uid="{A3000EE8-DBB2-4DE5-98F9-CF44F9FCD8E1}"/>
    <cellStyle name="Normal 8 43 4 2 2" xfId="15977" xr:uid="{D4FABF14-15AE-4489-9541-F87B83E2C7D8}"/>
    <cellStyle name="Normal 8 43 4 2 2 2" xfId="30815" xr:uid="{BCD333AD-56C5-429B-BE80-192838691207}"/>
    <cellStyle name="Normal 8 43 4 2 2 3" xfId="45648" xr:uid="{40E5439A-645C-4805-AEB0-69B30EE65649}"/>
    <cellStyle name="Normal 8 43 4 2 3" xfId="23395" xr:uid="{B6BE4F30-C009-44CD-BCF0-EA85349654BE}"/>
    <cellStyle name="Normal 8 43 4 2 4" xfId="38228" xr:uid="{272E5480-22FC-4CB0-8670-5BD2E488FBD5}"/>
    <cellStyle name="Normal 8 43 4 3" xfId="12739" xr:uid="{A2851D6D-60D3-43F6-9276-E7261CADCD89}"/>
    <cellStyle name="Normal 8 43 4 3 2" xfId="27577" xr:uid="{4E12E424-66CD-4BD4-A2F4-2BE84E7864A4}"/>
    <cellStyle name="Normal 8 43 4 3 3" xfId="42410" xr:uid="{CBF3647E-DDA1-4C07-BFF7-7C6E6664A1A7}"/>
    <cellStyle name="Normal 8 43 4 4" xfId="20157" xr:uid="{0D5AD0E6-AD65-43AD-BD0D-9E5B3159861A}"/>
    <cellStyle name="Normal 8 43 4 5" xfId="34990" xr:uid="{53F1A7CB-CB2B-4B1D-A2E4-75DF04428F62}"/>
    <cellStyle name="Normal 8 43 5" xfId="5769" xr:uid="{51AB5B85-F140-40B3-A19D-AE3F79D7FE37}"/>
    <cellStyle name="Normal 8 43 5 2" xfId="9009" xr:uid="{9E40415A-BC73-455E-AB90-142717832397}"/>
    <cellStyle name="Normal 8 43 5 2 2" xfId="16432" xr:uid="{F8F91E9A-F67B-4C5A-9512-A982400C09CC}"/>
    <cellStyle name="Normal 8 43 5 2 2 2" xfId="31270" xr:uid="{A1E83D3B-4523-437E-9759-68F522B9C5E5}"/>
    <cellStyle name="Normal 8 43 5 2 2 3" xfId="46103" xr:uid="{1554112C-9770-4CB3-9A86-FE3F2B811A4E}"/>
    <cellStyle name="Normal 8 43 5 2 3" xfId="23850" xr:uid="{A2CE74FE-CE78-4D49-8DF1-1014A5D19885}"/>
    <cellStyle name="Normal 8 43 5 2 4" xfId="38683" xr:uid="{7C711604-683E-4542-A12F-AD80E80E6349}"/>
    <cellStyle name="Normal 8 43 5 3" xfId="13194" xr:uid="{AA5E0D90-6ECC-4777-AFAB-18A164C751DC}"/>
    <cellStyle name="Normal 8 43 5 3 2" xfId="28032" xr:uid="{C19DC3EA-3705-47AE-B8D4-6F82BEC6E253}"/>
    <cellStyle name="Normal 8 43 5 3 3" xfId="42865" xr:uid="{9A37C3B2-3BBE-4C2F-8D5A-AC1DE3A53208}"/>
    <cellStyle name="Normal 8 43 5 4" xfId="20612" xr:uid="{8C245BE4-DA93-4A36-86BF-BC3CCCEAC74D}"/>
    <cellStyle name="Normal 8 43 5 5" xfId="35445" xr:uid="{C5B616EB-D048-46A9-98EC-E6D6A6ED3AE3}"/>
    <cellStyle name="Normal 8 43 6" xfId="3940" xr:uid="{2EF0EDF8-B9E2-4A53-94D7-BA4DDADEE150}"/>
    <cellStyle name="Normal 8 43 6 2" xfId="9685" xr:uid="{1D746CD1-1F22-4262-9AE4-B622619365CE}"/>
    <cellStyle name="Normal 8 43 6 2 2" xfId="17108" xr:uid="{A473DB8F-B890-4CB6-A472-714E08000830}"/>
    <cellStyle name="Normal 8 43 6 2 2 2" xfId="31946" xr:uid="{9A9D99BA-E87D-4E4F-BDE5-5B26D23D0A67}"/>
    <cellStyle name="Normal 8 43 6 2 2 3" xfId="46779" xr:uid="{4AE2441E-D6C0-4DFA-88A6-1DFD6C3F9A33}"/>
    <cellStyle name="Normal 8 43 6 2 3" xfId="24526" xr:uid="{66E6C889-7E33-43F6-99EB-E8247F3AD711}"/>
    <cellStyle name="Normal 8 43 6 2 4" xfId="39359" xr:uid="{4EC28FDA-B36B-4547-A3CB-F96536B408D1}"/>
    <cellStyle name="Normal 8 43 6 3" xfId="11360" xr:uid="{4F7196A0-CE0F-4FC3-8760-B1026A89290C}"/>
    <cellStyle name="Normal 8 43 6 3 2" xfId="26198" xr:uid="{CA344410-9988-4CCA-94BD-AC59A2E4F14B}"/>
    <cellStyle name="Normal 8 43 6 3 3" xfId="41031" xr:uid="{CAA1ABB5-84FB-493D-81F8-249CC4875B0C}"/>
    <cellStyle name="Normal 8 43 6 4" xfId="18778" xr:uid="{CCC94C0E-D169-41F5-BE43-980F2A28C532}"/>
    <cellStyle name="Normal 8 43 6 5" xfId="33611" xr:uid="{49A2649E-0907-4366-A194-FC76E9D8FD62}"/>
    <cellStyle name="Normal 8 43 7" xfId="7176" xr:uid="{A64E8811-2030-4CB5-ADE0-5C3580A80C20}"/>
    <cellStyle name="Normal 8 43 7 2" xfId="14599" xr:uid="{1BB7A854-21DE-49F7-BC73-DB3252341D69}"/>
    <cellStyle name="Normal 8 43 7 2 2" xfId="29437" xr:uid="{3FB5EA5C-65FA-482E-8AB4-97465D4A0A47}"/>
    <cellStyle name="Normal 8 43 7 2 3" xfId="44270" xr:uid="{323D9578-2D4D-468A-A1C9-CD6AC6B77382}"/>
    <cellStyle name="Normal 8 43 7 3" xfId="22017" xr:uid="{73945F76-8D26-48AF-9478-B6C0D9D9A41D}"/>
    <cellStyle name="Normal 8 43 7 4" xfId="36850" xr:uid="{DFCABC48-362F-40DB-8B4E-BDD76BC11821}"/>
    <cellStyle name="Normal 8 43 8" xfId="10223" xr:uid="{ED730DC0-38AD-4398-896C-6DC03892305B}"/>
    <cellStyle name="Normal 8 43 8 2" xfId="25061" xr:uid="{63FCA9B8-636C-431C-82F6-5CAFBD1889FC}"/>
    <cellStyle name="Normal 8 43 8 3" xfId="39894" xr:uid="{9112D97A-3640-461A-BD77-B3368ABBB532}"/>
    <cellStyle name="Normal 8 43 9" xfId="17641" xr:uid="{6A1459AF-AEBF-4ABD-A9B6-4FB62A09DB76}"/>
    <cellStyle name="Normal 8 44" xfId="2825" xr:uid="{C4860C22-D596-4481-98A9-F70C4FCC0A39}"/>
    <cellStyle name="Normal 8 44 10" xfId="32485" xr:uid="{3E7C4890-A7AD-4495-B12F-2509EB4328FA}"/>
    <cellStyle name="Normal 8 44 2" xfId="3944" xr:uid="{147DFDD0-C7E4-4499-991B-4A0B22480003}"/>
    <cellStyle name="Normal 8 44 2 2" xfId="5316" xr:uid="{1EB86AD1-192E-49A8-9851-F4E7592B2D48}"/>
    <cellStyle name="Normal 8 44 2 2 2" xfId="8555" xr:uid="{CC4D7047-AD01-4395-93BD-6195B6FEA238}"/>
    <cellStyle name="Normal 8 44 2 2 2 2" xfId="15978" xr:uid="{AC5C7807-7382-4F81-9AB3-3089A1A31BAB}"/>
    <cellStyle name="Normal 8 44 2 2 2 2 2" xfId="30816" xr:uid="{E0E9B51E-C2F7-4470-BA38-BED089B3733C}"/>
    <cellStyle name="Normal 8 44 2 2 2 2 3" xfId="45649" xr:uid="{B21AD59F-62D3-438E-B749-54D9C149E028}"/>
    <cellStyle name="Normal 8 44 2 2 2 3" xfId="23396" xr:uid="{82315104-5E03-450A-939B-453F328FF2B9}"/>
    <cellStyle name="Normal 8 44 2 2 2 4" xfId="38229" xr:uid="{B40B50FB-0CF0-491F-A9AE-358A96266F8E}"/>
    <cellStyle name="Normal 8 44 2 2 3" xfId="12740" xr:uid="{BC07D7AE-616F-4358-9D30-3D6781BDB546}"/>
    <cellStyle name="Normal 8 44 2 2 3 2" xfId="27578" xr:uid="{8FF60FF3-479A-45B1-97DF-4AE01DFFB00F}"/>
    <cellStyle name="Normal 8 44 2 2 3 3" xfId="42411" xr:uid="{B106DB40-82D6-49B3-8D67-261CB9E6C3AD}"/>
    <cellStyle name="Normal 8 44 2 2 4" xfId="20158" xr:uid="{D6D2055E-CA0C-47A3-B8D4-4B5542808618}"/>
    <cellStyle name="Normal 8 44 2 2 5" xfId="34991" xr:uid="{B24058EA-0F53-4637-AE89-9F488E002C10}"/>
    <cellStyle name="Normal 8 44 2 3" xfId="7180" xr:uid="{6B5B2353-9D78-45F2-ACC8-CC5F2AE7500B}"/>
    <cellStyle name="Normal 8 44 2 3 2" xfId="14603" xr:uid="{EE20CA60-95D2-4BC7-9FA8-E5F51420E1A7}"/>
    <cellStyle name="Normal 8 44 2 3 2 2" xfId="29441" xr:uid="{F9464C71-0181-450E-8709-6413F823DA5A}"/>
    <cellStyle name="Normal 8 44 2 3 2 3" xfId="44274" xr:uid="{FD54EF13-D351-41A8-86BA-B69D41A506F4}"/>
    <cellStyle name="Normal 8 44 2 3 3" xfId="22021" xr:uid="{0C1CF6B7-92A4-4A2B-8285-0AFDA24C8425}"/>
    <cellStyle name="Normal 8 44 2 3 4" xfId="36854" xr:uid="{74A27763-8AE3-4BD3-AA40-B6E91B3C3076}"/>
    <cellStyle name="Normal 8 44 2 4" xfId="11364" xr:uid="{9271DEFB-F99A-4571-8E85-1DB67E9BA701}"/>
    <cellStyle name="Normal 8 44 2 4 2" xfId="26202" xr:uid="{6E44E65F-7C91-4A4A-B2DC-2E557679389D}"/>
    <cellStyle name="Normal 8 44 2 4 3" xfId="41035" xr:uid="{A40CAD62-759A-4C17-B8AF-90BB87977112}"/>
    <cellStyle name="Normal 8 44 2 5" xfId="18782" xr:uid="{0C3345F2-B757-4DEF-B17B-D6D50AB4EFEB}"/>
    <cellStyle name="Normal 8 44 2 6" xfId="33615" xr:uid="{F8DBC8FA-83FE-4B67-AD34-02E03B5E6B19}"/>
    <cellStyle name="Normal 8 44 3" xfId="3945" xr:uid="{E2371870-98A7-409F-AE5B-FDAF7360854D}"/>
    <cellStyle name="Normal 8 44 3 2" xfId="5317" xr:uid="{2069A158-DFF2-42FE-8AC4-84293D76BC29}"/>
    <cellStyle name="Normal 8 44 3 2 2" xfId="8556" xr:uid="{6803D9E5-1522-4258-BAAD-E2C3B9DB1DB8}"/>
    <cellStyle name="Normal 8 44 3 2 2 2" xfId="15979" xr:uid="{A900A74E-3202-447B-9CC9-A6F9F070DEFA}"/>
    <cellStyle name="Normal 8 44 3 2 2 2 2" xfId="30817" xr:uid="{17AF3504-F305-467A-A256-8C3DC4D15055}"/>
    <cellStyle name="Normal 8 44 3 2 2 2 3" xfId="45650" xr:uid="{888CAF9C-3707-48EF-BE1D-E9426E003E87}"/>
    <cellStyle name="Normal 8 44 3 2 2 3" xfId="23397" xr:uid="{FE83C990-FB7D-4B97-9A42-0271540EE415}"/>
    <cellStyle name="Normal 8 44 3 2 2 4" xfId="38230" xr:uid="{1172318A-E3BD-4D4F-86D2-EFCDE833229C}"/>
    <cellStyle name="Normal 8 44 3 2 3" xfId="12741" xr:uid="{96E5BA8F-613B-4E78-971B-6C124BC15B13}"/>
    <cellStyle name="Normal 8 44 3 2 3 2" xfId="27579" xr:uid="{6E033F88-545B-46B1-9FF2-C212B389C836}"/>
    <cellStyle name="Normal 8 44 3 2 3 3" xfId="42412" xr:uid="{68CCBDFD-ECEC-489F-92C2-2690C79D6DE7}"/>
    <cellStyle name="Normal 8 44 3 2 4" xfId="20159" xr:uid="{E0F6DC14-1323-47A6-8F35-B6291102B497}"/>
    <cellStyle name="Normal 8 44 3 2 5" xfId="34992" xr:uid="{F6A19F2F-CC57-4D12-93A0-ED88BB1EE6B1}"/>
    <cellStyle name="Normal 8 44 3 3" xfId="7181" xr:uid="{E60B362D-EA1F-41A5-8AC2-D521E7748795}"/>
    <cellStyle name="Normal 8 44 3 3 2" xfId="14604" xr:uid="{3E0ED4BC-8E15-4A63-81F9-32C3EC4C46A3}"/>
    <cellStyle name="Normal 8 44 3 3 2 2" xfId="29442" xr:uid="{3D68EA25-C72E-408A-A429-F9C8CBE5E0C0}"/>
    <cellStyle name="Normal 8 44 3 3 2 3" xfId="44275" xr:uid="{54D0A35A-F049-4691-86D6-ED1312DDBD53}"/>
    <cellStyle name="Normal 8 44 3 3 3" xfId="22022" xr:uid="{843A1A73-AAF9-4054-95CE-DBC7A1815003}"/>
    <cellStyle name="Normal 8 44 3 3 4" xfId="36855" xr:uid="{DA35F3DB-E062-48EE-9967-1C24D50CA3B0}"/>
    <cellStyle name="Normal 8 44 3 4" xfId="11365" xr:uid="{701FF62F-E452-48F2-A3CA-06E966A3E288}"/>
    <cellStyle name="Normal 8 44 3 4 2" xfId="26203" xr:uid="{A2AFF319-2A32-4BAD-8274-50F29ADE0810}"/>
    <cellStyle name="Normal 8 44 3 4 3" xfId="41036" xr:uid="{03A95CF4-CDD9-43C2-8570-97DB168750CF}"/>
    <cellStyle name="Normal 8 44 3 5" xfId="18783" xr:uid="{0AEE13FB-D21B-4399-B7BA-6522C4D077DD}"/>
    <cellStyle name="Normal 8 44 3 6" xfId="33616" xr:uid="{E4028DDE-C19A-473F-905D-45FCBAF3475F}"/>
    <cellStyle name="Normal 8 44 4" xfId="5318" xr:uid="{6C113C13-726D-4C31-9804-E8CA001697C4}"/>
    <cellStyle name="Normal 8 44 4 2" xfId="8557" xr:uid="{D037AE79-638E-485E-A72C-356C43611831}"/>
    <cellStyle name="Normal 8 44 4 2 2" xfId="15980" xr:uid="{E1B7747E-2E09-427E-AB7A-369B556A1272}"/>
    <cellStyle name="Normal 8 44 4 2 2 2" xfId="30818" xr:uid="{155F9F0F-B178-4889-AF2E-337A3605AA17}"/>
    <cellStyle name="Normal 8 44 4 2 2 3" xfId="45651" xr:uid="{0272CFCA-F273-48D8-9C66-17252C0D779A}"/>
    <cellStyle name="Normal 8 44 4 2 3" xfId="23398" xr:uid="{2E290ED3-278C-4BF3-845C-B7935448229E}"/>
    <cellStyle name="Normal 8 44 4 2 4" xfId="38231" xr:uid="{9D0B7FA4-AB94-4C60-92EF-0599615D8621}"/>
    <cellStyle name="Normal 8 44 4 3" xfId="12742" xr:uid="{C539734A-443C-4B53-9DC1-482089F9608E}"/>
    <cellStyle name="Normal 8 44 4 3 2" xfId="27580" xr:uid="{926A3366-9CA3-4B3B-ADD8-B656DB9122EF}"/>
    <cellStyle name="Normal 8 44 4 3 3" xfId="42413" xr:uid="{93876A24-373B-4AAE-A288-2ACD34B471F2}"/>
    <cellStyle name="Normal 8 44 4 4" xfId="20160" xr:uid="{73B59EDA-22FE-4EB0-8F21-CE0743060E0B}"/>
    <cellStyle name="Normal 8 44 4 5" xfId="34993" xr:uid="{5981FF39-B95B-4A23-BF3B-4D6EC9862503}"/>
    <cellStyle name="Normal 8 44 5" xfId="5630" xr:uid="{6A7645A2-6BF5-4D91-83A3-D13D38BF6CCF}"/>
    <cellStyle name="Normal 8 44 5 2" xfId="8870" xr:uid="{3D2F5B39-8B1C-4241-BABD-EE731C4BF5C9}"/>
    <cellStyle name="Normal 8 44 5 2 2" xfId="16293" xr:uid="{7E036FE4-6C4D-4A16-9D44-ADADBABB07E4}"/>
    <cellStyle name="Normal 8 44 5 2 2 2" xfId="31131" xr:uid="{37B64751-791F-4F8C-B455-A81B6116FB6C}"/>
    <cellStyle name="Normal 8 44 5 2 2 3" xfId="45964" xr:uid="{916AE20D-2C93-4FB0-82AF-562379F44006}"/>
    <cellStyle name="Normal 8 44 5 2 3" xfId="23711" xr:uid="{777952DE-A454-485D-BFFB-A452E49891A9}"/>
    <cellStyle name="Normal 8 44 5 2 4" xfId="38544" xr:uid="{C7B972B5-2A9B-4B4E-AF88-74022F877163}"/>
    <cellStyle name="Normal 8 44 5 3" xfId="13055" xr:uid="{AB663923-C584-4AF5-8229-A1B677397D57}"/>
    <cellStyle name="Normal 8 44 5 3 2" xfId="27893" xr:uid="{013BBDDB-0B78-4BF8-8D47-8B31169A8B2D}"/>
    <cellStyle name="Normal 8 44 5 3 3" xfId="42726" xr:uid="{64EFAA23-510B-41E8-A577-4B112B6F3CF3}"/>
    <cellStyle name="Normal 8 44 5 4" xfId="20473" xr:uid="{0CEB91BE-EE87-415B-B1ED-D2C5BC74B89F}"/>
    <cellStyle name="Normal 8 44 5 5" xfId="35306" xr:uid="{22813343-6EF0-493B-9C98-010FE3375906}"/>
    <cellStyle name="Normal 8 44 6" xfId="3943" xr:uid="{2DF4CD61-8E66-464C-A3AA-D2C2DB55B157}"/>
    <cellStyle name="Normal 8 44 6 2" xfId="9686" xr:uid="{D10D98AA-4F87-4FB8-9411-E139FEDD3045}"/>
    <cellStyle name="Normal 8 44 6 2 2" xfId="17109" xr:uid="{4D21F569-A44B-4FEB-BD4B-379744500008}"/>
    <cellStyle name="Normal 8 44 6 2 2 2" xfId="31947" xr:uid="{E09DBB46-3DF9-4BAA-9CE5-512D5CC62958}"/>
    <cellStyle name="Normal 8 44 6 2 2 3" xfId="46780" xr:uid="{A09F0264-D1BB-4A56-9954-88ABB7D30747}"/>
    <cellStyle name="Normal 8 44 6 2 3" xfId="24527" xr:uid="{90ED91F3-3102-4107-B97F-CAE29155158B}"/>
    <cellStyle name="Normal 8 44 6 2 4" xfId="39360" xr:uid="{37AE438E-E3DE-43E2-BBB0-64C6DFCECA91}"/>
    <cellStyle name="Normal 8 44 6 3" xfId="11363" xr:uid="{20951CA6-EC0D-4D45-9501-E216F6201D51}"/>
    <cellStyle name="Normal 8 44 6 3 2" xfId="26201" xr:uid="{87CEDDA3-28A4-44B6-9E40-B6D2BA496402}"/>
    <cellStyle name="Normal 8 44 6 3 3" xfId="41034" xr:uid="{D878D845-FD2C-4DF4-B4C3-42704F978AFF}"/>
    <cellStyle name="Normal 8 44 6 4" xfId="18781" xr:uid="{C6E2DFAC-862A-475B-A830-8C6BE4BBDDD1}"/>
    <cellStyle name="Normal 8 44 6 5" xfId="33614" xr:uid="{1DAE9462-3503-4125-8969-5B2D1630C51C}"/>
    <cellStyle name="Normal 8 44 7" xfId="7179" xr:uid="{F3F8D0E1-17C2-4628-BC38-E7745D43F7DE}"/>
    <cellStyle name="Normal 8 44 7 2" xfId="14602" xr:uid="{B5140243-0C16-4082-8AD9-9E5D894FA4D5}"/>
    <cellStyle name="Normal 8 44 7 2 2" xfId="29440" xr:uid="{99FCA147-407C-4485-91F1-D73DB30D3C2F}"/>
    <cellStyle name="Normal 8 44 7 2 3" xfId="44273" xr:uid="{D9EE3FF5-9746-4EA2-AB76-29D6DEB0338A}"/>
    <cellStyle name="Normal 8 44 7 3" xfId="22020" xr:uid="{BD7A86DC-FDE9-431D-9664-04C23CF15AE6}"/>
    <cellStyle name="Normal 8 44 7 4" xfId="36853" xr:uid="{8F78E3CE-08D7-422C-BE15-24577ABD515C}"/>
    <cellStyle name="Normal 8 44 8" xfId="10234" xr:uid="{002D9F90-BAD8-4233-9DEC-89F1C1C09EE5}"/>
    <cellStyle name="Normal 8 44 8 2" xfId="25072" xr:uid="{9304BBDD-60D0-4C9F-AE32-20165DCEF8A5}"/>
    <cellStyle name="Normal 8 44 8 3" xfId="39905" xr:uid="{CD7233CB-1E98-4E17-AC26-BCE4AB7621A4}"/>
    <cellStyle name="Normal 8 44 9" xfId="17652" xr:uid="{B9C46C97-527E-44AD-A4C8-E23C49F916B6}"/>
    <cellStyle name="Normal 8 45" xfId="2834" xr:uid="{A07C0C63-9320-43E8-86F9-EB26FA109E1B}"/>
    <cellStyle name="Normal 8 45 10" xfId="32496" xr:uid="{9E00F1D4-DA4D-47F1-9D2E-95F9F51A65E4}"/>
    <cellStyle name="Normal 8 45 2" xfId="3947" xr:uid="{0D713442-CD27-4866-9D19-587DF2E6AEFB}"/>
    <cellStyle name="Normal 8 45 2 2" xfId="5319" xr:uid="{8CD13B7B-AD48-4F97-9D7B-4EB0860F7FCE}"/>
    <cellStyle name="Normal 8 45 2 2 2" xfId="8558" xr:uid="{22F59EE9-F6AE-40D6-87AB-5171AE55610A}"/>
    <cellStyle name="Normal 8 45 2 2 2 2" xfId="15981" xr:uid="{5E2A8545-D96F-4497-AF4C-445E80E2C2A7}"/>
    <cellStyle name="Normal 8 45 2 2 2 2 2" xfId="30819" xr:uid="{63B36439-ED22-463E-800A-4E9AC7F973D2}"/>
    <cellStyle name="Normal 8 45 2 2 2 2 3" xfId="45652" xr:uid="{D429CCC1-49A6-467E-9976-1A660D444286}"/>
    <cellStyle name="Normal 8 45 2 2 2 3" xfId="23399" xr:uid="{068D65EC-1CB9-4471-9E81-624F91AA7E90}"/>
    <cellStyle name="Normal 8 45 2 2 2 4" xfId="38232" xr:uid="{7D760306-7FE6-4D9A-A548-F4B69B251D80}"/>
    <cellStyle name="Normal 8 45 2 2 3" xfId="12743" xr:uid="{04E8DB2A-00F0-474B-9642-F5AB28DC17C8}"/>
    <cellStyle name="Normal 8 45 2 2 3 2" xfId="27581" xr:uid="{66B52889-AC06-4C63-B767-08D998092A8E}"/>
    <cellStyle name="Normal 8 45 2 2 3 3" xfId="42414" xr:uid="{7FA2C7D0-6C8A-488C-9481-C89CEAEA8748}"/>
    <cellStyle name="Normal 8 45 2 2 4" xfId="20161" xr:uid="{4FDCEDB7-1F2C-449E-B864-7F7AC2161CB1}"/>
    <cellStyle name="Normal 8 45 2 2 5" xfId="34994" xr:uid="{E58C0ECC-CBF5-450F-A9DC-F0DB2F42C254}"/>
    <cellStyle name="Normal 8 45 2 3" xfId="7183" xr:uid="{9E15CD5A-9D2F-49C6-9F2D-65C5043A42B3}"/>
    <cellStyle name="Normal 8 45 2 3 2" xfId="14606" xr:uid="{765E44F6-4C4B-40C3-BD6B-EE72558FE92C}"/>
    <cellStyle name="Normal 8 45 2 3 2 2" xfId="29444" xr:uid="{3D1FA931-3E42-4492-95AE-9BA99CF7D030}"/>
    <cellStyle name="Normal 8 45 2 3 2 3" xfId="44277" xr:uid="{25464076-B2A8-4F01-9D8C-9660511C82DC}"/>
    <cellStyle name="Normal 8 45 2 3 3" xfId="22024" xr:uid="{0C37AEAC-5732-4CBF-A642-5A116996E926}"/>
    <cellStyle name="Normal 8 45 2 3 4" xfId="36857" xr:uid="{6722EBDE-4E8B-4032-868E-F934B3BB35D1}"/>
    <cellStyle name="Normal 8 45 2 4" xfId="11367" xr:uid="{0592AF17-A739-4DD2-981D-4171D2F2D54E}"/>
    <cellStyle name="Normal 8 45 2 4 2" xfId="26205" xr:uid="{AA412A02-2EAD-4AEC-A488-7E6C3D2340C4}"/>
    <cellStyle name="Normal 8 45 2 4 3" xfId="41038" xr:uid="{0B9AB44F-1E40-4228-9A2F-75223E72C6C3}"/>
    <cellStyle name="Normal 8 45 2 5" xfId="18785" xr:uid="{A118B4CB-6F31-4047-8EB7-07DFC9BDD219}"/>
    <cellStyle name="Normal 8 45 2 6" xfId="33618" xr:uid="{E9F9350D-4B9C-49A0-A08F-8A9565ABAC0F}"/>
    <cellStyle name="Normal 8 45 3" xfId="3948" xr:uid="{A9D88ED1-9A8F-49FC-92A9-226EBCBB4278}"/>
    <cellStyle name="Normal 8 45 3 2" xfId="5320" xr:uid="{895685C0-9CF9-4883-AB78-D25305A982B5}"/>
    <cellStyle name="Normal 8 45 3 2 2" xfId="8559" xr:uid="{7D654541-7E2E-4A82-9187-1D86837658E4}"/>
    <cellStyle name="Normal 8 45 3 2 2 2" xfId="15982" xr:uid="{DA36CFB1-E169-443A-8063-874103B0DF6D}"/>
    <cellStyle name="Normal 8 45 3 2 2 2 2" xfId="30820" xr:uid="{7464FAF2-AF61-4F39-B46E-382BC3709FF2}"/>
    <cellStyle name="Normal 8 45 3 2 2 2 3" xfId="45653" xr:uid="{E9AD7C31-3AEF-475D-AAE6-B9AA29C417DF}"/>
    <cellStyle name="Normal 8 45 3 2 2 3" xfId="23400" xr:uid="{E0B3E2C9-1035-44C6-AB10-B490EEFA8800}"/>
    <cellStyle name="Normal 8 45 3 2 2 4" xfId="38233" xr:uid="{C79E587B-A218-42B8-A277-D65912FE5B49}"/>
    <cellStyle name="Normal 8 45 3 2 3" xfId="12744" xr:uid="{01624D34-637D-40A9-AD45-8E37CAD9C2C6}"/>
    <cellStyle name="Normal 8 45 3 2 3 2" xfId="27582" xr:uid="{4A057300-5C81-49B2-A026-284526F6F459}"/>
    <cellStyle name="Normal 8 45 3 2 3 3" xfId="42415" xr:uid="{96D3C0BD-BA05-46F6-B8DE-12776F71C228}"/>
    <cellStyle name="Normal 8 45 3 2 4" xfId="20162" xr:uid="{E2DE057C-E890-48A1-9B7B-F34283FE0960}"/>
    <cellStyle name="Normal 8 45 3 2 5" xfId="34995" xr:uid="{2576AB2E-D5AA-47D5-9341-59F4AC322324}"/>
    <cellStyle name="Normal 8 45 3 3" xfId="7184" xr:uid="{30ED5E13-FA49-4C50-9C24-9A6D98CECB9F}"/>
    <cellStyle name="Normal 8 45 3 3 2" xfId="14607" xr:uid="{55DB7D38-098C-4082-A5F5-447186C2ADB5}"/>
    <cellStyle name="Normal 8 45 3 3 2 2" xfId="29445" xr:uid="{0181B4E3-97F7-4700-A7F9-7CF5B0ABF9F4}"/>
    <cellStyle name="Normal 8 45 3 3 2 3" xfId="44278" xr:uid="{0B5677C7-F56A-4F4E-A42E-B198BB0ACE14}"/>
    <cellStyle name="Normal 8 45 3 3 3" xfId="22025" xr:uid="{D55CBB7D-D337-454A-A819-4E5C575EA638}"/>
    <cellStyle name="Normal 8 45 3 3 4" xfId="36858" xr:uid="{0CBBB923-0954-4937-81BA-5EFE954AB261}"/>
    <cellStyle name="Normal 8 45 3 4" xfId="11368" xr:uid="{59B6D3CC-0EE6-4DF0-B124-776D04F7D29E}"/>
    <cellStyle name="Normal 8 45 3 4 2" xfId="26206" xr:uid="{A74172EC-665C-4A9E-B469-376DBA2C91FA}"/>
    <cellStyle name="Normal 8 45 3 4 3" xfId="41039" xr:uid="{C9F80FA2-9727-4B42-8D95-295B3A35AA25}"/>
    <cellStyle name="Normal 8 45 3 5" xfId="18786" xr:uid="{E2349D6A-220A-4F3C-BD70-4FFC1B33A756}"/>
    <cellStyle name="Normal 8 45 3 6" xfId="33619" xr:uid="{62F263AE-2439-4F6D-98CB-0F3BCD656E1F}"/>
    <cellStyle name="Normal 8 45 4" xfId="5321" xr:uid="{1E1B5E61-7D42-4B0F-ABA1-DAD710D8CD46}"/>
    <cellStyle name="Normal 8 45 4 2" xfId="8560" xr:uid="{6C5973FE-51D9-49E4-A05F-D48819CF4A97}"/>
    <cellStyle name="Normal 8 45 4 2 2" xfId="15983" xr:uid="{F32FD97D-3655-4E17-92AC-A97AD60BE1CE}"/>
    <cellStyle name="Normal 8 45 4 2 2 2" xfId="30821" xr:uid="{9CA78D71-2746-4428-B594-64E9BFD1E8D2}"/>
    <cellStyle name="Normal 8 45 4 2 2 3" xfId="45654" xr:uid="{7A15FC32-D65D-4CEC-973C-10D0EFF75707}"/>
    <cellStyle name="Normal 8 45 4 2 3" xfId="23401" xr:uid="{B2EFB036-5080-4A45-951F-B51D254B8560}"/>
    <cellStyle name="Normal 8 45 4 2 4" xfId="38234" xr:uid="{0A57B3E1-08BA-4B83-B534-2099AAE7AFDE}"/>
    <cellStyle name="Normal 8 45 4 3" xfId="12745" xr:uid="{D9770483-67C8-4065-BD27-2FF720859BAA}"/>
    <cellStyle name="Normal 8 45 4 3 2" xfId="27583" xr:uid="{AF850E0A-7CAB-4BCF-B37F-1C5824431D42}"/>
    <cellStyle name="Normal 8 45 4 3 3" xfId="42416" xr:uid="{7D744808-B75F-4672-9F92-F5D85FFB4EB6}"/>
    <cellStyle name="Normal 8 45 4 4" xfId="20163" xr:uid="{A0C5F215-771A-44D8-9788-E1FBF8A68D36}"/>
    <cellStyle name="Normal 8 45 4 5" xfId="34996" xr:uid="{1622162D-3E99-4665-9834-67570176A9B1}"/>
    <cellStyle name="Normal 8 45 5" xfId="5730" xr:uid="{014D489D-0A69-4E72-A0AF-7850D50D5D18}"/>
    <cellStyle name="Normal 8 45 5 2" xfId="8970" xr:uid="{D2143C12-92B9-4B1C-B2C8-9953EAB995C6}"/>
    <cellStyle name="Normal 8 45 5 2 2" xfId="16393" xr:uid="{1CF887E9-19E4-4244-B151-AB5460A4C360}"/>
    <cellStyle name="Normal 8 45 5 2 2 2" xfId="31231" xr:uid="{EBDF5FC2-F548-4029-9480-3D0F0EC94366}"/>
    <cellStyle name="Normal 8 45 5 2 2 3" xfId="46064" xr:uid="{5796D73F-4AB9-4F78-9755-33FA9A458BD5}"/>
    <cellStyle name="Normal 8 45 5 2 3" xfId="23811" xr:uid="{4D063E59-6B17-4128-9E8D-4BDFEAB9D3D0}"/>
    <cellStyle name="Normal 8 45 5 2 4" xfId="38644" xr:uid="{B0CD541E-0C8B-4C3C-9550-A96DF2CE5C60}"/>
    <cellStyle name="Normal 8 45 5 3" xfId="13155" xr:uid="{645138DB-086C-4C8C-BEE0-6FA705237DEF}"/>
    <cellStyle name="Normal 8 45 5 3 2" xfId="27993" xr:uid="{3392B9BD-0A17-4F1F-BB04-560E62A968AE}"/>
    <cellStyle name="Normal 8 45 5 3 3" xfId="42826" xr:uid="{ACB08489-8A66-4AE8-B2AB-6D0F003CFF4B}"/>
    <cellStyle name="Normal 8 45 5 4" xfId="20573" xr:uid="{05DF2159-45ED-4C4C-B948-0F0ACF6FA1EF}"/>
    <cellStyle name="Normal 8 45 5 5" xfId="35406" xr:uid="{3B5DB165-3E3A-4940-9329-411233B515F4}"/>
    <cellStyle name="Normal 8 45 6" xfId="3946" xr:uid="{13A47D52-F068-4D3F-8B45-C1157322FA44}"/>
    <cellStyle name="Normal 8 45 6 2" xfId="9687" xr:uid="{E329B81D-F4BA-4E24-928A-EFB99A3D2BE2}"/>
    <cellStyle name="Normal 8 45 6 2 2" xfId="17110" xr:uid="{8B5F1E25-C898-412F-8F4C-C2DD7D16F755}"/>
    <cellStyle name="Normal 8 45 6 2 2 2" xfId="31948" xr:uid="{D8DC3FD7-646D-4BC5-A707-F18C6F746C83}"/>
    <cellStyle name="Normal 8 45 6 2 2 3" xfId="46781" xr:uid="{14388177-1CE9-4151-824A-475759FD4FE9}"/>
    <cellStyle name="Normal 8 45 6 2 3" xfId="24528" xr:uid="{4FB223DE-1D3E-44D0-8957-6217F62228CB}"/>
    <cellStyle name="Normal 8 45 6 2 4" xfId="39361" xr:uid="{78D5D3A6-5B51-4F6D-B408-41F96D34D7EB}"/>
    <cellStyle name="Normal 8 45 6 3" xfId="11366" xr:uid="{CF758C53-FA08-4126-B756-344489796A81}"/>
    <cellStyle name="Normal 8 45 6 3 2" xfId="26204" xr:uid="{6FBBCF8A-15CB-460B-B4B3-F9D16B18F561}"/>
    <cellStyle name="Normal 8 45 6 3 3" xfId="41037" xr:uid="{9417DA1E-F004-45DE-9282-3E2BB9C99916}"/>
    <cellStyle name="Normal 8 45 6 4" xfId="18784" xr:uid="{15043459-D1AD-4018-9A8E-09EE313B068A}"/>
    <cellStyle name="Normal 8 45 6 5" xfId="33617" xr:uid="{E35E5CE9-EE2E-420B-A500-A70A78F7BE8A}"/>
    <cellStyle name="Normal 8 45 7" xfId="7182" xr:uid="{A6BAF894-6A84-464D-9236-C6CE6B39BE68}"/>
    <cellStyle name="Normal 8 45 7 2" xfId="14605" xr:uid="{37DCAAC1-E17E-4304-8C42-00D8732FD023}"/>
    <cellStyle name="Normal 8 45 7 2 2" xfId="29443" xr:uid="{163498C1-55A5-4FA7-A2DF-C054A0C141A3}"/>
    <cellStyle name="Normal 8 45 7 2 3" xfId="44276" xr:uid="{49DFF7F7-39E2-4E3C-8410-4217C17C2286}"/>
    <cellStyle name="Normal 8 45 7 3" xfId="22023" xr:uid="{1E32B1C7-9937-4836-9DFA-9B12D92310AB}"/>
    <cellStyle name="Normal 8 45 7 4" xfId="36856" xr:uid="{08FF84D6-74BC-4B8C-8D14-09AC433457D7}"/>
    <cellStyle name="Normal 8 45 8" xfId="10245" xr:uid="{049C3338-257B-417F-BDB6-EBA78536387C}"/>
    <cellStyle name="Normal 8 45 8 2" xfId="25083" xr:uid="{C91A5418-98E7-440E-A46E-4A0393ED195F}"/>
    <cellStyle name="Normal 8 45 8 3" xfId="39916" xr:uid="{C3822D4F-A999-4B59-87E3-44299FCFE333}"/>
    <cellStyle name="Normal 8 45 9" xfId="17663" xr:uid="{7452A595-497C-425D-861A-A910F72A8850}"/>
    <cellStyle name="Normal 8 46" xfId="2843" xr:uid="{815CE16E-8729-411C-92F4-6B1FEDE59E33}"/>
    <cellStyle name="Normal 8 46 10" xfId="32507" xr:uid="{B7BB24D8-B8A2-4548-8FFB-B5E490153DB8}"/>
    <cellStyle name="Normal 8 46 2" xfId="3950" xr:uid="{43D0B945-6524-4D7C-A7BA-92FD8151039A}"/>
    <cellStyle name="Normal 8 46 2 2" xfId="5322" xr:uid="{73CDC79F-A60E-4B2F-8F7C-F7241BD38008}"/>
    <cellStyle name="Normal 8 46 2 2 2" xfId="8561" xr:uid="{B94F1772-26FB-4103-B190-E9EBA205F116}"/>
    <cellStyle name="Normal 8 46 2 2 2 2" xfId="15984" xr:uid="{29EC5EF2-1F8B-4EC7-A114-62BEBB8A9286}"/>
    <cellStyle name="Normal 8 46 2 2 2 2 2" xfId="30822" xr:uid="{8047BC71-9DDC-4B82-B0A6-0FE14593986B}"/>
    <cellStyle name="Normal 8 46 2 2 2 2 3" xfId="45655" xr:uid="{C4AAE5CB-9B7D-4B29-95CB-7E632B7C8BC3}"/>
    <cellStyle name="Normal 8 46 2 2 2 3" xfId="23402" xr:uid="{68088A22-E04B-472D-8D35-F94F2C31C95B}"/>
    <cellStyle name="Normal 8 46 2 2 2 4" xfId="38235" xr:uid="{29C794FA-EC54-49C7-A3C8-051A1E006A6E}"/>
    <cellStyle name="Normal 8 46 2 2 3" xfId="12746" xr:uid="{DC3EF25F-B947-4D64-A8BA-182AB56CA796}"/>
    <cellStyle name="Normal 8 46 2 2 3 2" xfId="27584" xr:uid="{A8A6363B-0F1E-487C-BF1F-B24AF66CD6EF}"/>
    <cellStyle name="Normal 8 46 2 2 3 3" xfId="42417" xr:uid="{BFC4CC83-834A-45F2-B091-0C4126F58100}"/>
    <cellStyle name="Normal 8 46 2 2 4" xfId="20164" xr:uid="{88706D20-1A6C-490D-8C0C-AE58BB47B1F0}"/>
    <cellStyle name="Normal 8 46 2 2 5" xfId="34997" xr:uid="{31E8690C-BB26-4622-9DA0-A2565C78539C}"/>
    <cellStyle name="Normal 8 46 2 3" xfId="7186" xr:uid="{FBEDF69D-342F-41A9-9DA4-AC8B630846BA}"/>
    <cellStyle name="Normal 8 46 2 3 2" xfId="14609" xr:uid="{2D3E9BA7-EA27-4773-8AF1-06BC16B24FDC}"/>
    <cellStyle name="Normal 8 46 2 3 2 2" xfId="29447" xr:uid="{583841C9-EC0B-41E2-AB34-A4EFC6D57676}"/>
    <cellStyle name="Normal 8 46 2 3 2 3" xfId="44280" xr:uid="{2ACAF558-9CD1-468E-BA25-09B88918330C}"/>
    <cellStyle name="Normal 8 46 2 3 3" xfId="22027" xr:uid="{837D95D6-2B0E-4B09-8005-2E52F8006E8F}"/>
    <cellStyle name="Normal 8 46 2 3 4" xfId="36860" xr:uid="{84E86109-9ACA-4D9F-B767-4EFA8FCD2088}"/>
    <cellStyle name="Normal 8 46 2 4" xfId="11370" xr:uid="{587B1AF2-ABE2-42F0-8CD3-3720AFD7E389}"/>
    <cellStyle name="Normal 8 46 2 4 2" xfId="26208" xr:uid="{2EA44140-B4F6-4C97-B890-A4C36EA06038}"/>
    <cellStyle name="Normal 8 46 2 4 3" xfId="41041" xr:uid="{D428C083-7732-40DC-961D-7C926869BAE4}"/>
    <cellStyle name="Normal 8 46 2 5" xfId="18788" xr:uid="{E73C5E69-16C0-4962-9A41-8B07D64E7779}"/>
    <cellStyle name="Normal 8 46 2 6" xfId="33621" xr:uid="{50BF1789-DF49-448A-ABD8-09E52444ACF5}"/>
    <cellStyle name="Normal 8 46 3" xfId="3951" xr:uid="{A0DC7574-AAC0-4F1E-9617-348C9ED7FD88}"/>
    <cellStyle name="Normal 8 46 3 2" xfId="5323" xr:uid="{0193BC6E-8DFC-4113-A9D9-DB19F5534D08}"/>
    <cellStyle name="Normal 8 46 3 2 2" xfId="8562" xr:uid="{C8CF015E-7C9A-40E8-85D7-95C8BECDA379}"/>
    <cellStyle name="Normal 8 46 3 2 2 2" xfId="15985" xr:uid="{E69AB406-6B19-4BF7-A780-DCB56085178A}"/>
    <cellStyle name="Normal 8 46 3 2 2 2 2" xfId="30823" xr:uid="{3AFA25F6-EFBE-4647-85D7-81F0C6649B10}"/>
    <cellStyle name="Normal 8 46 3 2 2 2 3" xfId="45656" xr:uid="{423059D9-E361-44A3-9574-0AC83DB88CC3}"/>
    <cellStyle name="Normal 8 46 3 2 2 3" xfId="23403" xr:uid="{9800CF87-72F0-4A86-B216-4BAD715B9A73}"/>
    <cellStyle name="Normal 8 46 3 2 2 4" xfId="38236" xr:uid="{86877AEB-6C86-4605-9BDE-90F69A7B0964}"/>
    <cellStyle name="Normal 8 46 3 2 3" xfId="12747" xr:uid="{74BE5281-00B5-4F26-BE72-83AE4FBF06A2}"/>
    <cellStyle name="Normal 8 46 3 2 3 2" xfId="27585" xr:uid="{DF3DF2E0-F455-49A9-9709-411254F8E938}"/>
    <cellStyle name="Normal 8 46 3 2 3 3" xfId="42418" xr:uid="{0232B9E9-1921-4D93-8BB8-93AF79CD1797}"/>
    <cellStyle name="Normal 8 46 3 2 4" xfId="20165" xr:uid="{BDB547D4-1C55-4165-90CE-4D92F028A57D}"/>
    <cellStyle name="Normal 8 46 3 2 5" xfId="34998" xr:uid="{3F514FD2-3C75-4B8A-B4C6-B42290B0B370}"/>
    <cellStyle name="Normal 8 46 3 3" xfId="7187" xr:uid="{2BAF2FEF-AC52-4A68-99E4-A3B0F28EBDF0}"/>
    <cellStyle name="Normal 8 46 3 3 2" xfId="14610" xr:uid="{E4707031-56C7-4631-B4C1-FD2F208349E4}"/>
    <cellStyle name="Normal 8 46 3 3 2 2" xfId="29448" xr:uid="{4AA18457-E83A-4DBC-9C8C-D0356C75EC96}"/>
    <cellStyle name="Normal 8 46 3 3 2 3" xfId="44281" xr:uid="{E8777DD9-C3BF-4066-BD11-952EA4630C78}"/>
    <cellStyle name="Normal 8 46 3 3 3" xfId="22028" xr:uid="{66E2C945-4CA6-4F75-B65B-FB554C2F6FDD}"/>
    <cellStyle name="Normal 8 46 3 3 4" xfId="36861" xr:uid="{30651FA7-25A8-4D9A-B9A5-E130F11D2E3C}"/>
    <cellStyle name="Normal 8 46 3 4" xfId="11371" xr:uid="{090D8B1E-3734-4CEC-A76E-637C6A5ECCEF}"/>
    <cellStyle name="Normal 8 46 3 4 2" xfId="26209" xr:uid="{2F32344F-3CFF-4137-8DCE-A37DCD6DB743}"/>
    <cellStyle name="Normal 8 46 3 4 3" xfId="41042" xr:uid="{4684D860-08AA-4EB8-AF06-27E8B8C31B7D}"/>
    <cellStyle name="Normal 8 46 3 5" xfId="18789" xr:uid="{7CD5231C-25F1-4E5C-A6EB-D527C431E1BD}"/>
    <cellStyle name="Normal 8 46 3 6" xfId="33622" xr:uid="{4AD97185-FD99-4581-A035-9C76BA060D0D}"/>
    <cellStyle name="Normal 8 46 4" xfId="5324" xr:uid="{F9051B25-1F14-463F-A4C4-B8F57CFD9430}"/>
    <cellStyle name="Normal 8 46 4 2" xfId="8563" xr:uid="{40CB4271-2B20-47E5-AF1A-90ACA821664B}"/>
    <cellStyle name="Normal 8 46 4 2 2" xfId="15986" xr:uid="{5AD418DB-4C86-45DD-9BE5-446CACE59BFC}"/>
    <cellStyle name="Normal 8 46 4 2 2 2" xfId="30824" xr:uid="{CEC81955-F388-4D28-A9C2-F33E43594AD6}"/>
    <cellStyle name="Normal 8 46 4 2 2 3" xfId="45657" xr:uid="{395AB28B-E25C-46BB-804E-0C1F190E3A17}"/>
    <cellStyle name="Normal 8 46 4 2 3" xfId="23404" xr:uid="{4B2770BD-716A-4272-9BBF-7DB2461DC2FC}"/>
    <cellStyle name="Normal 8 46 4 2 4" xfId="38237" xr:uid="{41783DAC-32E1-4F82-A10C-7C01AC014174}"/>
    <cellStyle name="Normal 8 46 4 3" xfId="12748" xr:uid="{BD19130F-ACA6-4A53-A63B-B11CD220DDA0}"/>
    <cellStyle name="Normal 8 46 4 3 2" xfId="27586" xr:uid="{68665BDC-3A76-477B-AD87-14AB89690419}"/>
    <cellStyle name="Normal 8 46 4 3 3" xfId="42419" xr:uid="{6F2CE088-65C7-44AF-97C7-69181EAB7EB0}"/>
    <cellStyle name="Normal 8 46 4 4" xfId="20166" xr:uid="{036878E0-717E-41C2-86B4-7089998D711B}"/>
    <cellStyle name="Normal 8 46 4 5" xfId="34999" xr:uid="{AA8327F6-28D3-49A3-8103-35E346D790AF}"/>
    <cellStyle name="Normal 8 46 5" xfId="5720" xr:uid="{AFEEE26D-0148-402E-A159-CF2AD9D36A60}"/>
    <cellStyle name="Normal 8 46 5 2" xfId="8960" xr:uid="{12A39DE5-C888-4042-96C3-13B7B11B296C}"/>
    <cellStyle name="Normal 8 46 5 2 2" xfId="16383" xr:uid="{A0308B2C-F9AF-4184-BE14-7E230EC13C10}"/>
    <cellStyle name="Normal 8 46 5 2 2 2" xfId="31221" xr:uid="{FE667A76-4832-46EB-B746-F6C51F71B7EC}"/>
    <cellStyle name="Normal 8 46 5 2 2 3" xfId="46054" xr:uid="{D4B59AB8-9BBE-4D7A-9ED1-1F282D20CF72}"/>
    <cellStyle name="Normal 8 46 5 2 3" xfId="23801" xr:uid="{49FB183A-9718-4882-8D2E-B26D2D040C9C}"/>
    <cellStyle name="Normal 8 46 5 2 4" xfId="38634" xr:uid="{147620B6-CF2B-43C4-8F7F-E6D1D3F056D4}"/>
    <cellStyle name="Normal 8 46 5 3" xfId="13145" xr:uid="{F5F39B60-884F-430C-A77F-133125CE6CAF}"/>
    <cellStyle name="Normal 8 46 5 3 2" xfId="27983" xr:uid="{FBC440DD-235E-4939-BD6C-1B624FC73A5E}"/>
    <cellStyle name="Normal 8 46 5 3 3" xfId="42816" xr:uid="{5F71359A-765F-463E-9A20-99A8E857E62B}"/>
    <cellStyle name="Normal 8 46 5 4" xfId="20563" xr:uid="{99DBFCFC-E06D-45A7-BD75-79385C24DE1E}"/>
    <cellStyle name="Normal 8 46 5 5" xfId="35396" xr:uid="{30548490-A262-47C3-A863-754F6862A42B}"/>
    <cellStyle name="Normal 8 46 6" xfId="3949" xr:uid="{A7DEAB77-824D-4359-B011-CDD4FDF6B0FA}"/>
    <cellStyle name="Normal 8 46 6 2" xfId="9688" xr:uid="{94800E9E-7A86-4EC2-AE45-E6EF5EB87D46}"/>
    <cellStyle name="Normal 8 46 6 2 2" xfId="17111" xr:uid="{AE05CF19-08E4-4E2D-93AA-0A31E89AF2A6}"/>
    <cellStyle name="Normal 8 46 6 2 2 2" xfId="31949" xr:uid="{1AD71F57-CD32-423B-8E3A-1EA01AF523DD}"/>
    <cellStyle name="Normal 8 46 6 2 2 3" xfId="46782" xr:uid="{C0C24BD1-3E0A-4808-967A-7ABA80F2CDB8}"/>
    <cellStyle name="Normal 8 46 6 2 3" xfId="24529" xr:uid="{B1AEE363-176C-4F81-81A3-D2BE4225BD71}"/>
    <cellStyle name="Normal 8 46 6 2 4" xfId="39362" xr:uid="{F3D609C0-9E69-4CF2-85AA-467D6478E7B1}"/>
    <cellStyle name="Normal 8 46 6 3" xfId="11369" xr:uid="{D7F4F9F9-6261-425F-9760-86A25B5D1BAA}"/>
    <cellStyle name="Normal 8 46 6 3 2" xfId="26207" xr:uid="{522F86E3-FA91-40CF-96DC-686B0D61FC85}"/>
    <cellStyle name="Normal 8 46 6 3 3" xfId="41040" xr:uid="{8469E7FC-50F6-4525-80BE-BD1F9BEFB26D}"/>
    <cellStyle name="Normal 8 46 6 4" xfId="18787" xr:uid="{A6C305A1-EFAD-4B6B-9EB6-0A9B4A1F80AE}"/>
    <cellStyle name="Normal 8 46 6 5" xfId="33620" xr:uid="{C2EBE238-B565-42ED-9225-4501F6EBA2B3}"/>
    <cellStyle name="Normal 8 46 7" xfId="7185" xr:uid="{C82C33BD-AB39-4128-97ED-4570DE70AD0B}"/>
    <cellStyle name="Normal 8 46 7 2" xfId="14608" xr:uid="{F55A51B5-4F36-4133-B2EB-C8DF244B1DE6}"/>
    <cellStyle name="Normal 8 46 7 2 2" xfId="29446" xr:uid="{C64575A9-F7A7-46A8-8185-CE28CCF9D115}"/>
    <cellStyle name="Normal 8 46 7 2 3" xfId="44279" xr:uid="{26C47B76-D6DE-4CD3-94FA-D6DDDF9E3976}"/>
    <cellStyle name="Normal 8 46 7 3" xfId="22026" xr:uid="{31216049-5A9C-4031-9133-56CFED1348C8}"/>
    <cellStyle name="Normal 8 46 7 4" xfId="36859" xr:uid="{0A2B24C9-B105-4ECF-913F-BFE171B233BF}"/>
    <cellStyle name="Normal 8 46 8" xfId="10256" xr:uid="{266DBD6B-42EA-4963-B22A-FB4191809423}"/>
    <cellStyle name="Normal 8 46 8 2" xfId="25094" xr:uid="{7673C902-CD8A-4F2B-839F-437CA615EA2B}"/>
    <cellStyle name="Normal 8 46 8 3" xfId="39927" xr:uid="{CE8729C0-7746-4819-8B80-CEA9DCD95D75}"/>
    <cellStyle name="Normal 8 46 9" xfId="17674" xr:uid="{0C4EBD2F-7B66-450C-BA09-C1A66BFD2168}"/>
    <cellStyle name="Normal 8 47" xfId="2856" xr:uid="{8DF6CFA3-24FC-46E5-B146-FFD6F0C69C9C}"/>
    <cellStyle name="Normal 8 47 10" xfId="32518" xr:uid="{AC2912AD-F309-4D87-9F87-4358B4FCC48D}"/>
    <cellStyle name="Normal 8 47 2" xfId="3953" xr:uid="{A2423B1F-C3ED-4A42-998B-731F73D5151A}"/>
    <cellStyle name="Normal 8 47 2 2" xfId="5325" xr:uid="{BD5CC5AA-569A-4E8E-B100-A905B60CF6C8}"/>
    <cellStyle name="Normal 8 47 2 2 2" xfId="8564" xr:uid="{CD3D5E30-0A5D-467A-8FA6-F2D62C4050AA}"/>
    <cellStyle name="Normal 8 47 2 2 2 2" xfId="15987" xr:uid="{7C77F992-3558-4C01-9ADD-1816AF9E8A6E}"/>
    <cellStyle name="Normal 8 47 2 2 2 2 2" xfId="30825" xr:uid="{2FF23A06-7CA2-4085-A3B5-AEA554FB0244}"/>
    <cellStyle name="Normal 8 47 2 2 2 2 3" xfId="45658" xr:uid="{BE74B35C-AF34-40B7-80D4-03D8F4E37FD0}"/>
    <cellStyle name="Normal 8 47 2 2 2 3" xfId="23405" xr:uid="{DE0F7875-B5F3-4D9D-BBD5-5455F464D33C}"/>
    <cellStyle name="Normal 8 47 2 2 2 4" xfId="38238" xr:uid="{5697EC95-8E1E-49BD-A2FD-D801C800A24A}"/>
    <cellStyle name="Normal 8 47 2 2 3" xfId="12749" xr:uid="{B5B37A10-F3D8-42AC-AC0D-4C22BE39E309}"/>
    <cellStyle name="Normal 8 47 2 2 3 2" xfId="27587" xr:uid="{DA34772B-124A-4B25-966D-85FCF81E9556}"/>
    <cellStyle name="Normal 8 47 2 2 3 3" xfId="42420" xr:uid="{3743A793-EA67-428D-A3FF-46CEA367AF10}"/>
    <cellStyle name="Normal 8 47 2 2 4" xfId="20167" xr:uid="{9A13DE6D-29BD-478F-A881-42D25F3E99A1}"/>
    <cellStyle name="Normal 8 47 2 2 5" xfId="35000" xr:uid="{A12FD162-58CA-43C1-A4DE-D436C210A710}"/>
    <cellStyle name="Normal 8 47 2 3" xfId="7189" xr:uid="{ECC85B12-C811-4226-9081-11B28FA9D599}"/>
    <cellStyle name="Normal 8 47 2 3 2" xfId="14612" xr:uid="{A1C9FCC8-4CE4-4176-B7C7-52A13A815B9D}"/>
    <cellStyle name="Normal 8 47 2 3 2 2" xfId="29450" xr:uid="{7EDB097E-F0B0-43B1-8E6A-D365FE7F7722}"/>
    <cellStyle name="Normal 8 47 2 3 2 3" xfId="44283" xr:uid="{6AAF4ADE-C846-4B83-B5D5-41BD1F2E2AE3}"/>
    <cellStyle name="Normal 8 47 2 3 3" xfId="22030" xr:uid="{DA453E84-C964-4F03-AEA5-2AA38548E445}"/>
    <cellStyle name="Normal 8 47 2 3 4" xfId="36863" xr:uid="{7731351E-2B84-45D0-A7BA-D4BAB595460D}"/>
    <cellStyle name="Normal 8 47 2 4" xfId="11373" xr:uid="{B2036AC5-769F-4CBF-97F1-5EF2C0AC077C}"/>
    <cellStyle name="Normal 8 47 2 4 2" xfId="26211" xr:uid="{8393B1EA-CC6C-479F-A0DF-0731F35E9C9D}"/>
    <cellStyle name="Normal 8 47 2 4 3" xfId="41044" xr:uid="{EDF221F1-C491-4829-8F3F-1C3304503410}"/>
    <cellStyle name="Normal 8 47 2 5" xfId="18791" xr:uid="{44DB9D93-C10A-4356-8838-B456E632DC2B}"/>
    <cellStyle name="Normal 8 47 2 6" xfId="33624" xr:uid="{C07041CF-64B7-49A0-9C50-633510C48984}"/>
    <cellStyle name="Normal 8 47 3" xfId="3954" xr:uid="{20D61F98-6FFB-463D-BD0D-1C2E18F23BCA}"/>
    <cellStyle name="Normal 8 47 3 2" xfId="5326" xr:uid="{AB4DBDA0-30CB-48F8-87A8-11CAD77B794E}"/>
    <cellStyle name="Normal 8 47 3 2 2" xfId="8565" xr:uid="{B6ACFF5F-642B-4C9C-9F50-E87CF64F5DD9}"/>
    <cellStyle name="Normal 8 47 3 2 2 2" xfId="15988" xr:uid="{640DDFA0-BB11-447D-9BFF-C8233F0E9CB9}"/>
    <cellStyle name="Normal 8 47 3 2 2 2 2" xfId="30826" xr:uid="{79B7954F-2BFA-44B4-B0F5-59AC0FE8F2AB}"/>
    <cellStyle name="Normal 8 47 3 2 2 2 3" xfId="45659" xr:uid="{AC02554D-0E48-4E22-8CDF-D2D7E36D5385}"/>
    <cellStyle name="Normal 8 47 3 2 2 3" xfId="23406" xr:uid="{B951BE80-B5BB-430E-B160-D914C1260DD4}"/>
    <cellStyle name="Normal 8 47 3 2 2 4" xfId="38239" xr:uid="{28761228-CA76-4AC5-BE03-ECF149D4ED98}"/>
    <cellStyle name="Normal 8 47 3 2 3" xfId="12750" xr:uid="{28B0994A-4224-47A1-A897-EEE380EA633F}"/>
    <cellStyle name="Normal 8 47 3 2 3 2" xfId="27588" xr:uid="{5DC8ED67-BD13-450A-AE3A-98BA4FF690B7}"/>
    <cellStyle name="Normal 8 47 3 2 3 3" xfId="42421" xr:uid="{A90EFA75-EAB7-4A3F-ABB6-98E379754017}"/>
    <cellStyle name="Normal 8 47 3 2 4" xfId="20168" xr:uid="{CD8E1F1B-AEED-403F-BF9A-D9695D26BE8D}"/>
    <cellStyle name="Normal 8 47 3 2 5" xfId="35001" xr:uid="{317FC2BB-3868-4118-B6A3-EB0923163092}"/>
    <cellStyle name="Normal 8 47 3 3" xfId="7190" xr:uid="{F2805B02-9982-402D-B92A-DB3A30FD8126}"/>
    <cellStyle name="Normal 8 47 3 3 2" xfId="14613" xr:uid="{45B913A6-25DD-4496-8511-0A5DBE481C82}"/>
    <cellStyle name="Normal 8 47 3 3 2 2" xfId="29451" xr:uid="{BF5574C9-394F-4995-8B20-F10A4445B275}"/>
    <cellStyle name="Normal 8 47 3 3 2 3" xfId="44284" xr:uid="{DC7EE2EA-8B89-4514-9AF8-39E8CF9D5D7E}"/>
    <cellStyle name="Normal 8 47 3 3 3" xfId="22031" xr:uid="{69A7E2D4-7609-4EBF-B3EC-E9C260744CF0}"/>
    <cellStyle name="Normal 8 47 3 3 4" xfId="36864" xr:uid="{32CAD29B-B58F-4315-97D9-6F880D98FC0A}"/>
    <cellStyle name="Normal 8 47 3 4" xfId="11374" xr:uid="{6FFF9E51-3E19-4E5D-B0EF-03F8A420287B}"/>
    <cellStyle name="Normal 8 47 3 4 2" xfId="26212" xr:uid="{9342289A-59A8-49EE-ACA2-29E4AB2EE86B}"/>
    <cellStyle name="Normal 8 47 3 4 3" xfId="41045" xr:uid="{790D016A-F58D-47B1-9456-70E5B3E83F82}"/>
    <cellStyle name="Normal 8 47 3 5" xfId="18792" xr:uid="{7358587C-8199-4C6C-8628-B769C520E602}"/>
    <cellStyle name="Normal 8 47 3 6" xfId="33625" xr:uid="{B7226809-28C5-4954-9893-7BDF24DEE898}"/>
    <cellStyle name="Normal 8 47 4" xfId="5327" xr:uid="{844E13A1-121E-407C-A3B8-790843EB3291}"/>
    <cellStyle name="Normal 8 47 4 2" xfId="8566" xr:uid="{216A412F-5E65-4283-A6C3-001EDE825F1F}"/>
    <cellStyle name="Normal 8 47 4 2 2" xfId="15989" xr:uid="{0FA35DF0-627D-42E2-AB72-B48A4B4F95C8}"/>
    <cellStyle name="Normal 8 47 4 2 2 2" xfId="30827" xr:uid="{9F96028C-2516-4B2E-9455-7CCC18273B4D}"/>
    <cellStyle name="Normal 8 47 4 2 2 3" xfId="45660" xr:uid="{1D159C7C-1836-42B6-8031-0C145C28E2D5}"/>
    <cellStyle name="Normal 8 47 4 2 3" xfId="23407" xr:uid="{48175658-379F-46BE-9499-58CB5527BD61}"/>
    <cellStyle name="Normal 8 47 4 2 4" xfId="38240" xr:uid="{60E4BBBF-1977-42E1-A108-0029F98FFF65}"/>
    <cellStyle name="Normal 8 47 4 3" xfId="12751" xr:uid="{18FFA3B6-C65A-4D32-9091-DF2F2DD0E7C9}"/>
    <cellStyle name="Normal 8 47 4 3 2" xfId="27589" xr:uid="{EC4E0E57-AC93-49B5-9B33-9D8A611043A1}"/>
    <cellStyle name="Normal 8 47 4 3 3" xfId="42422" xr:uid="{F54369D0-EF7E-41BD-A5B1-AC795F5F6B40}"/>
    <cellStyle name="Normal 8 47 4 4" xfId="20169" xr:uid="{5A0CDA66-28C7-4DF1-9FF3-EF220A859F51}"/>
    <cellStyle name="Normal 8 47 4 5" xfId="35002" xr:uid="{6857DD9C-04C6-4E41-9C1D-8A872C113EF2}"/>
    <cellStyle name="Normal 8 47 5" xfId="5636" xr:uid="{87846962-B8B9-4A4D-B32B-4BE2FA6D7380}"/>
    <cellStyle name="Normal 8 47 5 2" xfId="8876" xr:uid="{5F9FEE40-5891-446A-BE1A-0795FA59E92F}"/>
    <cellStyle name="Normal 8 47 5 2 2" xfId="16299" xr:uid="{99B38EC6-C932-4421-9F92-8FE079878FB4}"/>
    <cellStyle name="Normal 8 47 5 2 2 2" xfId="31137" xr:uid="{220E69E7-7915-42F8-9551-1CD9C8314DE4}"/>
    <cellStyle name="Normal 8 47 5 2 2 3" xfId="45970" xr:uid="{FE6C26E4-4E94-410E-BCF1-8E8CB2E8FE12}"/>
    <cellStyle name="Normal 8 47 5 2 3" xfId="23717" xr:uid="{7613F0FB-6A89-4CE3-90F7-2ACB1BAA477D}"/>
    <cellStyle name="Normal 8 47 5 2 4" xfId="38550" xr:uid="{8DF17EED-C8C4-4348-AF4C-7EA8B3955885}"/>
    <cellStyle name="Normal 8 47 5 3" xfId="13061" xr:uid="{981E1D54-E25B-48BF-9C72-73B2EB6DBE71}"/>
    <cellStyle name="Normal 8 47 5 3 2" xfId="27899" xr:uid="{B20B9781-A79D-4B8A-ABBF-13626E428CE3}"/>
    <cellStyle name="Normal 8 47 5 3 3" xfId="42732" xr:uid="{594B0776-2BFC-4625-8326-1AAB96D9A296}"/>
    <cellStyle name="Normal 8 47 5 4" xfId="20479" xr:uid="{C16E061B-7473-4759-8FD3-EAC4E604C02F}"/>
    <cellStyle name="Normal 8 47 5 5" xfId="35312" xr:uid="{FF94ABDE-1F03-4C37-B650-61BC50265EC2}"/>
    <cellStyle name="Normal 8 47 6" xfId="3952" xr:uid="{C6CFB552-6707-47A7-B365-2AA854727783}"/>
    <cellStyle name="Normal 8 47 6 2" xfId="9689" xr:uid="{BAD660B4-EE35-40B3-B3C6-4203DBD9E3A7}"/>
    <cellStyle name="Normal 8 47 6 2 2" xfId="17112" xr:uid="{982BBB24-053F-4C85-BA55-EA8F3D1878D4}"/>
    <cellStyle name="Normal 8 47 6 2 2 2" xfId="31950" xr:uid="{902FD925-D771-4422-96A2-705509291200}"/>
    <cellStyle name="Normal 8 47 6 2 2 3" xfId="46783" xr:uid="{93C6ADC8-F278-4AEC-BD50-286509EFB0CF}"/>
    <cellStyle name="Normal 8 47 6 2 3" xfId="24530" xr:uid="{4F780A22-2D96-4C45-8C8B-972369B908CA}"/>
    <cellStyle name="Normal 8 47 6 2 4" xfId="39363" xr:uid="{AED96043-6812-46D0-8A26-094C145C837E}"/>
    <cellStyle name="Normal 8 47 6 3" xfId="11372" xr:uid="{AA6C5963-E147-4EB7-8D7B-94699ED3AE19}"/>
    <cellStyle name="Normal 8 47 6 3 2" xfId="26210" xr:uid="{42943CFB-77C6-4528-86E4-518648FF8481}"/>
    <cellStyle name="Normal 8 47 6 3 3" xfId="41043" xr:uid="{2B0487BB-2F0B-4C97-8885-C8DD43C72C6C}"/>
    <cellStyle name="Normal 8 47 6 4" xfId="18790" xr:uid="{020AACDF-5D8C-46EA-8034-56033EBD7F0F}"/>
    <cellStyle name="Normal 8 47 6 5" xfId="33623" xr:uid="{568134D9-4151-48B0-A6BE-ABD9333E8FFD}"/>
    <cellStyle name="Normal 8 47 7" xfId="7188" xr:uid="{45E1A376-18CC-4F63-8864-51DE24AC6E6B}"/>
    <cellStyle name="Normal 8 47 7 2" xfId="14611" xr:uid="{F6D640F8-6282-4A0F-AC97-A2AE0BD383D2}"/>
    <cellStyle name="Normal 8 47 7 2 2" xfId="29449" xr:uid="{A0EE43C8-B0E8-4955-BD75-FF7AE52E04CA}"/>
    <cellStyle name="Normal 8 47 7 2 3" xfId="44282" xr:uid="{F596DDED-6D59-47ED-9819-51907C02EB6A}"/>
    <cellStyle name="Normal 8 47 7 3" xfId="22029" xr:uid="{1E601089-9B29-4056-A49A-CD23D155F9EC}"/>
    <cellStyle name="Normal 8 47 7 4" xfId="36862" xr:uid="{E0609882-6D79-4F30-8AAC-4C9CEADE18E7}"/>
    <cellStyle name="Normal 8 47 8" xfId="10267" xr:uid="{DB6B718C-E6F9-450B-ACE6-B37A9BD055BE}"/>
    <cellStyle name="Normal 8 47 8 2" xfId="25105" xr:uid="{F08C8AE5-14E3-46B3-A4A8-631D07BD989A}"/>
    <cellStyle name="Normal 8 47 8 3" xfId="39938" xr:uid="{404D3561-91EC-4A89-8076-DA5214FB5897}"/>
    <cellStyle name="Normal 8 47 9" xfId="17685" xr:uid="{75626CDC-D77D-4CBA-BBBB-D00656B4D3DD}"/>
    <cellStyle name="Normal 8 48" xfId="2867" xr:uid="{3D8CC15D-AB89-4144-9709-7154CA96A40E}"/>
    <cellStyle name="Normal 8 48 2" xfId="5328" xr:uid="{2B321F5F-E31A-40CE-9E6A-8ABE91F0C9E6}"/>
    <cellStyle name="Normal 8 48 2 2" xfId="8567" xr:uid="{E22F0D96-8D8E-4680-80C2-B132CFAF78DF}"/>
    <cellStyle name="Normal 8 48 2 2 2" xfId="15990" xr:uid="{581765BA-01DF-48A7-B138-C9065FE85EA5}"/>
    <cellStyle name="Normal 8 48 2 2 2 2" xfId="30828" xr:uid="{6E817FD6-FDD6-487C-807C-6D83C8B50401}"/>
    <cellStyle name="Normal 8 48 2 2 2 3" xfId="45661" xr:uid="{5A0972A6-9B9F-4854-8334-1DAF998C0269}"/>
    <cellStyle name="Normal 8 48 2 2 3" xfId="23408" xr:uid="{384AB427-D44D-4EB4-B602-EA15F1E8C09C}"/>
    <cellStyle name="Normal 8 48 2 2 4" xfId="38241" xr:uid="{B829B0E7-912A-4B7F-95CF-E39A85359FF3}"/>
    <cellStyle name="Normal 8 48 2 3" xfId="12752" xr:uid="{16C3B0FB-F8F2-41EE-AF08-22AEDEDBEDF5}"/>
    <cellStyle name="Normal 8 48 2 3 2" xfId="27590" xr:uid="{ADE5878E-2DFB-4199-8B64-C47AC4A7E495}"/>
    <cellStyle name="Normal 8 48 2 3 3" xfId="42423" xr:uid="{87C7A30E-1D04-4E62-9EFD-7F86146A0E7D}"/>
    <cellStyle name="Normal 8 48 2 4" xfId="20170" xr:uid="{C0D22D1F-1CDC-4419-8E91-69EC9CF10B17}"/>
    <cellStyle name="Normal 8 48 2 5" xfId="35003" xr:uid="{C212EB76-A3B3-4038-B856-06E857800679}"/>
    <cellStyle name="Normal 8 48 3" xfId="5963" xr:uid="{F173F60B-E5CE-4152-870B-99949F7DB07F}"/>
    <cellStyle name="Normal 8 48 3 2" xfId="9201" xr:uid="{B34C98D4-D51C-4FC9-9D94-FD2C76885162}"/>
    <cellStyle name="Normal 8 48 3 2 2" xfId="16624" xr:uid="{DCD3A440-C2F6-4AE1-A614-58A5D89E7D1A}"/>
    <cellStyle name="Normal 8 48 3 2 2 2" xfId="31462" xr:uid="{91444FC7-9B50-4862-B721-D5BBF07D8CAD}"/>
    <cellStyle name="Normal 8 48 3 2 2 3" xfId="46295" xr:uid="{E0BE6621-8FB2-494E-A59F-0C6CF8BED7E6}"/>
    <cellStyle name="Normal 8 48 3 2 3" xfId="24042" xr:uid="{B7FFC866-80FC-4C03-A8D6-7A5FF231F03D}"/>
    <cellStyle name="Normal 8 48 3 2 4" xfId="38875" xr:uid="{1A79A2FA-0078-4CE1-850A-D0F10260A9B8}"/>
    <cellStyle name="Normal 8 48 3 3" xfId="13386" xr:uid="{81834721-7267-4EC8-8ED8-CD15C7732168}"/>
    <cellStyle name="Normal 8 48 3 3 2" xfId="28224" xr:uid="{6C207323-AB0A-4246-B6BF-7D069A6DDD9A}"/>
    <cellStyle name="Normal 8 48 3 3 3" xfId="43057" xr:uid="{CEF2D9D4-EC4B-490C-B942-023EF7095376}"/>
    <cellStyle name="Normal 8 48 3 4" xfId="20804" xr:uid="{F1FFF334-339E-43A0-AEAF-2882FFB960B2}"/>
    <cellStyle name="Normal 8 48 3 5" xfId="35637" xr:uid="{F8AF8C48-BBAB-4F9F-8334-C55BB5384EAD}"/>
    <cellStyle name="Normal 8 48 4" xfId="3955" xr:uid="{060B2AA0-CD69-407D-83DA-267FA20C00EC}"/>
    <cellStyle name="Normal 8 48 4 2" xfId="9690" xr:uid="{2E991A5E-5A4B-43D3-ABF4-F45358A13532}"/>
    <cellStyle name="Normal 8 48 4 2 2" xfId="17113" xr:uid="{252A6442-F937-4221-BC6D-D623FB2C9B98}"/>
    <cellStyle name="Normal 8 48 4 2 2 2" xfId="31951" xr:uid="{EDF75163-44CC-40B4-A833-9053D2AD17FC}"/>
    <cellStyle name="Normal 8 48 4 2 2 3" xfId="46784" xr:uid="{25439FE9-CD22-40A5-9E7D-F437CA29CC34}"/>
    <cellStyle name="Normal 8 48 4 2 3" xfId="24531" xr:uid="{7C2967A7-DCA4-4A45-B52E-760D0DB78FA2}"/>
    <cellStyle name="Normal 8 48 4 2 4" xfId="39364" xr:uid="{B6BE6C4F-FED7-431C-9B29-D9831A74BB6E}"/>
    <cellStyle name="Normal 8 48 4 3" xfId="11375" xr:uid="{418F468A-376C-4380-9909-3982AD322CFF}"/>
    <cellStyle name="Normal 8 48 4 3 2" xfId="26213" xr:uid="{801A09D6-24E5-4BED-8D42-195AADE6AED2}"/>
    <cellStyle name="Normal 8 48 4 3 3" xfId="41046" xr:uid="{6CC6CA5D-AAD3-4ED7-8AED-CF093A639630}"/>
    <cellStyle name="Normal 8 48 4 4" xfId="18793" xr:uid="{AB0D5C85-6BE8-4DB3-93F7-60A444AE5ECA}"/>
    <cellStyle name="Normal 8 48 4 5" xfId="33626" xr:uid="{DEF9752C-1CD3-423E-898E-C7903CED307A}"/>
    <cellStyle name="Normal 8 48 5" xfId="7191" xr:uid="{DCA75C7A-875B-468E-ADFA-F97836E5463D}"/>
    <cellStyle name="Normal 8 48 5 2" xfId="14614" xr:uid="{BEDA2657-B813-4EF1-BC33-66B0179EC7D4}"/>
    <cellStyle name="Normal 8 48 5 2 2" xfId="29452" xr:uid="{C7675976-4F49-4898-B9D5-B1575D9B55C2}"/>
    <cellStyle name="Normal 8 48 5 2 3" xfId="44285" xr:uid="{2B70DF51-A866-4AF4-870B-C97E860E995D}"/>
    <cellStyle name="Normal 8 48 5 3" xfId="22032" xr:uid="{6C831407-C026-4B82-9C50-08E7F502DFFD}"/>
    <cellStyle name="Normal 8 48 5 4" xfId="36865" xr:uid="{745255D0-89D0-42D8-B936-D63664F1517F}"/>
    <cellStyle name="Normal 8 48 6" xfId="10277" xr:uid="{8252A419-0379-4D3F-AA04-49C661E41C1E}"/>
    <cellStyle name="Normal 8 48 6 2" xfId="25115" xr:uid="{C5B7AB15-7889-4AEB-A019-95C621972E05}"/>
    <cellStyle name="Normal 8 48 6 3" xfId="39948" xr:uid="{A88DC438-1F64-4C35-9C65-5867D0700A3C}"/>
    <cellStyle name="Normal 8 48 7" xfId="17695" xr:uid="{86161B69-494C-41CB-9F2B-22F7B647818C}"/>
    <cellStyle name="Normal 8 48 8" xfId="32528" xr:uid="{A607A1B9-1E14-4866-A370-93FA2A7041F4}"/>
    <cellStyle name="Normal 8 49" xfId="3956" xr:uid="{4E8DCAE7-1410-4385-8B2C-D26569C8B2A5}"/>
    <cellStyle name="Normal 8 49 2" xfId="5329" xr:uid="{EEF64001-D88E-431A-A652-487661676F48}"/>
    <cellStyle name="Normal 8 49 2 2" xfId="8568" xr:uid="{45727A9A-A874-482C-9A3E-1C289F131707}"/>
    <cellStyle name="Normal 8 49 2 2 2" xfId="15991" xr:uid="{F2041329-B5A4-481A-9E7B-45FDFDD12E0D}"/>
    <cellStyle name="Normal 8 49 2 2 2 2" xfId="30829" xr:uid="{A4429656-A2F4-44A4-8F64-F3712E228C83}"/>
    <cellStyle name="Normal 8 49 2 2 2 3" xfId="45662" xr:uid="{10BC2AEA-B0DB-43FC-B471-F3A966C97A67}"/>
    <cellStyle name="Normal 8 49 2 2 3" xfId="23409" xr:uid="{7155CD46-5289-45B0-9255-538816ECC369}"/>
    <cellStyle name="Normal 8 49 2 2 4" xfId="38242" xr:uid="{11CF600D-7ECB-4191-907E-76FBFBD91128}"/>
    <cellStyle name="Normal 8 49 2 3" xfId="12753" xr:uid="{F7809561-E0CB-40E3-86DA-3AF85903EC23}"/>
    <cellStyle name="Normal 8 49 2 3 2" xfId="27591" xr:uid="{F4FA5B2F-8489-44E7-918A-E4FFF674A929}"/>
    <cellStyle name="Normal 8 49 2 3 3" xfId="42424" xr:uid="{B727057E-9DC7-4609-B206-61170AC02351}"/>
    <cellStyle name="Normal 8 49 2 4" xfId="20171" xr:uid="{6F09612D-25F5-4104-98DA-7A499291D36A}"/>
    <cellStyle name="Normal 8 49 2 5" xfId="35004" xr:uid="{B747513C-EA81-42AA-8C08-2A35F2BEBF23}"/>
    <cellStyle name="Normal 8 49 3" xfId="7192" xr:uid="{1CCD8993-DD2A-46C8-8DB5-034523453E20}"/>
    <cellStyle name="Normal 8 49 3 2" xfId="14615" xr:uid="{F6C72751-A370-44C1-9A66-4DDAE797A3E2}"/>
    <cellStyle name="Normal 8 49 3 2 2" xfId="29453" xr:uid="{D17089C7-0A42-4541-BB1F-2434B8CE37A3}"/>
    <cellStyle name="Normal 8 49 3 2 3" xfId="44286" xr:uid="{6B23F800-766D-472C-9DE4-241FFC96BC42}"/>
    <cellStyle name="Normal 8 49 3 3" xfId="22033" xr:uid="{4358733D-4932-48AA-977E-E6ABC0614A1A}"/>
    <cellStyle name="Normal 8 49 3 4" xfId="36866" xr:uid="{1F716F2D-186D-46F3-8CD0-6B3F186DDA61}"/>
    <cellStyle name="Normal 8 49 4" xfId="11376" xr:uid="{CFED105B-2AA9-4679-833D-E604448B4681}"/>
    <cellStyle name="Normal 8 49 4 2" xfId="26214" xr:uid="{ECA47988-A2D8-4FB8-A79C-7AF5DFF841FD}"/>
    <cellStyle name="Normal 8 49 4 3" xfId="41047" xr:uid="{EAD1A921-8837-45AD-9545-2C5C5EB737AB}"/>
    <cellStyle name="Normal 8 49 5" xfId="18794" xr:uid="{748D9711-DB89-472B-B7AF-3530DC084CB7}"/>
    <cellStyle name="Normal 8 49 6" xfId="33627" xr:uid="{C0CECEE1-A895-414B-AD53-235AC3F78588}"/>
    <cellStyle name="Normal 8 5" xfId="839" xr:uid="{83655BC4-961E-42B9-A449-36F431A24739}"/>
    <cellStyle name="Normal 8 5 10" xfId="32159" xr:uid="{1F2E93CC-688F-4E6A-AEF5-707325A90D73}"/>
    <cellStyle name="Normal 8 5 2" xfId="3958" xr:uid="{1A521B41-A6CC-41DE-B95C-78ACF309DC9C}"/>
    <cellStyle name="Normal 8 5 2 2" xfId="5330" xr:uid="{321FBB4D-DDAE-4817-B8F4-19ACA4375082}"/>
    <cellStyle name="Normal 8 5 2 2 2" xfId="8569" xr:uid="{1D7F2BB4-D122-4A0C-9524-991B9CE07CA0}"/>
    <cellStyle name="Normal 8 5 2 2 2 2" xfId="15992" xr:uid="{C942337A-B1E9-40A5-BDEA-DC2E301492B3}"/>
    <cellStyle name="Normal 8 5 2 2 2 2 2" xfId="30830" xr:uid="{17FC2ABF-C737-4C43-B7B0-94A7177794C2}"/>
    <cellStyle name="Normal 8 5 2 2 2 2 3" xfId="45663" xr:uid="{BA4FAA2E-0B3A-4719-9924-452FF2DBB61B}"/>
    <cellStyle name="Normal 8 5 2 2 2 3" xfId="23410" xr:uid="{31797C9F-A2B6-4C9D-B278-A83D0B9A831A}"/>
    <cellStyle name="Normal 8 5 2 2 2 4" xfId="38243" xr:uid="{E2842069-2213-4FC3-B958-B78E3BE71B01}"/>
    <cellStyle name="Normal 8 5 2 2 3" xfId="12754" xr:uid="{FFC1B54D-7471-40C0-9A5E-F16BE848328F}"/>
    <cellStyle name="Normal 8 5 2 2 3 2" xfId="27592" xr:uid="{4DCA2F02-0988-4B92-87D5-C8765A85F46E}"/>
    <cellStyle name="Normal 8 5 2 2 3 3" xfId="42425" xr:uid="{2D507579-E833-48E0-B172-485FA9D0E177}"/>
    <cellStyle name="Normal 8 5 2 2 4" xfId="20172" xr:uid="{AE316A3C-09D2-40EF-BC48-4F5227428A16}"/>
    <cellStyle name="Normal 8 5 2 2 5" xfId="35005" xr:uid="{268BC7F3-90F2-4E72-9ED4-51F0FDFF0EB9}"/>
    <cellStyle name="Normal 8 5 2 3" xfId="7194" xr:uid="{21C51E22-DFC9-4558-9B6C-1F120CABEFC8}"/>
    <cellStyle name="Normal 8 5 2 3 2" xfId="14617" xr:uid="{9F291420-9B67-44DF-94C7-E1274FBA64E8}"/>
    <cellStyle name="Normal 8 5 2 3 2 2" xfId="29455" xr:uid="{ABBC9A6B-5BBF-47B1-AD03-6EE51269FB67}"/>
    <cellStyle name="Normal 8 5 2 3 2 3" xfId="44288" xr:uid="{5A13698E-D4A0-4EF4-A1C5-76E6A9E303D6}"/>
    <cellStyle name="Normal 8 5 2 3 3" xfId="22035" xr:uid="{261E521B-0181-47D5-9E4C-9D2A35B7AFF9}"/>
    <cellStyle name="Normal 8 5 2 3 4" xfId="36868" xr:uid="{2944EEF7-77CB-469A-AD7E-A385E03E39E0}"/>
    <cellStyle name="Normal 8 5 2 4" xfId="11378" xr:uid="{EA4900BA-49F4-4AF9-BA15-0056296D8CA7}"/>
    <cellStyle name="Normal 8 5 2 4 2" xfId="26216" xr:uid="{2E885472-5507-4634-A5BA-64F73479D4A1}"/>
    <cellStyle name="Normal 8 5 2 4 3" xfId="41049" xr:uid="{03ECDC14-8156-4539-87CD-2712F9EC7991}"/>
    <cellStyle name="Normal 8 5 2 5" xfId="18796" xr:uid="{2BF6007A-CEB2-46C9-BD22-1867CF3F5908}"/>
    <cellStyle name="Normal 8 5 2 6" xfId="33629" xr:uid="{0EC0B17B-862D-48A6-98AA-F044D8B3D67B}"/>
    <cellStyle name="Normal 8 5 3" xfId="3959" xr:uid="{50C6F4FC-DF6C-4BB5-A179-9A5E80573720}"/>
    <cellStyle name="Normal 8 5 3 2" xfId="5331" xr:uid="{E550DFB0-3A30-4359-8F3D-C6B4F7A84913}"/>
    <cellStyle name="Normal 8 5 3 2 2" xfId="8570" xr:uid="{9CC8D05E-B087-47C7-ABBC-C06E646B5277}"/>
    <cellStyle name="Normal 8 5 3 2 2 2" xfId="15993" xr:uid="{5E7A68D8-D43A-4F71-B634-C26DC19F2FEA}"/>
    <cellStyle name="Normal 8 5 3 2 2 2 2" xfId="30831" xr:uid="{9B296F7A-91D1-4A5C-AC4E-7CB41DB2D8A5}"/>
    <cellStyle name="Normal 8 5 3 2 2 2 3" xfId="45664" xr:uid="{25F5FA75-2DE9-4422-B390-7FFC2890A05B}"/>
    <cellStyle name="Normal 8 5 3 2 2 3" xfId="23411" xr:uid="{A126D506-5E40-428B-8720-7E75255A57C8}"/>
    <cellStyle name="Normal 8 5 3 2 2 4" xfId="38244" xr:uid="{52B413F0-9CA2-46CB-AC25-EAA995BA6C7D}"/>
    <cellStyle name="Normal 8 5 3 2 3" xfId="12755" xr:uid="{D7AF717C-9A23-4252-8ED3-E61DAC5FF701}"/>
    <cellStyle name="Normal 8 5 3 2 3 2" xfId="27593" xr:uid="{41B97957-7AB4-495F-8EA0-5763A5C6E39A}"/>
    <cellStyle name="Normal 8 5 3 2 3 3" xfId="42426" xr:uid="{D6360E42-0FD3-4263-A072-9C477CA23598}"/>
    <cellStyle name="Normal 8 5 3 2 4" xfId="20173" xr:uid="{FF05F001-49A9-4505-B1F8-20D7302C4E3B}"/>
    <cellStyle name="Normal 8 5 3 2 5" xfId="35006" xr:uid="{F88CEB52-DE22-4ED7-B475-009E838B24BE}"/>
    <cellStyle name="Normal 8 5 3 3" xfId="7195" xr:uid="{D14B01B2-4953-4C72-9D69-E90A8F18B505}"/>
    <cellStyle name="Normal 8 5 3 3 2" xfId="14618" xr:uid="{5666F7C7-6A94-488B-9757-BD5BB21EEAE6}"/>
    <cellStyle name="Normal 8 5 3 3 2 2" xfId="29456" xr:uid="{D9450BF9-055F-4AF0-8BFA-9C2B98DE49C4}"/>
    <cellStyle name="Normal 8 5 3 3 2 3" xfId="44289" xr:uid="{F09951ED-D121-4DE4-8606-379FEFB0E77E}"/>
    <cellStyle name="Normal 8 5 3 3 3" xfId="22036" xr:uid="{F79101CD-5D02-4692-B355-304DC80179EF}"/>
    <cellStyle name="Normal 8 5 3 3 4" xfId="36869" xr:uid="{FE4BDB81-2FBB-4A9C-A7CE-69AE6BCA1BA7}"/>
    <cellStyle name="Normal 8 5 3 4" xfId="11379" xr:uid="{E00451FE-B886-4D04-9C6D-852DAC8A31F7}"/>
    <cellStyle name="Normal 8 5 3 4 2" xfId="26217" xr:uid="{8D2A38FF-CD73-4B7B-B5BE-7F28D9422BEC}"/>
    <cellStyle name="Normal 8 5 3 4 3" xfId="41050" xr:uid="{4CA9FB6C-856E-43F5-9606-0D20F952E571}"/>
    <cellStyle name="Normal 8 5 3 5" xfId="18797" xr:uid="{5DA3B70C-9406-4689-B4D0-326D7B71B9F0}"/>
    <cellStyle name="Normal 8 5 3 6" xfId="33630" xr:uid="{8FE64ED8-C0E3-4F0B-8A81-16F14327455B}"/>
    <cellStyle name="Normal 8 5 4" xfId="5332" xr:uid="{A52DD41A-D0DA-4052-B898-81C31604A6BB}"/>
    <cellStyle name="Normal 8 5 4 2" xfId="8571" xr:uid="{F4DDA33E-956D-45AF-ADCD-45571FCEA5E4}"/>
    <cellStyle name="Normal 8 5 4 2 2" xfId="15994" xr:uid="{6BBE6810-EC40-4107-BD9C-3728ED58D16E}"/>
    <cellStyle name="Normal 8 5 4 2 2 2" xfId="30832" xr:uid="{D111F015-5C37-43A8-9D19-30D99EE64599}"/>
    <cellStyle name="Normal 8 5 4 2 2 3" xfId="45665" xr:uid="{7CE6CBCB-5D04-4B4D-8C64-A0D01FA66FFD}"/>
    <cellStyle name="Normal 8 5 4 2 3" xfId="23412" xr:uid="{4EC20680-B9BE-488C-B3EE-ABF3CA6A53C8}"/>
    <cellStyle name="Normal 8 5 4 2 4" xfId="38245" xr:uid="{EA5540EB-2E70-4EE8-A720-315308DB8781}"/>
    <cellStyle name="Normal 8 5 4 3" xfId="12756" xr:uid="{780CAEA2-85EA-49A4-B058-E3740C2BEA56}"/>
    <cellStyle name="Normal 8 5 4 3 2" xfId="27594" xr:uid="{B0D24321-ED2E-43A2-AA1B-555C9857A70C}"/>
    <cellStyle name="Normal 8 5 4 3 3" xfId="42427" xr:uid="{649B1256-7493-4BE9-B754-0DC2A1E32DE0}"/>
    <cellStyle name="Normal 8 5 4 4" xfId="20174" xr:uid="{B22449CE-C53D-4303-BC24-BD2AD84EBDDF}"/>
    <cellStyle name="Normal 8 5 4 5" xfId="35007" xr:uid="{4F5735E1-0DD5-45CC-A07C-21E163D144A8}"/>
    <cellStyle name="Normal 8 5 5" xfId="5907" xr:uid="{3ACCA919-58EB-4B28-B948-7005906784D1}"/>
    <cellStyle name="Normal 8 5 5 2" xfId="9145" xr:uid="{0CCE99BD-CC02-48FE-975A-F43B2AF0D199}"/>
    <cellStyle name="Normal 8 5 5 2 2" xfId="16568" xr:uid="{5CB6191E-C04F-4DA9-B11C-43EE032D72B9}"/>
    <cellStyle name="Normal 8 5 5 2 2 2" xfId="31406" xr:uid="{D10E65BB-5F76-440D-BCE4-7FECB4218E07}"/>
    <cellStyle name="Normal 8 5 5 2 2 3" xfId="46239" xr:uid="{8E32C841-875C-43A1-B1AF-6661569D3FD6}"/>
    <cellStyle name="Normal 8 5 5 2 3" xfId="23986" xr:uid="{83060909-EB36-4C16-8E53-082F2144ED39}"/>
    <cellStyle name="Normal 8 5 5 2 4" xfId="38819" xr:uid="{345D36D5-09F9-4C8B-9BF0-7965DEBD3B91}"/>
    <cellStyle name="Normal 8 5 5 3" xfId="13330" xr:uid="{62644FB0-F852-4EB4-9F82-AD4C65D8DE09}"/>
    <cellStyle name="Normal 8 5 5 3 2" xfId="28168" xr:uid="{25A0B599-F4DF-4C62-86FE-560B5717928C}"/>
    <cellStyle name="Normal 8 5 5 3 3" xfId="43001" xr:uid="{F70FE68A-FCAE-4D85-BCDF-BC230FE3E94E}"/>
    <cellStyle name="Normal 8 5 5 4" xfId="20748" xr:uid="{9D28DDC4-DB7A-4A58-8EA9-09A5945F8A5A}"/>
    <cellStyle name="Normal 8 5 5 5" xfId="35581" xr:uid="{0A6A4147-659F-4C76-BED8-AC4B04192DF0}"/>
    <cellStyle name="Normal 8 5 6" xfId="3957" xr:uid="{898F9797-20BA-440D-AD38-CFF10D5EFE73}"/>
    <cellStyle name="Normal 8 5 6 2" xfId="9691" xr:uid="{46F325D9-DAE0-43DC-8330-A3940E5347AA}"/>
    <cellStyle name="Normal 8 5 6 2 2" xfId="17114" xr:uid="{D5D984E4-59AE-42A0-8D6B-2BA35FD797D1}"/>
    <cellStyle name="Normal 8 5 6 2 2 2" xfId="31952" xr:uid="{39F44E7F-F91A-4AAC-ABDC-9410E5B0D811}"/>
    <cellStyle name="Normal 8 5 6 2 2 3" xfId="46785" xr:uid="{0087419A-FAC5-433F-86A9-5B100679111F}"/>
    <cellStyle name="Normal 8 5 6 2 3" xfId="24532" xr:uid="{F7360323-7035-440B-9EA2-0B70EFB7AD78}"/>
    <cellStyle name="Normal 8 5 6 2 4" xfId="39365" xr:uid="{90CD063A-5A1F-4237-9382-43D25D32E276}"/>
    <cellStyle name="Normal 8 5 6 3" xfId="11377" xr:uid="{C3134FFC-2B9D-4B9D-A363-B53008858486}"/>
    <cellStyle name="Normal 8 5 6 3 2" xfId="26215" xr:uid="{46E564EA-170D-4BEF-B767-E047E6ACCD3A}"/>
    <cellStyle name="Normal 8 5 6 3 3" xfId="41048" xr:uid="{1D654475-D4E0-4226-AC38-03FD3DCCFAA9}"/>
    <cellStyle name="Normal 8 5 6 4" xfId="18795" xr:uid="{E633BE48-BEEB-44AA-AA7E-A74B5507C34A}"/>
    <cellStyle name="Normal 8 5 6 5" xfId="33628" xr:uid="{7685D2D3-35F1-4006-BA17-C29022D99D15}"/>
    <cellStyle name="Normal 8 5 7" xfId="7193" xr:uid="{70F04640-02B1-4F5C-83E7-4186ECF8E14A}"/>
    <cellStyle name="Normal 8 5 7 2" xfId="14616" xr:uid="{3736AA3A-079E-4BF7-9E0B-A5E1D12DE71D}"/>
    <cellStyle name="Normal 8 5 7 2 2" xfId="29454" xr:uid="{C90135BA-4660-4FC1-8033-508220844B20}"/>
    <cellStyle name="Normal 8 5 7 2 3" xfId="44287" xr:uid="{7F9244D7-488F-42A0-A576-B47975C1BD16}"/>
    <cellStyle name="Normal 8 5 7 3" xfId="22034" xr:uid="{8B520D07-EB83-4795-BD5A-5EA61BA6D366}"/>
    <cellStyle name="Normal 8 5 7 4" xfId="36867" xr:uid="{2D8E505F-E5BF-4557-A5E2-A75D78D8234B}"/>
    <cellStyle name="Normal 8 5 8" xfId="9908" xr:uid="{EC4EE2FD-9978-4248-9081-83BB4698889C}"/>
    <cellStyle name="Normal 8 5 8 2" xfId="24746" xr:uid="{5B41032D-C1EA-44AB-8B7E-B81E04B790B4}"/>
    <cellStyle name="Normal 8 5 8 3" xfId="39579" xr:uid="{C80D2472-EAB1-436A-AC37-7DAD313C6D1D}"/>
    <cellStyle name="Normal 8 5 9" xfId="17326" xr:uid="{F4DFF9D7-B3FE-4E8F-99AE-45AD9A4A5C58}"/>
    <cellStyle name="Normal 8 50" xfId="5333" xr:uid="{D70664C3-96F6-48A8-88AE-108544776C2F}"/>
    <cellStyle name="Normal 8 50 2" xfId="8572" xr:uid="{40E44A47-E030-4ACB-B94E-A29D1DF5F72A}"/>
    <cellStyle name="Normal 8 50 2 2" xfId="15995" xr:uid="{96FB3D3B-EFA6-416B-A53F-72AABCB4B75C}"/>
    <cellStyle name="Normal 8 50 2 2 2" xfId="30833" xr:uid="{AADD5214-BA7D-419A-9FE9-A97D822430BF}"/>
    <cellStyle name="Normal 8 50 2 2 3" xfId="45666" xr:uid="{006E872B-C38E-4C44-8346-7B8992183C3D}"/>
    <cellStyle name="Normal 8 50 2 3" xfId="23413" xr:uid="{809AF77C-3B47-48A8-AE4E-7937BFCAB778}"/>
    <cellStyle name="Normal 8 50 2 4" xfId="38246" xr:uid="{9FEAE8BB-2AE8-42F1-9BF2-38217F5B9EFB}"/>
    <cellStyle name="Normal 8 50 3" xfId="12757" xr:uid="{490E9563-DD1C-4573-B77A-B96169FE69C7}"/>
    <cellStyle name="Normal 8 50 3 2" xfId="27595" xr:uid="{CD216B05-A661-464E-B7BA-CEA3FB13EC38}"/>
    <cellStyle name="Normal 8 50 3 3" xfId="42428" xr:uid="{CA81286E-1895-4CC7-97B1-56396A14D7F2}"/>
    <cellStyle name="Normal 8 50 4" xfId="20175" xr:uid="{8A7E0521-0DB3-4CB1-9318-63D962DDD9D7}"/>
    <cellStyle name="Normal 8 50 5" xfId="35008" xr:uid="{250C2D38-84A9-4E50-8CF9-FC9EBAA0E706}"/>
    <cellStyle name="Normal 8 51" xfId="5334" xr:uid="{51AA7F52-3143-4A2F-8CDF-84FABD5C5822}"/>
    <cellStyle name="Normal 8 51 2" xfId="8573" xr:uid="{DB3229D7-45FF-452B-8B81-B34DC26CE018}"/>
    <cellStyle name="Normal 8 51 2 2" xfId="15996" xr:uid="{8DABB713-6CEF-4A9B-B9D0-412908760A4B}"/>
    <cellStyle name="Normal 8 51 2 2 2" xfId="30834" xr:uid="{94D77DA0-614D-41E4-9461-57930B2698C3}"/>
    <cellStyle name="Normal 8 51 2 2 3" xfId="45667" xr:uid="{8598CD71-F785-4B6C-96E9-D33FB6E3A73F}"/>
    <cellStyle name="Normal 8 51 2 3" xfId="23414" xr:uid="{B15EDAB6-7E8E-4351-81AA-9E2679B1FE73}"/>
    <cellStyle name="Normal 8 51 2 4" xfId="38247" xr:uid="{887F988D-2E39-4684-BBD4-A16405363851}"/>
    <cellStyle name="Normal 8 51 3" xfId="12758" xr:uid="{8809E317-22CC-4396-ADC9-D685FB624639}"/>
    <cellStyle name="Normal 8 51 3 2" xfId="27596" xr:uid="{58ABE991-F7CF-4413-8F63-8DF7CAAA6B0B}"/>
    <cellStyle name="Normal 8 51 3 3" xfId="42429" xr:uid="{A7048B8F-89D0-4DEB-9C25-50DC8EEB80DA}"/>
    <cellStyle name="Normal 8 51 4" xfId="20176" xr:uid="{C2EC8072-FA7D-49FF-834C-A03E3BBB212D}"/>
    <cellStyle name="Normal 8 51 5" xfId="35009" xr:uid="{497BCF41-10C5-4543-BEB7-B2C38F3F2ADC}"/>
    <cellStyle name="Normal 8 52" xfId="3789" xr:uid="{1DAD0CD4-7C3F-4C95-A84F-73DF4151199A}"/>
    <cellStyle name="Normal 8 52 2" xfId="9634" xr:uid="{EFD18DA0-C1E6-4511-8319-3D237595CE73}"/>
    <cellStyle name="Normal 8 52 2 2" xfId="17057" xr:uid="{0BE7E205-C9AA-4AFA-83A9-6CB3D5354A27}"/>
    <cellStyle name="Normal 8 52 2 2 2" xfId="31895" xr:uid="{DB2B59B1-A407-43C7-90F6-3B29C129A4D8}"/>
    <cellStyle name="Normal 8 52 2 2 3" xfId="46728" xr:uid="{6B415169-5F32-4BAC-A70C-3E16425A6A63}"/>
    <cellStyle name="Normal 8 52 2 3" xfId="24475" xr:uid="{6206DE84-FC0A-4AD6-BA8F-69E5409FA8B3}"/>
    <cellStyle name="Normal 8 52 2 4" xfId="39308" xr:uid="{B2F5131B-8D84-4C4F-88A4-BFB0B18B4FC3}"/>
    <cellStyle name="Normal 8 52 3" xfId="11209" xr:uid="{7B02BE9D-8CBD-4A5C-A36D-DE7AF8859CCE}"/>
    <cellStyle name="Normal 8 52 3 2" xfId="26047" xr:uid="{DB789FA6-3DFB-46CE-965E-17E6514F199C}"/>
    <cellStyle name="Normal 8 52 3 3" xfId="40880" xr:uid="{8B6C7063-651D-4E89-9BA5-9FC0BC1C9A99}"/>
    <cellStyle name="Normal 8 52 4" xfId="18627" xr:uid="{4C9E33E1-3309-477D-8AF3-4AABBE180886}"/>
    <cellStyle name="Normal 8 52 5" xfId="33460" xr:uid="{F778F619-3D59-4595-BC30-776BD2827AB3}"/>
    <cellStyle name="Normal 8 53" xfId="6085" xr:uid="{945058B0-37D7-401A-A2FA-808ADCA33E56}"/>
    <cellStyle name="Normal 8 53 2" xfId="9793" xr:uid="{775D8DF8-3E59-4AF6-BA54-B72143584EB6}"/>
    <cellStyle name="Normal 8 53 2 2" xfId="17213" xr:uid="{C307ED59-9CEB-463D-A67D-982729228A48}"/>
    <cellStyle name="Normal 8 53 2 2 2" xfId="32051" xr:uid="{C9901267-9753-4BF4-80D7-18AD85A2E0B0}"/>
    <cellStyle name="Normal 8 53 2 2 3" xfId="46884" xr:uid="{6D0505A8-0623-4FF7-8BC7-D558523755C6}"/>
    <cellStyle name="Normal 8 53 2 3" xfId="24631" xr:uid="{3645F2CA-4FA5-4184-8208-4BD8D43F5684}"/>
    <cellStyle name="Normal 8 53 2 4" xfId="39464" xr:uid="{C97BAE66-4242-4A93-8FE1-67D6A9D384EE}"/>
    <cellStyle name="Normal 8 53 3" xfId="13506" xr:uid="{6FBB8D12-ADCC-43D8-A37C-D1A7A7FA7F06}"/>
    <cellStyle name="Normal 8 53 3 2" xfId="28344" xr:uid="{AFFCE01D-0444-487C-B470-E0E59E134F97}"/>
    <cellStyle name="Normal 8 53 3 3" xfId="43177" xr:uid="{FB501A9A-C56D-4A11-936F-16F7F78CA4CF}"/>
    <cellStyle name="Normal 8 53 4" xfId="20924" xr:uid="{175A08B6-B7F4-4FED-BD1C-3949E62CB2C2}"/>
    <cellStyle name="Normal 8 53 5" xfId="35757" xr:uid="{911E1A4C-0D8A-4858-9845-C93A2F9C9819}"/>
    <cellStyle name="Normal 8 54" xfId="6092" xr:uid="{8A471C62-A0B6-4346-9ED4-85634AEFC33C}"/>
    <cellStyle name="Normal 8 54 2" xfId="9801" xr:uid="{9C621494-22B6-4EA0-8485-1ADE8AD59B5E}"/>
    <cellStyle name="Normal 8 54 2 2" xfId="17221" xr:uid="{CEE5EE57-DA8A-4AD8-ABDD-DD16EF421DCD}"/>
    <cellStyle name="Normal 8 54 2 2 2" xfId="32059" xr:uid="{329F46A6-FF45-498F-AFD8-F8A8CA5EAF2D}"/>
    <cellStyle name="Normal 8 54 2 2 3" xfId="46892" xr:uid="{B522DED7-C59D-4E68-BB6F-928571628D9A}"/>
    <cellStyle name="Normal 8 54 2 3" xfId="24639" xr:uid="{032440E7-B1A5-4B06-869F-A0449E311864}"/>
    <cellStyle name="Normal 8 54 2 4" xfId="39472" xr:uid="{74DC4BE1-4DBB-4F24-A389-7886E1A7C8F3}"/>
    <cellStyle name="Normal 8 54 3" xfId="13514" xr:uid="{854F0883-EA25-462F-BA00-DFBE06BE2EB6}"/>
    <cellStyle name="Normal 8 54 3 2" xfId="28352" xr:uid="{E8ECAE19-DA3D-4E84-BBF8-CBB3AEF1A676}"/>
    <cellStyle name="Normal 8 54 3 3" xfId="43185" xr:uid="{37D68422-E18C-435D-AC6C-C5B82CC20C11}"/>
    <cellStyle name="Normal 8 54 4" xfId="20932" xr:uid="{CECC3B16-6E4A-4CF0-87AC-95BBA716CA6E}"/>
    <cellStyle name="Normal 8 54 5" xfId="35765" xr:uid="{9CDE9C0A-60B4-4598-83F4-5859E0B040B4}"/>
    <cellStyle name="Normal 8 55" xfId="6100" xr:uid="{3A1054F7-44E9-4F81-BDFE-465F91F7E826}"/>
    <cellStyle name="Normal 8 55 2" xfId="13523" xr:uid="{90F9DE79-A9C5-45EF-89E7-7304EA99E672}"/>
    <cellStyle name="Normal 8 55 2 2" xfId="28361" xr:uid="{60787812-3029-4D0A-A92F-D7A3CC635709}"/>
    <cellStyle name="Normal 8 55 2 3" xfId="43194" xr:uid="{CC3F4F97-AED6-4CCC-8AF2-656F8DA78711}"/>
    <cellStyle name="Normal 8 55 3" xfId="20941" xr:uid="{8584A85B-5219-46CD-8B82-B5134016553E}"/>
    <cellStyle name="Normal 8 55 4" xfId="35774" xr:uid="{77C1A491-2B26-434B-A12C-6B41B417F723}"/>
    <cellStyle name="Normal 8 56" xfId="9809" xr:uid="{2AF1C176-E248-4F25-9058-50A73F84ABB9}"/>
    <cellStyle name="Normal 8 56 2" xfId="24647" xr:uid="{0844BF82-AB9C-4453-A0A9-62D933C3F72C}"/>
    <cellStyle name="Normal 8 56 3" xfId="39480" xr:uid="{A841E827-5874-4B91-B75C-A6BF6249726D}"/>
    <cellStyle name="Normal 8 57" xfId="9814" xr:uid="{D78994E5-5FEC-46D6-918E-7BDB286E2B83}"/>
    <cellStyle name="Normal 8 57 2" xfId="24652" xr:uid="{2A6A60C6-E5E2-47CC-BCD8-AFF7C828E011}"/>
    <cellStyle name="Normal 8 57 3" xfId="39485" xr:uid="{1AC4A04B-8976-4ACF-9BA0-50F6D928C7AE}"/>
    <cellStyle name="Normal 8 58" xfId="17232" xr:uid="{30C183ED-B5D8-4FF7-95F0-856135736940}"/>
    <cellStyle name="Normal 8 58 2" xfId="46899" xr:uid="{0588DDEE-5CAD-4A83-9A84-8CDD245CA620}"/>
    <cellStyle name="Normal 8 59" xfId="32065" xr:uid="{9CCFCD8A-D4AB-4ED3-B695-125813CCBF59}"/>
    <cellStyle name="Normal 8 6" xfId="1003" xr:uid="{9DF1AF0F-E498-4D05-B04A-99C73B400E53}"/>
    <cellStyle name="Normal 8 6 10" xfId="32224" xr:uid="{371AD505-0472-443F-A605-E67C67E3E452}"/>
    <cellStyle name="Normal 8 6 2" xfId="3961" xr:uid="{409DE00B-DBE8-468B-B247-1ACC20EEE250}"/>
    <cellStyle name="Normal 8 6 2 2" xfId="5335" xr:uid="{651363AC-7476-476C-AA8B-FFFEA3FC80FB}"/>
    <cellStyle name="Normal 8 6 2 2 2" xfId="8574" xr:uid="{D549C4A7-28DA-412D-AA4B-2853CE5B1533}"/>
    <cellStyle name="Normal 8 6 2 2 2 2" xfId="15997" xr:uid="{3896B88B-4037-43F9-8C2D-A11401A5207E}"/>
    <cellStyle name="Normal 8 6 2 2 2 2 2" xfId="30835" xr:uid="{56B8CF9F-EF4D-4FD8-A0F4-A8EBB5965835}"/>
    <cellStyle name="Normal 8 6 2 2 2 2 3" xfId="45668" xr:uid="{84A3BC34-B1EB-4FFA-8C58-B611EFA78971}"/>
    <cellStyle name="Normal 8 6 2 2 2 3" xfId="23415" xr:uid="{1F1EDAB3-5DD9-4AD5-A8E7-27B24C5356D0}"/>
    <cellStyle name="Normal 8 6 2 2 2 4" xfId="38248" xr:uid="{D8E81C51-0B78-44DF-A012-F99AA8E4F190}"/>
    <cellStyle name="Normal 8 6 2 2 3" xfId="12759" xr:uid="{9CE4E59C-AAE7-4EB5-B4F1-C38FD459D1A1}"/>
    <cellStyle name="Normal 8 6 2 2 3 2" xfId="27597" xr:uid="{BB855A9B-8155-4EE7-8E0D-C27E688E2DB2}"/>
    <cellStyle name="Normal 8 6 2 2 3 3" xfId="42430" xr:uid="{68331D23-9FA5-4C46-BF28-67DE76B0F0F7}"/>
    <cellStyle name="Normal 8 6 2 2 4" xfId="20177" xr:uid="{AD460092-FD9F-4EA3-82DE-0F66082108DC}"/>
    <cellStyle name="Normal 8 6 2 2 5" xfId="35010" xr:uid="{DDDFB6F7-A4D4-4571-B54B-823F6D4A1A69}"/>
    <cellStyle name="Normal 8 6 2 3" xfId="7197" xr:uid="{4F47B011-DEBA-47AE-87C1-C81460C9967E}"/>
    <cellStyle name="Normal 8 6 2 3 2" xfId="14620" xr:uid="{69AC63EE-E462-4D1D-BB01-5EA411F8FCE7}"/>
    <cellStyle name="Normal 8 6 2 3 2 2" xfId="29458" xr:uid="{4435115E-CC32-445F-B5CB-15056A7F1575}"/>
    <cellStyle name="Normal 8 6 2 3 2 3" xfId="44291" xr:uid="{98CB5977-30CB-48BA-A929-AA1362FDD065}"/>
    <cellStyle name="Normal 8 6 2 3 3" xfId="22038" xr:uid="{2BD72964-76BC-4E20-8550-DE41D82F745B}"/>
    <cellStyle name="Normal 8 6 2 3 4" xfId="36871" xr:uid="{3C4678CB-09E1-4E0B-AC52-F23679E561FA}"/>
    <cellStyle name="Normal 8 6 2 4" xfId="11381" xr:uid="{150FA186-F657-41A2-84C0-BAD5D20170BC}"/>
    <cellStyle name="Normal 8 6 2 4 2" xfId="26219" xr:uid="{3450907F-B142-4F3B-8810-079A84C7742E}"/>
    <cellStyle name="Normal 8 6 2 4 3" xfId="41052" xr:uid="{A1503E4D-52E2-4E3F-92F1-26F1C25B29C1}"/>
    <cellStyle name="Normal 8 6 2 5" xfId="18799" xr:uid="{F7310AE2-4BE3-4BCB-AB9B-E298EF7AE902}"/>
    <cellStyle name="Normal 8 6 2 6" xfId="33632" xr:uid="{E5188519-EAF2-4DAC-8919-647E5C031046}"/>
    <cellStyle name="Normal 8 6 3" xfId="3962" xr:uid="{A784CF87-636C-40B2-9C48-D4CC8A65796F}"/>
    <cellStyle name="Normal 8 6 3 2" xfId="5336" xr:uid="{51E1D395-B085-4C0E-8A6C-D76C0B6D4DF7}"/>
    <cellStyle name="Normal 8 6 3 2 2" xfId="8575" xr:uid="{937985B1-2154-4F2B-871E-C762C05EB681}"/>
    <cellStyle name="Normal 8 6 3 2 2 2" xfId="15998" xr:uid="{E02C18A9-3BD3-404B-84C3-82A0F8D72C95}"/>
    <cellStyle name="Normal 8 6 3 2 2 2 2" xfId="30836" xr:uid="{43731F4D-C64C-49EC-AC24-A4B388688751}"/>
    <cellStyle name="Normal 8 6 3 2 2 2 3" xfId="45669" xr:uid="{0DE2A897-F4ED-4E75-9E50-73921CE1453D}"/>
    <cellStyle name="Normal 8 6 3 2 2 3" xfId="23416" xr:uid="{C5FAADB5-FF57-4E06-8710-B304C315E63D}"/>
    <cellStyle name="Normal 8 6 3 2 2 4" xfId="38249" xr:uid="{505E2295-CBCB-4CAA-A83D-94B1E88CE17A}"/>
    <cellStyle name="Normal 8 6 3 2 3" xfId="12760" xr:uid="{689DEE4D-A7B8-4DE2-81C1-AD86971D33DE}"/>
    <cellStyle name="Normal 8 6 3 2 3 2" xfId="27598" xr:uid="{64C9F910-AF7E-4AED-8971-24A497F2B0A5}"/>
    <cellStyle name="Normal 8 6 3 2 3 3" xfId="42431" xr:uid="{FAC687FE-0773-42DB-A76B-B5EF5AE38805}"/>
    <cellStyle name="Normal 8 6 3 2 4" xfId="20178" xr:uid="{9846F089-7F15-4896-9CBC-A56B15643385}"/>
    <cellStyle name="Normal 8 6 3 2 5" xfId="35011" xr:uid="{46D8E354-F376-4244-A5DA-26AF4E75C637}"/>
    <cellStyle name="Normal 8 6 3 3" xfId="7198" xr:uid="{229449FF-E2C1-4D81-A154-6C77C62E0636}"/>
    <cellStyle name="Normal 8 6 3 3 2" xfId="14621" xr:uid="{EF3E36CB-B753-4E7A-A808-692CEF48DDF2}"/>
    <cellStyle name="Normal 8 6 3 3 2 2" xfId="29459" xr:uid="{EF1BBE24-1E59-4D83-9FC6-A1B139294F82}"/>
    <cellStyle name="Normal 8 6 3 3 2 3" xfId="44292" xr:uid="{D4D7C079-7AA5-412A-8A07-C14A3F1A3E60}"/>
    <cellStyle name="Normal 8 6 3 3 3" xfId="22039" xr:uid="{03B54899-216E-40B5-A44B-FA9AA6A535A1}"/>
    <cellStyle name="Normal 8 6 3 3 4" xfId="36872" xr:uid="{9F4A9A97-65CC-44F8-83BD-C786A8BC286E}"/>
    <cellStyle name="Normal 8 6 3 4" xfId="11382" xr:uid="{5339DC54-F052-4F9D-8257-6FB632A433AD}"/>
    <cellStyle name="Normal 8 6 3 4 2" xfId="26220" xr:uid="{84497114-25F1-4C1B-8861-5F314310AE21}"/>
    <cellStyle name="Normal 8 6 3 4 3" xfId="41053" xr:uid="{88F46176-34CA-421E-AD69-A620A0154FC3}"/>
    <cellStyle name="Normal 8 6 3 5" xfId="18800" xr:uid="{74C29213-C1FB-4C20-8BF0-454086BFCDF0}"/>
    <cellStyle name="Normal 8 6 3 6" xfId="33633" xr:uid="{2EEAB196-76BA-4D6A-B47B-7937D0400D28}"/>
    <cellStyle name="Normal 8 6 4" xfId="5337" xr:uid="{4280BB79-F1BE-481B-B72B-0D4BA1D5B755}"/>
    <cellStyle name="Normal 8 6 4 2" xfId="8576" xr:uid="{CB3E71B4-A0C4-4AC7-8EF1-BD714256160F}"/>
    <cellStyle name="Normal 8 6 4 2 2" xfId="15999" xr:uid="{FE186910-7469-4475-A51F-F84AD4D5754A}"/>
    <cellStyle name="Normal 8 6 4 2 2 2" xfId="30837" xr:uid="{75C72515-C48B-4742-A0B7-AEE683AF792D}"/>
    <cellStyle name="Normal 8 6 4 2 2 3" xfId="45670" xr:uid="{12A6D00C-EA65-4E27-9D0E-041C076D1853}"/>
    <cellStyle name="Normal 8 6 4 2 3" xfId="23417" xr:uid="{F0905807-0D18-4EDD-A45D-7B6C59AE9DDA}"/>
    <cellStyle name="Normal 8 6 4 2 4" xfId="38250" xr:uid="{E10E49B2-8A40-441C-8406-49FDA4C63FAD}"/>
    <cellStyle name="Normal 8 6 4 3" xfId="12761" xr:uid="{64EF595A-CA0D-443B-88D9-0E2A850F2A21}"/>
    <cellStyle name="Normal 8 6 4 3 2" xfId="27599" xr:uid="{6E017270-0B24-466B-A1C8-3F0CA66A590D}"/>
    <cellStyle name="Normal 8 6 4 3 3" xfId="42432" xr:uid="{E35D78B7-42D1-49F2-B68F-D67495125F54}"/>
    <cellStyle name="Normal 8 6 4 4" xfId="20179" xr:uid="{132FCFD9-ADB9-4B0E-8901-FB85C33248B4}"/>
    <cellStyle name="Normal 8 6 4 5" xfId="35012" xr:uid="{B5D39422-DF63-441C-956B-476B264E3FA4}"/>
    <cellStyle name="Normal 8 6 5" xfId="5918" xr:uid="{006DAD81-BD17-4221-A241-0C4BD3C2A8D4}"/>
    <cellStyle name="Normal 8 6 5 2" xfId="9156" xr:uid="{645FAB61-3916-475D-97D2-1A254D412CC0}"/>
    <cellStyle name="Normal 8 6 5 2 2" xfId="16579" xr:uid="{254D6F9F-E3AB-4AC5-AB03-340137730A39}"/>
    <cellStyle name="Normal 8 6 5 2 2 2" xfId="31417" xr:uid="{1E7BE469-02BD-4E82-A562-00933D94F961}"/>
    <cellStyle name="Normal 8 6 5 2 2 3" xfId="46250" xr:uid="{CECA522C-38F4-4792-8DE6-9109733DBF85}"/>
    <cellStyle name="Normal 8 6 5 2 3" xfId="23997" xr:uid="{DABA15F0-189B-46F2-AF46-299280C5375B}"/>
    <cellStyle name="Normal 8 6 5 2 4" xfId="38830" xr:uid="{EA101A3F-A1B2-46CE-A865-15F8F7EF6554}"/>
    <cellStyle name="Normal 8 6 5 3" xfId="13341" xr:uid="{6D28895B-2CFD-4136-96A2-72204CA5695D}"/>
    <cellStyle name="Normal 8 6 5 3 2" xfId="28179" xr:uid="{E7C6FFBB-862E-4C9D-B653-6EBA95C835AE}"/>
    <cellStyle name="Normal 8 6 5 3 3" xfId="43012" xr:uid="{68FE0BC5-23F0-43B8-9B60-00AF5284A6ED}"/>
    <cellStyle name="Normal 8 6 5 4" xfId="20759" xr:uid="{BE806007-2017-4A12-A4B6-76D7308ADB29}"/>
    <cellStyle name="Normal 8 6 5 5" xfId="35592" xr:uid="{65654B63-84D5-4618-9F81-A853DB146A04}"/>
    <cellStyle name="Normal 8 6 6" xfId="3960" xr:uid="{EE0E1E3B-D87D-4805-AB30-122F2B4CB48E}"/>
    <cellStyle name="Normal 8 6 6 2" xfId="9692" xr:uid="{3A252B8F-7B4D-44C9-8F14-50AB83B06164}"/>
    <cellStyle name="Normal 8 6 6 2 2" xfId="17115" xr:uid="{9911F8E6-1B1F-4A6A-BD19-C2B2BF197CD2}"/>
    <cellStyle name="Normal 8 6 6 2 2 2" xfId="31953" xr:uid="{FC074095-309A-4F95-9FD8-DA99CE877DD0}"/>
    <cellStyle name="Normal 8 6 6 2 2 3" xfId="46786" xr:uid="{23CDC48F-D395-4C8D-A95F-37E3AE532E49}"/>
    <cellStyle name="Normal 8 6 6 2 3" xfId="24533" xr:uid="{9439FCDD-859B-49E2-8782-A9C64F1A5C19}"/>
    <cellStyle name="Normal 8 6 6 2 4" xfId="39366" xr:uid="{66E1B371-58F6-4AB6-8C8C-2374E832E572}"/>
    <cellStyle name="Normal 8 6 6 3" xfId="11380" xr:uid="{E2F02AC8-ED8B-4B44-B0D4-1AF530711BF8}"/>
    <cellStyle name="Normal 8 6 6 3 2" xfId="26218" xr:uid="{C0ADB69C-D5F9-4C77-A14C-5A488A13D14A}"/>
    <cellStyle name="Normal 8 6 6 3 3" xfId="41051" xr:uid="{68700B5A-252B-49D2-9D12-F478B60E5D99}"/>
    <cellStyle name="Normal 8 6 6 4" xfId="18798" xr:uid="{755DE920-AE70-4519-A2A3-42741DBFE5CD}"/>
    <cellStyle name="Normal 8 6 6 5" xfId="33631" xr:uid="{A0D9C199-6A63-4DE8-A425-1A9D351F10A1}"/>
    <cellStyle name="Normal 8 6 7" xfId="7196" xr:uid="{885A055C-DE0E-48C3-B599-8EB39610F582}"/>
    <cellStyle name="Normal 8 6 7 2" xfId="14619" xr:uid="{0125C012-EFB3-4280-92FD-8BB80CAE8D0D}"/>
    <cellStyle name="Normal 8 6 7 2 2" xfId="29457" xr:uid="{273E1A17-5EE3-4661-9FF6-703C41A12961}"/>
    <cellStyle name="Normal 8 6 7 2 3" xfId="44290" xr:uid="{35C03DC6-FAF3-446D-BCC0-E4DB2D732192}"/>
    <cellStyle name="Normal 8 6 7 3" xfId="22037" xr:uid="{02AA728C-6C4A-44C7-BC70-AE93BF283F57}"/>
    <cellStyle name="Normal 8 6 7 4" xfId="36870" xr:uid="{BCFFC6C5-1BF7-425A-80EF-8B630C5CDE41}"/>
    <cellStyle name="Normal 8 6 8" xfId="9973" xr:uid="{52F399AC-1DE9-4BCA-91E3-8A8E9D158188}"/>
    <cellStyle name="Normal 8 6 8 2" xfId="24811" xr:uid="{53DBCE2A-0D0C-4882-9938-9DE4544F17F7}"/>
    <cellStyle name="Normal 8 6 8 3" xfId="39644" xr:uid="{074AAF3A-78F9-457A-B6C9-89CE304E7C4D}"/>
    <cellStyle name="Normal 8 6 9" xfId="17391" xr:uid="{F5F97AB7-C207-4B99-A293-269A471E3A2C}"/>
    <cellStyle name="Normal 8 7" xfId="1170" xr:uid="{33A1A7F0-48AD-4D69-99B3-A6A31455C266}"/>
    <cellStyle name="Normal 8 7 10" xfId="32230" xr:uid="{EB1D1FF4-5389-46BB-A803-EA51B4901193}"/>
    <cellStyle name="Normal 8 7 2" xfId="3964" xr:uid="{E7EDD966-46BF-4447-9D8E-47DAA6EB85CD}"/>
    <cellStyle name="Normal 8 7 2 2" xfId="5338" xr:uid="{1FBE168E-F587-47CB-BC4B-9054A5DA1745}"/>
    <cellStyle name="Normal 8 7 2 2 2" xfId="8577" xr:uid="{34F63FB8-C9C1-4645-836C-2BF6C8CCFDAD}"/>
    <cellStyle name="Normal 8 7 2 2 2 2" xfId="16000" xr:uid="{2C8B78AA-5BEB-4089-A6CE-D8494F607920}"/>
    <cellStyle name="Normal 8 7 2 2 2 2 2" xfId="30838" xr:uid="{CDF9A2D9-C0B3-477A-A08E-0F0A05EBBCFF}"/>
    <cellStyle name="Normal 8 7 2 2 2 2 3" xfId="45671" xr:uid="{48268E4E-97A6-4D0D-9051-DB0CAA4C61B5}"/>
    <cellStyle name="Normal 8 7 2 2 2 3" xfId="23418" xr:uid="{F2CB9458-2B34-4FA6-8035-E02CD591B61B}"/>
    <cellStyle name="Normal 8 7 2 2 2 4" xfId="38251" xr:uid="{A0CF462A-48AF-4D57-8684-3414DDA18509}"/>
    <cellStyle name="Normal 8 7 2 2 3" xfId="12762" xr:uid="{621AFF4F-53BE-4B1A-8045-149213211D50}"/>
    <cellStyle name="Normal 8 7 2 2 3 2" xfId="27600" xr:uid="{A678D6EA-7CB9-42DE-AF79-BDB3AE57F1CA}"/>
    <cellStyle name="Normal 8 7 2 2 3 3" xfId="42433" xr:uid="{F52DC587-4020-439B-8B86-8CFD0CF37C07}"/>
    <cellStyle name="Normal 8 7 2 2 4" xfId="20180" xr:uid="{6EA06AD4-5E4E-417B-A72A-D41F2F448B5F}"/>
    <cellStyle name="Normal 8 7 2 2 5" xfId="35013" xr:uid="{180B471E-F4C8-4CE1-9D03-6D9426F1FF8C}"/>
    <cellStyle name="Normal 8 7 2 3" xfId="7200" xr:uid="{38EB9130-4EB0-41C0-AB66-69C4B3EB2656}"/>
    <cellStyle name="Normal 8 7 2 3 2" xfId="14623" xr:uid="{53B818AB-2584-4AAD-ADB6-B64AEBE4E97B}"/>
    <cellStyle name="Normal 8 7 2 3 2 2" xfId="29461" xr:uid="{78908643-FE1B-4297-BF8E-66FF6D962B6D}"/>
    <cellStyle name="Normal 8 7 2 3 2 3" xfId="44294" xr:uid="{BC9FB04B-9BC9-4A9F-84CF-70DCCB324256}"/>
    <cellStyle name="Normal 8 7 2 3 3" xfId="22041" xr:uid="{F930DF1F-CDD1-4D4F-83AB-E7B906F6C1B7}"/>
    <cellStyle name="Normal 8 7 2 3 4" xfId="36874" xr:uid="{5463D1EE-0F68-4305-A1E6-E5B63B9ACF5B}"/>
    <cellStyle name="Normal 8 7 2 4" xfId="11384" xr:uid="{20A824C7-BE78-4114-9337-3A5159090B77}"/>
    <cellStyle name="Normal 8 7 2 4 2" xfId="26222" xr:uid="{AFCB6019-E15D-47D7-8830-4A094EE310DD}"/>
    <cellStyle name="Normal 8 7 2 4 3" xfId="41055" xr:uid="{AED0B210-8C75-4DAF-8F55-BF57AD9127A1}"/>
    <cellStyle name="Normal 8 7 2 5" xfId="18802" xr:uid="{FEA76E34-1D8F-4AF3-8000-6B52B8221D2D}"/>
    <cellStyle name="Normal 8 7 2 6" xfId="33635" xr:uid="{DA107AD9-2E04-4655-B451-F1BDA2DE255B}"/>
    <cellStyle name="Normal 8 7 3" xfId="3965" xr:uid="{2BF4FF2F-0821-4C24-B201-DAD69DD0DF90}"/>
    <cellStyle name="Normal 8 7 3 2" xfId="5339" xr:uid="{97A12956-834A-4474-842F-02F1C7209770}"/>
    <cellStyle name="Normal 8 7 3 2 2" xfId="8578" xr:uid="{8155D7D9-8E78-4ABA-9C89-AFA7F2148849}"/>
    <cellStyle name="Normal 8 7 3 2 2 2" xfId="16001" xr:uid="{3774199A-89A1-499E-83A1-E3BF09006FA5}"/>
    <cellStyle name="Normal 8 7 3 2 2 2 2" xfId="30839" xr:uid="{E2D8D2FA-7275-41BC-B092-3712D2207B65}"/>
    <cellStyle name="Normal 8 7 3 2 2 2 3" xfId="45672" xr:uid="{DB230B6B-8805-4E96-9850-9A83F369B485}"/>
    <cellStyle name="Normal 8 7 3 2 2 3" xfId="23419" xr:uid="{FAA91A5D-06DC-4762-BFF4-C7CD3FF7632B}"/>
    <cellStyle name="Normal 8 7 3 2 2 4" xfId="38252" xr:uid="{0FAC8CA3-E53F-432A-B9DF-B3D418BE8F88}"/>
    <cellStyle name="Normal 8 7 3 2 3" xfId="12763" xr:uid="{7C2E8376-6CB8-498D-873F-407D5DCAEFA7}"/>
    <cellStyle name="Normal 8 7 3 2 3 2" xfId="27601" xr:uid="{7B0E4132-7698-44B1-8B8B-4C6F4CDC67CA}"/>
    <cellStyle name="Normal 8 7 3 2 3 3" xfId="42434" xr:uid="{9F42BBA8-223D-4E4F-A64B-FE8FBF995D6D}"/>
    <cellStyle name="Normal 8 7 3 2 4" xfId="20181" xr:uid="{A083642A-3C3C-49B6-979D-C11873BDA0EF}"/>
    <cellStyle name="Normal 8 7 3 2 5" xfId="35014" xr:uid="{C10B64F1-61F5-4D78-ADE0-284E9B13C602}"/>
    <cellStyle name="Normal 8 7 3 3" xfId="7201" xr:uid="{F86172DB-156D-4036-A644-E6B4BCE70EE6}"/>
    <cellStyle name="Normal 8 7 3 3 2" xfId="14624" xr:uid="{3E6B4D9A-2D27-4D59-BD55-9ECCC063D65E}"/>
    <cellStyle name="Normal 8 7 3 3 2 2" xfId="29462" xr:uid="{A3A29A38-755B-4922-8AC3-D895F96A8796}"/>
    <cellStyle name="Normal 8 7 3 3 2 3" xfId="44295" xr:uid="{179E773F-4BB5-47FE-9C51-FB21E789C4E5}"/>
    <cellStyle name="Normal 8 7 3 3 3" xfId="22042" xr:uid="{81F7988D-73F8-43B1-BFB8-6C2CB3CFC75E}"/>
    <cellStyle name="Normal 8 7 3 3 4" xfId="36875" xr:uid="{E71E23BC-B2C5-4D4E-B478-EB601FA35B00}"/>
    <cellStyle name="Normal 8 7 3 4" xfId="11385" xr:uid="{60B61A2D-713B-4882-98BB-3D13B3109E1C}"/>
    <cellStyle name="Normal 8 7 3 4 2" xfId="26223" xr:uid="{621F6A3F-B600-4332-9543-C7B6D0C63A58}"/>
    <cellStyle name="Normal 8 7 3 4 3" xfId="41056" xr:uid="{85B50B20-A272-4583-91F4-A7B440EEBAC4}"/>
    <cellStyle name="Normal 8 7 3 5" xfId="18803" xr:uid="{F4C8AB21-DD84-47B7-AECC-91B71FBC873B}"/>
    <cellStyle name="Normal 8 7 3 6" xfId="33636" xr:uid="{F3B3289D-077A-45E7-9646-78BFEED2ED95}"/>
    <cellStyle name="Normal 8 7 4" xfId="5340" xr:uid="{227F99CC-76D6-486E-9F0A-AC8BC3820FE6}"/>
    <cellStyle name="Normal 8 7 4 2" xfId="8579" xr:uid="{C7656E1C-AF85-4F64-95C3-D8DA726A5045}"/>
    <cellStyle name="Normal 8 7 4 2 2" xfId="16002" xr:uid="{D5CA2AEC-7A1F-456D-A80C-390D6256D8A2}"/>
    <cellStyle name="Normal 8 7 4 2 2 2" xfId="30840" xr:uid="{1AEB6353-A8CA-4FE3-BF6B-84165C5509AA}"/>
    <cellStyle name="Normal 8 7 4 2 2 3" xfId="45673" xr:uid="{0E5C405D-5803-4923-B475-F65EDBE3BF4E}"/>
    <cellStyle name="Normal 8 7 4 2 3" xfId="23420" xr:uid="{7817A2BF-B663-4C27-B046-1F502735422B}"/>
    <cellStyle name="Normal 8 7 4 2 4" xfId="38253" xr:uid="{AE2F63EF-4916-4888-A378-54AFF3990A48}"/>
    <cellStyle name="Normal 8 7 4 3" xfId="12764" xr:uid="{1C9E55F5-95FF-49F8-9891-42AD8C57F5D9}"/>
    <cellStyle name="Normal 8 7 4 3 2" xfId="27602" xr:uid="{7072CA74-DEC8-4A81-9C09-6B63F6E605FA}"/>
    <cellStyle name="Normal 8 7 4 3 3" xfId="42435" xr:uid="{ACE43973-6A45-486E-9F75-B81EB87977C7}"/>
    <cellStyle name="Normal 8 7 4 4" xfId="20182" xr:uid="{795C3354-554E-4B06-B429-4710A4CFFCEE}"/>
    <cellStyle name="Normal 8 7 4 5" xfId="35015" xr:uid="{AB7FA19B-8CD5-472D-819E-EA1ED5078E87}"/>
    <cellStyle name="Normal 8 7 5" xfId="5900" xr:uid="{3F155E8B-5F84-42B9-A58F-A6D3D8D59BE5}"/>
    <cellStyle name="Normal 8 7 5 2" xfId="9138" xr:uid="{DB095509-CC10-4F88-B2F8-40667E475E99}"/>
    <cellStyle name="Normal 8 7 5 2 2" xfId="16561" xr:uid="{CDA98185-C3CF-4430-A902-A314A22C63FA}"/>
    <cellStyle name="Normal 8 7 5 2 2 2" xfId="31399" xr:uid="{9F9BB016-004D-475E-B0E3-38E7EE7FEB7D}"/>
    <cellStyle name="Normal 8 7 5 2 2 3" xfId="46232" xr:uid="{F14DCF3C-C7B4-4784-AF1F-4CDFBA4067B0}"/>
    <cellStyle name="Normal 8 7 5 2 3" xfId="23979" xr:uid="{BAE413D0-DE00-4F80-BCC5-31A8F344F867}"/>
    <cellStyle name="Normal 8 7 5 2 4" xfId="38812" xr:uid="{DBBBB2A4-E0CE-40B5-BD82-89280FF0D600}"/>
    <cellStyle name="Normal 8 7 5 3" xfId="13323" xr:uid="{5AE817B5-677B-4A3D-AA20-30CCE234B5D3}"/>
    <cellStyle name="Normal 8 7 5 3 2" xfId="28161" xr:uid="{C94651E2-9B79-41FC-B841-D2120B31D673}"/>
    <cellStyle name="Normal 8 7 5 3 3" xfId="42994" xr:uid="{0BD03AC2-A542-4C90-B7B6-1A61663B39FC}"/>
    <cellStyle name="Normal 8 7 5 4" xfId="20741" xr:uid="{4199D0EF-BD84-469D-8E2D-A4B8A76712A7}"/>
    <cellStyle name="Normal 8 7 5 5" xfId="35574" xr:uid="{AC5BA2E1-E766-4031-B300-3AA9F78E1B0A}"/>
    <cellStyle name="Normal 8 7 6" xfId="3963" xr:uid="{CE343949-B70B-4FA4-8DBF-10070B768B00}"/>
    <cellStyle name="Normal 8 7 6 2" xfId="9693" xr:uid="{492C263B-3744-4397-8968-7233D79DC383}"/>
    <cellStyle name="Normal 8 7 6 2 2" xfId="17116" xr:uid="{5B10BF61-E4F0-4475-A459-9BA185254DF2}"/>
    <cellStyle name="Normal 8 7 6 2 2 2" xfId="31954" xr:uid="{762CF734-5517-4EAD-9886-62ACF7F02CC7}"/>
    <cellStyle name="Normal 8 7 6 2 2 3" xfId="46787" xr:uid="{F133161D-55DC-4D89-A325-D49D1BB2B99D}"/>
    <cellStyle name="Normal 8 7 6 2 3" xfId="24534" xr:uid="{877C56B0-C33E-4614-9481-A89571E88A4A}"/>
    <cellStyle name="Normal 8 7 6 2 4" xfId="39367" xr:uid="{1B7E1B20-5FE0-4F94-A864-B6BC73055D5F}"/>
    <cellStyle name="Normal 8 7 6 3" xfId="11383" xr:uid="{0A3B4949-7820-4059-8952-12B81842313D}"/>
    <cellStyle name="Normal 8 7 6 3 2" xfId="26221" xr:uid="{E5556CF0-E11C-4419-9A1E-2388B4BEA110}"/>
    <cellStyle name="Normal 8 7 6 3 3" xfId="41054" xr:uid="{3A913914-8978-4636-BDDC-1FD855C94182}"/>
    <cellStyle name="Normal 8 7 6 4" xfId="18801" xr:uid="{B30F24F3-16DF-47E3-A187-267111836B5E}"/>
    <cellStyle name="Normal 8 7 6 5" xfId="33634" xr:uid="{8DB646CD-CB9A-4DBD-859E-C40B2F3E5AC0}"/>
    <cellStyle name="Normal 8 7 7" xfId="7199" xr:uid="{C622C924-967C-4E0C-8055-DA9961D3ED9B}"/>
    <cellStyle name="Normal 8 7 7 2" xfId="14622" xr:uid="{D49919B1-2CD8-4ABC-9C06-49715461756B}"/>
    <cellStyle name="Normal 8 7 7 2 2" xfId="29460" xr:uid="{CA2FE34F-8946-41F0-BB25-0C4F998FBF98}"/>
    <cellStyle name="Normal 8 7 7 2 3" xfId="44293" xr:uid="{C7EED406-93D2-4D45-9E08-2CDBBFB9ECD3}"/>
    <cellStyle name="Normal 8 7 7 3" xfId="22040" xr:uid="{BE2C6411-18CF-444B-AED6-96CD21820E02}"/>
    <cellStyle name="Normal 8 7 7 4" xfId="36873" xr:uid="{BEEC238B-222B-404F-B93E-EF95EDDF2E2C}"/>
    <cellStyle name="Normal 8 7 8" xfId="9979" xr:uid="{6B81005B-2D37-4EE4-9EF2-CD44D6783ACA}"/>
    <cellStyle name="Normal 8 7 8 2" xfId="24817" xr:uid="{E37D4178-5042-4793-A283-701A7F39BB1F}"/>
    <cellStyle name="Normal 8 7 8 3" xfId="39650" xr:uid="{0EC44239-5802-4AA4-BD5B-47B05D490C55}"/>
    <cellStyle name="Normal 8 7 9" xfId="17397" xr:uid="{D930055D-158D-4BED-9306-35A3998CCF15}"/>
    <cellStyle name="Normal 8 8" xfId="1198" xr:uid="{6196E6A4-CFA1-4741-B541-5457E92FB743}"/>
    <cellStyle name="Normal 8 8 10" xfId="32237" xr:uid="{DF638B03-AA8F-42CF-B4F6-A44A2CB1AA56}"/>
    <cellStyle name="Normal 8 8 2" xfId="3967" xr:uid="{3D56CDEA-03A7-4469-98F1-DDDF9595A86E}"/>
    <cellStyle name="Normal 8 8 2 2" xfId="5341" xr:uid="{43DF9AD2-B77C-40A5-8CB6-179262F2807F}"/>
    <cellStyle name="Normal 8 8 2 2 2" xfId="8580" xr:uid="{C4A15F47-3B44-4312-92C8-F491F2118CD6}"/>
    <cellStyle name="Normal 8 8 2 2 2 2" xfId="16003" xr:uid="{D79CE77C-AD51-4DDF-ABFC-3DCDB6E00A39}"/>
    <cellStyle name="Normal 8 8 2 2 2 2 2" xfId="30841" xr:uid="{C120FD85-AEB2-4083-9E80-A240D597E4FE}"/>
    <cellStyle name="Normal 8 8 2 2 2 2 3" xfId="45674" xr:uid="{5B1E18FB-CA32-4ACA-962D-B0A7118EAA81}"/>
    <cellStyle name="Normal 8 8 2 2 2 3" xfId="23421" xr:uid="{3DE5FA7B-082B-447D-8472-158D416296FC}"/>
    <cellStyle name="Normal 8 8 2 2 2 4" xfId="38254" xr:uid="{7150F213-DB1E-499C-B9AC-96A177DA676A}"/>
    <cellStyle name="Normal 8 8 2 2 3" xfId="12765" xr:uid="{EAA8553E-902F-4082-8F0D-2C0DD5E2E168}"/>
    <cellStyle name="Normal 8 8 2 2 3 2" xfId="27603" xr:uid="{8C2F9615-50C2-451D-BDC7-2F327662D338}"/>
    <cellStyle name="Normal 8 8 2 2 3 3" xfId="42436" xr:uid="{0F1D3711-8FE9-40E3-B021-C51E60F5DB53}"/>
    <cellStyle name="Normal 8 8 2 2 4" xfId="20183" xr:uid="{DD07EC6B-C039-434D-A460-B631CE0F657F}"/>
    <cellStyle name="Normal 8 8 2 2 5" xfId="35016" xr:uid="{EBD4084B-0E38-4463-9165-467856BA4DAD}"/>
    <cellStyle name="Normal 8 8 2 3" xfId="7203" xr:uid="{6139BC34-ED2F-4642-922D-D5C30423D115}"/>
    <cellStyle name="Normal 8 8 2 3 2" xfId="14626" xr:uid="{A1A261D2-9650-49C2-9245-8DD75130BCA1}"/>
    <cellStyle name="Normal 8 8 2 3 2 2" xfId="29464" xr:uid="{42A5B647-AEDF-4A6A-BF13-DE656BF8ACCE}"/>
    <cellStyle name="Normal 8 8 2 3 2 3" xfId="44297" xr:uid="{0BCCE156-ACC1-46C9-860A-5E52E13D105C}"/>
    <cellStyle name="Normal 8 8 2 3 3" xfId="22044" xr:uid="{F9CBC042-3786-4369-9DF4-4242C5794B7F}"/>
    <cellStyle name="Normal 8 8 2 3 4" xfId="36877" xr:uid="{1A9DD83F-2986-4291-86BF-C61432C0A614}"/>
    <cellStyle name="Normal 8 8 2 4" xfId="11387" xr:uid="{04E5AD7B-0BFF-475F-8FB7-A8530FA33BDF}"/>
    <cellStyle name="Normal 8 8 2 4 2" xfId="26225" xr:uid="{AA18FC43-46F5-4AD7-82C0-E662690706BC}"/>
    <cellStyle name="Normal 8 8 2 4 3" xfId="41058" xr:uid="{39522703-AAA0-402F-9E87-94CF47CD08E8}"/>
    <cellStyle name="Normal 8 8 2 5" xfId="18805" xr:uid="{0F5FA4BB-0B74-46EA-9998-9018DD55ACA9}"/>
    <cellStyle name="Normal 8 8 2 6" xfId="33638" xr:uid="{2245BAF4-CB12-42C0-BBEE-E662519834B7}"/>
    <cellStyle name="Normal 8 8 3" xfId="3968" xr:uid="{E5FF0D2F-0200-4584-BF48-CD8EA46D2FDE}"/>
    <cellStyle name="Normal 8 8 3 2" xfId="5342" xr:uid="{CCD8D1CC-F991-4CA0-90F9-94F691CCDDED}"/>
    <cellStyle name="Normal 8 8 3 2 2" xfId="8581" xr:uid="{E2DA447F-B0F7-4760-8263-0A9372C4174E}"/>
    <cellStyle name="Normal 8 8 3 2 2 2" xfId="16004" xr:uid="{5CEF9E23-BA2D-4154-A60A-8F087255C35F}"/>
    <cellStyle name="Normal 8 8 3 2 2 2 2" xfId="30842" xr:uid="{688AE924-C348-49B5-9FE3-31E7E9CC0F85}"/>
    <cellStyle name="Normal 8 8 3 2 2 2 3" xfId="45675" xr:uid="{39F3D1DA-A240-4E4B-8C86-9705D86C56DE}"/>
    <cellStyle name="Normal 8 8 3 2 2 3" xfId="23422" xr:uid="{78BF6BB6-7859-4ADE-8D42-4670A260E360}"/>
    <cellStyle name="Normal 8 8 3 2 2 4" xfId="38255" xr:uid="{28C2706B-465D-492E-9FA3-D0E2D2A24716}"/>
    <cellStyle name="Normal 8 8 3 2 3" xfId="12766" xr:uid="{85AACDC2-8B41-4058-ACC7-51736BBFED28}"/>
    <cellStyle name="Normal 8 8 3 2 3 2" xfId="27604" xr:uid="{3C18A849-C97A-4751-A2A2-F047C473F13A}"/>
    <cellStyle name="Normal 8 8 3 2 3 3" xfId="42437" xr:uid="{77F78364-C4BE-46CC-B1FB-2B547BFCCDFF}"/>
    <cellStyle name="Normal 8 8 3 2 4" xfId="20184" xr:uid="{9D4D2E4A-BCB3-42C2-828F-54F48F6F05D3}"/>
    <cellStyle name="Normal 8 8 3 2 5" xfId="35017" xr:uid="{BDFF872D-AFBB-488D-95E0-636A332DE88F}"/>
    <cellStyle name="Normal 8 8 3 3" xfId="7204" xr:uid="{122F9DF5-B908-412F-99DC-C73379CB970C}"/>
    <cellStyle name="Normal 8 8 3 3 2" xfId="14627" xr:uid="{D85CA825-A018-4072-876C-B21E7259F867}"/>
    <cellStyle name="Normal 8 8 3 3 2 2" xfId="29465" xr:uid="{2AD431CF-B72C-429B-BECE-FA5B1C57E0B2}"/>
    <cellStyle name="Normal 8 8 3 3 2 3" xfId="44298" xr:uid="{55BB29F9-90FF-4E05-9645-48A58CAA8597}"/>
    <cellStyle name="Normal 8 8 3 3 3" xfId="22045" xr:uid="{C75950B9-249C-47EA-BFAD-67FE0FE0E962}"/>
    <cellStyle name="Normal 8 8 3 3 4" xfId="36878" xr:uid="{D552F4BD-BCC3-4BE7-933E-A2E9B5FAD9C2}"/>
    <cellStyle name="Normal 8 8 3 4" xfId="11388" xr:uid="{87D73D58-8C6A-48CE-A21D-C59365E85578}"/>
    <cellStyle name="Normal 8 8 3 4 2" xfId="26226" xr:uid="{188F3367-787F-413F-B6E6-C9396EBE47B8}"/>
    <cellStyle name="Normal 8 8 3 4 3" xfId="41059" xr:uid="{7DDE3876-2566-4E69-A9E0-C0AB3B6A4B01}"/>
    <cellStyle name="Normal 8 8 3 5" xfId="18806" xr:uid="{9116CE0A-2D55-4BB6-B765-3C4C06C9A3AE}"/>
    <cellStyle name="Normal 8 8 3 6" xfId="33639" xr:uid="{5D0C9789-DE46-41DC-879C-97EC75ED39CD}"/>
    <cellStyle name="Normal 8 8 4" xfId="5343" xr:uid="{583375D0-3DD6-49CD-8CE1-104A13582505}"/>
    <cellStyle name="Normal 8 8 4 2" xfId="8582" xr:uid="{DDA99524-B66E-4F39-8CAA-555C9DE12CD0}"/>
    <cellStyle name="Normal 8 8 4 2 2" xfId="16005" xr:uid="{6305A10B-65C2-4549-9926-52C97C36C071}"/>
    <cellStyle name="Normal 8 8 4 2 2 2" xfId="30843" xr:uid="{E13900E1-0F94-4FC2-81CD-C8A81ACB145D}"/>
    <cellStyle name="Normal 8 8 4 2 2 3" xfId="45676" xr:uid="{8B48C61E-4F0D-4742-AE28-E720D48BB134}"/>
    <cellStyle name="Normal 8 8 4 2 3" xfId="23423" xr:uid="{C80DBEBA-4A1D-45BD-AE61-1881DB1F45C6}"/>
    <cellStyle name="Normal 8 8 4 2 4" xfId="38256" xr:uid="{0B23740A-2AE6-4B08-A3FA-1ED801F941C9}"/>
    <cellStyle name="Normal 8 8 4 3" xfId="12767" xr:uid="{736BBF14-BF48-4668-B1F8-ADE2260A6498}"/>
    <cellStyle name="Normal 8 8 4 3 2" xfId="27605" xr:uid="{432B2641-A8AB-4D2E-8FC4-69682AE49A9F}"/>
    <cellStyle name="Normal 8 8 4 3 3" xfId="42438" xr:uid="{8250F5BE-627E-443B-A885-7E98416FB513}"/>
    <cellStyle name="Normal 8 8 4 4" xfId="20185" xr:uid="{C7CE0E11-E5E4-4DF5-801E-EEDB4058BF1F}"/>
    <cellStyle name="Normal 8 8 4 5" xfId="35018" xr:uid="{E877A95C-98F6-4913-8D78-A47A8F39B5ED}"/>
    <cellStyle name="Normal 8 8 5" xfId="5996" xr:uid="{19F580A2-605E-4D12-B8AC-D678AB445F1A}"/>
    <cellStyle name="Normal 8 8 5 2" xfId="9234" xr:uid="{24AB486A-EEFA-4F9D-A318-4F73EC07DEF2}"/>
    <cellStyle name="Normal 8 8 5 2 2" xfId="16657" xr:uid="{F7D6A41A-6460-4F47-AA74-527BFBB69776}"/>
    <cellStyle name="Normal 8 8 5 2 2 2" xfId="31495" xr:uid="{12559C22-14BB-4756-8EAC-08B8090C2055}"/>
    <cellStyle name="Normal 8 8 5 2 2 3" xfId="46328" xr:uid="{6145E47D-5EC6-4FA6-8B9C-CAED8C72C964}"/>
    <cellStyle name="Normal 8 8 5 2 3" xfId="24075" xr:uid="{104AC0F0-25FE-44F2-96F4-B0D5CAC0D73A}"/>
    <cellStyle name="Normal 8 8 5 2 4" xfId="38908" xr:uid="{93160A70-E353-4902-B23D-414193FC9C58}"/>
    <cellStyle name="Normal 8 8 5 3" xfId="13419" xr:uid="{F7C4FEB1-ECDB-4ED1-B4BE-6BE798A937FC}"/>
    <cellStyle name="Normal 8 8 5 3 2" xfId="28257" xr:uid="{C84ADCC2-10F7-484F-BE7D-6B3401043939}"/>
    <cellStyle name="Normal 8 8 5 3 3" xfId="43090" xr:uid="{77B2EAEC-50A9-4E34-89B8-8636A38C4E1B}"/>
    <cellStyle name="Normal 8 8 5 4" xfId="20837" xr:uid="{8C8FFB69-63C2-4928-9499-B03EA516B086}"/>
    <cellStyle name="Normal 8 8 5 5" xfId="35670" xr:uid="{5690713C-5EBE-4147-831A-74F1D6968EDD}"/>
    <cellStyle name="Normal 8 8 6" xfId="3966" xr:uid="{DA156C22-DF07-4C43-95CC-FC2550967003}"/>
    <cellStyle name="Normal 8 8 6 2" xfId="9694" xr:uid="{EDFF29CA-387F-4499-ADCA-21378D86C68C}"/>
    <cellStyle name="Normal 8 8 6 2 2" xfId="17117" xr:uid="{6E74BD0E-2EDA-499C-BDD7-E643EB778257}"/>
    <cellStyle name="Normal 8 8 6 2 2 2" xfId="31955" xr:uid="{EEC02672-E599-4C05-B95C-06B18B2207D3}"/>
    <cellStyle name="Normal 8 8 6 2 2 3" xfId="46788" xr:uid="{5BF47291-FA7E-4EC7-A8A7-3913A9159610}"/>
    <cellStyle name="Normal 8 8 6 2 3" xfId="24535" xr:uid="{FAB03939-1908-4E48-85E5-86BF732C86EB}"/>
    <cellStyle name="Normal 8 8 6 2 4" xfId="39368" xr:uid="{BA1DFC9F-5AC1-4345-956B-5C2B550597F3}"/>
    <cellStyle name="Normal 8 8 6 3" xfId="11386" xr:uid="{9516DA78-20B3-4E5D-AA14-57E28997DA88}"/>
    <cellStyle name="Normal 8 8 6 3 2" xfId="26224" xr:uid="{DF3FD0D5-F8F0-45B6-87D5-6C2C15B88A62}"/>
    <cellStyle name="Normal 8 8 6 3 3" xfId="41057" xr:uid="{D3800FC5-222E-4689-8655-0DC0A7ABF1A0}"/>
    <cellStyle name="Normal 8 8 6 4" xfId="18804" xr:uid="{1AB7AFEA-F267-46DC-BB4D-8DA9E4F28323}"/>
    <cellStyle name="Normal 8 8 6 5" xfId="33637" xr:uid="{7D9EBB7F-A00B-474E-953F-FE524EC5C129}"/>
    <cellStyle name="Normal 8 8 7" xfId="7202" xr:uid="{75BB3D7D-DE67-43B4-81B8-B185B779C634}"/>
    <cellStyle name="Normal 8 8 7 2" xfId="14625" xr:uid="{DBE27DB9-F14A-463C-9AE5-56FC33FE16FE}"/>
    <cellStyle name="Normal 8 8 7 2 2" xfId="29463" xr:uid="{FB05FBE3-D7EF-4E06-A34A-6201BCE35567}"/>
    <cellStyle name="Normal 8 8 7 2 3" xfId="44296" xr:uid="{77E5ADD4-3749-4383-B220-9F2F6DAE681D}"/>
    <cellStyle name="Normal 8 8 7 3" xfId="22043" xr:uid="{55EF6A86-0C7C-465D-BC37-A86956E68ADA}"/>
    <cellStyle name="Normal 8 8 7 4" xfId="36876" xr:uid="{D3EB0E85-40E7-4823-A791-CA872E29891E}"/>
    <cellStyle name="Normal 8 8 8" xfId="9986" xr:uid="{2ADB95F0-7005-471B-A2ED-A0F0830503B7}"/>
    <cellStyle name="Normal 8 8 8 2" xfId="24824" xr:uid="{65BF304C-5C77-47F3-8731-A3A19F2CE881}"/>
    <cellStyle name="Normal 8 8 8 3" xfId="39657" xr:uid="{B02DD3DF-C420-4B84-B665-04078A870ACE}"/>
    <cellStyle name="Normal 8 8 9" xfId="17404" xr:uid="{5177EB92-3626-4D2B-A96A-7A795D94A74B}"/>
    <cellStyle name="Normal 8 9" xfId="473" xr:uid="{4135108C-BE3A-4A08-951E-B60067F8DCD6}"/>
    <cellStyle name="Normal 8 9 10" xfId="3970" xr:uid="{27DCB38D-9474-4223-90CC-E4A8E1444D94}"/>
    <cellStyle name="Normal 8 9 10 2" xfId="5344" xr:uid="{853BEC00-3DE7-4A39-8BAD-002A50167533}"/>
    <cellStyle name="Normal 8 9 10 2 2" xfId="8583" xr:uid="{5BAC202A-53F3-4415-A64D-E7187DC1E63F}"/>
    <cellStyle name="Normal 8 9 10 2 2 2" xfId="16006" xr:uid="{C0F18B48-BFE8-4F1A-A459-154A2E1AD6A4}"/>
    <cellStyle name="Normal 8 9 10 2 2 2 2" xfId="30844" xr:uid="{E97A3E0C-DF4A-4FE1-8E85-7DCB8372DBC6}"/>
    <cellStyle name="Normal 8 9 10 2 2 2 3" xfId="45677" xr:uid="{B61760F2-B0F9-47FF-9C84-0B03F0AF2554}"/>
    <cellStyle name="Normal 8 9 10 2 2 3" xfId="23424" xr:uid="{54173FB2-EB2F-421D-909B-7BF3CC0BD710}"/>
    <cellStyle name="Normal 8 9 10 2 2 4" xfId="38257" xr:uid="{29CDF9BE-0103-4DE2-8E93-C35DA900FA45}"/>
    <cellStyle name="Normal 8 9 10 2 3" xfId="12768" xr:uid="{57689F0D-DB8D-4F3A-98F2-415662179E29}"/>
    <cellStyle name="Normal 8 9 10 2 3 2" xfId="27606" xr:uid="{1AD6DA54-6CDC-4880-921A-2ADF4170F29B}"/>
    <cellStyle name="Normal 8 9 10 2 3 3" xfId="42439" xr:uid="{2BD89654-8971-44FD-8B1C-B51807D0F99A}"/>
    <cellStyle name="Normal 8 9 10 2 4" xfId="20186" xr:uid="{7451E8AC-5DC5-412D-8B60-00FA30DEB511}"/>
    <cellStyle name="Normal 8 9 10 2 5" xfId="35019" xr:uid="{0AD6791D-B914-4984-859A-3500F3757C16}"/>
    <cellStyle name="Normal 8 9 10 3" xfId="7206" xr:uid="{A9F31516-DA15-472A-82E3-F7355B550AA5}"/>
    <cellStyle name="Normal 8 9 10 3 2" xfId="14629" xr:uid="{41B9D914-96F8-4B85-B2B4-A7A48401446F}"/>
    <cellStyle name="Normal 8 9 10 3 2 2" xfId="29467" xr:uid="{F56F9832-8502-4D56-B0E0-28547321D6B8}"/>
    <cellStyle name="Normal 8 9 10 3 2 3" xfId="44300" xr:uid="{FCB2ADD4-4524-465C-A982-8DADEAD20DD4}"/>
    <cellStyle name="Normal 8 9 10 3 3" xfId="22047" xr:uid="{C49194AF-829F-41D2-B5D0-0D782C9001EF}"/>
    <cellStyle name="Normal 8 9 10 3 4" xfId="36880" xr:uid="{26B7ADBB-D275-44FC-81F9-9E887F429DBC}"/>
    <cellStyle name="Normal 8 9 10 4" xfId="11390" xr:uid="{B6306617-4BBB-4700-AC99-E3E926C050B1}"/>
    <cellStyle name="Normal 8 9 10 4 2" xfId="26228" xr:uid="{C7451E8D-505F-4340-AFE2-06B9F09A2298}"/>
    <cellStyle name="Normal 8 9 10 4 3" xfId="41061" xr:uid="{342D2863-2657-4AED-BBEF-33BA3D68CC1E}"/>
    <cellStyle name="Normal 8 9 10 5" xfId="18808" xr:uid="{13CFFF58-EE52-46B9-AA62-69687FD35A5C}"/>
    <cellStyle name="Normal 8 9 10 6" xfId="33641" xr:uid="{9BB560FD-CD34-45C5-A55C-1958D849B43B}"/>
    <cellStyle name="Normal 8 9 11" xfId="5345" xr:uid="{65E956AA-C87D-4782-9B55-C55C52926D1F}"/>
    <cellStyle name="Normal 8 9 11 2" xfId="8584" xr:uid="{8E7039BE-985B-462F-B3F4-8D8937E8442C}"/>
    <cellStyle name="Normal 8 9 11 2 2" xfId="16007" xr:uid="{A2ACF8E7-AF8D-41CF-97CF-82DC7F98AD35}"/>
    <cellStyle name="Normal 8 9 11 2 2 2" xfId="30845" xr:uid="{66CCE522-A81A-44D0-9E2B-DBBA01EEBB91}"/>
    <cellStyle name="Normal 8 9 11 2 2 3" xfId="45678" xr:uid="{F1C0236E-6C54-46B0-A96C-1CE646970556}"/>
    <cellStyle name="Normal 8 9 11 2 3" xfId="23425" xr:uid="{CABDD84E-92BC-45F7-995D-B5F9386AC113}"/>
    <cellStyle name="Normal 8 9 11 2 4" xfId="38258" xr:uid="{8F9AACD0-5BF9-4367-A8EE-7EC4F6825722}"/>
    <cellStyle name="Normal 8 9 11 3" xfId="12769" xr:uid="{719660D4-50A4-4AD2-A49B-AC319FF5FD75}"/>
    <cellStyle name="Normal 8 9 11 3 2" xfId="27607" xr:uid="{4000D31A-F3D9-49D2-9403-86EA63AE3EB4}"/>
    <cellStyle name="Normal 8 9 11 3 3" xfId="42440" xr:uid="{9AEA6982-1938-461C-A8FD-3C413A300F95}"/>
    <cellStyle name="Normal 8 9 11 4" xfId="20187" xr:uid="{8E8E9FEA-7292-4C13-A9E2-676270AB40D4}"/>
    <cellStyle name="Normal 8 9 11 5" xfId="35020" xr:uid="{A8840010-2747-4A17-8BBF-3D1B02BB2D4B}"/>
    <cellStyle name="Normal 8 9 12" xfId="6040" xr:uid="{72326901-99AD-475B-8DB4-F529F5949641}"/>
    <cellStyle name="Normal 8 9 12 2" xfId="9278" xr:uid="{63196C04-104D-4F2C-B62A-AC1CE1783A73}"/>
    <cellStyle name="Normal 8 9 12 2 2" xfId="16701" xr:uid="{71943273-70F5-408C-BF18-4DCB025BCA4F}"/>
    <cellStyle name="Normal 8 9 12 2 2 2" xfId="31539" xr:uid="{559B0476-559B-48EC-99F7-8CA6932D61AB}"/>
    <cellStyle name="Normal 8 9 12 2 2 3" xfId="46372" xr:uid="{9F06D31B-99A5-4BC4-AEA7-365A82B9AAEA}"/>
    <cellStyle name="Normal 8 9 12 2 3" xfId="24119" xr:uid="{E06D5F6C-14C2-4EE3-8EE3-57E6B74791C6}"/>
    <cellStyle name="Normal 8 9 12 2 4" xfId="38952" xr:uid="{6E0CA894-5394-4098-8275-823D47597957}"/>
    <cellStyle name="Normal 8 9 12 3" xfId="13463" xr:uid="{7B17CD1C-5C8C-4EF4-B38B-C0410B33D6DB}"/>
    <cellStyle name="Normal 8 9 12 3 2" xfId="28301" xr:uid="{3E2D7EC5-6AA1-4B8B-8AE8-5CEA05DB72E1}"/>
    <cellStyle name="Normal 8 9 12 3 3" xfId="43134" xr:uid="{DDA377E6-D7F8-4ACE-8DB1-F8E9EF68E1A7}"/>
    <cellStyle name="Normal 8 9 12 4" xfId="20881" xr:uid="{9622D783-8141-4C4D-B41E-C9CCC5EBFB9E}"/>
    <cellStyle name="Normal 8 9 12 5" xfId="35714" xr:uid="{30DE5C00-0C26-4593-B3CF-001D491ACA95}"/>
    <cellStyle name="Normal 8 9 13" xfId="3969" xr:uid="{551FCFEF-2603-4C7B-BEE4-7E378C0A1BEE}"/>
    <cellStyle name="Normal 8 9 13 2" xfId="9695" xr:uid="{FF8C8AEC-DEA8-4198-9970-8239393E22ED}"/>
    <cellStyle name="Normal 8 9 13 2 2" xfId="17118" xr:uid="{1AEF46F2-62D7-415A-9953-0CEFD61CE934}"/>
    <cellStyle name="Normal 8 9 13 2 2 2" xfId="31956" xr:uid="{CA9E9A84-0D6A-4A21-8E6D-D7A5797D49EC}"/>
    <cellStyle name="Normal 8 9 13 2 2 3" xfId="46789" xr:uid="{AC76E9B9-54A0-4CFD-BC72-3361090A7A89}"/>
    <cellStyle name="Normal 8 9 13 2 3" xfId="24536" xr:uid="{540D2225-04F8-477C-A864-7FFE2E23A891}"/>
    <cellStyle name="Normal 8 9 13 2 4" xfId="39369" xr:uid="{943276E6-45B1-462D-A385-419C82437819}"/>
    <cellStyle name="Normal 8 9 13 3" xfId="11389" xr:uid="{0A4E6B1D-6A71-4F63-8A9B-CED35DF7953B}"/>
    <cellStyle name="Normal 8 9 13 3 2" xfId="26227" xr:uid="{B34B3024-7441-4BF4-B825-EAF4DD6479FC}"/>
    <cellStyle name="Normal 8 9 13 3 3" xfId="41060" xr:uid="{4249780C-F3F4-4810-8619-D891025CAC0F}"/>
    <cellStyle name="Normal 8 9 13 4" xfId="18807" xr:uid="{EDDD767E-C570-4BC6-9ECB-B0D80587E85D}"/>
    <cellStyle name="Normal 8 9 13 5" xfId="33640" xr:uid="{43F2288C-36EB-41BC-AE0C-B7625A6AE777}"/>
    <cellStyle name="Normal 8 9 14" xfId="7205" xr:uid="{000F8544-65C1-4254-B04A-E973D970AECB}"/>
    <cellStyle name="Normal 8 9 14 2" xfId="14628" xr:uid="{08CDDBCB-8361-4EFE-8898-40F514D0FB38}"/>
    <cellStyle name="Normal 8 9 14 2 2" xfId="29466" xr:uid="{645F78A0-E6B6-4817-9E13-DE3E595282AE}"/>
    <cellStyle name="Normal 8 9 14 2 3" xfId="44299" xr:uid="{02A91EF2-E9E4-4A3C-9256-EABBD7CA918C}"/>
    <cellStyle name="Normal 8 9 14 3" xfId="22046" xr:uid="{2C48B30D-2E2D-4D57-A4EA-5771C6B3324B}"/>
    <cellStyle name="Normal 8 9 14 4" xfId="36879" xr:uid="{790E636F-74EA-431F-A72C-2E0C15C25181}"/>
    <cellStyle name="Normal 8 9 15" xfId="9818" xr:uid="{D185781A-EFA6-4E98-B8D5-1324E29CEE0E}"/>
    <cellStyle name="Normal 8 9 15 2" xfId="24656" xr:uid="{9579F721-8389-44A9-8229-DF601C6271A3}"/>
    <cellStyle name="Normal 8 9 15 3" xfId="39489" xr:uid="{FA929995-9843-4544-99CD-721D556AE9EC}"/>
    <cellStyle name="Normal 8 9 16" xfId="17236" xr:uid="{9D823F50-B8E6-438A-A30F-A3633F283CBF}"/>
    <cellStyle name="Normal 8 9 17" xfId="32069" xr:uid="{E9ADD38C-8401-4672-AAEA-37AAC31AC9D3}"/>
    <cellStyle name="Normal 8 9 2" xfId="2211" xr:uid="{82C949F2-CB54-476E-B189-FDB29ABC6015}"/>
    <cellStyle name="Normal 8 9 2 10" xfId="17253" xr:uid="{25DE49F4-76F6-4605-B6CD-95C4640ECF91}"/>
    <cellStyle name="Normal 8 9 2 11" xfId="32086" xr:uid="{B50FF3CB-69DF-49B9-B395-EB18C152C5F2}"/>
    <cellStyle name="Normal 8 9 2 2" xfId="2302" xr:uid="{389D4A4A-5B81-4E08-9D38-4B7292BCDB6B}"/>
    <cellStyle name="Normal 8 9 2 2 10" xfId="32125" xr:uid="{D73198C0-75D5-4E54-8854-5BED0C0827AD}"/>
    <cellStyle name="Normal 8 9 2 2 2" xfId="3973" xr:uid="{8A6992E2-6927-48D6-85A2-49B81CDDA9BF}"/>
    <cellStyle name="Normal 8 9 2 2 2 2" xfId="5346" xr:uid="{7CF7F15B-CF57-485C-A2AF-99FDD1E1CB48}"/>
    <cellStyle name="Normal 8 9 2 2 2 2 2" xfId="8585" xr:uid="{7736E1C5-1C21-4307-B4AE-B1581DB932E5}"/>
    <cellStyle name="Normal 8 9 2 2 2 2 2 2" xfId="16008" xr:uid="{45C76695-4F7D-4940-BDCB-F67AC92C36D2}"/>
    <cellStyle name="Normal 8 9 2 2 2 2 2 2 2" xfId="30846" xr:uid="{466D2927-2310-4B10-8581-C6A8D89D877A}"/>
    <cellStyle name="Normal 8 9 2 2 2 2 2 2 3" xfId="45679" xr:uid="{55491EB2-2F22-4786-8AFF-57C342CFBCD5}"/>
    <cellStyle name="Normal 8 9 2 2 2 2 2 3" xfId="23426" xr:uid="{69849091-4106-4A7D-A927-09CEA3ADEA78}"/>
    <cellStyle name="Normal 8 9 2 2 2 2 2 4" xfId="38259" xr:uid="{E1D8FBAC-DEBF-45C0-8AC3-CE8BF03B68F2}"/>
    <cellStyle name="Normal 8 9 2 2 2 2 3" xfId="12770" xr:uid="{9575E833-F337-4901-836F-4D5E86099809}"/>
    <cellStyle name="Normal 8 9 2 2 2 2 3 2" xfId="27608" xr:uid="{CF458F6F-4E76-4B83-987E-766C78CC3739}"/>
    <cellStyle name="Normal 8 9 2 2 2 2 3 3" xfId="42441" xr:uid="{8FFDAC3C-68D9-4D33-93CF-B1A1C82F5F3E}"/>
    <cellStyle name="Normal 8 9 2 2 2 2 4" xfId="20188" xr:uid="{8E9A2F6E-BFF0-479C-B45B-EB6A5E62BAF6}"/>
    <cellStyle name="Normal 8 9 2 2 2 2 5" xfId="35021" xr:uid="{19CDE537-64C2-4576-9158-92F58D299DE8}"/>
    <cellStyle name="Normal 8 9 2 2 2 3" xfId="7209" xr:uid="{DF217BBE-1BEB-4DA9-8128-10D98F565693}"/>
    <cellStyle name="Normal 8 9 2 2 2 3 2" xfId="14632" xr:uid="{5E221010-D785-4BDD-BD55-77EC4BE56700}"/>
    <cellStyle name="Normal 8 9 2 2 2 3 2 2" xfId="29470" xr:uid="{92DA8A38-F620-4E36-B0EE-EC5038E8F1F5}"/>
    <cellStyle name="Normal 8 9 2 2 2 3 2 3" xfId="44303" xr:uid="{C7BAE015-40A6-48BC-AD30-4F58477EE253}"/>
    <cellStyle name="Normal 8 9 2 2 2 3 3" xfId="22050" xr:uid="{3CF70B02-C6B2-4506-AF23-8D918B0DFB73}"/>
    <cellStyle name="Normal 8 9 2 2 2 3 4" xfId="36883" xr:uid="{3475DBBD-DA46-45A9-8515-D806B9D60756}"/>
    <cellStyle name="Normal 8 9 2 2 2 4" xfId="11393" xr:uid="{1610CDFC-251A-4BED-9238-32C7F0DE119B}"/>
    <cellStyle name="Normal 8 9 2 2 2 4 2" xfId="26231" xr:uid="{D34145A6-13F3-4187-A5EE-08B369C05FF6}"/>
    <cellStyle name="Normal 8 9 2 2 2 4 3" xfId="41064" xr:uid="{27EC9547-DC40-4EF7-84B6-2326106EE6ED}"/>
    <cellStyle name="Normal 8 9 2 2 2 5" xfId="18811" xr:uid="{F40E49B8-1798-4B70-9590-90F7E9872970}"/>
    <cellStyle name="Normal 8 9 2 2 2 6" xfId="33644" xr:uid="{02975ED9-E903-43D6-AD5E-B46D7D824C40}"/>
    <cellStyle name="Normal 8 9 2 2 3" xfId="3974" xr:uid="{63A830A0-6B4C-49F0-942A-4749DF4F88D1}"/>
    <cellStyle name="Normal 8 9 2 2 3 2" xfId="5347" xr:uid="{1C040C21-B09D-469C-B785-24F4E7F89CAE}"/>
    <cellStyle name="Normal 8 9 2 2 3 2 2" xfId="8586" xr:uid="{163450A5-DB73-45C1-889D-4A0C75FE4E7C}"/>
    <cellStyle name="Normal 8 9 2 2 3 2 2 2" xfId="16009" xr:uid="{C0252C27-4D0F-4D3D-B424-E1FE233F6E59}"/>
    <cellStyle name="Normal 8 9 2 2 3 2 2 2 2" xfId="30847" xr:uid="{4935CEB8-4EA4-411F-8EDB-67294221A07F}"/>
    <cellStyle name="Normal 8 9 2 2 3 2 2 2 3" xfId="45680" xr:uid="{DAFCFDF0-D47D-4796-BBC1-871B64735224}"/>
    <cellStyle name="Normal 8 9 2 2 3 2 2 3" xfId="23427" xr:uid="{68159EBD-42DE-4FD1-BC36-8934A281C324}"/>
    <cellStyle name="Normal 8 9 2 2 3 2 2 4" xfId="38260" xr:uid="{A4EB691A-570D-4DF6-A4F6-E2540BE2C8F6}"/>
    <cellStyle name="Normal 8 9 2 2 3 2 3" xfId="12771" xr:uid="{41E3038C-9A95-4B25-B2CC-F0174E1072EF}"/>
    <cellStyle name="Normal 8 9 2 2 3 2 3 2" xfId="27609" xr:uid="{5E736533-937A-44AF-AEFB-22539E5290F7}"/>
    <cellStyle name="Normal 8 9 2 2 3 2 3 3" xfId="42442" xr:uid="{2DCF271B-B524-43FF-A072-20C4CCFF7E9A}"/>
    <cellStyle name="Normal 8 9 2 2 3 2 4" xfId="20189" xr:uid="{3A240713-F5A3-414C-B19A-431F85B840EF}"/>
    <cellStyle name="Normal 8 9 2 2 3 2 5" xfId="35022" xr:uid="{7808BB6F-7B39-47E6-BCE2-38583C47CE4F}"/>
    <cellStyle name="Normal 8 9 2 2 3 3" xfId="7210" xr:uid="{B53D94C7-D435-41C4-9EE0-AC1ED6C15B74}"/>
    <cellStyle name="Normal 8 9 2 2 3 3 2" xfId="14633" xr:uid="{49EA8551-F088-4297-878D-88436632A4A0}"/>
    <cellStyle name="Normal 8 9 2 2 3 3 2 2" xfId="29471" xr:uid="{80F089C4-D5CA-40E1-B109-120947AC3AF2}"/>
    <cellStyle name="Normal 8 9 2 2 3 3 2 3" xfId="44304" xr:uid="{702A80C0-3BC7-4A8B-AE36-C508325DA784}"/>
    <cellStyle name="Normal 8 9 2 2 3 3 3" xfId="22051" xr:uid="{F0E72020-AB77-4C72-84C7-0C75CFC441E8}"/>
    <cellStyle name="Normal 8 9 2 2 3 3 4" xfId="36884" xr:uid="{208AAB80-34D0-45D7-8DCA-412E7E97B193}"/>
    <cellStyle name="Normal 8 9 2 2 3 4" xfId="11394" xr:uid="{2F61D810-D418-46E7-B5AB-5B2C5E5FA7DB}"/>
    <cellStyle name="Normal 8 9 2 2 3 4 2" xfId="26232" xr:uid="{C98BE777-B9B1-45E2-8517-79A681F83DD7}"/>
    <cellStyle name="Normal 8 9 2 2 3 4 3" xfId="41065" xr:uid="{0E9BB9E0-8D66-40FA-AF10-9FC8B97BEFEA}"/>
    <cellStyle name="Normal 8 9 2 2 3 5" xfId="18812" xr:uid="{9310A6DB-D9F5-43DF-9790-4209FC38C61D}"/>
    <cellStyle name="Normal 8 9 2 2 3 6" xfId="33645" xr:uid="{7D71AC82-B52A-45EA-9272-339F7A7BDD30}"/>
    <cellStyle name="Normal 8 9 2 2 4" xfId="5348" xr:uid="{86B67285-A99A-4AD5-B9B1-B77C11C6F7B6}"/>
    <cellStyle name="Normal 8 9 2 2 4 2" xfId="8587" xr:uid="{A6F734DB-1E0C-4778-A5DC-5763523E9738}"/>
    <cellStyle name="Normal 8 9 2 2 4 2 2" xfId="16010" xr:uid="{BC5819AA-9E44-421B-A7A6-8086F43F5851}"/>
    <cellStyle name="Normal 8 9 2 2 4 2 2 2" xfId="30848" xr:uid="{B98E4521-0A44-4415-81CE-8170C1BEC66B}"/>
    <cellStyle name="Normal 8 9 2 2 4 2 2 3" xfId="45681" xr:uid="{B193782A-1623-4EFD-A675-47AAE486A549}"/>
    <cellStyle name="Normal 8 9 2 2 4 2 3" xfId="23428" xr:uid="{4D7A0EED-B346-4EA1-A267-0D1255FDC305}"/>
    <cellStyle name="Normal 8 9 2 2 4 2 4" xfId="38261" xr:uid="{5491F54D-269C-4965-85A4-59F4B570BD7C}"/>
    <cellStyle name="Normal 8 9 2 2 4 3" xfId="12772" xr:uid="{E28412BC-8766-4E8C-9812-0D8EE2155C1E}"/>
    <cellStyle name="Normal 8 9 2 2 4 3 2" xfId="27610" xr:uid="{A65FC9B9-B795-4C65-9F13-B79F889AF3B9}"/>
    <cellStyle name="Normal 8 9 2 2 4 3 3" xfId="42443" xr:uid="{6EB2BF0B-4499-457E-AD00-A4533530E83B}"/>
    <cellStyle name="Normal 8 9 2 2 4 4" xfId="20190" xr:uid="{BB31D8F8-CC0B-485F-A6AC-6BC09CBC116C}"/>
    <cellStyle name="Normal 8 9 2 2 4 5" xfId="35023" xr:uid="{A928AE8E-97B9-4607-BD03-0DF0C765A07F}"/>
    <cellStyle name="Normal 8 9 2 2 5" xfId="6035" xr:uid="{758AA7FC-6B7D-4DE5-80B7-CA70E05996E0}"/>
    <cellStyle name="Normal 8 9 2 2 5 2" xfId="9273" xr:uid="{68839992-4108-41A0-8C16-10AF859B4836}"/>
    <cellStyle name="Normal 8 9 2 2 5 2 2" xfId="16696" xr:uid="{5EC04EFA-0B1D-4219-A2E7-A4FCC05D0998}"/>
    <cellStyle name="Normal 8 9 2 2 5 2 2 2" xfId="31534" xr:uid="{F11DB89F-0C6C-430E-8B7C-61323A2A86D9}"/>
    <cellStyle name="Normal 8 9 2 2 5 2 2 3" xfId="46367" xr:uid="{E9BD4708-CC66-4010-9CC8-157F93E926C5}"/>
    <cellStyle name="Normal 8 9 2 2 5 2 3" xfId="24114" xr:uid="{EDBE660E-313F-430A-8A14-00A562CDADDB}"/>
    <cellStyle name="Normal 8 9 2 2 5 2 4" xfId="38947" xr:uid="{7FDD3E3A-F77A-4454-9CCD-9686EEE89F42}"/>
    <cellStyle name="Normal 8 9 2 2 5 3" xfId="13458" xr:uid="{F8D5AF77-A88C-432B-9F8E-DA46788583B0}"/>
    <cellStyle name="Normal 8 9 2 2 5 3 2" xfId="28296" xr:uid="{02AB5513-EFDA-4547-BFA6-E5E59F2096A3}"/>
    <cellStyle name="Normal 8 9 2 2 5 3 3" xfId="43129" xr:uid="{F4B225A5-A64F-4B0A-A70F-E3E1663C9E15}"/>
    <cellStyle name="Normal 8 9 2 2 5 4" xfId="20876" xr:uid="{C585018D-DF66-463E-BF3C-B699E2239DE6}"/>
    <cellStyle name="Normal 8 9 2 2 5 5" xfId="35709" xr:uid="{A9173242-647A-49E5-A399-51381CA1F4D6}"/>
    <cellStyle name="Normal 8 9 2 2 6" xfId="3972" xr:uid="{F272F415-C215-47D2-946D-AD51CA405665}"/>
    <cellStyle name="Normal 8 9 2 2 6 2" xfId="9697" xr:uid="{514AE1CF-B0A3-4AD6-940C-AF8F00030B70}"/>
    <cellStyle name="Normal 8 9 2 2 6 2 2" xfId="17120" xr:uid="{A04145D2-BCD2-4821-B5AC-93DA676CCA0B}"/>
    <cellStyle name="Normal 8 9 2 2 6 2 2 2" xfId="31958" xr:uid="{E05B39C5-354F-4D2C-9F5A-4E85EB9C5295}"/>
    <cellStyle name="Normal 8 9 2 2 6 2 2 3" xfId="46791" xr:uid="{30FE34C6-1C5A-4CEF-A3F2-E0C4691A5E3E}"/>
    <cellStyle name="Normal 8 9 2 2 6 2 3" xfId="24538" xr:uid="{BF379147-4B58-4B2E-945F-CB24C1D34F15}"/>
    <cellStyle name="Normal 8 9 2 2 6 2 4" xfId="39371" xr:uid="{72F11517-2B05-4A74-9676-7ABE6F51BABC}"/>
    <cellStyle name="Normal 8 9 2 2 6 3" xfId="11392" xr:uid="{90058573-9DBB-4CF5-B040-676716CAE9ED}"/>
    <cellStyle name="Normal 8 9 2 2 6 3 2" xfId="26230" xr:uid="{17267F49-52D2-4CFD-8502-DB3776745C43}"/>
    <cellStyle name="Normal 8 9 2 2 6 3 3" xfId="41063" xr:uid="{84B8D8C8-6980-4E80-8C20-B2C06E7B39D8}"/>
    <cellStyle name="Normal 8 9 2 2 6 4" xfId="18810" xr:uid="{BFB288E3-7A59-4A78-881E-C4F2EB184403}"/>
    <cellStyle name="Normal 8 9 2 2 6 5" xfId="33643" xr:uid="{56982F2D-82FA-475B-B7A7-3345B478BF8E}"/>
    <cellStyle name="Normal 8 9 2 2 7" xfId="7208" xr:uid="{98A7A3A8-0A8B-4037-A277-6EDED39E9D8C}"/>
    <cellStyle name="Normal 8 9 2 2 7 2" xfId="14631" xr:uid="{1EBF9A42-8B29-4318-BAEB-B8C6ADFB37B6}"/>
    <cellStyle name="Normal 8 9 2 2 7 2 2" xfId="29469" xr:uid="{AA752EED-D711-45C2-BD56-0A807D64FCBB}"/>
    <cellStyle name="Normal 8 9 2 2 7 2 3" xfId="44302" xr:uid="{2EA4E023-365D-48CA-87AA-8F9CBD5E1093}"/>
    <cellStyle name="Normal 8 9 2 2 7 3" xfId="22049" xr:uid="{C5C7D970-01C9-4571-9D08-EABB23D26446}"/>
    <cellStyle name="Normal 8 9 2 2 7 4" xfId="36882" xr:uid="{058E55E7-AEED-4B70-B518-B775A073779D}"/>
    <cellStyle name="Normal 8 9 2 2 8" xfId="9874" xr:uid="{F68E6FC6-182E-435B-AFB4-F57CD33F4AFF}"/>
    <cellStyle name="Normal 8 9 2 2 8 2" xfId="24712" xr:uid="{CEAE2472-113D-4D44-8E8A-387C93508445}"/>
    <cellStyle name="Normal 8 9 2 2 8 3" xfId="39545" xr:uid="{45461E80-3D1B-43A6-A82E-653DEA713262}"/>
    <cellStyle name="Normal 8 9 2 2 9" xfId="17292" xr:uid="{EC1A20D2-7049-497D-86B8-CD944BD51439}"/>
    <cellStyle name="Normal 8 9 2 3" xfId="3975" xr:uid="{EDFAB3B4-40A2-4764-B162-DEA89D941418}"/>
    <cellStyle name="Normal 8 9 2 3 2" xfId="5349" xr:uid="{4FEB1C1A-AB6C-45CB-94C1-FC5BC79D35A6}"/>
    <cellStyle name="Normal 8 9 2 3 2 2" xfId="8588" xr:uid="{CC652634-901A-4DBD-A5D7-3DA09A859AA0}"/>
    <cellStyle name="Normal 8 9 2 3 2 2 2" xfId="16011" xr:uid="{34BEBD91-135B-4CC3-862F-E50339BC209D}"/>
    <cellStyle name="Normal 8 9 2 3 2 2 2 2" xfId="30849" xr:uid="{0647EE4B-7381-4B28-A1EC-FC90A6B60C38}"/>
    <cellStyle name="Normal 8 9 2 3 2 2 2 3" xfId="45682" xr:uid="{BF5A4AEB-14E9-4F99-9800-580806FB5754}"/>
    <cellStyle name="Normal 8 9 2 3 2 2 3" xfId="23429" xr:uid="{8DEC37DE-34A4-4ADE-B492-09E7088539D2}"/>
    <cellStyle name="Normal 8 9 2 3 2 2 4" xfId="38262" xr:uid="{8F358DB5-7064-4242-80D0-3CD2D932C136}"/>
    <cellStyle name="Normal 8 9 2 3 2 3" xfId="12773" xr:uid="{70889F90-22D7-4C58-B685-21AE685E6F82}"/>
    <cellStyle name="Normal 8 9 2 3 2 3 2" xfId="27611" xr:uid="{9A28F47B-2C15-4CF8-8BA0-7B5DF26FB2EF}"/>
    <cellStyle name="Normal 8 9 2 3 2 3 3" xfId="42444" xr:uid="{77FF7ACB-E135-41A8-ABF2-250F117990FF}"/>
    <cellStyle name="Normal 8 9 2 3 2 4" xfId="20191" xr:uid="{A597078A-DFDA-45A1-9E76-B4CB68973846}"/>
    <cellStyle name="Normal 8 9 2 3 2 5" xfId="35024" xr:uid="{C4F7F3C7-57D7-4293-9010-0B4B68CA98AD}"/>
    <cellStyle name="Normal 8 9 2 3 3" xfId="7211" xr:uid="{B68CC64E-AAF4-4EBD-9860-0BEF75D9874C}"/>
    <cellStyle name="Normal 8 9 2 3 3 2" xfId="14634" xr:uid="{7EC74D40-2A49-4FD3-8D41-F2455A4458E2}"/>
    <cellStyle name="Normal 8 9 2 3 3 2 2" xfId="29472" xr:uid="{CD917B53-985C-4A76-BDB5-775D8B870E72}"/>
    <cellStyle name="Normal 8 9 2 3 3 2 3" xfId="44305" xr:uid="{ABF00B57-7931-4941-B6D9-513BE37DA101}"/>
    <cellStyle name="Normal 8 9 2 3 3 3" xfId="22052" xr:uid="{FA762126-11D9-4B4F-89CB-FEEEB58334E3}"/>
    <cellStyle name="Normal 8 9 2 3 3 4" xfId="36885" xr:uid="{E2D48F5B-01B1-4487-83B4-F6259D433CEE}"/>
    <cellStyle name="Normal 8 9 2 3 4" xfId="11395" xr:uid="{263E7A36-EA16-4BB7-BB79-824F5F2F84B6}"/>
    <cellStyle name="Normal 8 9 2 3 4 2" xfId="26233" xr:uid="{1942DA43-2307-468C-81BF-D117AB01BA7C}"/>
    <cellStyle name="Normal 8 9 2 3 4 3" xfId="41066" xr:uid="{441C4A89-9C27-4262-A23C-6C023B230C78}"/>
    <cellStyle name="Normal 8 9 2 3 5" xfId="18813" xr:uid="{4B7B3201-E240-4B85-A3BE-92A5E931E8BB}"/>
    <cellStyle name="Normal 8 9 2 3 6" xfId="33646" xr:uid="{B2302BA5-29F2-43A0-936C-3641FD5CCC3F}"/>
    <cellStyle name="Normal 8 9 2 4" xfId="3976" xr:uid="{71A7C716-4E42-41F3-9324-EBA6E3468CE8}"/>
    <cellStyle name="Normal 8 9 2 4 2" xfId="5350" xr:uid="{9EC67129-8CEE-4515-83E6-7595B23C9C5B}"/>
    <cellStyle name="Normal 8 9 2 4 2 2" xfId="8589" xr:uid="{FD623594-1E74-404C-BD02-2D570CFDE704}"/>
    <cellStyle name="Normal 8 9 2 4 2 2 2" xfId="16012" xr:uid="{0A3256F8-7E23-4DC7-9E8B-38454541CAB0}"/>
    <cellStyle name="Normal 8 9 2 4 2 2 2 2" xfId="30850" xr:uid="{3ACC73B9-99F2-4F15-A4F1-227A97D334B2}"/>
    <cellStyle name="Normal 8 9 2 4 2 2 2 3" xfId="45683" xr:uid="{9B2CF200-FA44-4DBB-AAB4-A2DAD76DF08F}"/>
    <cellStyle name="Normal 8 9 2 4 2 2 3" xfId="23430" xr:uid="{8FD5BB52-767B-4A75-9D65-8E6C0CA2F916}"/>
    <cellStyle name="Normal 8 9 2 4 2 2 4" xfId="38263" xr:uid="{569F6817-6C31-4151-A822-33EF250B30FC}"/>
    <cellStyle name="Normal 8 9 2 4 2 3" xfId="12774" xr:uid="{07D89B5E-AF0B-49B6-9C45-2FBBC11E579D}"/>
    <cellStyle name="Normal 8 9 2 4 2 3 2" xfId="27612" xr:uid="{E5B1FA73-AE9F-4856-92BF-B16F2671635B}"/>
    <cellStyle name="Normal 8 9 2 4 2 3 3" xfId="42445" xr:uid="{9C1333A0-A1A0-40FC-B071-77F69ACED3E2}"/>
    <cellStyle name="Normal 8 9 2 4 2 4" xfId="20192" xr:uid="{55A522C0-5951-4AAB-B2DD-12A017516BBD}"/>
    <cellStyle name="Normal 8 9 2 4 2 5" xfId="35025" xr:uid="{3B350BE7-6859-40B1-8547-7BF54BFC7A21}"/>
    <cellStyle name="Normal 8 9 2 4 3" xfId="7212" xr:uid="{57084CF6-8B50-4260-A4AC-2A4A6B686CB1}"/>
    <cellStyle name="Normal 8 9 2 4 3 2" xfId="14635" xr:uid="{819BB03B-33B7-41BD-BEE2-F31F848C42DA}"/>
    <cellStyle name="Normal 8 9 2 4 3 2 2" xfId="29473" xr:uid="{07C61C6F-F559-42D2-83A3-CBC720967580}"/>
    <cellStyle name="Normal 8 9 2 4 3 2 3" xfId="44306" xr:uid="{BAC26C33-3EE3-497D-95D9-2E4164F7DD86}"/>
    <cellStyle name="Normal 8 9 2 4 3 3" xfId="22053" xr:uid="{6645C6FC-E0E1-4499-95C9-1AE184D37AF0}"/>
    <cellStyle name="Normal 8 9 2 4 3 4" xfId="36886" xr:uid="{55D1EE97-7F7F-4F20-9107-62CB491D4148}"/>
    <cellStyle name="Normal 8 9 2 4 4" xfId="11396" xr:uid="{813E7EE6-4DCA-4195-B688-C6338F906B71}"/>
    <cellStyle name="Normal 8 9 2 4 4 2" xfId="26234" xr:uid="{639B112D-B68F-4B24-8AC9-E2B0A17D5769}"/>
    <cellStyle name="Normal 8 9 2 4 4 3" xfId="41067" xr:uid="{34F17E9F-4AE8-412B-B043-CB113EF9ED3C}"/>
    <cellStyle name="Normal 8 9 2 4 5" xfId="18814" xr:uid="{59DBD0C9-FA88-41B8-9B25-27D289347BF8}"/>
    <cellStyle name="Normal 8 9 2 4 6" xfId="33647" xr:uid="{721DB9F7-10E1-4218-AF73-AF85A56617B9}"/>
    <cellStyle name="Normal 8 9 2 5" xfId="5351" xr:uid="{FE120D36-BD0A-4C9F-9BFB-1567849E963F}"/>
    <cellStyle name="Normal 8 9 2 5 2" xfId="8590" xr:uid="{B23C065A-914B-4F7B-AAA4-C8C6E0A41D95}"/>
    <cellStyle name="Normal 8 9 2 5 2 2" xfId="16013" xr:uid="{B4E72BA1-AB74-4B7E-A0BD-A7C9C82B80F1}"/>
    <cellStyle name="Normal 8 9 2 5 2 2 2" xfId="30851" xr:uid="{4A687893-A56E-4786-970D-4CEFDEC06626}"/>
    <cellStyle name="Normal 8 9 2 5 2 2 3" xfId="45684" xr:uid="{1B1EFBDA-76D8-4630-BBCC-73A60AD4A6ED}"/>
    <cellStyle name="Normal 8 9 2 5 2 3" xfId="23431" xr:uid="{3C698395-2166-4FBC-A163-67163686C6B0}"/>
    <cellStyle name="Normal 8 9 2 5 2 4" xfId="38264" xr:uid="{B07ADE94-C069-4B9A-95DB-6CFA09625D43}"/>
    <cellStyle name="Normal 8 9 2 5 3" xfId="12775" xr:uid="{017E9053-7EB3-46B8-A77E-4A1BDBAC3A3D}"/>
    <cellStyle name="Normal 8 9 2 5 3 2" xfId="27613" xr:uid="{813B865B-C312-428F-B94D-F87159F81F4A}"/>
    <cellStyle name="Normal 8 9 2 5 3 3" xfId="42446" xr:uid="{40B2E40B-E002-4FD4-8312-7DC21591B607}"/>
    <cellStyle name="Normal 8 9 2 5 4" xfId="20193" xr:uid="{DEC98A7E-091C-4473-B9DE-013E4C9DF478}"/>
    <cellStyle name="Normal 8 9 2 5 5" xfId="35026" xr:uid="{7D553020-AD8F-4ECD-8E88-C97E5A20E3BB}"/>
    <cellStyle name="Normal 8 9 2 6" xfId="5667" xr:uid="{855F7279-287A-4D13-BB4E-78DDEF62DB41}"/>
    <cellStyle name="Normal 8 9 2 6 2" xfId="8907" xr:uid="{CAF622C7-5C29-4401-BFFB-1FAF2E8EF0BA}"/>
    <cellStyle name="Normal 8 9 2 6 2 2" xfId="16330" xr:uid="{AC2FBAD4-F829-47AD-B6E0-9A90666D933F}"/>
    <cellStyle name="Normal 8 9 2 6 2 2 2" xfId="31168" xr:uid="{2C762A7E-437A-4C9C-90F1-16D69B2FFD4C}"/>
    <cellStyle name="Normal 8 9 2 6 2 2 3" xfId="46001" xr:uid="{E828D11D-72CE-4F83-BF78-0C2C98AFF6B2}"/>
    <cellStyle name="Normal 8 9 2 6 2 3" xfId="23748" xr:uid="{1117EA29-6912-49C9-B1BD-F520966BA626}"/>
    <cellStyle name="Normal 8 9 2 6 2 4" xfId="38581" xr:uid="{F45934C0-96B6-4B32-B828-EC5F831A2F05}"/>
    <cellStyle name="Normal 8 9 2 6 3" xfId="13092" xr:uid="{2C65BBFE-742C-4A25-B0DA-A2462F870B5A}"/>
    <cellStyle name="Normal 8 9 2 6 3 2" xfId="27930" xr:uid="{62526EF9-E418-4954-8E25-B438BF05A9D6}"/>
    <cellStyle name="Normal 8 9 2 6 3 3" xfId="42763" xr:uid="{B106B40C-E6DE-4B12-B4E8-C2876DAED982}"/>
    <cellStyle name="Normal 8 9 2 6 4" xfId="20510" xr:uid="{804E90FD-81BF-4776-90EE-384F41A011AA}"/>
    <cellStyle name="Normal 8 9 2 6 5" xfId="35343" xr:uid="{4926B5EC-3881-4CDE-9EC5-FDA27C4F4157}"/>
    <cellStyle name="Normal 8 9 2 7" xfId="3971" xr:uid="{2D9A4760-68A6-4872-9B79-EE57C656CE0F}"/>
    <cellStyle name="Normal 8 9 2 7 2" xfId="9696" xr:uid="{7866A6BA-A4D8-4945-B3F9-5A171771D490}"/>
    <cellStyle name="Normal 8 9 2 7 2 2" xfId="17119" xr:uid="{DB7D4D55-51AB-4D21-93A2-823D6DB47D06}"/>
    <cellStyle name="Normal 8 9 2 7 2 2 2" xfId="31957" xr:uid="{8E193633-611B-410B-A22D-131614CB2403}"/>
    <cellStyle name="Normal 8 9 2 7 2 2 3" xfId="46790" xr:uid="{B6C7008B-C5C9-467C-AF6E-B2DE2C15C068}"/>
    <cellStyle name="Normal 8 9 2 7 2 3" xfId="24537" xr:uid="{0E196DD6-38FB-4992-9116-94A9A06F0E55}"/>
    <cellStyle name="Normal 8 9 2 7 2 4" xfId="39370" xr:uid="{C1B9B697-FB7E-477A-AB91-AE71551927E8}"/>
    <cellStyle name="Normal 8 9 2 7 3" xfId="11391" xr:uid="{4BBE2C4F-72D6-4170-B9B0-31987CB7B8A0}"/>
    <cellStyle name="Normal 8 9 2 7 3 2" xfId="26229" xr:uid="{AEF42053-9C6C-44D9-808C-FD13E3CB7FF3}"/>
    <cellStyle name="Normal 8 9 2 7 3 3" xfId="41062" xr:uid="{82420FB0-8AB2-429C-B4BD-A314D6A77708}"/>
    <cellStyle name="Normal 8 9 2 7 4" xfId="18809" xr:uid="{C047E9B7-E2D8-49C8-8227-F675B872F74F}"/>
    <cellStyle name="Normal 8 9 2 7 5" xfId="33642" xr:uid="{5D35E9E9-F6B3-4425-B6B0-0E7C4D4945AB}"/>
    <cellStyle name="Normal 8 9 2 8" xfId="7207" xr:uid="{CF9413D1-7FE7-4406-88A0-0546078B5655}"/>
    <cellStyle name="Normal 8 9 2 8 2" xfId="14630" xr:uid="{F460EA05-4155-4524-826F-AD0852EF758E}"/>
    <cellStyle name="Normal 8 9 2 8 2 2" xfId="29468" xr:uid="{71FD94F4-69DC-4462-94BC-B06573B4514C}"/>
    <cellStyle name="Normal 8 9 2 8 2 3" xfId="44301" xr:uid="{A1A849CC-010A-4C1F-AA77-E441BA23665F}"/>
    <cellStyle name="Normal 8 9 2 8 3" xfId="22048" xr:uid="{D447C23C-E9A2-4C83-9D85-48062D17F2E9}"/>
    <cellStyle name="Normal 8 9 2 8 4" xfId="36881" xr:uid="{08C7D0F1-7D68-4376-95BD-EF164A5F63D1}"/>
    <cellStyle name="Normal 8 9 2 9" xfId="9835" xr:uid="{B2DEFEA9-77B8-415A-BA7B-A366A41B1039}"/>
    <cellStyle name="Normal 8 9 2 9 2" xfId="24673" xr:uid="{596A4A66-EFEB-4DE7-A067-A31D289ACA03}"/>
    <cellStyle name="Normal 8 9 2 9 3" xfId="39506" xr:uid="{7F86B778-BAD5-4C35-B2EF-5737EE6D8840}"/>
    <cellStyle name="Normal 8 9 3" xfId="2287" xr:uid="{D0025A24-60F8-46EC-BF16-E0FF7A3FFC11}"/>
    <cellStyle name="Normal 8 9 3 10" xfId="32108" xr:uid="{305BB329-0B4F-4C4F-A203-3A6C489F1481}"/>
    <cellStyle name="Normal 8 9 3 2" xfId="3978" xr:uid="{88FA71C1-127E-4524-BBFF-F76CF9B00BB1}"/>
    <cellStyle name="Normal 8 9 3 2 2" xfId="5352" xr:uid="{D2380152-9F4E-48A4-BBF9-B94DFDBD5512}"/>
    <cellStyle name="Normal 8 9 3 2 2 2" xfId="8591" xr:uid="{89444065-AA52-4CB3-8568-1FCCC27AB7AB}"/>
    <cellStyle name="Normal 8 9 3 2 2 2 2" xfId="16014" xr:uid="{47364C74-3ABE-4364-B8C5-C6D5133F58AB}"/>
    <cellStyle name="Normal 8 9 3 2 2 2 2 2" xfId="30852" xr:uid="{378D738A-4414-4FE0-B219-C3FC21482D09}"/>
    <cellStyle name="Normal 8 9 3 2 2 2 2 3" xfId="45685" xr:uid="{A403FAD7-AE41-4E42-8F86-0890E38B4F3B}"/>
    <cellStyle name="Normal 8 9 3 2 2 2 3" xfId="23432" xr:uid="{99B1E867-F9C4-4E96-809A-B93E404004C1}"/>
    <cellStyle name="Normal 8 9 3 2 2 2 4" xfId="38265" xr:uid="{A69A90F4-CAA6-41F7-9B7C-FAD1A8827BCE}"/>
    <cellStyle name="Normal 8 9 3 2 2 3" xfId="12776" xr:uid="{2D300519-7A33-40FF-9680-38C5A1097180}"/>
    <cellStyle name="Normal 8 9 3 2 2 3 2" xfId="27614" xr:uid="{624F2548-3F5A-4EB4-98FD-C9050CA1E4A3}"/>
    <cellStyle name="Normal 8 9 3 2 2 3 3" xfId="42447" xr:uid="{E06E67EA-61B1-485C-B1FB-F496401FA9A3}"/>
    <cellStyle name="Normal 8 9 3 2 2 4" xfId="20194" xr:uid="{B216A247-F4C6-4F23-85FA-08D9D1BAA1B8}"/>
    <cellStyle name="Normal 8 9 3 2 2 5" xfId="35027" xr:uid="{5A14D7A0-9A18-4214-8E17-07E6B0687345}"/>
    <cellStyle name="Normal 8 9 3 2 3" xfId="7214" xr:uid="{9B4E116D-2AAC-4B61-89B1-A7C38576CA44}"/>
    <cellStyle name="Normal 8 9 3 2 3 2" xfId="14637" xr:uid="{EE8C3DF4-8EFC-4A10-A37D-BAB2E26EC6B7}"/>
    <cellStyle name="Normal 8 9 3 2 3 2 2" xfId="29475" xr:uid="{E2D04716-2889-44C8-95C6-A927B1A445B7}"/>
    <cellStyle name="Normal 8 9 3 2 3 2 3" xfId="44308" xr:uid="{6738B062-4D62-4708-95E9-65473736EC1D}"/>
    <cellStyle name="Normal 8 9 3 2 3 3" xfId="22055" xr:uid="{6F34118C-DF29-4286-88F0-A702171511CE}"/>
    <cellStyle name="Normal 8 9 3 2 3 4" xfId="36888" xr:uid="{0ABCF3A0-6017-47AA-9A63-E18B6EF4F502}"/>
    <cellStyle name="Normal 8 9 3 2 4" xfId="11398" xr:uid="{00AE32E0-DE64-4D53-8B56-E24A3D65F9E0}"/>
    <cellStyle name="Normal 8 9 3 2 4 2" xfId="26236" xr:uid="{E98B7B12-ECFA-48E8-A899-BDCBB5B60BED}"/>
    <cellStyle name="Normal 8 9 3 2 4 3" xfId="41069" xr:uid="{2D6DD000-FFF1-49F4-A369-A60B8187789A}"/>
    <cellStyle name="Normal 8 9 3 2 5" xfId="18816" xr:uid="{94471633-FE2F-4ECA-AE86-F2CB0462EBF6}"/>
    <cellStyle name="Normal 8 9 3 2 6" xfId="33649" xr:uid="{379B5F48-ED55-4AAB-8842-2985E772ECF1}"/>
    <cellStyle name="Normal 8 9 3 3" xfId="3979" xr:uid="{26665C81-C6A1-40BD-8B0D-1D3EF47AB89B}"/>
    <cellStyle name="Normal 8 9 3 3 2" xfId="5353" xr:uid="{520B399C-8C92-4142-88F2-78C41C2846A1}"/>
    <cellStyle name="Normal 8 9 3 3 2 2" xfId="8592" xr:uid="{1AE7808A-F838-4D64-981D-8D8271C7BB9B}"/>
    <cellStyle name="Normal 8 9 3 3 2 2 2" xfId="16015" xr:uid="{1883CB7F-E143-417F-9B99-82C05C9571E5}"/>
    <cellStyle name="Normal 8 9 3 3 2 2 2 2" xfId="30853" xr:uid="{C9D0D24D-49C5-4AB0-A212-F7CB2381D849}"/>
    <cellStyle name="Normal 8 9 3 3 2 2 2 3" xfId="45686" xr:uid="{3705AFB3-74B9-4EB9-A124-4EAF8EE7C632}"/>
    <cellStyle name="Normal 8 9 3 3 2 2 3" xfId="23433" xr:uid="{6892F48A-F78B-46C4-BFF2-F218C423A0A1}"/>
    <cellStyle name="Normal 8 9 3 3 2 2 4" xfId="38266" xr:uid="{3354C6DC-15F1-4DF7-B91E-698805792C6E}"/>
    <cellStyle name="Normal 8 9 3 3 2 3" xfId="12777" xr:uid="{3D88EBDB-2418-4D7B-8798-EBF749BE1661}"/>
    <cellStyle name="Normal 8 9 3 3 2 3 2" xfId="27615" xr:uid="{430009B3-A30A-476A-899B-F4C0FA5194C2}"/>
    <cellStyle name="Normal 8 9 3 3 2 3 3" xfId="42448" xr:uid="{9CA9299B-5BA8-4A95-9088-0315E3FF64DE}"/>
    <cellStyle name="Normal 8 9 3 3 2 4" xfId="20195" xr:uid="{74BB3726-6BC6-44A7-BC92-FEB1FAA45985}"/>
    <cellStyle name="Normal 8 9 3 3 2 5" xfId="35028" xr:uid="{3F35CB46-2367-4F86-ADD0-A24A6874C846}"/>
    <cellStyle name="Normal 8 9 3 3 3" xfId="7215" xr:uid="{20B50CAD-FDA3-4044-98F0-FFF217014719}"/>
    <cellStyle name="Normal 8 9 3 3 3 2" xfId="14638" xr:uid="{BABF8D48-4D99-4C5E-AC65-A0E9C1559034}"/>
    <cellStyle name="Normal 8 9 3 3 3 2 2" xfId="29476" xr:uid="{CE84A6EF-5548-46EF-AFE4-6012E1A77E32}"/>
    <cellStyle name="Normal 8 9 3 3 3 2 3" xfId="44309" xr:uid="{9049C54F-B5C3-446B-A100-9785EBF68DFD}"/>
    <cellStyle name="Normal 8 9 3 3 3 3" xfId="22056" xr:uid="{55409898-1F4C-40EC-8C35-07BD6183EA6E}"/>
    <cellStyle name="Normal 8 9 3 3 3 4" xfId="36889" xr:uid="{69498E01-A4FA-4489-8575-1FCDE8786E54}"/>
    <cellStyle name="Normal 8 9 3 3 4" xfId="11399" xr:uid="{05B816A3-1F32-42E5-BABB-74A1A613D76D}"/>
    <cellStyle name="Normal 8 9 3 3 4 2" xfId="26237" xr:uid="{32F3590F-6238-45E8-A401-14468409AF70}"/>
    <cellStyle name="Normal 8 9 3 3 4 3" xfId="41070" xr:uid="{2355D445-BD96-43E8-A4AA-B89DA7EA4C06}"/>
    <cellStyle name="Normal 8 9 3 3 5" xfId="18817" xr:uid="{D8866F47-A442-4B41-8970-0515E42A754A}"/>
    <cellStyle name="Normal 8 9 3 3 6" xfId="33650" xr:uid="{6ED7290E-D05D-4FFE-93A9-BA25010C7E4C}"/>
    <cellStyle name="Normal 8 9 3 4" xfId="5354" xr:uid="{AE967ABE-58C6-44C1-80B1-0C34EFCF6512}"/>
    <cellStyle name="Normal 8 9 3 4 2" xfId="8593" xr:uid="{DBE08539-7AD5-4F95-A3F4-02A21A5296B8}"/>
    <cellStyle name="Normal 8 9 3 4 2 2" xfId="16016" xr:uid="{C3F41887-C940-4392-855D-B31E143CA6D3}"/>
    <cellStyle name="Normal 8 9 3 4 2 2 2" xfId="30854" xr:uid="{B53F9CEE-FD7B-4C37-B8C1-CC1A4A7FBE78}"/>
    <cellStyle name="Normal 8 9 3 4 2 2 3" xfId="45687" xr:uid="{7A1E5EFE-8E1F-4A88-86AC-58C6146537BE}"/>
    <cellStyle name="Normal 8 9 3 4 2 3" xfId="23434" xr:uid="{A20BFEA9-B57C-41AE-B078-AFF8582A8CB5}"/>
    <cellStyle name="Normal 8 9 3 4 2 4" xfId="38267" xr:uid="{CBB84891-A450-4D04-812D-13D3C9B20A1F}"/>
    <cellStyle name="Normal 8 9 3 4 3" xfId="12778" xr:uid="{05A3CEDB-9C10-41C0-9556-5D4D4FA832FD}"/>
    <cellStyle name="Normal 8 9 3 4 3 2" xfId="27616" xr:uid="{1E99863A-2542-4346-8A85-1606AFDBF499}"/>
    <cellStyle name="Normal 8 9 3 4 3 3" xfId="42449" xr:uid="{7A48B47D-F611-4005-89A2-BE1A16BB7BD2}"/>
    <cellStyle name="Normal 8 9 3 4 4" xfId="20196" xr:uid="{BE2210A5-4C93-4BF4-90C1-6B2C6FD9C0CA}"/>
    <cellStyle name="Normal 8 9 3 4 5" xfId="35029" xr:uid="{C86E7924-0A96-41DE-A4E2-818BD00487D5}"/>
    <cellStyle name="Normal 8 9 3 5" xfId="5961" xr:uid="{DCC2BD5F-1163-4A8B-B2C8-2AA8781231C3}"/>
    <cellStyle name="Normal 8 9 3 5 2" xfId="9199" xr:uid="{29331DEF-53C5-4EE9-8FA8-AD92B86A4C87}"/>
    <cellStyle name="Normal 8 9 3 5 2 2" xfId="16622" xr:uid="{1344B0C8-1CA2-478A-8B13-E62A504BA09A}"/>
    <cellStyle name="Normal 8 9 3 5 2 2 2" xfId="31460" xr:uid="{2D49505A-9652-41A3-BD94-DB790869F271}"/>
    <cellStyle name="Normal 8 9 3 5 2 2 3" xfId="46293" xr:uid="{7D887AA0-CDA1-473B-9609-E7712D184C4F}"/>
    <cellStyle name="Normal 8 9 3 5 2 3" xfId="24040" xr:uid="{D5131D6E-13C7-4165-853C-C352E5168D5C}"/>
    <cellStyle name="Normal 8 9 3 5 2 4" xfId="38873" xr:uid="{7920A483-6C40-4E66-8046-08D3BFD4C7E8}"/>
    <cellStyle name="Normal 8 9 3 5 3" xfId="13384" xr:uid="{5E3AC512-DE8D-467E-84D9-C0504D3DBAEA}"/>
    <cellStyle name="Normal 8 9 3 5 3 2" xfId="28222" xr:uid="{B570231F-61A7-44E5-8AD1-D1D43B7C97A8}"/>
    <cellStyle name="Normal 8 9 3 5 3 3" xfId="43055" xr:uid="{6E6BDE0B-94BC-4ACF-B764-21CBB4562060}"/>
    <cellStyle name="Normal 8 9 3 5 4" xfId="20802" xr:uid="{D1D0E4A5-096A-41A2-B8F6-0000C8480109}"/>
    <cellStyle name="Normal 8 9 3 5 5" xfId="35635" xr:uid="{7FDCC472-0B22-44C8-BE63-A1DE92928A9D}"/>
    <cellStyle name="Normal 8 9 3 6" xfId="3977" xr:uid="{E72EE36F-7AF4-4CE0-8E75-ECA4FBCD2D94}"/>
    <cellStyle name="Normal 8 9 3 6 2" xfId="9698" xr:uid="{C34CFF14-5129-47B3-9872-6BF13F99E280}"/>
    <cellStyle name="Normal 8 9 3 6 2 2" xfId="17121" xr:uid="{822B8B42-D946-48B6-9600-6E3474ABB21D}"/>
    <cellStyle name="Normal 8 9 3 6 2 2 2" xfId="31959" xr:uid="{709B1F6B-BD15-4962-B177-D51A21F22F16}"/>
    <cellStyle name="Normal 8 9 3 6 2 2 3" xfId="46792" xr:uid="{FF5BF8CF-1D4B-450A-A583-2C49FDF2A13F}"/>
    <cellStyle name="Normal 8 9 3 6 2 3" xfId="24539" xr:uid="{718E161B-DB88-4469-AE32-D6E99D950A01}"/>
    <cellStyle name="Normal 8 9 3 6 2 4" xfId="39372" xr:uid="{0DAD411D-A4CC-4269-B907-9841F425D543}"/>
    <cellStyle name="Normal 8 9 3 6 3" xfId="11397" xr:uid="{81BDB6FD-E372-4A6E-B6A6-26325A7E28B5}"/>
    <cellStyle name="Normal 8 9 3 6 3 2" xfId="26235" xr:uid="{4824AC9A-0B19-4BA1-A8B7-49930C480DBE}"/>
    <cellStyle name="Normal 8 9 3 6 3 3" xfId="41068" xr:uid="{D8FD213A-2444-450C-8A4E-8FE6FD0E5B7C}"/>
    <cellStyle name="Normal 8 9 3 6 4" xfId="18815" xr:uid="{853658AF-08EC-4FF8-8F46-FDE41E3D8002}"/>
    <cellStyle name="Normal 8 9 3 6 5" xfId="33648" xr:uid="{6D7D07CA-0F56-4658-A112-327F77A8DAE2}"/>
    <cellStyle name="Normal 8 9 3 7" xfId="7213" xr:uid="{1313285C-6386-4C5B-8287-4C12E349254E}"/>
    <cellStyle name="Normal 8 9 3 7 2" xfId="14636" xr:uid="{032D4E3B-838E-4B3F-B70E-95F04CABF91B}"/>
    <cellStyle name="Normal 8 9 3 7 2 2" xfId="29474" xr:uid="{34B81130-F543-408C-A645-13BB7CB5EE67}"/>
    <cellStyle name="Normal 8 9 3 7 2 3" xfId="44307" xr:uid="{D349FA47-B9AA-4D78-8AD8-DD0B393353E7}"/>
    <cellStyle name="Normal 8 9 3 7 3" xfId="22054" xr:uid="{B6824A28-55FF-4659-B470-881AA04F4D8B}"/>
    <cellStyle name="Normal 8 9 3 7 4" xfId="36887" xr:uid="{D272A894-65CB-4E61-B5A5-6891CAC760EA}"/>
    <cellStyle name="Normal 8 9 3 8" xfId="9857" xr:uid="{BDE98C58-1EAB-4CF5-BB0F-79692E45687F}"/>
    <cellStyle name="Normal 8 9 3 8 2" xfId="24695" xr:uid="{56708B84-64A2-41DC-A2F9-8C56E44114C0}"/>
    <cellStyle name="Normal 8 9 3 8 3" xfId="39528" xr:uid="{2EFF9ADF-E277-459C-BFA1-F2F3113B7396}"/>
    <cellStyle name="Normal 8 9 3 9" xfId="17275" xr:uid="{C55EC148-4636-4C04-9778-56EE3E843920}"/>
    <cellStyle name="Normal 8 9 4" xfId="2317" xr:uid="{AC091181-01C9-410F-AFE7-D538F213C5BA}"/>
    <cellStyle name="Normal 8 9 4 10" xfId="32143" xr:uid="{AAA25E3C-FF59-481B-8CE8-8FAE6CF3A994}"/>
    <cellStyle name="Normal 8 9 4 2" xfId="3981" xr:uid="{A2AF140E-58DB-4D0D-993E-15CB9E2946DB}"/>
    <cellStyle name="Normal 8 9 4 2 2" xfId="5355" xr:uid="{AA328912-F9AA-446B-888F-E49004588EDC}"/>
    <cellStyle name="Normal 8 9 4 2 2 2" xfId="8594" xr:uid="{73C1C2A4-1C7D-49CA-9B60-EB97C8EC7125}"/>
    <cellStyle name="Normal 8 9 4 2 2 2 2" xfId="16017" xr:uid="{80E2B189-AF48-444C-962A-2FD64167F6BE}"/>
    <cellStyle name="Normal 8 9 4 2 2 2 2 2" xfId="30855" xr:uid="{155A6497-B0A4-4CFF-B612-DEA36D9C8F9E}"/>
    <cellStyle name="Normal 8 9 4 2 2 2 2 3" xfId="45688" xr:uid="{CCC507DD-333B-43A0-89D0-A4F613AB765C}"/>
    <cellStyle name="Normal 8 9 4 2 2 2 3" xfId="23435" xr:uid="{C4C247A3-F199-4E22-A1DF-5BD4DCE415BA}"/>
    <cellStyle name="Normal 8 9 4 2 2 2 4" xfId="38268" xr:uid="{8B021BDD-B7A2-437D-9555-BBDB0CDD277C}"/>
    <cellStyle name="Normal 8 9 4 2 2 3" xfId="12779" xr:uid="{868F8903-E20C-405A-8B64-AC85E434AAD6}"/>
    <cellStyle name="Normal 8 9 4 2 2 3 2" xfId="27617" xr:uid="{E1D65C3A-A830-49C3-B596-84D44B9549F4}"/>
    <cellStyle name="Normal 8 9 4 2 2 3 3" xfId="42450" xr:uid="{6B328DB0-ABF8-4EB5-BF61-154FD8D23EC3}"/>
    <cellStyle name="Normal 8 9 4 2 2 4" xfId="20197" xr:uid="{80AD652C-9DE0-46B9-9EA3-FD66A8067156}"/>
    <cellStyle name="Normal 8 9 4 2 2 5" xfId="35030" xr:uid="{CC03C1D2-1FEB-490E-802F-382B185CCB55}"/>
    <cellStyle name="Normal 8 9 4 2 3" xfId="7217" xr:uid="{536A105A-0918-4065-A5A9-E043E579FCA9}"/>
    <cellStyle name="Normal 8 9 4 2 3 2" xfId="14640" xr:uid="{7CA01CFD-CF84-4CD9-855B-CFC5EF1A956A}"/>
    <cellStyle name="Normal 8 9 4 2 3 2 2" xfId="29478" xr:uid="{846153E0-8478-4B37-9124-CADED2986BAF}"/>
    <cellStyle name="Normal 8 9 4 2 3 2 3" xfId="44311" xr:uid="{67A01C4D-2C55-42BD-8B1E-CC1624EF4F3E}"/>
    <cellStyle name="Normal 8 9 4 2 3 3" xfId="22058" xr:uid="{CF3BB3A0-302D-473E-8C06-0C7D34DD045D}"/>
    <cellStyle name="Normal 8 9 4 2 3 4" xfId="36891" xr:uid="{39F0E08E-0055-40B6-A5AA-57DC4B860098}"/>
    <cellStyle name="Normal 8 9 4 2 4" xfId="11401" xr:uid="{6079DD31-8FC7-40E3-955F-293110A64AEC}"/>
    <cellStyle name="Normal 8 9 4 2 4 2" xfId="26239" xr:uid="{7FAF2F7D-4FB2-49E8-A6F6-04D130D0DE98}"/>
    <cellStyle name="Normal 8 9 4 2 4 3" xfId="41072" xr:uid="{7D86D035-3C62-489E-9A06-34BFC8EFDCD5}"/>
    <cellStyle name="Normal 8 9 4 2 5" xfId="18819" xr:uid="{8D42B4BD-F470-48AD-8A5E-16453BF8669D}"/>
    <cellStyle name="Normal 8 9 4 2 6" xfId="33652" xr:uid="{9303572A-C30B-40E6-A627-270731F63872}"/>
    <cellStyle name="Normal 8 9 4 3" xfId="3982" xr:uid="{E4D95DFD-B72F-4070-83DC-A3F17844D970}"/>
    <cellStyle name="Normal 8 9 4 3 2" xfId="5356" xr:uid="{F36D1FB0-547F-4EF4-AA5A-33BDF1B8A232}"/>
    <cellStyle name="Normal 8 9 4 3 2 2" xfId="8595" xr:uid="{CC24A938-E343-465E-B7DB-BDE5CBCEFCD3}"/>
    <cellStyle name="Normal 8 9 4 3 2 2 2" xfId="16018" xr:uid="{F3376BD1-5701-4A12-8ABD-1A3CEB4EB53B}"/>
    <cellStyle name="Normal 8 9 4 3 2 2 2 2" xfId="30856" xr:uid="{14F672CE-59CA-4B6A-ADF6-DACE649DAFE7}"/>
    <cellStyle name="Normal 8 9 4 3 2 2 2 3" xfId="45689" xr:uid="{48378219-ECBC-4F90-BEAC-684C5679AD09}"/>
    <cellStyle name="Normal 8 9 4 3 2 2 3" xfId="23436" xr:uid="{FC57B818-A3EC-413D-9AF7-92A265359BEF}"/>
    <cellStyle name="Normal 8 9 4 3 2 2 4" xfId="38269" xr:uid="{B03A4D27-C84B-4B84-927B-1665F25E9800}"/>
    <cellStyle name="Normal 8 9 4 3 2 3" xfId="12780" xr:uid="{B5A65B9E-79C7-47ED-B01A-1A55A7E16863}"/>
    <cellStyle name="Normal 8 9 4 3 2 3 2" xfId="27618" xr:uid="{237D166A-4965-4900-A3F5-5909F260FEAA}"/>
    <cellStyle name="Normal 8 9 4 3 2 3 3" xfId="42451" xr:uid="{054D0F95-A1AB-4E11-95C2-59460AA9A3CF}"/>
    <cellStyle name="Normal 8 9 4 3 2 4" xfId="20198" xr:uid="{B9AF92B7-DBA3-4892-8AF8-E4EEA2A7A398}"/>
    <cellStyle name="Normal 8 9 4 3 2 5" xfId="35031" xr:uid="{AE653B92-C060-463F-8FC6-8B32A111A99F}"/>
    <cellStyle name="Normal 8 9 4 3 3" xfId="7218" xr:uid="{2F33A48C-4281-4261-80FD-39EA7D6FAFC3}"/>
    <cellStyle name="Normal 8 9 4 3 3 2" xfId="14641" xr:uid="{9A703E7D-A748-4DDE-860A-9F6C12152C8E}"/>
    <cellStyle name="Normal 8 9 4 3 3 2 2" xfId="29479" xr:uid="{B3FF7941-CAB0-42A0-A1CC-535700A16820}"/>
    <cellStyle name="Normal 8 9 4 3 3 2 3" xfId="44312" xr:uid="{835CDE07-4C31-449A-BDB5-9979BA9AC6BF}"/>
    <cellStyle name="Normal 8 9 4 3 3 3" xfId="22059" xr:uid="{38DCEE98-ACB9-42A6-A160-1E342E27E60C}"/>
    <cellStyle name="Normal 8 9 4 3 3 4" xfId="36892" xr:uid="{798AE9A4-8AB7-4AA8-8AE9-CCA64BB90C83}"/>
    <cellStyle name="Normal 8 9 4 3 4" xfId="11402" xr:uid="{4EAB23AF-27DA-461F-9315-FB4F6DC2FE50}"/>
    <cellStyle name="Normal 8 9 4 3 4 2" xfId="26240" xr:uid="{DADC209A-87BB-443D-BE40-77845A919F6E}"/>
    <cellStyle name="Normal 8 9 4 3 4 3" xfId="41073" xr:uid="{A87EF57F-814A-4544-9524-94A698C4D333}"/>
    <cellStyle name="Normal 8 9 4 3 5" xfId="18820" xr:uid="{A58DD40A-7321-4674-97F8-D059096B1230}"/>
    <cellStyle name="Normal 8 9 4 3 6" xfId="33653" xr:uid="{596B1A6D-C636-4764-A357-BE3A8620198D}"/>
    <cellStyle name="Normal 8 9 4 4" xfId="5357" xr:uid="{A43B71A5-C826-4437-AACF-515702A29994}"/>
    <cellStyle name="Normal 8 9 4 4 2" xfId="8596" xr:uid="{E91C2BD6-FCB9-457A-AB7F-1E734C070B8C}"/>
    <cellStyle name="Normal 8 9 4 4 2 2" xfId="16019" xr:uid="{53C9568F-61BE-4115-80A9-B6A2E4F0F047}"/>
    <cellStyle name="Normal 8 9 4 4 2 2 2" xfId="30857" xr:uid="{EDDAD358-A6C6-48B3-8620-CD0C4F780898}"/>
    <cellStyle name="Normal 8 9 4 4 2 2 3" xfId="45690" xr:uid="{D68410A1-1B6C-4085-BF77-92709D603787}"/>
    <cellStyle name="Normal 8 9 4 4 2 3" xfId="23437" xr:uid="{A722CE3C-AA21-4EC2-88E3-6C3C29813488}"/>
    <cellStyle name="Normal 8 9 4 4 2 4" xfId="38270" xr:uid="{3C7D06DB-A947-4DA9-972D-B665895DD225}"/>
    <cellStyle name="Normal 8 9 4 4 3" xfId="12781" xr:uid="{BDB1293F-D6BE-46FC-B44E-593FC8B7F508}"/>
    <cellStyle name="Normal 8 9 4 4 3 2" xfId="27619" xr:uid="{4A707E82-EEFB-41A6-B971-773F95B3B2B0}"/>
    <cellStyle name="Normal 8 9 4 4 3 3" xfId="42452" xr:uid="{2DF9E462-A346-4C17-89CC-482E432FE377}"/>
    <cellStyle name="Normal 8 9 4 4 4" xfId="20199" xr:uid="{A66375CD-0B19-4E3F-976D-8D725A7A7B67}"/>
    <cellStyle name="Normal 8 9 4 4 5" xfId="35032" xr:uid="{BC162749-1334-410B-BBAA-86E87FF2E3F1}"/>
    <cellStyle name="Normal 8 9 4 5" xfId="5848" xr:uid="{E2E934BA-FB7D-45CF-B017-5EE90E4C750C}"/>
    <cellStyle name="Normal 8 9 4 5 2" xfId="9087" xr:uid="{B768EC33-6F91-41C8-9D97-CC9FFDE784CE}"/>
    <cellStyle name="Normal 8 9 4 5 2 2" xfId="16510" xr:uid="{DC07729A-D847-4D36-9635-09A4746E3088}"/>
    <cellStyle name="Normal 8 9 4 5 2 2 2" xfId="31348" xr:uid="{5E11DE12-3E86-4779-A7DA-CE3DD3CBEE20}"/>
    <cellStyle name="Normal 8 9 4 5 2 2 3" xfId="46181" xr:uid="{74D6EC6C-FDB0-426C-A498-C5E2CDD18D00}"/>
    <cellStyle name="Normal 8 9 4 5 2 3" xfId="23928" xr:uid="{9165A990-5051-4687-A703-D82879E464F4}"/>
    <cellStyle name="Normal 8 9 4 5 2 4" xfId="38761" xr:uid="{E98D3FDC-496A-4C61-809E-658EACEA0FBC}"/>
    <cellStyle name="Normal 8 9 4 5 3" xfId="13272" xr:uid="{B7798598-22F6-483B-A8D2-73EA9F755252}"/>
    <cellStyle name="Normal 8 9 4 5 3 2" xfId="28110" xr:uid="{9435DE25-1DE2-41D4-8EF5-3C56368665C3}"/>
    <cellStyle name="Normal 8 9 4 5 3 3" xfId="42943" xr:uid="{48DC8724-0B67-4A1E-BB54-A406E3221968}"/>
    <cellStyle name="Normal 8 9 4 5 4" xfId="20690" xr:uid="{8525C260-0765-4883-B0C7-385D5B2B91D8}"/>
    <cellStyle name="Normal 8 9 4 5 5" xfId="35523" xr:uid="{50065780-8DBD-491E-A95C-FD88126EB77E}"/>
    <cellStyle name="Normal 8 9 4 6" xfId="3980" xr:uid="{EEBD1BF7-D518-4FF5-ACA6-79301085D652}"/>
    <cellStyle name="Normal 8 9 4 6 2" xfId="9699" xr:uid="{38722140-0FFD-4BDA-A63F-DE7547AF5A07}"/>
    <cellStyle name="Normal 8 9 4 6 2 2" xfId="17122" xr:uid="{20472615-181A-4D47-8DCA-F42AFF52385E}"/>
    <cellStyle name="Normal 8 9 4 6 2 2 2" xfId="31960" xr:uid="{D51B8647-8F35-466A-9977-C6C7DD5B5CEB}"/>
    <cellStyle name="Normal 8 9 4 6 2 2 3" xfId="46793" xr:uid="{651F2142-5059-4252-BEE1-0A212529E412}"/>
    <cellStyle name="Normal 8 9 4 6 2 3" xfId="24540" xr:uid="{FF884F62-C133-4F59-865F-AB478712DB04}"/>
    <cellStyle name="Normal 8 9 4 6 2 4" xfId="39373" xr:uid="{7434943B-D253-4D93-811E-EA0FF6607CEA}"/>
    <cellStyle name="Normal 8 9 4 6 3" xfId="11400" xr:uid="{737F0E40-055D-46D1-BFB6-1D041413F785}"/>
    <cellStyle name="Normal 8 9 4 6 3 2" xfId="26238" xr:uid="{4CC82FD9-33E8-4FA9-8A5F-32EC385AB772}"/>
    <cellStyle name="Normal 8 9 4 6 3 3" xfId="41071" xr:uid="{B7328A6D-98C0-4B79-ACEA-FA04D9B8DA4D}"/>
    <cellStyle name="Normal 8 9 4 6 4" xfId="18818" xr:uid="{0FA52C22-CAD0-4A4A-B6A9-284EC64CD926}"/>
    <cellStyle name="Normal 8 9 4 6 5" xfId="33651" xr:uid="{80988556-3B2B-4373-8CD7-DB76BA09945C}"/>
    <cellStyle name="Normal 8 9 4 7" xfId="7216" xr:uid="{3FAAE568-DE1C-4073-972E-D0CDB4ED7C60}"/>
    <cellStyle name="Normal 8 9 4 7 2" xfId="14639" xr:uid="{5E999978-7B27-4BE3-803C-0BF5321A171B}"/>
    <cellStyle name="Normal 8 9 4 7 2 2" xfId="29477" xr:uid="{D12133B4-B243-4D07-97D7-138C38871A53}"/>
    <cellStyle name="Normal 8 9 4 7 2 3" xfId="44310" xr:uid="{2C33C72B-87EB-46D2-837E-F6B6423CC85A}"/>
    <cellStyle name="Normal 8 9 4 7 3" xfId="22057" xr:uid="{340E568B-20AB-4C27-871A-809651B37E09}"/>
    <cellStyle name="Normal 8 9 4 7 4" xfId="36890" xr:uid="{2604630C-DAA3-48EB-A707-00ED7F483ABB}"/>
    <cellStyle name="Normal 8 9 4 8" xfId="9892" xr:uid="{1F973089-8F15-4190-837D-75A860911D70}"/>
    <cellStyle name="Normal 8 9 4 8 2" xfId="24730" xr:uid="{C38E32FA-C99C-4A92-84B2-1A7214715292}"/>
    <cellStyle name="Normal 8 9 4 8 3" xfId="39563" xr:uid="{4862B113-31DC-426A-80F3-77FE8C333957}"/>
    <cellStyle name="Normal 8 9 4 9" xfId="17310" xr:uid="{C618E1DA-2553-4BF5-B68F-3809152B3052}"/>
    <cellStyle name="Normal 8 9 5" xfId="2338" xr:uid="{9AA7DDB6-0AEB-47E9-9DE5-6B62148B04B1}"/>
    <cellStyle name="Normal 8 9 5 10" xfId="32163" xr:uid="{38EDE2B3-CDDA-4DC1-8DA8-048983149CCF}"/>
    <cellStyle name="Normal 8 9 5 2" xfId="3984" xr:uid="{E9B34206-199E-4C58-8BC8-FC365587DF03}"/>
    <cellStyle name="Normal 8 9 5 2 2" xfId="5358" xr:uid="{EDA80709-7FE8-44FF-9926-841571ECFAAD}"/>
    <cellStyle name="Normal 8 9 5 2 2 2" xfId="8597" xr:uid="{C1D61A03-190A-4B16-A18B-F2D3F8293A02}"/>
    <cellStyle name="Normal 8 9 5 2 2 2 2" xfId="16020" xr:uid="{FCD0AEA1-6623-4BE4-8D2C-354F4EEB7728}"/>
    <cellStyle name="Normal 8 9 5 2 2 2 2 2" xfId="30858" xr:uid="{C133BBC3-F914-4E07-B63B-6EEDA21C857C}"/>
    <cellStyle name="Normal 8 9 5 2 2 2 2 3" xfId="45691" xr:uid="{CC1CF8A2-C649-480D-9EDB-FA59727DBC9A}"/>
    <cellStyle name="Normal 8 9 5 2 2 2 3" xfId="23438" xr:uid="{1464A05E-00FF-473D-A363-FDD9CEFC1261}"/>
    <cellStyle name="Normal 8 9 5 2 2 2 4" xfId="38271" xr:uid="{1594E97E-D248-4E8C-9A47-E01C4E569FA2}"/>
    <cellStyle name="Normal 8 9 5 2 2 3" xfId="12782" xr:uid="{C9623E60-DA5F-4780-9D04-A00E5FFA59F0}"/>
    <cellStyle name="Normal 8 9 5 2 2 3 2" xfId="27620" xr:uid="{9FCE661B-9552-4B87-A47E-0B27A961529E}"/>
    <cellStyle name="Normal 8 9 5 2 2 3 3" xfId="42453" xr:uid="{A211DDA0-5337-45B4-AC3D-FA7352425D14}"/>
    <cellStyle name="Normal 8 9 5 2 2 4" xfId="20200" xr:uid="{901425C3-E48F-4CE6-A279-F8BA7A4F7728}"/>
    <cellStyle name="Normal 8 9 5 2 2 5" xfId="35033" xr:uid="{BEE3A9AD-F215-40E0-B2EE-7DD91DA4A42A}"/>
    <cellStyle name="Normal 8 9 5 2 3" xfId="7220" xr:uid="{CEBBBA6E-E9A8-45D8-B39E-68BDA001E950}"/>
    <cellStyle name="Normal 8 9 5 2 3 2" xfId="14643" xr:uid="{8E2EC844-A421-4EEF-8417-5850345AF18F}"/>
    <cellStyle name="Normal 8 9 5 2 3 2 2" xfId="29481" xr:uid="{B0F401CF-4D2E-49E4-8FF1-7DE1759289B1}"/>
    <cellStyle name="Normal 8 9 5 2 3 2 3" xfId="44314" xr:uid="{6C82F23B-FFDA-4FBC-A7F7-17A3FAFB8FA2}"/>
    <cellStyle name="Normal 8 9 5 2 3 3" xfId="22061" xr:uid="{44972344-845B-4DA0-9A6E-3A0FEE9D005E}"/>
    <cellStyle name="Normal 8 9 5 2 3 4" xfId="36894" xr:uid="{32F3B593-5B5E-4985-A133-D441126F0F01}"/>
    <cellStyle name="Normal 8 9 5 2 4" xfId="11404" xr:uid="{CB639C0A-0787-409A-AEAA-6EC98B6F14E3}"/>
    <cellStyle name="Normal 8 9 5 2 4 2" xfId="26242" xr:uid="{1A5AF559-A444-4A1B-968E-EB5F3D6978DE}"/>
    <cellStyle name="Normal 8 9 5 2 4 3" xfId="41075" xr:uid="{EBDBD876-BA82-4F81-8D5A-A06378E42264}"/>
    <cellStyle name="Normal 8 9 5 2 5" xfId="18822" xr:uid="{55305D06-AAA9-45FB-B9F8-0F4CF4BDE4E4}"/>
    <cellStyle name="Normal 8 9 5 2 6" xfId="33655" xr:uid="{F1543890-B932-45A2-AF75-5B8726A2485C}"/>
    <cellStyle name="Normal 8 9 5 3" xfId="3985" xr:uid="{A752BD05-2105-41FB-8EC0-5E77A7962C57}"/>
    <cellStyle name="Normal 8 9 5 3 2" xfId="5359" xr:uid="{FD57A66B-5D8F-4725-B7B6-BB198AD58850}"/>
    <cellStyle name="Normal 8 9 5 3 2 2" xfId="8598" xr:uid="{ED07273A-4EB3-4E96-9293-2267A45461B1}"/>
    <cellStyle name="Normal 8 9 5 3 2 2 2" xfId="16021" xr:uid="{AF8F36B8-8E59-43FD-82F8-F29899940204}"/>
    <cellStyle name="Normal 8 9 5 3 2 2 2 2" xfId="30859" xr:uid="{280D1B93-3C31-463E-A470-350AA564661A}"/>
    <cellStyle name="Normal 8 9 5 3 2 2 2 3" xfId="45692" xr:uid="{7325B996-D7B7-4CCE-AE8F-4BE7BF2C39E2}"/>
    <cellStyle name="Normal 8 9 5 3 2 2 3" xfId="23439" xr:uid="{0755A185-C985-48E3-8888-9B90AF49755C}"/>
    <cellStyle name="Normal 8 9 5 3 2 2 4" xfId="38272" xr:uid="{EF9ED7B0-B88C-425E-BCA3-E0CAA4926EE5}"/>
    <cellStyle name="Normal 8 9 5 3 2 3" xfId="12783" xr:uid="{CCC00554-BD65-4724-9711-868A4DE6278C}"/>
    <cellStyle name="Normal 8 9 5 3 2 3 2" xfId="27621" xr:uid="{2617091B-5EE3-4E93-8571-7806319A3712}"/>
    <cellStyle name="Normal 8 9 5 3 2 3 3" xfId="42454" xr:uid="{3377AC7E-FA1E-4595-836C-01BEDE50FEDA}"/>
    <cellStyle name="Normal 8 9 5 3 2 4" xfId="20201" xr:uid="{14DDC397-F310-4BB4-9016-7213EC5FB473}"/>
    <cellStyle name="Normal 8 9 5 3 2 5" xfId="35034" xr:uid="{2A5BCB6C-DD93-4AE8-B48D-98503E6443E3}"/>
    <cellStyle name="Normal 8 9 5 3 3" xfId="7221" xr:uid="{28513F0C-5C19-4063-A498-F2B54B7A0752}"/>
    <cellStyle name="Normal 8 9 5 3 3 2" xfId="14644" xr:uid="{B44D7380-AD18-4196-A917-64E29D0B52D9}"/>
    <cellStyle name="Normal 8 9 5 3 3 2 2" xfId="29482" xr:uid="{CF3AB585-8621-4DD6-9408-E0431D6B2FD9}"/>
    <cellStyle name="Normal 8 9 5 3 3 2 3" xfId="44315" xr:uid="{0BAEF0EF-F7F7-452A-930C-E9BB63A4316C}"/>
    <cellStyle name="Normal 8 9 5 3 3 3" xfId="22062" xr:uid="{1E420B5D-3DEE-4508-922F-442921BBBDA5}"/>
    <cellStyle name="Normal 8 9 5 3 3 4" xfId="36895" xr:uid="{92681A90-400A-450C-8049-E5F57A47D1BD}"/>
    <cellStyle name="Normal 8 9 5 3 4" xfId="11405" xr:uid="{0B34CF1A-E371-4A4E-9398-0434B4AAEBDA}"/>
    <cellStyle name="Normal 8 9 5 3 4 2" xfId="26243" xr:uid="{434A9042-7A5B-4D1E-8F5F-B0B4D4CE695C}"/>
    <cellStyle name="Normal 8 9 5 3 4 3" xfId="41076" xr:uid="{CE8D2CF9-F997-4823-9AFA-380E79EA5C10}"/>
    <cellStyle name="Normal 8 9 5 3 5" xfId="18823" xr:uid="{FD7542CF-B208-4621-B4DD-79A1DEF9F6C5}"/>
    <cellStyle name="Normal 8 9 5 3 6" xfId="33656" xr:uid="{28912951-CA3C-498A-8501-50FF52B93211}"/>
    <cellStyle name="Normal 8 9 5 4" xfId="5360" xr:uid="{F5E2533E-89AA-426D-B0B3-929ECB71AFD5}"/>
    <cellStyle name="Normal 8 9 5 4 2" xfId="8599" xr:uid="{71AB4D33-86FD-4D36-BCDC-FBD7CCFDC6BB}"/>
    <cellStyle name="Normal 8 9 5 4 2 2" xfId="16022" xr:uid="{31F126B1-22E3-4042-BA21-87C4D4A82B06}"/>
    <cellStyle name="Normal 8 9 5 4 2 2 2" xfId="30860" xr:uid="{6E0CA714-E771-4115-9929-99E551E3561B}"/>
    <cellStyle name="Normal 8 9 5 4 2 2 3" xfId="45693" xr:uid="{3EE660B5-DEF0-4A8F-B310-78D45E4FE8D2}"/>
    <cellStyle name="Normal 8 9 5 4 2 3" xfId="23440" xr:uid="{0E24FC97-734A-48EA-B814-BA8DFAF5B013}"/>
    <cellStyle name="Normal 8 9 5 4 2 4" xfId="38273" xr:uid="{EB4D2E0C-4886-4A64-BCBC-7CBE24755161}"/>
    <cellStyle name="Normal 8 9 5 4 3" xfId="12784" xr:uid="{00DF1D99-AE0B-471C-9327-7EA42021208C}"/>
    <cellStyle name="Normal 8 9 5 4 3 2" xfId="27622" xr:uid="{F493CF81-4129-487F-AE0E-B46FA98EC58A}"/>
    <cellStyle name="Normal 8 9 5 4 3 3" xfId="42455" xr:uid="{4695A86C-26C5-4E41-BE6D-1716813B02F2}"/>
    <cellStyle name="Normal 8 9 5 4 4" xfId="20202" xr:uid="{9E6AD647-DF25-42E1-806D-388E56645C0C}"/>
    <cellStyle name="Normal 8 9 5 4 5" xfId="35035" xr:uid="{EBFD2EB5-D1A0-4ACE-89EE-547CBCBD90E0}"/>
    <cellStyle name="Normal 8 9 5 5" xfId="5908" xr:uid="{9435D359-A27D-4C4D-BC84-5AFF265D7C3D}"/>
    <cellStyle name="Normal 8 9 5 5 2" xfId="9146" xr:uid="{30CF8A56-2AF7-4E29-8381-135DFB794CD6}"/>
    <cellStyle name="Normal 8 9 5 5 2 2" xfId="16569" xr:uid="{845FE4AB-119D-4EF6-B6A8-80458DA05ECA}"/>
    <cellStyle name="Normal 8 9 5 5 2 2 2" xfId="31407" xr:uid="{525891EC-783E-4F11-872D-2EFB9FD4950E}"/>
    <cellStyle name="Normal 8 9 5 5 2 2 3" xfId="46240" xr:uid="{F3EAD8DF-9BC6-4B75-85AC-449DA3A53B48}"/>
    <cellStyle name="Normal 8 9 5 5 2 3" xfId="23987" xr:uid="{59B15B74-812D-4DAF-9D41-74F8BA43670B}"/>
    <cellStyle name="Normal 8 9 5 5 2 4" xfId="38820" xr:uid="{F43C5425-5099-4B00-9FFE-0A040DD30096}"/>
    <cellStyle name="Normal 8 9 5 5 3" xfId="13331" xr:uid="{6335C54A-BA1C-4248-8643-3DF60AD2E9CA}"/>
    <cellStyle name="Normal 8 9 5 5 3 2" xfId="28169" xr:uid="{9DEBE9B1-7D08-4D35-88A8-593B64C05140}"/>
    <cellStyle name="Normal 8 9 5 5 3 3" xfId="43002" xr:uid="{B724F38B-6D7C-4CE7-BF72-66F25E08284F}"/>
    <cellStyle name="Normal 8 9 5 5 4" xfId="20749" xr:uid="{A93CFD0C-23ED-45A2-95FC-8E873D495057}"/>
    <cellStyle name="Normal 8 9 5 5 5" xfId="35582" xr:uid="{AC54F180-98B5-42AD-BF32-5CF858D1CC11}"/>
    <cellStyle name="Normal 8 9 5 6" xfId="3983" xr:uid="{716D413C-D2E4-4B48-BBEE-AA076149A77B}"/>
    <cellStyle name="Normal 8 9 5 6 2" xfId="9700" xr:uid="{1CB1B104-7F89-4DEE-95FE-C83C50616CF0}"/>
    <cellStyle name="Normal 8 9 5 6 2 2" xfId="17123" xr:uid="{29D5F05E-3731-4D97-A443-9FC38671114C}"/>
    <cellStyle name="Normal 8 9 5 6 2 2 2" xfId="31961" xr:uid="{94427A18-5A2A-4F7F-9161-20F880036C2A}"/>
    <cellStyle name="Normal 8 9 5 6 2 2 3" xfId="46794" xr:uid="{0234D9B2-96CD-4D13-B9E8-CCB5F610EEC4}"/>
    <cellStyle name="Normal 8 9 5 6 2 3" xfId="24541" xr:uid="{1A9B4830-FA6B-4981-91D6-7F661CF13804}"/>
    <cellStyle name="Normal 8 9 5 6 2 4" xfId="39374" xr:uid="{AA28D57A-1CB8-4B6E-937A-3A84AC312EC7}"/>
    <cellStyle name="Normal 8 9 5 6 3" xfId="11403" xr:uid="{9C1C8070-2E40-4A1B-B9B9-8CDCCB673C8E}"/>
    <cellStyle name="Normal 8 9 5 6 3 2" xfId="26241" xr:uid="{9A2046D1-508E-467D-8060-D9C3CD52A3A2}"/>
    <cellStyle name="Normal 8 9 5 6 3 3" xfId="41074" xr:uid="{92A0C0C2-6EC8-4A15-B275-82C336F4AE1C}"/>
    <cellStyle name="Normal 8 9 5 6 4" xfId="18821" xr:uid="{AEE44E99-5664-4B42-8401-083101785F48}"/>
    <cellStyle name="Normal 8 9 5 6 5" xfId="33654" xr:uid="{631B1C20-526A-41C4-8A20-26DF34ED176F}"/>
    <cellStyle name="Normal 8 9 5 7" xfId="7219" xr:uid="{29B71DAD-E87F-4B50-96B8-C38C16DF8281}"/>
    <cellStyle name="Normal 8 9 5 7 2" xfId="14642" xr:uid="{D7366673-AA0A-42CA-915A-C1A3B9B0A8E9}"/>
    <cellStyle name="Normal 8 9 5 7 2 2" xfId="29480" xr:uid="{786F8123-3248-4DA6-A29E-2C9CB81B98C1}"/>
    <cellStyle name="Normal 8 9 5 7 2 3" xfId="44313" xr:uid="{32C9ADBF-C3AE-422E-A76C-30FFAF350C8C}"/>
    <cellStyle name="Normal 8 9 5 7 3" xfId="22060" xr:uid="{C8AC3906-5AA8-4B62-A6B4-75049F8272E2}"/>
    <cellStyle name="Normal 8 9 5 7 4" xfId="36893" xr:uid="{14D58B80-7304-47C0-8CB2-048BFCBED5EA}"/>
    <cellStyle name="Normal 8 9 5 8" xfId="9912" xr:uid="{1AF767BD-0BD2-4C99-ACD1-F445B265E05A}"/>
    <cellStyle name="Normal 8 9 5 8 2" xfId="24750" xr:uid="{7641D51F-72C7-47B4-8393-F5602E43A310}"/>
    <cellStyle name="Normal 8 9 5 8 3" xfId="39583" xr:uid="{B28F0A4B-88BE-4CF7-86C7-DE648D5355F1}"/>
    <cellStyle name="Normal 8 9 5 9" xfId="17330" xr:uid="{B9B3CF88-5AE6-4110-A4FB-26AA99F4272E}"/>
    <cellStyle name="Normal 8 9 6" xfId="2374" xr:uid="{2ED37915-09E2-4E18-BB0D-EA8404288CA8}"/>
    <cellStyle name="Normal 8 9 6 10" xfId="32198" xr:uid="{45C14226-AC6E-4632-B4D6-9EB7391D6D83}"/>
    <cellStyle name="Normal 8 9 6 2" xfId="3987" xr:uid="{63150A38-9F50-4647-A12B-444FB7C8C2AD}"/>
    <cellStyle name="Normal 8 9 6 2 2" xfId="5361" xr:uid="{9AA83A8C-FA20-4F07-A744-6E934B749054}"/>
    <cellStyle name="Normal 8 9 6 2 2 2" xfId="8600" xr:uid="{C736A9F8-6319-408A-B76E-804B1FBFD12C}"/>
    <cellStyle name="Normal 8 9 6 2 2 2 2" xfId="16023" xr:uid="{1539A83D-BB90-4894-99F5-ACA010F57C79}"/>
    <cellStyle name="Normal 8 9 6 2 2 2 2 2" xfId="30861" xr:uid="{578E2053-9227-44E8-BDB7-CD9E2C7F1896}"/>
    <cellStyle name="Normal 8 9 6 2 2 2 2 3" xfId="45694" xr:uid="{F51D7D97-B249-4FD9-9238-73937576539D}"/>
    <cellStyle name="Normal 8 9 6 2 2 2 3" xfId="23441" xr:uid="{570330B7-A939-4AB9-99D0-6C342E012000}"/>
    <cellStyle name="Normal 8 9 6 2 2 2 4" xfId="38274" xr:uid="{40EDB3F9-04D9-4C30-B2E7-395B28739035}"/>
    <cellStyle name="Normal 8 9 6 2 2 3" xfId="12785" xr:uid="{BFFE41D5-2690-4B68-9877-C877F3936A68}"/>
    <cellStyle name="Normal 8 9 6 2 2 3 2" xfId="27623" xr:uid="{09E4F16E-781A-487D-810F-072AD9AD1F33}"/>
    <cellStyle name="Normal 8 9 6 2 2 3 3" xfId="42456" xr:uid="{EEBD137F-8890-457C-952B-827CF613F7AB}"/>
    <cellStyle name="Normal 8 9 6 2 2 4" xfId="20203" xr:uid="{2504B8AE-7EB9-474B-9A63-B1FE97B63A97}"/>
    <cellStyle name="Normal 8 9 6 2 2 5" xfId="35036" xr:uid="{5785504F-A722-41AD-BAA6-BDAEDE0603E8}"/>
    <cellStyle name="Normal 8 9 6 2 3" xfId="7223" xr:uid="{CF15450F-B082-449F-8485-C1FCFDD2C895}"/>
    <cellStyle name="Normal 8 9 6 2 3 2" xfId="14646" xr:uid="{7F38BD9F-21A9-4C07-900F-AA963CF40CF0}"/>
    <cellStyle name="Normal 8 9 6 2 3 2 2" xfId="29484" xr:uid="{EAC992B0-48E1-4CEB-8223-7BF5AA43BFFE}"/>
    <cellStyle name="Normal 8 9 6 2 3 2 3" xfId="44317" xr:uid="{C6A21F29-6D2F-43C6-A69D-A70A4F05272E}"/>
    <cellStyle name="Normal 8 9 6 2 3 3" xfId="22064" xr:uid="{AA9C905A-DCEB-4AB6-98D1-65FEC86F85B1}"/>
    <cellStyle name="Normal 8 9 6 2 3 4" xfId="36897" xr:uid="{168A46B9-3D74-46BE-8033-C5C67FCFCD81}"/>
    <cellStyle name="Normal 8 9 6 2 4" xfId="11407" xr:uid="{BBBFFE36-FEF5-41EC-AFF4-EDA32F0B3B58}"/>
    <cellStyle name="Normal 8 9 6 2 4 2" xfId="26245" xr:uid="{FA4EADFF-7709-42D8-A641-9A9A787B70DA}"/>
    <cellStyle name="Normal 8 9 6 2 4 3" xfId="41078" xr:uid="{83929243-E0B6-4FD9-BE4E-801F8E2EDCA2}"/>
    <cellStyle name="Normal 8 9 6 2 5" xfId="18825" xr:uid="{BDA4DD67-09D0-475E-AA4E-152B70556A20}"/>
    <cellStyle name="Normal 8 9 6 2 6" xfId="33658" xr:uid="{335CF285-94BB-4055-84AC-185518B943ED}"/>
    <cellStyle name="Normal 8 9 6 3" xfId="3988" xr:uid="{D61AB51B-4105-4199-9AEA-6B349DD74384}"/>
    <cellStyle name="Normal 8 9 6 3 2" xfId="5362" xr:uid="{ABABF30D-1870-4D23-8AA7-F10D93B36831}"/>
    <cellStyle name="Normal 8 9 6 3 2 2" xfId="8601" xr:uid="{9F51A5B1-0BC4-45D5-BBEE-131B1242631E}"/>
    <cellStyle name="Normal 8 9 6 3 2 2 2" xfId="16024" xr:uid="{ECE80D00-4C55-4920-A783-5140B632BCDD}"/>
    <cellStyle name="Normal 8 9 6 3 2 2 2 2" xfId="30862" xr:uid="{1B4C12D4-AAE8-4831-A4F4-D7BCB79A12E0}"/>
    <cellStyle name="Normal 8 9 6 3 2 2 2 3" xfId="45695" xr:uid="{D935C599-6BC1-4DBF-94F3-76FE2199F8B7}"/>
    <cellStyle name="Normal 8 9 6 3 2 2 3" xfId="23442" xr:uid="{72334263-7DAF-49C0-9995-43F9576734F0}"/>
    <cellStyle name="Normal 8 9 6 3 2 2 4" xfId="38275" xr:uid="{E08AD03C-C987-472A-9F52-47C2E686BA56}"/>
    <cellStyle name="Normal 8 9 6 3 2 3" xfId="12786" xr:uid="{D592C09C-BC37-4292-A75A-E40569B03DE6}"/>
    <cellStyle name="Normal 8 9 6 3 2 3 2" xfId="27624" xr:uid="{7832430B-B6FB-463F-802C-CC227F17972D}"/>
    <cellStyle name="Normal 8 9 6 3 2 3 3" xfId="42457" xr:uid="{C0D31B09-8692-4F4C-9E63-0D4277073FFC}"/>
    <cellStyle name="Normal 8 9 6 3 2 4" xfId="20204" xr:uid="{A2D7C017-2F36-43F5-A06B-1BEB44BB6BA2}"/>
    <cellStyle name="Normal 8 9 6 3 2 5" xfId="35037" xr:uid="{EFEC8D7D-5482-4805-99D3-3A08235A15D7}"/>
    <cellStyle name="Normal 8 9 6 3 3" xfId="7224" xr:uid="{C5851AF0-B718-4CF9-9D57-1CECE5DDBCB6}"/>
    <cellStyle name="Normal 8 9 6 3 3 2" xfId="14647" xr:uid="{7F635650-2B77-4CAB-B8BE-7471E65450B1}"/>
    <cellStyle name="Normal 8 9 6 3 3 2 2" xfId="29485" xr:uid="{3648369B-779B-4389-A623-E6162D705E4E}"/>
    <cellStyle name="Normal 8 9 6 3 3 2 3" xfId="44318" xr:uid="{48EAA2CD-9A19-45CB-ADD4-2EDE5DCD0213}"/>
    <cellStyle name="Normal 8 9 6 3 3 3" xfId="22065" xr:uid="{C3537E56-7AB9-496C-A129-3BAA803B4671}"/>
    <cellStyle name="Normal 8 9 6 3 3 4" xfId="36898" xr:uid="{BAC83C19-E659-4133-A108-D3BDF3C20C08}"/>
    <cellStyle name="Normal 8 9 6 3 4" xfId="11408" xr:uid="{8BA22C4F-1E29-495F-BCC1-9823BE005372}"/>
    <cellStyle name="Normal 8 9 6 3 4 2" xfId="26246" xr:uid="{B450C8C0-F8B2-42D0-8D9B-E508476881E8}"/>
    <cellStyle name="Normal 8 9 6 3 4 3" xfId="41079" xr:uid="{8007E768-BBBA-4FD7-A868-4B68863DC497}"/>
    <cellStyle name="Normal 8 9 6 3 5" xfId="18826" xr:uid="{2F57BCCB-901C-4D3F-A4E0-2000AE135853}"/>
    <cellStyle name="Normal 8 9 6 3 6" xfId="33659" xr:uid="{F539AFB0-A163-40FC-AC63-13E2D3D17D8D}"/>
    <cellStyle name="Normal 8 9 6 4" xfId="5363" xr:uid="{6D2B2BB7-2696-4DB6-A350-FCD887885916}"/>
    <cellStyle name="Normal 8 9 6 4 2" xfId="8602" xr:uid="{2C20C032-2969-4282-9008-F62BB4A1EA0B}"/>
    <cellStyle name="Normal 8 9 6 4 2 2" xfId="16025" xr:uid="{FFA50F72-32F4-4EB6-AC3D-74839839566E}"/>
    <cellStyle name="Normal 8 9 6 4 2 2 2" xfId="30863" xr:uid="{E2C2A452-3AD6-4682-A798-DCBB4F80E8D0}"/>
    <cellStyle name="Normal 8 9 6 4 2 2 3" xfId="45696" xr:uid="{3D35ED39-F3D1-428E-9563-A6D72A68FF7C}"/>
    <cellStyle name="Normal 8 9 6 4 2 3" xfId="23443" xr:uid="{FF9A43EB-EC05-4038-85FC-767CAD63BE82}"/>
    <cellStyle name="Normal 8 9 6 4 2 4" xfId="38276" xr:uid="{6ACD40C4-4D7D-4875-91C3-7A3CE338F1C4}"/>
    <cellStyle name="Normal 8 9 6 4 3" xfId="12787" xr:uid="{35459102-727B-4DC9-83CD-98C25D039B1E}"/>
    <cellStyle name="Normal 8 9 6 4 3 2" xfId="27625" xr:uid="{5F589917-4CD6-433F-BEFB-1C1CF7A4EE02}"/>
    <cellStyle name="Normal 8 9 6 4 3 3" xfId="42458" xr:uid="{06CF83A7-3FC8-46BB-AADB-FB67D483E7D1}"/>
    <cellStyle name="Normal 8 9 6 4 4" xfId="20205" xr:uid="{A0F2388E-BD04-4AD5-A38B-BBA4F4EFC7FB}"/>
    <cellStyle name="Normal 8 9 6 4 5" xfId="35038" xr:uid="{531657CD-522B-4553-8E1A-C1999DE480AB}"/>
    <cellStyle name="Normal 8 9 6 5" xfId="6003" xr:uid="{15C584D0-3FF8-4236-8928-8B9F132B996F}"/>
    <cellStyle name="Normal 8 9 6 5 2" xfId="9241" xr:uid="{CA9DE4D8-402A-4532-8EDF-57E9DFD28F8B}"/>
    <cellStyle name="Normal 8 9 6 5 2 2" xfId="16664" xr:uid="{2F65C981-C0A0-4066-BE44-BB9AF9CFFC4F}"/>
    <cellStyle name="Normal 8 9 6 5 2 2 2" xfId="31502" xr:uid="{2DB631C5-3D63-4403-9D09-8D495B6A2C08}"/>
    <cellStyle name="Normal 8 9 6 5 2 2 3" xfId="46335" xr:uid="{072C4F3D-DE2C-4C29-9671-C21DE5DC1497}"/>
    <cellStyle name="Normal 8 9 6 5 2 3" xfId="24082" xr:uid="{9BB397E6-8401-4FDF-B19E-8EE23269803D}"/>
    <cellStyle name="Normal 8 9 6 5 2 4" xfId="38915" xr:uid="{F7FB3E71-6E87-4FEC-8407-FF3C89D5183F}"/>
    <cellStyle name="Normal 8 9 6 5 3" xfId="13426" xr:uid="{59C3DF22-CE28-4368-BECA-8ACC6E58547B}"/>
    <cellStyle name="Normal 8 9 6 5 3 2" xfId="28264" xr:uid="{49D799A9-1EF4-4A06-9277-191C399B1F99}"/>
    <cellStyle name="Normal 8 9 6 5 3 3" xfId="43097" xr:uid="{80CEA138-F5B4-43D9-8491-4D53864CE69E}"/>
    <cellStyle name="Normal 8 9 6 5 4" xfId="20844" xr:uid="{F816C46E-8EB2-4F8E-A085-B5CE76A6653D}"/>
    <cellStyle name="Normal 8 9 6 5 5" xfId="35677" xr:uid="{0BAC4940-405F-412F-ABD0-03ADAF56C6C1}"/>
    <cellStyle name="Normal 8 9 6 6" xfId="3986" xr:uid="{73617E71-E41A-4A47-BA3B-9BB3AC3FE2DD}"/>
    <cellStyle name="Normal 8 9 6 6 2" xfId="9701" xr:uid="{0A0A13D4-5778-4B7B-9F3C-9CD030B55153}"/>
    <cellStyle name="Normal 8 9 6 6 2 2" xfId="17124" xr:uid="{96EFAEEB-CCD9-4B92-85DA-7C149FFCC6A8}"/>
    <cellStyle name="Normal 8 9 6 6 2 2 2" xfId="31962" xr:uid="{F7A9266D-C8F4-4355-86AC-EE0DC5F59BF2}"/>
    <cellStyle name="Normal 8 9 6 6 2 2 3" xfId="46795" xr:uid="{2531F301-6A45-46E8-9EB0-2337A1BAE5CA}"/>
    <cellStyle name="Normal 8 9 6 6 2 3" xfId="24542" xr:uid="{F6BBEEE5-6451-49CC-842E-03C52A139504}"/>
    <cellStyle name="Normal 8 9 6 6 2 4" xfId="39375" xr:uid="{B24C17BF-212C-4F73-B0B3-26A306A48A43}"/>
    <cellStyle name="Normal 8 9 6 6 3" xfId="11406" xr:uid="{96386361-E85D-4067-AE6D-85C1A0F5B8F0}"/>
    <cellStyle name="Normal 8 9 6 6 3 2" xfId="26244" xr:uid="{F38361DB-6CCC-4E1A-9820-503FA318672F}"/>
    <cellStyle name="Normal 8 9 6 6 3 3" xfId="41077" xr:uid="{1A27B63F-181B-4651-BDEB-AFAFAF2EDC9F}"/>
    <cellStyle name="Normal 8 9 6 6 4" xfId="18824" xr:uid="{B19792FB-B61A-40EC-9E48-F2E9B342A49A}"/>
    <cellStyle name="Normal 8 9 6 6 5" xfId="33657" xr:uid="{DC60ABB8-7418-4618-A165-CDFE80EC480C}"/>
    <cellStyle name="Normal 8 9 6 7" xfId="7222" xr:uid="{B9E95469-ECE1-45CC-AFD7-59CCC921B07F}"/>
    <cellStyle name="Normal 8 9 6 7 2" xfId="14645" xr:uid="{5EF51C56-87BD-4E4D-8C65-FDCFB44C22B1}"/>
    <cellStyle name="Normal 8 9 6 7 2 2" xfId="29483" xr:uid="{308C2B09-5C64-4F48-A711-7BE8809644C7}"/>
    <cellStyle name="Normal 8 9 6 7 2 3" xfId="44316" xr:uid="{9D65B00A-A91C-453C-BD58-31FB3FEDE800}"/>
    <cellStyle name="Normal 8 9 6 7 3" xfId="22063" xr:uid="{01FA1AAD-E474-43A5-B848-444EC9C52CB4}"/>
    <cellStyle name="Normal 8 9 6 7 4" xfId="36896" xr:uid="{745BB0E5-1DCD-4799-ACDA-1ADD94694ADC}"/>
    <cellStyle name="Normal 8 9 6 8" xfId="9947" xr:uid="{15D72EFC-D100-4BDB-B3C2-8BC4FA06A80E}"/>
    <cellStyle name="Normal 8 9 6 8 2" xfId="24785" xr:uid="{FDB02203-2995-44C5-A4FD-C317C83F7E38}"/>
    <cellStyle name="Normal 8 9 6 8 3" xfId="39618" xr:uid="{6EB042D1-E5B2-4DCE-8418-3504E13999E1}"/>
    <cellStyle name="Normal 8 9 6 9" xfId="17365" xr:uid="{44DE9922-7434-4B1A-A539-A41FBDAB45AF}"/>
    <cellStyle name="Normal 8 9 7" xfId="2495" xr:uid="{4285408C-CA90-46C7-84B4-5F1C14CF6F0D}"/>
    <cellStyle name="Normal 8 9 7 10" xfId="32282" xr:uid="{E231EAAB-66D1-46D2-8F42-6B4D4C6A9504}"/>
    <cellStyle name="Normal 8 9 7 2" xfId="3990" xr:uid="{7794012A-3A97-4C09-B2C7-C5C531A203C1}"/>
    <cellStyle name="Normal 8 9 7 2 2" xfId="5364" xr:uid="{3401C854-3FEF-4DF3-8D8B-429730193EB0}"/>
    <cellStyle name="Normal 8 9 7 2 2 2" xfId="8603" xr:uid="{23098437-EC53-463A-9B50-DB4E5F0AE7FD}"/>
    <cellStyle name="Normal 8 9 7 2 2 2 2" xfId="16026" xr:uid="{8B28FCAD-2676-4F51-8C7E-6CB5DDAF253B}"/>
    <cellStyle name="Normal 8 9 7 2 2 2 2 2" xfId="30864" xr:uid="{8455A8D0-AE91-43F8-9BA3-CD6EFF9AF339}"/>
    <cellStyle name="Normal 8 9 7 2 2 2 2 3" xfId="45697" xr:uid="{28296A3A-90E5-427E-8A57-0EA0D5D0140C}"/>
    <cellStyle name="Normal 8 9 7 2 2 2 3" xfId="23444" xr:uid="{210E2A37-A3E1-469F-9FD5-DCB0151725A0}"/>
    <cellStyle name="Normal 8 9 7 2 2 2 4" xfId="38277" xr:uid="{0B028E00-3C36-418E-8538-D91034976204}"/>
    <cellStyle name="Normal 8 9 7 2 2 3" xfId="12788" xr:uid="{BFE7E9D2-B7A6-4300-AA86-6B780781D431}"/>
    <cellStyle name="Normal 8 9 7 2 2 3 2" xfId="27626" xr:uid="{36E49218-674E-4F37-970D-D3E1D75D96D9}"/>
    <cellStyle name="Normal 8 9 7 2 2 3 3" xfId="42459" xr:uid="{CF9965CD-7B38-407F-92AF-428282116FF4}"/>
    <cellStyle name="Normal 8 9 7 2 2 4" xfId="20206" xr:uid="{816CC74A-0691-41D4-88FE-CAD6C019B2C6}"/>
    <cellStyle name="Normal 8 9 7 2 2 5" xfId="35039" xr:uid="{D5D08A55-FAAF-4643-9224-EBD29B5E440D}"/>
    <cellStyle name="Normal 8 9 7 2 3" xfId="7226" xr:uid="{CD56517F-BA0D-42A7-A1A6-E9194F363385}"/>
    <cellStyle name="Normal 8 9 7 2 3 2" xfId="14649" xr:uid="{AB67A362-4E79-4173-8FE8-576CD96D44A6}"/>
    <cellStyle name="Normal 8 9 7 2 3 2 2" xfId="29487" xr:uid="{CEEB1F8C-352D-4DC7-B637-9B0FFFACF67F}"/>
    <cellStyle name="Normal 8 9 7 2 3 2 3" xfId="44320" xr:uid="{A1FF2813-6D0C-40C3-99D1-827646AB4327}"/>
    <cellStyle name="Normal 8 9 7 2 3 3" xfId="22067" xr:uid="{C6DE426E-117A-4D3E-90DD-5793898EDF07}"/>
    <cellStyle name="Normal 8 9 7 2 3 4" xfId="36900" xr:uid="{C2CA3060-0DAC-4EFC-94D0-288756228648}"/>
    <cellStyle name="Normal 8 9 7 2 4" xfId="11410" xr:uid="{82BDF732-13B8-4B1D-A262-B2F191EE8B9D}"/>
    <cellStyle name="Normal 8 9 7 2 4 2" xfId="26248" xr:uid="{72BAE0A0-D119-4B77-98EC-03E0AFC9E509}"/>
    <cellStyle name="Normal 8 9 7 2 4 3" xfId="41081" xr:uid="{21D2970C-578F-4D18-992B-5F37DF65A647}"/>
    <cellStyle name="Normal 8 9 7 2 5" xfId="18828" xr:uid="{AB60A134-5D7F-4A61-AAE8-44491AFF7E2B}"/>
    <cellStyle name="Normal 8 9 7 2 6" xfId="33661" xr:uid="{C18D8941-CDA7-4B73-B0CB-2F50DE92D844}"/>
    <cellStyle name="Normal 8 9 7 3" xfId="3991" xr:uid="{F17E6D80-A6A0-4007-8951-32C3F620CB3D}"/>
    <cellStyle name="Normal 8 9 7 3 2" xfId="5365" xr:uid="{AE6595BA-ABD3-4875-A36D-9B714B43F07E}"/>
    <cellStyle name="Normal 8 9 7 3 2 2" xfId="8604" xr:uid="{EC6E2D36-129A-4A19-9510-0EFC60668A56}"/>
    <cellStyle name="Normal 8 9 7 3 2 2 2" xfId="16027" xr:uid="{288F6578-7CF8-4F9C-80FB-EA27BC201CB5}"/>
    <cellStyle name="Normal 8 9 7 3 2 2 2 2" xfId="30865" xr:uid="{25CF81F5-DF02-4725-BD95-87E0E0463FC4}"/>
    <cellStyle name="Normal 8 9 7 3 2 2 2 3" xfId="45698" xr:uid="{6FA7AD19-782B-4EE5-BB80-6AF4A6BDA01F}"/>
    <cellStyle name="Normal 8 9 7 3 2 2 3" xfId="23445" xr:uid="{4234B995-9AFD-41C8-B460-2043741E22EA}"/>
    <cellStyle name="Normal 8 9 7 3 2 2 4" xfId="38278" xr:uid="{E308843E-15FA-469E-AEDD-31DC09632E07}"/>
    <cellStyle name="Normal 8 9 7 3 2 3" xfId="12789" xr:uid="{F100506B-2981-4BB4-A486-F92D405447CC}"/>
    <cellStyle name="Normal 8 9 7 3 2 3 2" xfId="27627" xr:uid="{11F098B8-EE4A-4205-8097-0BC4D58193BD}"/>
    <cellStyle name="Normal 8 9 7 3 2 3 3" xfId="42460" xr:uid="{450AF597-EFE2-4EC6-BDE6-E1E32A6D8A94}"/>
    <cellStyle name="Normal 8 9 7 3 2 4" xfId="20207" xr:uid="{6654B2F4-751D-4E84-A575-177A74305BB1}"/>
    <cellStyle name="Normal 8 9 7 3 2 5" xfId="35040" xr:uid="{A844F8A2-7CC8-4323-969B-8FE941D66BEB}"/>
    <cellStyle name="Normal 8 9 7 3 3" xfId="7227" xr:uid="{7FEF9305-C9D8-44D2-8583-113BDC85D7B7}"/>
    <cellStyle name="Normal 8 9 7 3 3 2" xfId="14650" xr:uid="{99A760F9-04A8-4AB4-BA78-32BC2C4BB32A}"/>
    <cellStyle name="Normal 8 9 7 3 3 2 2" xfId="29488" xr:uid="{5A6A9230-5F61-4ABF-9202-9E9C5AA5374B}"/>
    <cellStyle name="Normal 8 9 7 3 3 2 3" xfId="44321" xr:uid="{B9BBC25E-6A11-49C4-9603-CA8B69A41396}"/>
    <cellStyle name="Normal 8 9 7 3 3 3" xfId="22068" xr:uid="{2C9B9175-5D25-4FE4-804B-DD2E7D187CF5}"/>
    <cellStyle name="Normal 8 9 7 3 3 4" xfId="36901" xr:uid="{3B7754AF-89FE-4CD6-BC41-E44B30446FAC}"/>
    <cellStyle name="Normal 8 9 7 3 4" xfId="11411" xr:uid="{7886FACF-35B3-4C7E-8614-7C5BD25DEDEE}"/>
    <cellStyle name="Normal 8 9 7 3 4 2" xfId="26249" xr:uid="{F267781B-E668-4A6D-B510-113107C22DAC}"/>
    <cellStyle name="Normal 8 9 7 3 4 3" xfId="41082" xr:uid="{C0092DA6-CCAE-49E8-87C4-09983D19F52E}"/>
    <cellStyle name="Normal 8 9 7 3 5" xfId="18829" xr:uid="{303BEBCC-5E4B-4275-B11F-D527D012E589}"/>
    <cellStyle name="Normal 8 9 7 3 6" xfId="33662" xr:uid="{9C1F3BDF-E2C1-4637-B63B-33927EE79290}"/>
    <cellStyle name="Normal 8 9 7 4" xfId="5366" xr:uid="{DD3BB019-0BA4-4C3B-90FF-3581B50EAD26}"/>
    <cellStyle name="Normal 8 9 7 4 2" xfId="8605" xr:uid="{64076E99-5579-4123-B356-1ED954BA1197}"/>
    <cellStyle name="Normal 8 9 7 4 2 2" xfId="16028" xr:uid="{C55C5A12-C16C-4401-8D23-CFB6871CCE9C}"/>
    <cellStyle name="Normal 8 9 7 4 2 2 2" xfId="30866" xr:uid="{DC69D1C7-FC52-40D1-A405-D6C84B707151}"/>
    <cellStyle name="Normal 8 9 7 4 2 2 3" xfId="45699" xr:uid="{5B02C6CE-57B4-402C-AADB-FB31C7D81AF1}"/>
    <cellStyle name="Normal 8 9 7 4 2 3" xfId="23446" xr:uid="{0C7F5012-7CEF-46DC-9607-CBC6A092413C}"/>
    <cellStyle name="Normal 8 9 7 4 2 4" xfId="38279" xr:uid="{E54DE642-B9DA-4FDB-8BCE-9E3A94BB0713}"/>
    <cellStyle name="Normal 8 9 7 4 3" xfId="12790" xr:uid="{16D4D442-A322-4276-BD26-C01E4E0F811D}"/>
    <cellStyle name="Normal 8 9 7 4 3 2" xfId="27628" xr:uid="{86E871FB-6889-4B2A-A787-279D3BDE9937}"/>
    <cellStyle name="Normal 8 9 7 4 3 3" xfId="42461" xr:uid="{2582BC7C-8D92-43E4-AA31-7E6CC412B52B}"/>
    <cellStyle name="Normal 8 9 7 4 4" xfId="20208" xr:uid="{555BD9DE-3618-422C-A07E-4295D275C142}"/>
    <cellStyle name="Normal 8 9 7 4 5" xfId="35041" xr:uid="{8F3D4AD5-B9AF-4CF6-BAF6-CD4EB0E83A3D}"/>
    <cellStyle name="Normal 8 9 7 5" xfId="5832" xr:uid="{600AA821-78C2-4D27-88DB-A82DE2B6A25D}"/>
    <cellStyle name="Normal 8 9 7 5 2" xfId="9071" xr:uid="{0D37BE3A-FB7C-4AE9-95F9-981DADBE7261}"/>
    <cellStyle name="Normal 8 9 7 5 2 2" xfId="16494" xr:uid="{E09E78F4-1E0A-4FA7-84A0-C143CE9C806E}"/>
    <cellStyle name="Normal 8 9 7 5 2 2 2" xfId="31332" xr:uid="{889CBDD4-E11B-4EF6-9301-47712075EE96}"/>
    <cellStyle name="Normal 8 9 7 5 2 2 3" xfId="46165" xr:uid="{B8D70239-8274-4313-B7BE-C75A6C1F3D45}"/>
    <cellStyle name="Normal 8 9 7 5 2 3" xfId="23912" xr:uid="{05AA0869-89A3-4B3A-996B-B4E3CA34321E}"/>
    <cellStyle name="Normal 8 9 7 5 2 4" xfId="38745" xr:uid="{4F799930-9110-40CE-B75D-4F09859CD0C8}"/>
    <cellStyle name="Normal 8 9 7 5 3" xfId="13256" xr:uid="{C1E092F5-78DB-4BD4-8C85-A0BDA4DA609E}"/>
    <cellStyle name="Normal 8 9 7 5 3 2" xfId="28094" xr:uid="{C543D505-F690-406D-87FD-7B859AB12A69}"/>
    <cellStyle name="Normal 8 9 7 5 3 3" xfId="42927" xr:uid="{720E5A2A-C762-4DFA-A02A-21A8EC72740C}"/>
    <cellStyle name="Normal 8 9 7 5 4" xfId="20674" xr:uid="{C93CF55B-5DFA-4DC8-BBCD-639695869C9E}"/>
    <cellStyle name="Normal 8 9 7 5 5" xfId="35507" xr:uid="{B32C07E7-266F-4DFE-87AC-75E2A5C49D48}"/>
    <cellStyle name="Normal 8 9 7 6" xfId="3989" xr:uid="{0CBBEAC9-442E-4F67-8F38-998A3DDC8163}"/>
    <cellStyle name="Normal 8 9 7 6 2" xfId="9702" xr:uid="{8C7C60B3-9DDD-409F-9CB3-3551FF5B100F}"/>
    <cellStyle name="Normal 8 9 7 6 2 2" xfId="17125" xr:uid="{869B4B01-C6B4-4B61-BA8E-A81FF3A48921}"/>
    <cellStyle name="Normal 8 9 7 6 2 2 2" xfId="31963" xr:uid="{E49CF2B0-750E-402C-BF9E-2B35B86EA4AA}"/>
    <cellStyle name="Normal 8 9 7 6 2 2 3" xfId="46796" xr:uid="{309B2D23-0518-48EA-AC11-F68342D126D3}"/>
    <cellStyle name="Normal 8 9 7 6 2 3" xfId="24543" xr:uid="{1AF3C3B8-3822-4737-8F43-60B689BD680C}"/>
    <cellStyle name="Normal 8 9 7 6 2 4" xfId="39376" xr:uid="{DE8B3B0A-00B5-4190-ACFA-F28655D09661}"/>
    <cellStyle name="Normal 8 9 7 6 3" xfId="11409" xr:uid="{9A5845B4-6D31-45A0-83A9-C34F0C474611}"/>
    <cellStyle name="Normal 8 9 7 6 3 2" xfId="26247" xr:uid="{A3A426A3-AF53-45A3-97C7-9FD6B98E5AFC}"/>
    <cellStyle name="Normal 8 9 7 6 3 3" xfId="41080" xr:uid="{A81725F6-34D0-48F3-9C06-DBD043B2FE19}"/>
    <cellStyle name="Normal 8 9 7 6 4" xfId="18827" xr:uid="{AFFA6D85-B546-4C25-9F05-3ACEB2462F09}"/>
    <cellStyle name="Normal 8 9 7 6 5" xfId="33660" xr:uid="{69715ABC-9B89-4051-84AB-F260CE29C68B}"/>
    <cellStyle name="Normal 8 9 7 7" xfId="7225" xr:uid="{82A5DE96-07F2-44F4-990B-CD15B3276602}"/>
    <cellStyle name="Normal 8 9 7 7 2" xfId="14648" xr:uid="{5BF309CD-DC2C-4584-84F1-CAF108E9BEC8}"/>
    <cellStyle name="Normal 8 9 7 7 2 2" xfId="29486" xr:uid="{638B0E5C-9EB5-4658-86C1-1BA4D3577867}"/>
    <cellStyle name="Normal 8 9 7 7 2 3" xfId="44319" xr:uid="{26EE71C0-2800-4B87-A844-581AE0BEAD2D}"/>
    <cellStyle name="Normal 8 9 7 7 3" xfId="22066" xr:uid="{5DF40306-91EA-435D-AB9F-07F4735A0AC4}"/>
    <cellStyle name="Normal 8 9 7 7 4" xfId="36899" xr:uid="{4FD25C97-CB30-4E2F-B250-2E398313A1C0}"/>
    <cellStyle name="Normal 8 9 7 8" xfId="10031" xr:uid="{0361720D-A445-4EA4-9E77-CC8A2D6F4F8D}"/>
    <cellStyle name="Normal 8 9 7 8 2" xfId="24869" xr:uid="{0870E0B3-FF2E-46C2-8D37-3E71FD2815E1}"/>
    <cellStyle name="Normal 8 9 7 8 3" xfId="39702" xr:uid="{61130749-7E7E-412C-8B87-7630A3A918CB}"/>
    <cellStyle name="Normal 8 9 7 9" xfId="17449" xr:uid="{6D667092-4BB8-4083-88F2-73BEFAA3E149}"/>
    <cellStyle name="Normal 8 9 8" xfId="2515" xr:uid="{1E32C5AC-94EA-49B1-9910-5B9C2A978C89}"/>
    <cellStyle name="Normal 8 9 8 10" xfId="32300" xr:uid="{5D823821-0C86-419B-A2AD-54E1F9FE32FF}"/>
    <cellStyle name="Normal 8 9 8 2" xfId="3993" xr:uid="{4C668935-59D6-44F3-824D-291E5CE9F00E}"/>
    <cellStyle name="Normal 8 9 8 2 2" xfId="5367" xr:uid="{C4766F8A-EE7D-4174-B707-40C25B3D3F41}"/>
    <cellStyle name="Normal 8 9 8 2 2 2" xfId="8606" xr:uid="{697B7EA8-1ABA-4C7E-AB0B-301B53B9F843}"/>
    <cellStyle name="Normal 8 9 8 2 2 2 2" xfId="16029" xr:uid="{137FA96A-B058-455D-ABCE-686CEF5358CC}"/>
    <cellStyle name="Normal 8 9 8 2 2 2 2 2" xfId="30867" xr:uid="{5BD60859-2CAA-43DE-9CBF-3D4B48584009}"/>
    <cellStyle name="Normal 8 9 8 2 2 2 2 3" xfId="45700" xr:uid="{D416D2A6-7A98-4036-BB89-8EC12FFCF1EA}"/>
    <cellStyle name="Normal 8 9 8 2 2 2 3" xfId="23447" xr:uid="{357A60AD-C707-43B3-8C22-C1C40E6E7026}"/>
    <cellStyle name="Normal 8 9 8 2 2 2 4" xfId="38280" xr:uid="{CD7C5A92-DCEB-4910-800E-977BD6609D24}"/>
    <cellStyle name="Normal 8 9 8 2 2 3" xfId="12791" xr:uid="{6DD6A603-EA45-425D-BA50-B607162FAC99}"/>
    <cellStyle name="Normal 8 9 8 2 2 3 2" xfId="27629" xr:uid="{760783CE-70C4-4536-8FEA-7D9CCA4E640A}"/>
    <cellStyle name="Normal 8 9 8 2 2 3 3" xfId="42462" xr:uid="{E0921842-8CF2-47CF-B035-0C82635B90EC}"/>
    <cellStyle name="Normal 8 9 8 2 2 4" xfId="20209" xr:uid="{3CD0413C-8F65-493C-A2DA-BFA5255CBF9F}"/>
    <cellStyle name="Normal 8 9 8 2 2 5" xfId="35042" xr:uid="{5D00D4F0-8605-4D03-AD14-8F13B4988FDE}"/>
    <cellStyle name="Normal 8 9 8 2 3" xfId="7229" xr:uid="{95EC1670-9483-4FAC-902B-0A99067C7999}"/>
    <cellStyle name="Normal 8 9 8 2 3 2" xfId="14652" xr:uid="{28B4F1E5-2F47-435C-9984-237DAC902EE1}"/>
    <cellStyle name="Normal 8 9 8 2 3 2 2" xfId="29490" xr:uid="{F03759C9-21CD-4CE1-8CD2-426991BBBB5C}"/>
    <cellStyle name="Normal 8 9 8 2 3 2 3" xfId="44323" xr:uid="{4260A511-DD82-4678-AEEB-5D8CADAFAE1D}"/>
    <cellStyle name="Normal 8 9 8 2 3 3" xfId="22070" xr:uid="{43EA3356-7A52-409C-83D9-F5F3C39CF87D}"/>
    <cellStyle name="Normal 8 9 8 2 3 4" xfId="36903" xr:uid="{4ED130E4-02F6-4001-8966-633CF07E9C18}"/>
    <cellStyle name="Normal 8 9 8 2 4" xfId="11413" xr:uid="{38D7DB7D-FC33-4AAF-828E-A9A97F9E0E0A}"/>
    <cellStyle name="Normal 8 9 8 2 4 2" xfId="26251" xr:uid="{96FD2FD3-9AF7-4B30-B7B8-BB5B65F942B5}"/>
    <cellStyle name="Normal 8 9 8 2 4 3" xfId="41084" xr:uid="{8286210E-D40B-455B-BFD2-F9A1C68F11D5}"/>
    <cellStyle name="Normal 8 9 8 2 5" xfId="18831" xr:uid="{29BDC986-6CDF-4E37-B622-84E44FA182AF}"/>
    <cellStyle name="Normal 8 9 8 2 6" xfId="33664" xr:uid="{3713FF8D-40E9-4D62-9B1A-46F16F4582EF}"/>
    <cellStyle name="Normal 8 9 8 3" xfId="3994" xr:uid="{14B09486-BE1B-4442-A588-6DDEC54933CD}"/>
    <cellStyle name="Normal 8 9 8 3 2" xfId="5368" xr:uid="{668EEB18-0B27-4EA3-B72E-E99F8E2C1CDD}"/>
    <cellStyle name="Normal 8 9 8 3 2 2" xfId="8607" xr:uid="{FF37EDD1-C291-40AF-851A-EB6B5A26770B}"/>
    <cellStyle name="Normal 8 9 8 3 2 2 2" xfId="16030" xr:uid="{16579785-4C7F-47A8-AE95-8FF543CB71FA}"/>
    <cellStyle name="Normal 8 9 8 3 2 2 2 2" xfId="30868" xr:uid="{16BC6797-BB99-4DA7-A662-DD756E6447F0}"/>
    <cellStyle name="Normal 8 9 8 3 2 2 2 3" xfId="45701" xr:uid="{7C9391D5-4608-480F-AC80-F33E46B7173E}"/>
    <cellStyle name="Normal 8 9 8 3 2 2 3" xfId="23448" xr:uid="{6872D60F-AB77-4814-9D38-059D3D413DA2}"/>
    <cellStyle name="Normal 8 9 8 3 2 2 4" xfId="38281" xr:uid="{8FCCF94E-4158-49B5-B053-72A0E346745F}"/>
    <cellStyle name="Normal 8 9 8 3 2 3" xfId="12792" xr:uid="{A84F1E17-E3C2-49C0-A6AA-7483B4E90C41}"/>
    <cellStyle name="Normal 8 9 8 3 2 3 2" xfId="27630" xr:uid="{3EF8915A-3E26-49C9-8F7D-E6BDD179BAF5}"/>
    <cellStyle name="Normal 8 9 8 3 2 3 3" xfId="42463" xr:uid="{BBC7B9E6-8D37-4D17-83E7-D3359FA5C22E}"/>
    <cellStyle name="Normal 8 9 8 3 2 4" xfId="20210" xr:uid="{2A75B9BD-84CB-4C93-982E-5F4DD191328F}"/>
    <cellStyle name="Normal 8 9 8 3 2 5" xfId="35043" xr:uid="{F2301698-16D9-47C8-9318-4093FC670CD5}"/>
    <cellStyle name="Normal 8 9 8 3 3" xfId="7230" xr:uid="{EA4EB670-7248-4EA6-9C91-3E0BD9E7F0BA}"/>
    <cellStyle name="Normal 8 9 8 3 3 2" xfId="14653" xr:uid="{610285D9-168E-4173-9ECD-59F7BB4EBD4A}"/>
    <cellStyle name="Normal 8 9 8 3 3 2 2" xfId="29491" xr:uid="{08B7445E-066A-40F3-99BB-EFB0617F2CBE}"/>
    <cellStyle name="Normal 8 9 8 3 3 2 3" xfId="44324" xr:uid="{C97239CD-366B-45DF-BE06-CFDD52A2C6EF}"/>
    <cellStyle name="Normal 8 9 8 3 3 3" xfId="22071" xr:uid="{771DFB2F-EF66-415C-87ED-3664A8F5FAD4}"/>
    <cellStyle name="Normal 8 9 8 3 3 4" xfId="36904" xr:uid="{C2D2C988-AF0C-4432-ABFE-2837CD2DBFA1}"/>
    <cellStyle name="Normal 8 9 8 3 4" xfId="11414" xr:uid="{A97591E7-EA39-4BCD-8F2B-9F709B2BD974}"/>
    <cellStyle name="Normal 8 9 8 3 4 2" xfId="26252" xr:uid="{F0589F6A-AD8C-496E-B880-688616F8D1D4}"/>
    <cellStyle name="Normal 8 9 8 3 4 3" xfId="41085" xr:uid="{1C453317-A783-4D95-8BCB-4215BFDBB4A3}"/>
    <cellStyle name="Normal 8 9 8 3 5" xfId="18832" xr:uid="{FC7DE6D6-FDD3-4DD0-AA2D-500E2099BACB}"/>
    <cellStyle name="Normal 8 9 8 3 6" xfId="33665" xr:uid="{CF048ADA-1E3A-4A07-8278-576AD7FE9AE6}"/>
    <cellStyle name="Normal 8 9 8 4" xfId="5369" xr:uid="{1EBC7989-2604-4D79-AF0B-ED03831E46F6}"/>
    <cellStyle name="Normal 8 9 8 4 2" xfId="8608" xr:uid="{C41CE20F-BDD8-4C0A-A2D6-7CFA46FD38BF}"/>
    <cellStyle name="Normal 8 9 8 4 2 2" xfId="16031" xr:uid="{DAD170AC-E2F4-40F9-A168-B5D1AEEB5782}"/>
    <cellStyle name="Normal 8 9 8 4 2 2 2" xfId="30869" xr:uid="{66B4181B-E0E1-4059-9AE1-2521C1FBE4DB}"/>
    <cellStyle name="Normal 8 9 8 4 2 2 3" xfId="45702" xr:uid="{A88B1267-E49D-4C4C-AB4C-44694399F4A8}"/>
    <cellStyle name="Normal 8 9 8 4 2 3" xfId="23449" xr:uid="{87562218-2F34-4005-AD3D-291A5285DDE0}"/>
    <cellStyle name="Normal 8 9 8 4 2 4" xfId="38282" xr:uid="{047900E6-AD0A-4C08-936D-8053FA697A9D}"/>
    <cellStyle name="Normal 8 9 8 4 3" xfId="12793" xr:uid="{D0E14061-57C1-4160-9F85-ED913BAC0C40}"/>
    <cellStyle name="Normal 8 9 8 4 3 2" xfId="27631" xr:uid="{B61474A0-DDF0-430F-8FAA-08F61E830990}"/>
    <cellStyle name="Normal 8 9 8 4 3 3" xfId="42464" xr:uid="{BB8D07C8-CC01-455D-AD59-589C7F2A581F}"/>
    <cellStyle name="Normal 8 9 8 4 4" xfId="20211" xr:uid="{6CA2D338-C0CD-4CBE-9B59-DBC0BA8F3B35}"/>
    <cellStyle name="Normal 8 9 8 4 5" xfId="35044" xr:uid="{95D65B52-8165-4745-ACEB-1A2530AE5654}"/>
    <cellStyle name="Normal 8 9 8 5" xfId="5967" xr:uid="{E1AACAFB-4551-46D3-939A-0D6189DB1184}"/>
    <cellStyle name="Normal 8 9 8 5 2" xfId="9205" xr:uid="{09127BAE-6086-4983-AAF5-696CA4B065F7}"/>
    <cellStyle name="Normal 8 9 8 5 2 2" xfId="16628" xr:uid="{B7D44F89-AAD4-4BDC-8DC0-D7632C3D098D}"/>
    <cellStyle name="Normal 8 9 8 5 2 2 2" xfId="31466" xr:uid="{2709CFB5-D702-4B1F-BAD9-91AF43639347}"/>
    <cellStyle name="Normal 8 9 8 5 2 2 3" xfId="46299" xr:uid="{D7D64248-4E3F-4807-88A7-8DD2CD573E26}"/>
    <cellStyle name="Normal 8 9 8 5 2 3" xfId="24046" xr:uid="{FCDBBD7B-0494-4C3D-89D1-069C0E248DB3}"/>
    <cellStyle name="Normal 8 9 8 5 2 4" xfId="38879" xr:uid="{74A78E4D-10D3-461D-8A50-FADE086B543C}"/>
    <cellStyle name="Normal 8 9 8 5 3" xfId="13390" xr:uid="{F84FBFC7-4C6E-4C2F-ACD6-96B931686597}"/>
    <cellStyle name="Normal 8 9 8 5 3 2" xfId="28228" xr:uid="{ECD3779D-7FA1-4C68-A487-C0C29DF880AD}"/>
    <cellStyle name="Normal 8 9 8 5 3 3" xfId="43061" xr:uid="{28E9C522-8B49-4214-801C-7259929145B4}"/>
    <cellStyle name="Normal 8 9 8 5 4" xfId="20808" xr:uid="{884299EE-1776-4B16-A609-27E7FA67FDBC}"/>
    <cellStyle name="Normal 8 9 8 5 5" xfId="35641" xr:uid="{763DAFD3-26C1-42CE-A427-F9348984877C}"/>
    <cellStyle name="Normal 8 9 8 6" xfId="3992" xr:uid="{7DF0404F-6B8A-4FFF-AA11-DD57D26C21FF}"/>
    <cellStyle name="Normal 8 9 8 6 2" xfId="9703" xr:uid="{399765D6-726B-444E-901D-52FA57A1640E}"/>
    <cellStyle name="Normal 8 9 8 6 2 2" xfId="17126" xr:uid="{A8F9BCE5-8B4D-4AFE-B26A-12F93FB6D82D}"/>
    <cellStyle name="Normal 8 9 8 6 2 2 2" xfId="31964" xr:uid="{7CA52ABC-76C9-477B-A4E6-BD4468CFA78B}"/>
    <cellStyle name="Normal 8 9 8 6 2 2 3" xfId="46797" xr:uid="{67CFA098-D6AC-4232-A268-814599A06ECE}"/>
    <cellStyle name="Normal 8 9 8 6 2 3" xfId="24544" xr:uid="{C0DAE900-A65C-498B-A09E-DBF676F0230B}"/>
    <cellStyle name="Normal 8 9 8 6 2 4" xfId="39377" xr:uid="{28BFBF42-090C-4294-9642-9C8946083A60}"/>
    <cellStyle name="Normal 8 9 8 6 3" xfId="11412" xr:uid="{677EC461-77E5-437D-A30C-152665808035}"/>
    <cellStyle name="Normal 8 9 8 6 3 2" xfId="26250" xr:uid="{D02AEF4A-15F2-46AD-AD5A-1FC58B0B5E2C}"/>
    <cellStyle name="Normal 8 9 8 6 3 3" xfId="41083" xr:uid="{508015FA-B948-4B08-8F63-C0061EB61266}"/>
    <cellStyle name="Normal 8 9 8 6 4" xfId="18830" xr:uid="{BED0359F-193E-43B8-BF79-8284C5163BE3}"/>
    <cellStyle name="Normal 8 9 8 6 5" xfId="33663" xr:uid="{9F6138FD-571B-4178-82C8-4AC465C0B0EB}"/>
    <cellStyle name="Normal 8 9 8 7" xfId="7228" xr:uid="{907219FA-A84F-4AB0-BF43-7A52ADCC35A8}"/>
    <cellStyle name="Normal 8 9 8 7 2" xfId="14651" xr:uid="{C51D833D-DFE2-4964-BD9A-C189F6D6D0EE}"/>
    <cellStyle name="Normal 8 9 8 7 2 2" xfId="29489" xr:uid="{CF661FD0-CA20-4563-BE54-03DB386C2275}"/>
    <cellStyle name="Normal 8 9 8 7 2 3" xfId="44322" xr:uid="{0EA4496D-E7B0-4DEC-9D1A-20E6983ED7A8}"/>
    <cellStyle name="Normal 8 9 8 7 3" xfId="22069" xr:uid="{7449435C-7B1A-4153-9265-6A345B6709C5}"/>
    <cellStyle name="Normal 8 9 8 7 4" xfId="36902" xr:uid="{EE573796-3BA2-4A06-A741-80819A0B9A6E}"/>
    <cellStyle name="Normal 8 9 8 8" xfId="10049" xr:uid="{49047060-FD3F-4D64-BC2F-796440D67A52}"/>
    <cellStyle name="Normal 8 9 8 8 2" xfId="24887" xr:uid="{D29F5B6B-E2FD-441B-A9FA-F7C719044278}"/>
    <cellStyle name="Normal 8 9 8 8 3" xfId="39720" xr:uid="{06D6C95E-C0A5-4B89-AF78-BE238D9C4292}"/>
    <cellStyle name="Normal 8 9 8 9" xfId="17467" xr:uid="{8FD6E62F-3A3F-4744-9D0A-1B78896BE1DB}"/>
    <cellStyle name="Normal 8 9 9" xfId="3995" xr:uid="{AAECCBC5-F64D-4AED-BC8E-F1CB4DC5C815}"/>
    <cellStyle name="Normal 8 9 9 2" xfId="5370" xr:uid="{4AAEC1F6-3FAD-4EC1-863C-EABA1ED13B21}"/>
    <cellStyle name="Normal 8 9 9 2 2" xfId="8609" xr:uid="{D8828AAA-6348-4144-99BC-58DE314EC3D1}"/>
    <cellStyle name="Normal 8 9 9 2 2 2" xfId="16032" xr:uid="{18577022-492C-49EB-A32C-21348AA8D90F}"/>
    <cellStyle name="Normal 8 9 9 2 2 2 2" xfId="30870" xr:uid="{4A941740-C75F-4567-AC10-B9F7C3557C1A}"/>
    <cellStyle name="Normal 8 9 9 2 2 2 3" xfId="45703" xr:uid="{C59CB571-475F-43D9-AB43-658C55A57979}"/>
    <cellStyle name="Normal 8 9 9 2 2 3" xfId="23450" xr:uid="{AB3F930E-09AA-44AF-A86A-B8B9340D178D}"/>
    <cellStyle name="Normal 8 9 9 2 2 4" xfId="38283" xr:uid="{A3C512AC-FA1D-4C44-83BC-14BEA2E96A3B}"/>
    <cellStyle name="Normal 8 9 9 2 3" xfId="12794" xr:uid="{D34D42FB-24B6-415D-9BF5-BF3B73EDD6C0}"/>
    <cellStyle name="Normal 8 9 9 2 3 2" xfId="27632" xr:uid="{1E8C4F78-1ED7-4133-826C-E8797D3C8CDE}"/>
    <cellStyle name="Normal 8 9 9 2 3 3" xfId="42465" xr:uid="{A46A1CF3-38F5-4AC2-87EF-9A9F2E1ED859}"/>
    <cellStyle name="Normal 8 9 9 2 4" xfId="20212" xr:uid="{8585714A-B2F3-4E5C-8FD7-D3E8C831E774}"/>
    <cellStyle name="Normal 8 9 9 2 5" xfId="35045" xr:uid="{25469B8A-3B02-4879-B8C6-612D3A2A5F6F}"/>
    <cellStyle name="Normal 8 9 9 3" xfId="7231" xr:uid="{F167F3DB-4D91-48FE-A18C-D39B0986F58B}"/>
    <cellStyle name="Normal 8 9 9 3 2" xfId="14654" xr:uid="{D08F7FC5-6A97-4C12-82CE-5998D8A628D9}"/>
    <cellStyle name="Normal 8 9 9 3 2 2" xfId="29492" xr:uid="{3FFA2A5E-9CB9-4EF9-8A84-F515F3ACC341}"/>
    <cellStyle name="Normal 8 9 9 3 2 3" xfId="44325" xr:uid="{3BB54AAD-6AF5-4139-8F2C-62B44F17454C}"/>
    <cellStyle name="Normal 8 9 9 3 3" xfId="22072" xr:uid="{772C1FDE-B72A-4319-8BE0-569E7B7326C0}"/>
    <cellStyle name="Normal 8 9 9 3 4" xfId="36905" xr:uid="{5F8CED6E-0888-49B1-8798-F9249869F6AF}"/>
    <cellStyle name="Normal 8 9 9 4" xfId="11415" xr:uid="{66573F3F-836D-4CF3-B432-D0C5E70DB43F}"/>
    <cellStyle name="Normal 8 9 9 4 2" xfId="26253" xr:uid="{8E87FAFC-48DF-4D5F-9E59-3876D0914E41}"/>
    <cellStyle name="Normal 8 9 9 4 3" xfId="41086" xr:uid="{CDCE1D11-3C5F-4E5C-B7FC-967136F8773A}"/>
    <cellStyle name="Normal 8 9 9 5" xfId="18833" xr:uid="{D9CA1007-010C-462B-978B-50F6B1E0D7EA}"/>
    <cellStyle name="Normal 8 9 9 6" xfId="33666" xr:uid="{A1AE4E0A-7DEE-45B5-9898-67B9179A59C3}"/>
    <cellStyle name="Normal 9" xfId="301" xr:uid="{4BFAB018-E6EE-4753-95ED-3E28C0D7C18F}"/>
    <cellStyle name="Normal 9 10" xfId="2423" xr:uid="{2B2F6B33-3854-440F-8364-D26CDFAD1731}"/>
    <cellStyle name="Normal 9 10 10" xfId="32240" xr:uid="{5554E889-5E1E-4162-8E8E-C27E295A48C9}"/>
    <cellStyle name="Normal 9 10 2" xfId="3998" xr:uid="{58E24E82-F6C1-4D2D-A252-356A8571F9B2}"/>
    <cellStyle name="Normal 9 10 2 2" xfId="5371" xr:uid="{260C1290-D681-4F55-9704-28916927D8A2}"/>
    <cellStyle name="Normal 9 10 2 2 2" xfId="8610" xr:uid="{9BC7F298-4EA5-43C9-BD54-3220DDDCADA1}"/>
    <cellStyle name="Normal 9 10 2 2 2 2" xfId="16033" xr:uid="{55BE38BA-35DA-4AA1-BBCC-9F4B74D6E6D1}"/>
    <cellStyle name="Normal 9 10 2 2 2 2 2" xfId="30871" xr:uid="{12EE6AA3-D744-4A42-B413-3B95EB63AF9C}"/>
    <cellStyle name="Normal 9 10 2 2 2 2 3" xfId="45704" xr:uid="{0BE24773-370B-4718-A68B-5A6A8B53EBF2}"/>
    <cellStyle name="Normal 9 10 2 2 2 3" xfId="23451" xr:uid="{C035F3B1-4D4F-4A82-9241-A8ED07ECA93E}"/>
    <cellStyle name="Normal 9 10 2 2 2 4" xfId="38284" xr:uid="{3B0CAABB-833F-4346-A3DF-A05743B5DE7B}"/>
    <cellStyle name="Normal 9 10 2 2 3" xfId="12795" xr:uid="{E7BF6CEF-2E2D-4E5B-A071-EBEEFA5B8291}"/>
    <cellStyle name="Normal 9 10 2 2 3 2" xfId="27633" xr:uid="{2C8F88FD-1974-4179-8A23-071F8A868EAB}"/>
    <cellStyle name="Normal 9 10 2 2 3 3" xfId="42466" xr:uid="{2C9697FA-C2F7-4D12-B81F-400A7A30210C}"/>
    <cellStyle name="Normal 9 10 2 2 4" xfId="20213" xr:uid="{5A6B8C3C-A9D4-4F38-AA7B-1D4E93616B68}"/>
    <cellStyle name="Normal 9 10 2 2 5" xfId="35046" xr:uid="{8733E339-9F3D-4C28-B3D5-2005C9738000}"/>
    <cellStyle name="Normal 9 10 2 3" xfId="7233" xr:uid="{C2500365-F18B-46C5-8F21-188E1D8A36D2}"/>
    <cellStyle name="Normal 9 10 2 3 2" xfId="14656" xr:uid="{8EF6EC93-E271-465A-88BF-5C83BC31E7AC}"/>
    <cellStyle name="Normal 9 10 2 3 2 2" xfId="29494" xr:uid="{4D29646E-1758-434F-846B-95EE38B07443}"/>
    <cellStyle name="Normal 9 10 2 3 2 3" xfId="44327" xr:uid="{2A03BE37-6A22-47E1-8149-D02025EC745D}"/>
    <cellStyle name="Normal 9 10 2 3 3" xfId="22074" xr:uid="{738FB538-9DFB-4AFF-B4AA-62C412598D58}"/>
    <cellStyle name="Normal 9 10 2 3 4" xfId="36907" xr:uid="{FE6B410E-9BA5-4A9F-9C32-D3B5E4575AE8}"/>
    <cellStyle name="Normal 9 10 2 4" xfId="11418" xr:uid="{36DEB820-2CDD-4008-BC59-59114260DA7C}"/>
    <cellStyle name="Normal 9 10 2 4 2" xfId="26256" xr:uid="{677DB71B-06EE-4EB7-9A62-786EA5A35D8C}"/>
    <cellStyle name="Normal 9 10 2 4 3" xfId="41089" xr:uid="{CB5C43DC-1856-4E7E-9518-AB8593E62531}"/>
    <cellStyle name="Normal 9 10 2 5" xfId="18836" xr:uid="{CA5ED465-84CF-4C3E-AC2E-858CDCD38B92}"/>
    <cellStyle name="Normal 9 10 2 6" xfId="33669" xr:uid="{CEFA3F35-E36E-4C9E-9994-BF0A4FA6C363}"/>
    <cellStyle name="Normal 9 10 3" xfId="3999" xr:uid="{FEED26E6-AAD3-462D-B68B-3A31E073EA9E}"/>
    <cellStyle name="Normal 9 10 3 2" xfId="5372" xr:uid="{A8B7E124-BFA6-4A66-9FD4-F97872D63F9F}"/>
    <cellStyle name="Normal 9 10 3 2 2" xfId="8611" xr:uid="{93BB43E8-B39A-48AE-A55C-C8873538EBAE}"/>
    <cellStyle name="Normal 9 10 3 2 2 2" xfId="16034" xr:uid="{F2E86764-EA2E-4546-8EF5-B04F1FD210D6}"/>
    <cellStyle name="Normal 9 10 3 2 2 2 2" xfId="30872" xr:uid="{4B910519-2B05-4D38-9A81-6AB0F44F06F3}"/>
    <cellStyle name="Normal 9 10 3 2 2 2 3" xfId="45705" xr:uid="{77202BA5-E480-4107-9AEF-8E4CAAE69315}"/>
    <cellStyle name="Normal 9 10 3 2 2 3" xfId="23452" xr:uid="{012349FF-082D-4F3D-A07D-492BAF5124AA}"/>
    <cellStyle name="Normal 9 10 3 2 2 4" xfId="38285" xr:uid="{82122571-604A-4360-8ECE-EAFE011C92F9}"/>
    <cellStyle name="Normal 9 10 3 2 3" xfId="12796" xr:uid="{876F8BA0-3FF3-4066-95D5-8533E49E7075}"/>
    <cellStyle name="Normal 9 10 3 2 3 2" xfId="27634" xr:uid="{19D1DB69-104F-4BA5-B9AD-460976BF65C5}"/>
    <cellStyle name="Normal 9 10 3 2 3 3" xfId="42467" xr:uid="{4C8DA0FE-65D7-405A-900C-7B986F801621}"/>
    <cellStyle name="Normal 9 10 3 2 4" xfId="20214" xr:uid="{9E945A1B-0473-464A-AFCE-0C390FE08631}"/>
    <cellStyle name="Normal 9 10 3 2 5" xfId="35047" xr:uid="{6593D87C-B515-4F80-8B4E-ADE530E49142}"/>
    <cellStyle name="Normal 9 10 3 3" xfId="7234" xr:uid="{550DF4CE-D3A2-497E-9F22-5D2F6B5B23FB}"/>
    <cellStyle name="Normal 9 10 3 3 2" xfId="14657" xr:uid="{EDBAC694-7A62-4261-847F-694136C31C1D}"/>
    <cellStyle name="Normal 9 10 3 3 2 2" xfId="29495" xr:uid="{1C9728BD-3D7F-4476-8570-844CBD1D419A}"/>
    <cellStyle name="Normal 9 10 3 3 2 3" xfId="44328" xr:uid="{20BCBF78-0357-459F-9CE0-94ACCFCD8253}"/>
    <cellStyle name="Normal 9 10 3 3 3" xfId="22075" xr:uid="{24DDF218-D942-4678-B341-967BEBD57E09}"/>
    <cellStyle name="Normal 9 10 3 3 4" xfId="36908" xr:uid="{3F756989-FE6B-4E9E-AD51-D6C11D25D6BE}"/>
    <cellStyle name="Normal 9 10 3 4" xfId="11419" xr:uid="{0B2FEE13-2B17-4CA1-8DF4-7055D133C45F}"/>
    <cellStyle name="Normal 9 10 3 4 2" xfId="26257" xr:uid="{5E145E6D-E25E-450B-B12A-FAC4A16718AF}"/>
    <cellStyle name="Normal 9 10 3 4 3" xfId="41090" xr:uid="{432A4146-CFB9-40C9-805C-F59592C660EB}"/>
    <cellStyle name="Normal 9 10 3 5" xfId="18837" xr:uid="{FBD8BA52-EEFF-4CF4-8855-2011C879524E}"/>
    <cellStyle name="Normal 9 10 3 6" xfId="33670" xr:uid="{30D1942F-5A14-4F2C-A26B-8C189BEA7219}"/>
    <cellStyle name="Normal 9 10 4" xfId="5373" xr:uid="{F3495DD6-5829-42C8-8A61-45159BED220E}"/>
    <cellStyle name="Normal 9 10 4 2" xfId="8612" xr:uid="{7A03C386-3122-4D5D-8EC3-14A006B95FCE}"/>
    <cellStyle name="Normal 9 10 4 2 2" xfId="16035" xr:uid="{CAC14309-B39A-42CA-85D4-D6753649626D}"/>
    <cellStyle name="Normal 9 10 4 2 2 2" xfId="30873" xr:uid="{3B9E01E4-700A-476B-9A14-5CF047F05047}"/>
    <cellStyle name="Normal 9 10 4 2 2 3" xfId="45706" xr:uid="{6932BE0C-E990-46BC-BF5F-9F733CE39655}"/>
    <cellStyle name="Normal 9 10 4 2 3" xfId="23453" xr:uid="{325E9DB7-AE62-43DF-8A28-C5D2C80F9AB6}"/>
    <cellStyle name="Normal 9 10 4 2 4" xfId="38286" xr:uid="{AEC1E062-38D4-465E-995C-BF6A0FBD82CE}"/>
    <cellStyle name="Normal 9 10 4 3" xfId="12797" xr:uid="{F7DF1CE6-90EC-449E-96FA-B2D23E200F44}"/>
    <cellStyle name="Normal 9 10 4 3 2" xfId="27635" xr:uid="{B306D50D-A93C-4CF3-94E4-BA169BDE214A}"/>
    <cellStyle name="Normal 9 10 4 3 3" xfId="42468" xr:uid="{74FD450B-65C8-4AF7-8F82-E2147D79F51C}"/>
    <cellStyle name="Normal 9 10 4 4" xfId="20215" xr:uid="{7DBA6F4B-0641-4C18-94BC-2C5492417983}"/>
    <cellStyle name="Normal 9 10 4 5" xfId="35048" xr:uid="{47CCFB55-D81A-4D2A-924F-78506860986F}"/>
    <cellStyle name="Normal 9 10 5" xfId="5695" xr:uid="{D44BCF39-DABD-4D7B-824A-5E646401AA87}"/>
    <cellStyle name="Normal 9 10 5 2" xfId="8935" xr:uid="{37049A06-539A-49AF-B20A-D0F783B90C26}"/>
    <cellStyle name="Normal 9 10 5 2 2" xfId="16358" xr:uid="{FE84EDE5-BA29-4C97-A422-0C3E7C97FAA2}"/>
    <cellStyle name="Normal 9 10 5 2 2 2" xfId="31196" xr:uid="{4E539B82-7BFA-47A9-A271-318433699F53}"/>
    <cellStyle name="Normal 9 10 5 2 2 3" xfId="46029" xr:uid="{2F49408D-B78F-4946-B5A5-407083AE70C8}"/>
    <cellStyle name="Normal 9 10 5 2 3" xfId="23776" xr:uid="{83B9639C-C52E-4DEC-B753-041DBEC8D9F8}"/>
    <cellStyle name="Normal 9 10 5 2 4" xfId="38609" xr:uid="{F72D1797-B783-4AC6-B539-42DD4A106BD5}"/>
    <cellStyle name="Normal 9 10 5 3" xfId="13120" xr:uid="{34F69EF8-21D1-4BFB-9A72-3A352B9EAF73}"/>
    <cellStyle name="Normal 9 10 5 3 2" xfId="27958" xr:uid="{C8808261-EAD3-4800-BE6C-78EE23F24760}"/>
    <cellStyle name="Normal 9 10 5 3 3" xfId="42791" xr:uid="{22D029C8-AA07-4BDF-A55C-0606C4814F70}"/>
    <cellStyle name="Normal 9 10 5 4" xfId="20538" xr:uid="{480E8387-1A96-45CE-9AE9-5197660CEABF}"/>
    <cellStyle name="Normal 9 10 5 5" xfId="35371" xr:uid="{A18B563A-63B1-4BF5-B5BD-CB12E4220D22}"/>
    <cellStyle name="Normal 9 10 6" xfId="3997" xr:uid="{947274CA-EC8E-4BA9-A92A-875E4F5D1173}"/>
    <cellStyle name="Normal 9 10 6 2" xfId="9705" xr:uid="{A7C2BB0D-2042-47BA-B445-00579A36214F}"/>
    <cellStyle name="Normal 9 10 6 2 2" xfId="17128" xr:uid="{4307F92B-B2BD-4617-A7F2-88E8389D5512}"/>
    <cellStyle name="Normal 9 10 6 2 2 2" xfId="31966" xr:uid="{FE90D724-D228-47DC-A4CF-AAB05B71F29A}"/>
    <cellStyle name="Normal 9 10 6 2 2 3" xfId="46799" xr:uid="{F7DD8770-A551-4871-B823-705978719835}"/>
    <cellStyle name="Normal 9 10 6 2 3" xfId="24546" xr:uid="{D55997C3-6E21-4025-B05C-69ECC33CCA2B}"/>
    <cellStyle name="Normal 9 10 6 2 4" xfId="39379" xr:uid="{AFEA9C61-125B-4C4F-BC57-8C9A5B2FBC58}"/>
    <cellStyle name="Normal 9 10 6 3" xfId="11417" xr:uid="{64F23045-42A3-4650-9004-3EB861BEEE4A}"/>
    <cellStyle name="Normal 9 10 6 3 2" xfId="26255" xr:uid="{E6CA2FF9-11F2-4A5D-A6C1-53970FD22A7C}"/>
    <cellStyle name="Normal 9 10 6 3 3" xfId="41088" xr:uid="{62715D7D-ECEA-43C0-82A2-C579B3ED93D7}"/>
    <cellStyle name="Normal 9 10 6 4" xfId="18835" xr:uid="{6BBCE0D1-6965-4D06-A71F-A6AFA085F533}"/>
    <cellStyle name="Normal 9 10 6 5" xfId="33668" xr:uid="{02AEA7EB-16CF-4F5D-88B1-18E408BC2488}"/>
    <cellStyle name="Normal 9 10 7" xfId="7232" xr:uid="{E2DAD720-73DD-4FB5-8154-FE723CE28886}"/>
    <cellStyle name="Normal 9 10 7 2" xfId="14655" xr:uid="{E8A6FBE7-B927-4C73-99BB-C51391E44C24}"/>
    <cellStyle name="Normal 9 10 7 2 2" xfId="29493" xr:uid="{3099558F-3FEC-426D-9451-04B397F96A71}"/>
    <cellStyle name="Normal 9 10 7 2 3" xfId="44326" xr:uid="{D837A695-7355-465D-B08B-AA83E42A6C96}"/>
    <cellStyle name="Normal 9 10 7 3" xfId="22073" xr:uid="{A4B88559-098A-4B5B-811E-5ED32586C6FC}"/>
    <cellStyle name="Normal 9 10 7 4" xfId="36906" xr:uid="{CD96F732-A11B-49BE-9C9A-ADD9A45B2C55}"/>
    <cellStyle name="Normal 9 10 8" xfId="9989" xr:uid="{6B1022D1-23CE-4843-B9D1-7D4F229B89BE}"/>
    <cellStyle name="Normal 9 10 8 2" xfId="24827" xr:uid="{1F959B33-A9A3-49A9-B4AE-13BC5101153F}"/>
    <cellStyle name="Normal 9 10 8 3" xfId="39660" xr:uid="{B4E2DD01-54DA-4640-BC6A-345DB9EE1615}"/>
    <cellStyle name="Normal 9 10 9" xfId="17407" xr:uid="{06224ADB-7638-4DD3-85D7-AB684ED3B9EE}"/>
    <cellStyle name="Normal 9 11" xfId="2438" xr:uid="{BDA98F9F-712A-4499-A15D-54BE2B7F77BF}"/>
    <cellStyle name="Normal 9 11 10" xfId="32247" xr:uid="{B9A7AABB-4C69-4BE1-A476-27294A5C03A7}"/>
    <cellStyle name="Normal 9 11 2" xfId="4001" xr:uid="{8FDFABA4-C2F3-48DD-9ECB-6DAD8268A453}"/>
    <cellStyle name="Normal 9 11 2 2" xfId="5374" xr:uid="{BA0A26FE-6FD4-40A5-8C19-3BF027F4638C}"/>
    <cellStyle name="Normal 9 11 2 2 2" xfId="8613" xr:uid="{6FC57807-129F-469B-ADE5-484C27C0FF5E}"/>
    <cellStyle name="Normal 9 11 2 2 2 2" xfId="16036" xr:uid="{E1648427-FEBC-4FBB-A3A1-ACE4B0DAB066}"/>
    <cellStyle name="Normal 9 11 2 2 2 2 2" xfId="30874" xr:uid="{F2AB1781-98EB-46AF-BD19-294553F64685}"/>
    <cellStyle name="Normal 9 11 2 2 2 2 3" xfId="45707" xr:uid="{CFFD6AE3-1A11-4EE1-B8E7-3F10ECE832FE}"/>
    <cellStyle name="Normal 9 11 2 2 2 3" xfId="23454" xr:uid="{2D4F29E5-6396-4327-A5F8-1236EB2D1C4A}"/>
    <cellStyle name="Normal 9 11 2 2 2 4" xfId="38287" xr:uid="{5079F018-1304-4C5A-8BE7-449F0E989797}"/>
    <cellStyle name="Normal 9 11 2 2 3" xfId="12798" xr:uid="{2386502B-A2FA-4BBA-8A7A-14AA8309B789}"/>
    <cellStyle name="Normal 9 11 2 2 3 2" xfId="27636" xr:uid="{84D89962-2CE4-4434-86C6-98228B0FE085}"/>
    <cellStyle name="Normal 9 11 2 2 3 3" xfId="42469" xr:uid="{025E1DD0-9CF7-4912-809B-0C9BE6F1B405}"/>
    <cellStyle name="Normal 9 11 2 2 4" xfId="20216" xr:uid="{7448E4FA-E9E8-4CE6-BF2C-FBC2649AF4D7}"/>
    <cellStyle name="Normal 9 11 2 2 5" xfId="35049" xr:uid="{CE43D0D5-8FFF-431B-B2E6-C05B0D84F2E4}"/>
    <cellStyle name="Normal 9 11 2 3" xfId="7236" xr:uid="{1F192AA4-536F-4F15-8979-16F941D57883}"/>
    <cellStyle name="Normal 9 11 2 3 2" xfId="14659" xr:uid="{2A8C0328-39EE-4CCB-9FFD-BF9F9D771228}"/>
    <cellStyle name="Normal 9 11 2 3 2 2" xfId="29497" xr:uid="{9A3F6F93-E3F6-490B-BA6E-49A569831EF0}"/>
    <cellStyle name="Normal 9 11 2 3 2 3" xfId="44330" xr:uid="{E2364368-3CAC-4587-8F58-7468196F2D68}"/>
    <cellStyle name="Normal 9 11 2 3 3" xfId="22077" xr:uid="{0EF4805D-BF16-43A5-8E6E-8D61FD69C077}"/>
    <cellStyle name="Normal 9 11 2 3 4" xfId="36910" xr:uid="{B742B76C-6C95-4B12-B250-315C38B6698C}"/>
    <cellStyle name="Normal 9 11 2 4" xfId="11421" xr:uid="{FDC9F8D2-5314-4030-9A56-45813CD22926}"/>
    <cellStyle name="Normal 9 11 2 4 2" xfId="26259" xr:uid="{45D09F0C-3F27-42CE-BCC7-C317CE5E66C7}"/>
    <cellStyle name="Normal 9 11 2 4 3" xfId="41092" xr:uid="{33A832EF-E8B1-4FE3-9650-E8351EAA9231}"/>
    <cellStyle name="Normal 9 11 2 5" xfId="18839" xr:uid="{3E22E5A2-D87D-4FB5-A91C-2E99CF8A21FD}"/>
    <cellStyle name="Normal 9 11 2 6" xfId="33672" xr:uid="{B682B21B-BED3-4D0D-990B-A8455851A75F}"/>
    <cellStyle name="Normal 9 11 3" xfId="4002" xr:uid="{96181F1D-28CE-48F7-AF56-F2F608A88CDE}"/>
    <cellStyle name="Normal 9 11 3 2" xfId="5375" xr:uid="{4E513DF1-A681-46A9-86CF-05294161CDDA}"/>
    <cellStyle name="Normal 9 11 3 2 2" xfId="8614" xr:uid="{B5946C06-CC8D-45F5-9C73-C3554733FFD1}"/>
    <cellStyle name="Normal 9 11 3 2 2 2" xfId="16037" xr:uid="{F40B569F-D1F1-4722-A1DF-3E85626B37D2}"/>
    <cellStyle name="Normal 9 11 3 2 2 2 2" xfId="30875" xr:uid="{11BF7FFF-566B-4B66-B69D-35BEB5241CA4}"/>
    <cellStyle name="Normal 9 11 3 2 2 2 3" xfId="45708" xr:uid="{58291A24-E11C-4761-96F5-AC7FCABB0DE6}"/>
    <cellStyle name="Normal 9 11 3 2 2 3" xfId="23455" xr:uid="{660DBCAF-CD9A-4CAF-B2F1-A7B81E8DD391}"/>
    <cellStyle name="Normal 9 11 3 2 2 4" xfId="38288" xr:uid="{8FC9FCE9-D5E2-407F-943B-700D3A593899}"/>
    <cellStyle name="Normal 9 11 3 2 3" xfId="12799" xr:uid="{B99DB49C-9AAD-4B52-8D20-5328F80A8B75}"/>
    <cellStyle name="Normal 9 11 3 2 3 2" xfId="27637" xr:uid="{ACFE3813-CCC0-4B57-9410-9FBEA894AC3A}"/>
    <cellStyle name="Normal 9 11 3 2 3 3" xfId="42470" xr:uid="{FDAACAB9-0505-4B02-896C-4A18C3FEE148}"/>
    <cellStyle name="Normal 9 11 3 2 4" xfId="20217" xr:uid="{E263A859-DFF7-40D5-A3F9-1AB48FC004C5}"/>
    <cellStyle name="Normal 9 11 3 2 5" xfId="35050" xr:uid="{6732DFFE-4DA6-4E1C-9EBC-672B86525396}"/>
    <cellStyle name="Normal 9 11 3 3" xfId="7237" xr:uid="{CDE12A39-9BAA-438E-A46F-CC511F37BAD8}"/>
    <cellStyle name="Normal 9 11 3 3 2" xfId="14660" xr:uid="{D3428DB7-0C66-4FA4-9D40-EF268F2F3B2B}"/>
    <cellStyle name="Normal 9 11 3 3 2 2" xfId="29498" xr:uid="{5D1C8AF2-CF6E-4795-AD95-73ED6380BA16}"/>
    <cellStyle name="Normal 9 11 3 3 2 3" xfId="44331" xr:uid="{09B32E34-47AE-4721-979F-3EE4ED98CD37}"/>
    <cellStyle name="Normal 9 11 3 3 3" xfId="22078" xr:uid="{AE416B25-931D-4AF4-B52C-7555537D9389}"/>
    <cellStyle name="Normal 9 11 3 3 4" xfId="36911" xr:uid="{BC315AF5-6E62-4C41-ABB0-CBFD746B4631}"/>
    <cellStyle name="Normal 9 11 3 4" xfId="11422" xr:uid="{5CB61BE5-49AC-4F3B-9A87-65A6768C507B}"/>
    <cellStyle name="Normal 9 11 3 4 2" xfId="26260" xr:uid="{90D887A4-2DEF-4EFE-A640-D616DD1D7B50}"/>
    <cellStyle name="Normal 9 11 3 4 3" xfId="41093" xr:uid="{6A941959-3AD7-4EB2-975D-A306C6EF568A}"/>
    <cellStyle name="Normal 9 11 3 5" xfId="18840" xr:uid="{115A17BE-44AA-4349-A211-F0C2060C2358}"/>
    <cellStyle name="Normal 9 11 3 6" xfId="33673" xr:uid="{1BDE4B06-F3DE-439C-8DB1-D09980ACE5BA}"/>
    <cellStyle name="Normal 9 11 4" xfId="5376" xr:uid="{B6EBB9E2-0FCE-4EC1-B856-93527BFE5C6D}"/>
    <cellStyle name="Normal 9 11 4 2" xfId="8615" xr:uid="{9B3EEDD5-AC38-41E0-9F6D-FEFEF549432E}"/>
    <cellStyle name="Normal 9 11 4 2 2" xfId="16038" xr:uid="{93D7CC32-05BE-4F99-8872-3E756EE524C4}"/>
    <cellStyle name="Normal 9 11 4 2 2 2" xfId="30876" xr:uid="{5A82A5FD-8CA3-4239-811C-D0A055CD4A3E}"/>
    <cellStyle name="Normal 9 11 4 2 2 3" xfId="45709" xr:uid="{193044D5-2904-4EAA-9B01-00F9B6F8AD03}"/>
    <cellStyle name="Normal 9 11 4 2 3" xfId="23456" xr:uid="{04389225-308A-47BC-BC9E-0B7D990BFBE6}"/>
    <cellStyle name="Normal 9 11 4 2 4" xfId="38289" xr:uid="{E76516F7-310D-41D1-B7C0-8FB10FF09D00}"/>
    <cellStyle name="Normal 9 11 4 3" xfId="12800" xr:uid="{0A9BE027-14F7-4EEC-A8C2-DE6D5C586564}"/>
    <cellStyle name="Normal 9 11 4 3 2" xfId="27638" xr:uid="{3D5C393D-7FF3-4312-9E6D-51CA07CAA30D}"/>
    <cellStyle name="Normal 9 11 4 3 3" xfId="42471" xr:uid="{8C5DE173-FB2C-4B43-A41D-BE1D3311D8B2}"/>
    <cellStyle name="Normal 9 11 4 4" xfId="20218" xr:uid="{6E59FFFE-592E-4E41-942D-476804BA82A0}"/>
    <cellStyle name="Normal 9 11 4 5" xfId="35051" xr:uid="{B2D590C2-2F04-4A04-A3CF-12E3951C9331}"/>
    <cellStyle name="Normal 9 11 5" xfId="5892" xr:uid="{3D2D056F-A0C8-4F9B-8937-123578FDB184}"/>
    <cellStyle name="Normal 9 11 5 2" xfId="9131" xr:uid="{BB52F401-C1B4-43C4-A344-EB32D4B56B53}"/>
    <cellStyle name="Normal 9 11 5 2 2" xfId="16554" xr:uid="{6F4EED06-5825-4104-BFD0-BB622E39DAA6}"/>
    <cellStyle name="Normal 9 11 5 2 2 2" xfId="31392" xr:uid="{180DB1B8-3C81-4E1D-9D24-40064040AAD3}"/>
    <cellStyle name="Normal 9 11 5 2 2 3" xfId="46225" xr:uid="{20FCFFA2-32AF-4FD4-9744-FA0933E305B1}"/>
    <cellStyle name="Normal 9 11 5 2 3" xfId="23972" xr:uid="{20695351-F503-4842-B17E-B64CC85E4CFB}"/>
    <cellStyle name="Normal 9 11 5 2 4" xfId="38805" xr:uid="{A8D43CEC-0F4E-4392-9B82-70A83CD166DA}"/>
    <cellStyle name="Normal 9 11 5 3" xfId="13316" xr:uid="{53379EB7-A591-48E0-BF7D-F8DF588AE1E3}"/>
    <cellStyle name="Normal 9 11 5 3 2" xfId="28154" xr:uid="{79B73B6A-AED4-4BFF-BE46-070DE20B8465}"/>
    <cellStyle name="Normal 9 11 5 3 3" xfId="42987" xr:uid="{3F62189F-D8B4-4E3D-ACAF-668171DBE263}"/>
    <cellStyle name="Normal 9 11 5 4" xfId="20734" xr:uid="{E3683621-6E8E-40E1-AAEC-80E93EE2C582}"/>
    <cellStyle name="Normal 9 11 5 5" xfId="35567" xr:uid="{69A552C5-BF65-43D3-A7CE-651F5BBE7FE2}"/>
    <cellStyle name="Normal 9 11 6" xfId="4000" xr:uid="{BB8E46A0-C2E5-4F98-8629-4F7576ED7437}"/>
    <cellStyle name="Normal 9 11 6 2" xfId="9706" xr:uid="{DCDDFFE7-F2E3-42F9-94CA-902C543182AB}"/>
    <cellStyle name="Normal 9 11 6 2 2" xfId="17129" xr:uid="{8BF92A3A-F4A2-4009-A759-B5CE366F358C}"/>
    <cellStyle name="Normal 9 11 6 2 2 2" xfId="31967" xr:uid="{34E9BB1B-97B9-48AC-A664-E0CC14E0964E}"/>
    <cellStyle name="Normal 9 11 6 2 2 3" xfId="46800" xr:uid="{714D6750-AC31-4AE7-ABAE-9CABAF0FF4C7}"/>
    <cellStyle name="Normal 9 11 6 2 3" xfId="24547" xr:uid="{71284289-9383-44B0-861E-5CD795849A2A}"/>
    <cellStyle name="Normal 9 11 6 2 4" xfId="39380" xr:uid="{2DB85FE5-1198-4EF5-8BA3-93B5BF7CB33D}"/>
    <cellStyle name="Normal 9 11 6 3" xfId="11420" xr:uid="{1DF6844C-8FE4-4AEA-998D-E4C0B8E274AC}"/>
    <cellStyle name="Normal 9 11 6 3 2" xfId="26258" xr:uid="{2C385104-7416-45B0-A9FB-A0C8F9ECC8CB}"/>
    <cellStyle name="Normal 9 11 6 3 3" xfId="41091" xr:uid="{84159D10-3024-44C1-8F54-138371702651}"/>
    <cellStyle name="Normal 9 11 6 4" xfId="18838" xr:uid="{D68D4EC1-E922-449D-83B9-8BA7AC3DAEC5}"/>
    <cellStyle name="Normal 9 11 6 5" xfId="33671" xr:uid="{C9A91A97-9CD8-4373-AC27-012D81DA6543}"/>
    <cellStyle name="Normal 9 11 7" xfId="7235" xr:uid="{46B439E3-0F23-4449-AD12-F254CA75509A}"/>
    <cellStyle name="Normal 9 11 7 2" xfId="14658" xr:uid="{34B56116-905F-444E-965A-97BAD8FFEEB5}"/>
    <cellStyle name="Normal 9 11 7 2 2" xfId="29496" xr:uid="{D6B4F4A8-45F2-4164-A09A-C0AE806C1B00}"/>
    <cellStyle name="Normal 9 11 7 2 3" xfId="44329" xr:uid="{170AF217-49E8-481D-9E26-7B7773F293E1}"/>
    <cellStyle name="Normal 9 11 7 3" xfId="22076" xr:uid="{B38DE844-6EC0-401F-80E3-ECBDA6C6AFA8}"/>
    <cellStyle name="Normal 9 11 7 4" xfId="36909" xr:uid="{E38A9DB7-D454-40D6-96A6-EEB237F32681}"/>
    <cellStyle name="Normal 9 11 8" xfId="9996" xr:uid="{E4F29C8F-A233-4FD3-8F99-79478ADAF6A9}"/>
    <cellStyle name="Normal 9 11 8 2" xfId="24834" xr:uid="{63D18E21-BDB2-46ED-8125-A6C5FD672D8B}"/>
    <cellStyle name="Normal 9 11 8 3" xfId="39667" xr:uid="{95D1BBFF-507F-4532-B175-B7EE70B28004}"/>
    <cellStyle name="Normal 9 11 9" xfId="17414" xr:uid="{7DD13C81-3A2C-46F1-891D-B23E07EF69AC}"/>
    <cellStyle name="Normal 9 12" xfId="2443" xr:uid="{BC1C7173-E900-4850-92B4-695410B54DD0}"/>
    <cellStyle name="Normal 9 12 10" xfId="32252" xr:uid="{13729D04-541A-460E-BE02-EB291A1B5F8C}"/>
    <cellStyle name="Normal 9 12 2" xfId="4004" xr:uid="{AA34E157-3250-4AC3-8C2A-76D55A634CA5}"/>
    <cellStyle name="Normal 9 12 2 2" xfId="5377" xr:uid="{E3589161-6349-4019-A496-16402467643C}"/>
    <cellStyle name="Normal 9 12 2 2 2" xfId="8616" xr:uid="{C3762CB1-10D2-4F8C-BCB4-FA9CE7080AAE}"/>
    <cellStyle name="Normal 9 12 2 2 2 2" xfId="16039" xr:uid="{A16A88B2-DD11-4123-8308-B1BB44471479}"/>
    <cellStyle name="Normal 9 12 2 2 2 2 2" xfId="30877" xr:uid="{3A977835-C215-4587-996C-D2652D2E7FDC}"/>
    <cellStyle name="Normal 9 12 2 2 2 2 3" xfId="45710" xr:uid="{0C3CEE3A-0247-48FB-BF49-FB35AFD5C1C0}"/>
    <cellStyle name="Normal 9 12 2 2 2 3" xfId="23457" xr:uid="{F072CD75-1036-44D2-8AC9-3A02BEFE6A88}"/>
    <cellStyle name="Normal 9 12 2 2 2 4" xfId="38290" xr:uid="{2B963E9D-74D0-44A1-955F-5511D9C89EB5}"/>
    <cellStyle name="Normal 9 12 2 2 3" xfId="12801" xr:uid="{5F8830DA-9CCB-4B45-8EF4-337D3200F0AC}"/>
    <cellStyle name="Normal 9 12 2 2 3 2" xfId="27639" xr:uid="{05155198-107C-4D04-A87D-F4DF0EEF3D90}"/>
    <cellStyle name="Normal 9 12 2 2 3 3" xfId="42472" xr:uid="{988951AC-AEB0-43CB-9EEF-3A64F1CED4D4}"/>
    <cellStyle name="Normal 9 12 2 2 4" xfId="20219" xr:uid="{C666896F-71E7-40B9-B6DD-45F7806F8A88}"/>
    <cellStyle name="Normal 9 12 2 2 5" xfId="35052" xr:uid="{A9AA7237-E610-4416-8204-6A4E67F9E710}"/>
    <cellStyle name="Normal 9 12 2 3" xfId="7239" xr:uid="{8155C540-56B0-4193-8ECC-345740C50E9C}"/>
    <cellStyle name="Normal 9 12 2 3 2" xfId="14662" xr:uid="{2E2E5B81-3D90-4FE8-AB66-61F69D16390A}"/>
    <cellStyle name="Normal 9 12 2 3 2 2" xfId="29500" xr:uid="{B4E27EA1-4251-4C84-A252-C8E75CD2D1E5}"/>
    <cellStyle name="Normal 9 12 2 3 2 3" xfId="44333" xr:uid="{4BEC5A5C-FBBE-49DA-985A-BCE4AFB94A5F}"/>
    <cellStyle name="Normal 9 12 2 3 3" xfId="22080" xr:uid="{6E782DAE-4DBA-4E35-8960-51F658E3C58C}"/>
    <cellStyle name="Normal 9 12 2 3 4" xfId="36913" xr:uid="{664E164C-6516-4ADE-9F1A-75D6724DF45F}"/>
    <cellStyle name="Normal 9 12 2 4" xfId="11424" xr:uid="{2A0A5F2F-41CF-48A1-B26A-455AAC8BC7BF}"/>
    <cellStyle name="Normal 9 12 2 4 2" xfId="26262" xr:uid="{7E62DB0E-C043-4429-BA25-09C487A270D3}"/>
    <cellStyle name="Normal 9 12 2 4 3" xfId="41095" xr:uid="{1D6DF7B8-B143-4CFB-81C1-ED0A5F030310}"/>
    <cellStyle name="Normal 9 12 2 5" xfId="18842" xr:uid="{C12DBF3E-D7F7-476F-8616-BB38D210CACC}"/>
    <cellStyle name="Normal 9 12 2 6" xfId="33675" xr:uid="{F4C8E321-D730-4DD7-BB8B-BCEADBA56009}"/>
    <cellStyle name="Normal 9 12 3" xfId="4005" xr:uid="{FC3AA9CA-28B9-480E-B92E-8CA444B670E8}"/>
    <cellStyle name="Normal 9 12 3 2" xfId="5378" xr:uid="{4BF8BA23-D326-49EE-BC17-9EED73CA8300}"/>
    <cellStyle name="Normal 9 12 3 2 2" xfId="8617" xr:uid="{ADCD2936-D78D-49BB-9FA6-C0059618394A}"/>
    <cellStyle name="Normal 9 12 3 2 2 2" xfId="16040" xr:uid="{CE73DE7B-B184-4D4D-91DF-A30F33A513C3}"/>
    <cellStyle name="Normal 9 12 3 2 2 2 2" xfId="30878" xr:uid="{0D1C1EAF-2226-413B-8124-2FD429D684C1}"/>
    <cellStyle name="Normal 9 12 3 2 2 2 3" xfId="45711" xr:uid="{574E85D5-FB6B-472F-92B3-EF8ADA735C9A}"/>
    <cellStyle name="Normal 9 12 3 2 2 3" xfId="23458" xr:uid="{068AE091-B58B-4AA7-93BE-8A56B2FB7B46}"/>
    <cellStyle name="Normal 9 12 3 2 2 4" xfId="38291" xr:uid="{619C829C-9C5A-41DE-B752-466C8800D58E}"/>
    <cellStyle name="Normal 9 12 3 2 3" xfId="12802" xr:uid="{92FAFC3C-1019-40DC-865A-A8093AAA4368}"/>
    <cellStyle name="Normal 9 12 3 2 3 2" xfId="27640" xr:uid="{6AAC9F32-9E15-4DC5-BA71-BBE87908D438}"/>
    <cellStyle name="Normal 9 12 3 2 3 3" xfId="42473" xr:uid="{6508ACAA-B9CC-41D6-9BC6-9E988A8E129F}"/>
    <cellStyle name="Normal 9 12 3 2 4" xfId="20220" xr:uid="{508F739E-4462-4C3F-9BDE-2B917C2F6931}"/>
    <cellStyle name="Normal 9 12 3 2 5" xfId="35053" xr:uid="{8DCA0305-2FA7-4EC1-A0EC-0AF59BD62DC9}"/>
    <cellStyle name="Normal 9 12 3 3" xfId="7240" xr:uid="{A5862043-EEE9-451B-A299-9D16BE70C7B0}"/>
    <cellStyle name="Normal 9 12 3 3 2" xfId="14663" xr:uid="{35E8CF1A-958C-4672-987D-0FA8D0D4F330}"/>
    <cellStyle name="Normal 9 12 3 3 2 2" xfId="29501" xr:uid="{3DD21CF2-50B7-4C5B-A727-08B0F7D4FEEE}"/>
    <cellStyle name="Normal 9 12 3 3 2 3" xfId="44334" xr:uid="{4D9A6940-2012-4EAF-9D49-928407CEB4CB}"/>
    <cellStyle name="Normal 9 12 3 3 3" xfId="22081" xr:uid="{528B599C-0256-450E-A56E-FAA5DF07FFA5}"/>
    <cellStyle name="Normal 9 12 3 3 4" xfId="36914" xr:uid="{3D58C036-6F73-426D-81B2-A899593F11C5}"/>
    <cellStyle name="Normal 9 12 3 4" xfId="11425" xr:uid="{EF3D5F9C-C5FB-4103-99CB-5F99E0E537DB}"/>
    <cellStyle name="Normal 9 12 3 4 2" xfId="26263" xr:uid="{4B0E3A3F-5BBB-46AD-AFFB-57A08B1013FA}"/>
    <cellStyle name="Normal 9 12 3 4 3" xfId="41096" xr:uid="{6AF91162-365F-4001-BD08-60864B38D15F}"/>
    <cellStyle name="Normal 9 12 3 5" xfId="18843" xr:uid="{5EDB15E5-D69F-4CA4-AF7F-A1BA038B8378}"/>
    <cellStyle name="Normal 9 12 3 6" xfId="33676" xr:uid="{52736BAF-4EA7-4976-9FAD-62F530634A95}"/>
    <cellStyle name="Normal 9 12 4" xfId="5379" xr:uid="{B8E7FA01-B801-4854-9D3D-54429DEC75CA}"/>
    <cellStyle name="Normal 9 12 4 2" xfId="8618" xr:uid="{807D540E-C84D-4B94-8C1F-2E66212C7F2B}"/>
    <cellStyle name="Normal 9 12 4 2 2" xfId="16041" xr:uid="{0AA6AA6F-2507-4629-A6AF-9DA3EBDDD57F}"/>
    <cellStyle name="Normal 9 12 4 2 2 2" xfId="30879" xr:uid="{52986B7B-C4FF-4FE2-BD70-9AF5E5DD9E43}"/>
    <cellStyle name="Normal 9 12 4 2 2 3" xfId="45712" xr:uid="{A44C0A81-8509-4050-A0A4-7343CC532ED0}"/>
    <cellStyle name="Normal 9 12 4 2 3" xfId="23459" xr:uid="{F823F3EA-99E1-4535-B8B2-03038F4CA556}"/>
    <cellStyle name="Normal 9 12 4 2 4" xfId="38292" xr:uid="{D9B89631-5649-4240-B6EC-E08D7ABF7043}"/>
    <cellStyle name="Normal 9 12 4 3" xfId="12803" xr:uid="{A2CA704A-DEDD-4CD6-8242-2A1FFD5BEDC8}"/>
    <cellStyle name="Normal 9 12 4 3 2" xfId="27641" xr:uid="{58FA0BA0-542E-4E2A-B8AF-B0A2F9C587EF}"/>
    <cellStyle name="Normal 9 12 4 3 3" xfId="42474" xr:uid="{176AED54-C2A3-4BFE-9603-9DC60B484D1B}"/>
    <cellStyle name="Normal 9 12 4 4" xfId="20221" xr:uid="{B0B78B47-9993-45CC-8466-B441DAC10F15}"/>
    <cellStyle name="Normal 9 12 4 5" xfId="35054" xr:uid="{1C6B035D-3A59-4B10-9820-56FCAF358CFD}"/>
    <cellStyle name="Normal 9 12 5" xfId="5949" xr:uid="{9874BD1B-4FA9-43B9-BD01-A64D3CF29B98}"/>
    <cellStyle name="Normal 9 12 5 2" xfId="9187" xr:uid="{89C4556C-8364-46AF-B820-41DF451B0A55}"/>
    <cellStyle name="Normal 9 12 5 2 2" xfId="16610" xr:uid="{12127857-9496-41C5-A646-9FB622425BEB}"/>
    <cellStyle name="Normal 9 12 5 2 2 2" xfId="31448" xr:uid="{0FF4AE38-DC4B-49DF-9ED3-AF9C2EA614A6}"/>
    <cellStyle name="Normal 9 12 5 2 2 3" xfId="46281" xr:uid="{0067325D-6A01-4842-90A2-C6064F8C8D73}"/>
    <cellStyle name="Normal 9 12 5 2 3" xfId="24028" xr:uid="{D2674DA6-7EDB-4262-878B-B63AF247235B}"/>
    <cellStyle name="Normal 9 12 5 2 4" xfId="38861" xr:uid="{F95B57B7-8344-49B7-98F3-2B2531430E11}"/>
    <cellStyle name="Normal 9 12 5 3" xfId="13372" xr:uid="{6438B48B-E077-48F8-B7A6-4A8ECE48E64A}"/>
    <cellStyle name="Normal 9 12 5 3 2" xfId="28210" xr:uid="{BC1C942F-88C4-4272-9C17-E03B64B96B07}"/>
    <cellStyle name="Normal 9 12 5 3 3" xfId="43043" xr:uid="{B01668BA-A2E7-43CF-9EE4-9D3EBCDA8FAD}"/>
    <cellStyle name="Normal 9 12 5 4" xfId="20790" xr:uid="{9A45D07B-1DB4-41D2-BE93-9932B0F7DC90}"/>
    <cellStyle name="Normal 9 12 5 5" xfId="35623" xr:uid="{8AFC8A19-1C13-41BD-B947-DDA155A168A9}"/>
    <cellStyle name="Normal 9 12 6" xfId="4003" xr:uid="{4AFB5F87-483A-461B-8879-123DD8A05FFD}"/>
    <cellStyle name="Normal 9 12 6 2" xfId="9707" xr:uid="{A612BF2C-6244-49EA-968A-992F53331586}"/>
    <cellStyle name="Normal 9 12 6 2 2" xfId="17130" xr:uid="{935C4C06-3A4E-4DA9-8815-100B2D50BFB9}"/>
    <cellStyle name="Normal 9 12 6 2 2 2" xfId="31968" xr:uid="{BF42CFA9-9C89-406B-9261-0418E33C5485}"/>
    <cellStyle name="Normal 9 12 6 2 2 3" xfId="46801" xr:uid="{9C05EBEC-2F6A-4F97-9738-8893D610DDBA}"/>
    <cellStyle name="Normal 9 12 6 2 3" xfId="24548" xr:uid="{F5C6CF74-20CB-4B0D-AA85-D9BE88ACA6CC}"/>
    <cellStyle name="Normal 9 12 6 2 4" xfId="39381" xr:uid="{A3EC85D1-C4D6-4596-8525-DB22B99F392D}"/>
    <cellStyle name="Normal 9 12 6 3" xfId="11423" xr:uid="{FC6B93B1-9D88-475C-BB1E-2041E191C03E}"/>
    <cellStyle name="Normal 9 12 6 3 2" xfId="26261" xr:uid="{E866C898-DE63-49CB-AD9B-B383A9DAF436}"/>
    <cellStyle name="Normal 9 12 6 3 3" xfId="41094" xr:uid="{0053F2D5-4931-4185-9586-CDB732B3620D}"/>
    <cellStyle name="Normal 9 12 6 4" xfId="18841" xr:uid="{A696C358-9B7F-46FF-81F5-9E8EE0FA621D}"/>
    <cellStyle name="Normal 9 12 6 5" xfId="33674" xr:uid="{F9B740A4-7D06-4867-A967-735BDD4E6E77}"/>
    <cellStyle name="Normal 9 12 7" xfId="7238" xr:uid="{C69A7E6F-7756-49F8-8580-AAFA199FB638}"/>
    <cellStyle name="Normal 9 12 7 2" xfId="14661" xr:uid="{562C8861-5598-413D-A362-F1F8AA67321F}"/>
    <cellStyle name="Normal 9 12 7 2 2" xfId="29499" xr:uid="{E8552C47-65FD-47BD-9464-D99A4A072111}"/>
    <cellStyle name="Normal 9 12 7 2 3" xfId="44332" xr:uid="{ED357468-F270-4CC8-88EF-640AF3607BCA}"/>
    <cellStyle name="Normal 9 12 7 3" xfId="22079" xr:uid="{8B06AF24-8822-4A9C-BA50-A9127A177485}"/>
    <cellStyle name="Normal 9 12 7 4" xfId="36912" xr:uid="{33B724D3-D66C-4651-9776-496F8BA10E96}"/>
    <cellStyle name="Normal 9 12 8" xfId="10001" xr:uid="{5F1B21B7-E9EF-4513-978F-89C01B61F486}"/>
    <cellStyle name="Normal 9 12 8 2" xfId="24839" xr:uid="{C234F84B-7132-4523-881E-1F566E1C6580}"/>
    <cellStyle name="Normal 9 12 8 3" xfId="39672" xr:uid="{74F9016B-F9A0-4D86-B7B5-0B4356B9116B}"/>
    <cellStyle name="Normal 9 12 9" xfId="17419" xr:uid="{90953B47-1EBE-4028-975C-94E4719798D3}"/>
    <cellStyle name="Normal 9 13" xfId="2456" xr:uid="{E6FD454D-7D29-43E9-8C3C-7AF8B95FCEB2}"/>
    <cellStyle name="Normal 9 13 10" xfId="32257" xr:uid="{2BE95E7C-77E1-4304-B2A3-CF554C1D20C4}"/>
    <cellStyle name="Normal 9 13 2" xfId="4007" xr:uid="{ABAD222A-616A-42FE-B44F-6881E925CF43}"/>
    <cellStyle name="Normal 9 13 2 2" xfId="5380" xr:uid="{D74D6B09-AD51-4D34-99CA-92934F5FEBCB}"/>
    <cellStyle name="Normal 9 13 2 2 2" xfId="8619" xr:uid="{4C746F80-BD28-4934-9FED-E5D71A6B44DF}"/>
    <cellStyle name="Normal 9 13 2 2 2 2" xfId="16042" xr:uid="{39CA80DF-5205-41D3-8145-ECF96637444F}"/>
    <cellStyle name="Normal 9 13 2 2 2 2 2" xfId="30880" xr:uid="{DD7F7ADE-0624-490C-9D3E-3E9CE8AA62DC}"/>
    <cellStyle name="Normal 9 13 2 2 2 2 3" xfId="45713" xr:uid="{E0575D50-F95E-4A4A-AD76-9236AA8878B8}"/>
    <cellStyle name="Normal 9 13 2 2 2 3" xfId="23460" xr:uid="{EDCA9F84-59CA-427A-8D1F-AF072C540DF6}"/>
    <cellStyle name="Normal 9 13 2 2 2 4" xfId="38293" xr:uid="{85D14744-67D9-4946-BF54-902575BA5C8F}"/>
    <cellStyle name="Normal 9 13 2 2 3" xfId="12804" xr:uid="{A52B9121-FA37-445E-8AE8-AE11DAC9DD87}"/>
    <cellStyle name="Normal 9 13 2 2 3 2" xfId="27642" xr:uid="{A39429B4-9ADE-40D4-BE4D-7976B09D6A6D}"/>
    <cellStyle name="Normal 9 13 2 2 3 3" xfId="42475" xr:uid="{1B0E03BD-8C47-4D16-B400-67B35799D3AA}"/>
    <cellStyle name="Normal 9 13 2 2 4" xfId="20222" xr:uid="{EC8266C6-F4EC-4EB8-8978-6902705B993C}"/>
    <cellStyle name="Normal 9 13 2 2 5" xfId="35055" xr:uid="{F6475DF9-8EF9-4143-9E3C-1867342A3A91}"/>
    <cellStyle name="Normal 9 13 2 3" xfId="7242" xr:uid="{07070C02-A2F4-47B7-9E3D-2AA1289C3912}"/>
    <cellStyle name="Normal 9 13 2 3 2" xfId="14665" xr:uid="{1193C051-B0E1-4D58-A185-D9352D599648}"/>
    <cellStyle name="Normal 9 13 2 3 2 2" xfId="29503" xr:uid="{36176E8E-3BB7-4BD0-8903-6D1D5C34777C}"/>
    <cellStyle name="Normal 9 13 2 3 2 3" xfId="44336" xr:uid="{1F9C2BB6-58F7-421C-8A87-EAEAB12FDC22}"/>
    <cellStyle name="Normal 9 13 2 3 3" xfId="22083" xr:uid="{61451D1F-BD2B-4D2F-AE94-D38ED95A51AE}"/>
    <cellStyle name="Normal 9 13 2 3 4" xfId="36916" xr:uid="{BAF43315-E679-49E8-AFF5-37673355054C}"/>
    <cellStyle name="Normal 9 13 2 4" xfId="11427" xr:uid="{70AB1F28-5F13-4EE3-8B0A-D9C645584002}"/>
    <cellStyle name="Normal 9 13 2 4 2" xfId="26265" xr:uid="{143CD657-8408-420C-8DA0-87FF2546C8C6}"/>
    <cellStyle name="Normal 9 13 2 4 3" xfId="41098" xr:uid="{1374713F-3126-4236-9936-4BD93D927CEB}"/>
    <cellStyle name="Normal 9 13 2 5" xfId="18845" xr:uid="{2811AD24-1018-4ADA-A6C0-A4816D667B1F}"/>
    <cellStyle name="Normal 9 13 2 6" xfId="33678" xr:uid="{82231878-29B7-4D9E-B46A-E4D32497EF39}"/>
    <cellStyle name="Normal 9 13 3" xfId="4008" xr:uid="{4E114A09-9E6F-4346-AE55-B78FDF085B43}"/>
    <cellStyle name="Normal 9 13 3 2" xfId="5381" xr:uid="{94C055F3-E8A5-4A8B-84D9-B1E701AC69B6}"/>
    <cellStyle name="Normal 9 13 3 2 2" xfId="8620" xr:uid="{F3BBC491-E063-42FD-9159-A904E7EB3152}"/>
    <cellStyle name="Normal 9 13 3 2 2 2" xfId="16043" xr:uid="{E33CC7BA-9734-4731-B406-4C269CD5FB0D}"/>
    <cellStyle name="Normal 9 13 3 2 2 2 2" xfId="30881" xr:uid="{D3397E5E-EA16-4BE3-B7A9-B289C7E82E5A}"/>
    <cellStyle name="Normal 9 13 3 2 2 2 3" xfId="45714" xr:uid="{A9A93F60-0FCE-49B8-8710-8ABD7D065D67}"/>
    <cellStyle name="Normal 9 13 3 2 2 3" xfId="23461" xr:uid="{C52AA576-232E-4C34-A246-3875326A8850}"/>
    <cellStyle name="Normal 9 13 3 2 2 4" xfId="38294" xr:uid="{41F1A106-6FBA-41E9-9294-3F97C15D0398}"/>
    <cellStyle name="Normal 9 13 3 2 3" xfId="12805" xr:uid="{61F12820-8E84-4E0F-9D39-30BDCB330A4E}"/>
    <cellStyle name="Normal 9 13 3 2 3 2" xfId="27643" xr:uid="{A76BAFE5-2633-492F-94CA-F1AD7F0B8C8E}"/>
    <cellStyle name="Normal 9 13 3 2 3 3" xfId="42476" xr:uid="{6B320373-9A3A-497C-92D2-EBF3104E9148}"/>
    <cellStyle name="Normal 9 13 3 2 4" xfId="20223" xr:uid="{D292CA93-034A-4D19-8FBD-C760B61FBED1}"/>
    <cellStyle name="Normal 9 13 3 2 5" xfId="35056" xr:uid="{EE274E9D-F546-4BA4-AF95-711E9529ADBE}"/>
    <cellStyle name="Normal 9 13 3 3" xfId="7243" xr:uid="{3565EFFF-0835-42CE-9C44-B740889A8F34}"/>
    <cellStyle name="Normal 9 13 3 3 2" xfId="14666" xr:uid="{68051FEB-8A1C-4F19-AF48-91225FC07CA9}"/>
    <cellStyle name="Normal 9 13 3 3 2 2" xfId="29504" xr:uid="{218BE0D9-3BB6-4229-B1ED-00232C313830}"/>
    <cellStyle name="Normal 9 13 3 3 2 3" xfId="44337" xr:uid="{4B1070CE-235F-453E-8287-06D884C4BBC1}"/>
    <cellStyle name="Normal 9 13 3 3 3" xfId="22084" xr:uid="{526AD768-FC70-461E-AD69-E469CBC9791A}"/>
    <cellStyle name="Normal 9 13 3 3 4" xfId="36917" xr:uid="{4A0B7E2E-1884-46F7-91D8-6961FB61641E}"/>
    <cellStyle name="Normal 9 13 3 4" xfId="11428" xr:uid="{39181946-38B2-4FB0-8F4D-0A3B6188BFB2}"/>
    <cellStyle name="Normal 9 13 3 4 2" xfId="26266" xr:uid="{F21EA419-5C9A-4801-A7E9-3C60D0770B23}"/>
    <cellStyle name="Normal 9 13 3 4 3" xfId="41099" xr:uid="{810A3B36-FF4C-4F20-A26A-5C5141152FEE}"/>
    <cellStyle name="Normal 9 13 3 5" xfId="18846" xr:uid="{A8B92C7A-7BB2-4773-8AB0-1A44FA5CE69E}"/>
    <cellStyle name="Normal 9 13 3 6" xfId="33679" xr:uid="{94210EB8-0B4E-4E05-8A2B-0EFB903D0386}"/>
    <cellStyle name="Normal 9 13 4" xfId="5382" xr:uid="{F4F2C93D-CB32-42C0-856D-5BD6F3E5FEFF}"/>
    <cellStyle name="Normal 9 13 4 2" xfId="8621" xr:uid="{BA53D1B8-C9F5-4659-A30D-C68E50656608}"/>
    <cellStyle name="Normal 9 13 4 2 2" xfId="16044" xr:uid="{B28D5E8C-140A-4870-846E-63ED8A0B75B5}"/>
    <cellStyle name="Normal 9 13 4 2 2 2" xfId="30882" xr:uid="{CBA8F82A-2921-449C-8F43-B026C0345F58}"/>
    <cellStyle name="Normal 9 13 4 2 2 3" xfId="45715" xr:uid="{B7E9B887-7434-4BF1-81A5-1894F49DFD97}"/>
    <cellStyle name="Normal 9 13 4 2 3" xfId="23462" xr:uid="{0A388FCA-F6B0-45B6-A6CB-9F7B2982CC9E}"/>
    <cellStyle name="Normal 9 13 4 2 4" xfId="38295" xr:uid="{37155AF9-677D-455D-9AE3-A8F215B30373}"/>
    <cellStyle name="Normal 9 13 4 3" xfId="12806" xr:uid="{80B689BA-6699-4769-ABA3-EC69F203DB7A}"/>
    <cellStyle name="Normal 9 13 4 3 2" xfId="27644" xr:uid="{BCE4F92C-6646-4492-A10B-C0CC0E35238F}"/>
    <cellStyle name="Normal 9 13 4 3 3" xfId="42477" xr:uid="{FCEF62DF-EA3F-4853-948D-8C19556C60D2}"/>
    <cellStyle name="Normal 9 13 4 4" xfId="20224" xr:uid="{16F681B5-298E-469A-9D0C-8C996C4E1670}"/>
    <cellStyle name="Normal 9 13 4 5" xfId="35057" xr:uid="{AA10AE8D-F4BB-4C2F-9A62-B9C53CA782AB}"/>
    <cellStyle name="Normal 9 13 5" xfId="5883" xr:uid="{7FCD06FF-C4B4-4DB3-A6D9-0AEE37969200}"/>
    <cellStyle name="Normal 9 13 5 2" xfId="9122" xr:uid="{CECCDFF5-89B5-45F7-A736-4B413F2607B4}"/>
    <cellStyle name="Normal 9 13 5 2 2" xfId="16545" xr:uid="{88D77545-29EC-4695-9E99-7D3D4A19D1C3}"/>
    <cellStyle name="Normal 9 13 5 2 2 2" xfId="31383" xr:uid="{69BFFCA9-09B8-46DC-89E3-2F2B7AD95D76}"/>
    <cellStyle name="Normal 9 13 5 2 2 3" xfId="46216" xr:uid="{7D48DABA-BD8C-4C47-B135-7A8FE4827655}"/>
    <cellStyle name="Normal 9 13 5 2 3" xfId="23963" xr:uid="{619F4EDC-F7D1-4E9D-8F87-48219AAA8513}"/>
    <cellStyle name="Normal 9 13 5 2 4" xfId="38796" xr:uid="{75FF0EF3-9A70-47FB-A71A-2E20C6084D8A}"/>
    <cellStyle name="Normal 9 13 5 3" xfId="13307" xr:uid="{75FBCA1B-EF8D-4078-B5C6-4AB70B495170}"/>
    <cellStyle name="Normal 9 13 5 3 2" xfId="28145" xr:uid="{8CD55EDF-6330-45F9-A670-F37100EFA7F7}"/>
    <cellStyle name="Normal 9 13 5 3 3" xfId="42978" xr:uid="{121055F6-95AF-4E63-A361-2B2E88FF7B53}"/>
    <cellStyle name="Normal 9 13 5 4" xfId="20725" xr:uid="{4E0B224C-0C4B-41E6-A782-5C1249BE19DD}"/>
    <cellStyle name="Normal 9 13 5 5" xfId="35558" xr:uid="{6A5C3302-7DD8-4272-9507-32133718CCB2}"/>
    <cellStyle name="Normal 9 13 6" xfId="4006" xr:uid="{E65961ED-A5D6-4F6B-95A0-3BDA661309A6}"/>
    <cellStyle name="Normal 9 13 6 2" xfId="9708" xr:uid="{7F2077F8-910E-4DE1-9A4F-B896B3CBDB39}"/>
    <cellStyle name="Normal 9 13 6 2 2" xfId="17131" xr:uid="{2CCBB77B-8BC0-4523-9962-3495CB3F074F}"/>
    <cellStyle name="Normal 9 13 6 2 2 2" xfId="31969" xr:uid="{03E975FA-920E-4843-8390-B92728867A30}"/>
    <cellStyle name="Normal 9 13 6 2 2 3" xfId="46802" xr:uid="{189B1EBB-94BF-4C5D-9BA0-14ADA7A27E88}"/>
    <cellStyle name="Normal 9 13 6 2 3" xfId="24549" xr:uid="{2CCA520C-627C-4B0B-AF6E-00963FD112A5}"/>
    <cellStyle name="Normal 9 13 6 2 4" xfId="39382" xr:uid="{15FAE7DD-C97F-4BBD-996E-6E4FC9A9D395}"/>
    <cellStyle name="Normal 9 13 6 3" xfId="11426" xr:uid="{663EB248-4B8C-4AF7-8B54-6871D1B5B09A}"/>
    <cellStyle name="Normal 9 13 6 3 2" xfId="26264" xr:uid="{5873D49A-91A3-4E59-AA2C-2CB2268C71D9}"/>
    <cellStyle name="Normal 9 13 6 3 3" xfId="41097" xr:uid="{BFD5A558-45FB-4DBF-9119-1C47C509A826}"/>
    <cellStyle name="Normal 9 13 6 4" xfId="18844" xr:uid="{68AADA9B-3095-4CAE-BAC7-0162D42A96A4}"/>
    <cellStyle name="Normal 9 13 6 5" xfId="33677" xr:uid="{C0ACADD0-FCBB-4730-8FE7-CAC23A0762B5}"/>
    <cellStyle name="Normal 9 13 7" xfId="7241" xr:uid="{23EC5513-2507-4A84-8ED6-F0763D62F379}"/>
    <cellStyle name="Normal 9 13 7 2" xfId="14664" xr:uid="{8994FDD1-65A2-4F40-9D0F-78104BE260B6}"/>
    <cellStyle name="Normal 9 13 7 2 2" xfId="29502" xr:uid="{D3002E03-4845-40DF-9455-C10F7021EE2A}"/>
    <cellStyle name="Normal 9 13 7 2 3" xfId="44335" xr:uid="{239FAFA1-79C9-41A4-89D4-B2C1CD5B1E1C}"/>
    <cellStyle name="Normal 9 13 7 3" xfId="22082" xr:uid="{2CB01592-CA9B-4B9E-9BEB-02B59EDF9711}"/>
    <cellStyle name="Normal 9 13 7 4" xfId="36915" xr:uid="{ADC2D329-5E6F-4C08-8D6C-2CE2C38247E6}"/>
    <cellStyle name="Normal 9 13 8" xfId="10006" xr:uid="{BF531A96-B65C-417C-9E09-00D64C068995}"/>
    <cellStyle name="Normal 9 13 8 2" xfId="24844" xr:uid="{C043F18D-758D-443A-BF78-FAD74B982BBE}"/>
    <cellStyle name="Normal 9 13 8 3" xfId="39677" xr:uid="{888F7B2F-186F-488F-8644-C130D0A46241}"/>
    <cellStyle name="Normal 9 13 9" xfId="17424" xr:uid="{B53F3119-DD6B-4CBD-A308-636631C30434}"/>
    <cellStyle name="Normal 9 14" xfId="2461" xr:uid="{FEA64C54-3C97-423D-A527-13A94FB6D8FE}"/>
    <cellStyle name="Normal 9 14 10" xfId="32262" xr:uid="{DCB4383F-D9C4-4D49-98DF-CC6D2CD9DDB8}"/>
    <cellStyle name="Normal 9 14 2" xfId="4010" xr:uid="{A08522DF-FD06-4C04-864B-AC81027EAF2E}"/>
    <cellStyle name="Normal 9 14 2 2" xfId="5383" xr:uid="{549BBEF2-36AE-445B-AD69-52CEA660B695}"/>
    <cellStyle name="Normal 9 14 2 2 2" xfId="8622" xr:uid="{B93AF944-E70E-42B2-BC19-EAD33C64C29D}"/>
    <cellStyle name="Normal 9 14 2 2 2 2" xfId="16045" xr:uid="{356F4A66-75F2-4A4B-B146-F7D73FCE5F2E}"/>
    <cellStyle name="Normal 9 14 2 2 2 2 2" xfId="30883" xr:uid="{C67E3E16-4EC2-40BF-84B0-39F9701247A7}"/>
    <cellStyle name="Normal 9 14 2 2 2 2 3" xfId="45716" xr:uid="{3A51F3A7-A25B-4FE1-B5AE-AF85DAD77F9A}"/>
    <cellStyle name="Normal 9 14 2 2 2 3" xfId="23463" xr:uid="{A9364F09-F605-4BC3-AB43-C94B9039C987}"/>
    <cellStyle name="Normal 9 14 2 2 2 4" xfId="38296" xr:uid="{7CB0448D-4565-4682-AA30-1CF887E9A4F0}"/>
    <cellStyle name="Normal 9 14 2 2 3" xfId="12807" xr:uid="{252E30BE-8A97-4271-83D9-B140E420B0A6}"/>
    <cellStyle name="Normal 9 14 2 2 3 2" xfId="27645" xr:uid="{DEC5BC97-EC80-40D9-AD08-79755154F40C}"/>
    <cellStyle name="Normal 9 14 2 2 3 3" xfId="42478" xr:uid="{1202F8A4-744D-4CAF-88D7-BB9A11B76ADA}"/>
    <cellStyle name="Normal 9 14 2 2 4" xfId="20225" xr:uid="{B9CAEC48-BDDE-45DD-9204-01653BE23F8A}"/>
    <cellStyle name="Normal 9 14 2 2 5" xfId="35058" xr:uid="{D442E98B-61F4-4DC5-90AD-514C2E1A1F44}"/>
    <cellStyle name="Normal 9 14 2 3" xfId="7245" xr:uid="{4C58CCA0-33FF-4B71-82E7-2C796A56A46E}"/>
    <cellStyle name="Normal 9 14 2 3 2" xfId="14668" xr:uid="{357754CE-3F56-4851-AAEB-36E9A59FA8B2}"/>
    <cellStyle name="Normal 9 14 2 3 2 2" xfId="29506" xr:uid="{FF027707-DAAC-4CA3-8519-F5012EAED9DD}"/>
    <cellStyle name="Normal 9 14 2 3 2 3" xfId="44339" xr:uid="{21E54EB3-292E-41D5-AEBC-71F81DA2145C}"/>
    <cellStyle name="Normal 9 14 2 3 3" xfId="22086" xr:uid="{BF43847E-0EA0-41BE-8EE7-DAB2C9CA6FF6}"/>
    <cellStyle name="Normal 9 14 2 3 4" xfId="36919" xr:uid="{61882710-18F6-455C-BFA2-91B0A807C8C9}"/>
    <cellStyle name="Normal 9 14 2 4" xfId="11430" xr:uid="{9617374F-DD64-476C-AD20-8ADE2D9B6774}"/>
    <cellStyle name="Normal 9 14 2 4 2" xfId="26268" xr:uid="{667007F5-DB30-40CF-9321-0DDFF35627B3}"/>
    <cellStyle name="Normal 9 14 2 4 3" xfId="41101" xr:uid="{899257DD-BAD6-4A85-95CB-064E125D165C}"/>
    <cellStyle name="Normal 9 14 2 5" xfId="18848" xr:uid="{C4660B42-FCD8-48EC-A89A-6BEF4A28F979}"/>
    <cellStyle name="Normal 9 14 2 6" xfId="33681" xr:uid="{78442A81-EAC8-4FAF-A0C6-B21F9F1D6B85}"/>
    <cellStyle name="Normal 9 14 3" xfId="4011" xr:uid="{152CF995-C923-4A4A-9783-ECD209076996}"/>
    <cellStyle name="Normal 9 14 3 2" xfId="5384" xr:uid="{8B15FE55-8D38-4026-9555-FC91D152D202}"/>
    <cellStyle name="Normal 9 14 3 2 2" xfId="8623" xr:uid="{04980949-FB38-496E-9C4B-BE74F535A261}"/>
    <cellStyle name="Normal 9 14 3 2 2 2" xfId="16046" xr:uid="{319493BF-6E70-45AD-AD85-17E29533C0E4}"/>
    <cellStyle name="Normal 9 14 3 2 2 2 2" xfId="30884" xr:uid="{F103DE5B-A915-47EF-88E2-84649128C4C9}"/>
    <cellStyle name="Normal 9 14 3 2 2 2 3" xfId="45717" xr:uid="{14AE9713-6BC8-4F7E-9DDF-8FBA96B55CF8}"/>
    <cellStyle name="Normal 9 14 3 2 2 3" xfId="23464" xr:uid="{707CD2B0-DCAF-4CE2-94F6-5095F863C90E}"/>
    <cellStyle name="Normal 9 14 3 2 2 4" xfId="38297" xr:uid="{3996A9CC-F603-4C7F-A0F3-C7A61B93F84C}"/>
    <cellStyle name="Normal 9 14 3 2 3" xfId="12808" xr:uid="{EBFE7E3D-8ACE-48CD-921C-2CB3902DD728}"/>
    <cellStyle name="Normal 9 14 3 2 3 2" xfId="27646" xr:uid="{49776335-B45A-4D8E-AB4B-DA91B1C9879F}"/>
    <cellStyle name="Normal 9 14 3 2 3 3" xfId="42479" xr:uid="{C020C327-B891-4895-BA15-90B9512990E6}"/>
    <cellStyle name="Normal 9 14 3 2 4" xfId="20226" xr:uid="{0E4A7E89-56FF-41D4-A9C9-E767E2DF03E3}"/>
    <cellStyle name="Normal 9 14 3 2 5" xfId="35059" xr:uid="{CF424921-E8B9-4FB7-8A16-891DE15B23B6}"/>
    <cellStyle name="Normal 9 14 3 3" xfId="7246" xr:uid="{02B862E6-995C-47B2-8E27-ACE1DC580B43}"/>
    <cellStyle name="Normal 9 14 3 3 2" xfId="14669" xr:uid="{4D970812-5226-4A04-AC40-06DE4DF1B54C}"/>
    <cellStyle name="Normal 9 14 3 3 2 2" xfId="29507" xr:uid="{F5D87327-71BD-4FF5-A5F1-741FD5155A47}"/>
    <cellStyle name="Normal 9 14 3 3 2 3" xfId="44340" xr:uid="{2F2A4A9D-7797-4AEC-8A9E-26AF37A8FC9B}"/>
    <cellStyle name="Normal 9 14 3 3 3" xfId="22087" xr:uid="{F6CCA980-69D9-45CD-98E8-96D3AD2667A5}"/>
    <cellStyle name="Normal 9 14 3 3 4" xfId="36920" xr:uid="{CD478009-D222-4C09-8ED3-B11BF93D86CA}"/>
    <cellStyle name="Normal 9 14 3 4" xfId="11431" xr:uid="{75F05319-67B4-4E0C-AA2C-43793DA73386}"/>
    <cellStyle name="Normal 9 14 3 4 2" xfId="26269" xr:uid="{A6F4378F-A2F2-415F-B11D-B96DED9F1532}"/>
    <cellStyle name="Normal 9 14 3 4 3" xfId="41102" xr:uid="{ADD4E789-EDCB-474F-87A5-DB3063F50FF0}"/>
    <cellStyle name="Normal 9 14 3 5" xfId="18849" xr:uid="{E6CCD6E1-AD6A-4B98-8491-F82285BCB02D}"/>
    <cellStyle name="Normal 9 14 3 6" xfId="33682" xr:uid="{2CFBDCEB-AD0A-47D3-9D69-65F83CEB35F0}"/>
    <cellStyle name="Normal 9 14 4" xfId="5385" xr:uid="{83AFF9ED-7913-4398-9F9B-6D1741F8A1C8}"/>
    <cellStyle name="Normal 9 14 4 2" xfId="8624" xr:uid="{5E7F19D6-E6BC-49FA-AD8B-15CD9FF564BA}"/>
    <cellStyle name="Normal 9 14 4 2 2" xfId="16047" xr:uid="{1E3A09B8-C611-4704-B28A-0C189151C8F7}"/>
    <cellStyle name="Normal 9 14 4 2 2 2" xfId="30885" xr:uid="{AA87001F-C430-4E91-A07E-1353AA021C86}"/>
    <cellStyle name="Normal 9 14 4 2 2 3" xfId="45718" xr:uid="{95770603-EE1E-4014-8A5C-DB4CB60E4458}"/>
    <cellStyle name="Normal 9 14 4 2 3" xfId="23465" xr:uid="{04B6C3D4-D7F0-4503-826C-019BCAF03502}"/>
    <cellStyle name="Normal 9 14 4 2 4" xfId="38298" xr:uid="{87A87165-E7F8-4D84-B14B-C35BD9CB19B3}"/>
    <cellStyle name="Normal 9 14 4 3" xfId="12809" xr:uid="{4683D316-C739-475E-8032-456CC100D9A5}"/>
    <cellStyle name="Normal 9 14 4 3 2" xfId="27647" xr:uid="{6184947E-C452-49FA-96AF-6D7C245371C9}"/>
    <cellStyle name="Normal 9 14 4 3 3" xfId="42480" xr:uid="{1F2F8FCB-7FD0-4EE2-9F12-C4CFCEEE2FF8}"/>
    <cellStyle name="Normal 9 14 4 4" xfId="20227" xr:uid="{E1E4185A-4DFF-4E34-AB7F-4373139F3BE9}"/>
    <cellStyle name="Normal 9 14 4 5" xfId="35060" xr:uid="{EB1AB7B0-81AE-493D-BA75-449BC66BD99B}"/>
    <cellStyle name="Normal 9 14 5" xfId="5852" xr:uid="{9785CD9B-A5EC-4261-B170-D8715D61600B}"/>
    <cellStyle name="Normal 9 14 5 2" xfId="9091" xr:uid="{99A4F9E8-D62E-4428-AF63-46B37D64E26C}"/>
    <cellStyle name="Normal 9 14 5 2 2" xfId="16514" xr:uid="{2DC7672B-68B9-40DD-80A7-1618DCFD1E45}"/>
    <cellStyle name="Normal 9 14 5 2 2 2" xfId="31352" xr:uid="{DDDF6258-2689-40E4-8BD5-DB2A3FB161D4}"/>
    <cellStyle name="Normal 9 14 5 2 2 3" xfId="46185" xr:uid="{7E7DC464-FA86-404E-9BA0-C7CD4D7FFED2}"/>
    <cellStyle name="Normal 9 14 5 2 3" xfId="23932" xr:uid="{DCAE60E3-9102-408B-915E-E01E56CEC6A1}"/>
    <cellStyle name="Normal 9 14 5 2 4" xfId="38765" xr:uid="{A678E070-70E5-4E44-9A0D-B18843E005A3}"/>
    <cellStyle name="Normal 9 14 5 3" xfId="13276" xr:uid="{E8D097DC-3377-425C-852B-16ED3417F63B}"/>
    <cellStyle name="Normal 9 14 5 3 2" xfId="28114" xr:uid="{491ECCE0-9F45-4FD2-928C-E15A4ACF7CCC}"/>
    <cellStyle name="Normal 9 14 5 3 3" xfId="42947" xr:uid="{EFF6589D-244E-4571-9A40-43EE6947DBBE}"/>
    <cellStyle name="Normal 9 14 5 4" xfId="20694" xr:uid="{2855D08C-669B-4F07-B356-300E021E1DEB}"/>
    <cellStyle name="Normal 9 14 5 5" xfId="35527" xr:uid="{2F1A0645-DC3C-4511-BB06-587C091B99CC}"/>
    <cellStyle name="Normal 9 14 6" xfId="4009" xr:uid="{4758BC14-754B-4005-A3E0-5A17C0B1F4EC}"/>
    <cellStyle name="Normal 9 14 6 2" xfId="9709" xr:uid="{880E700C-39BC-4CD3-8F02-42155EED9467}"/>
    <cellStyle name="Normal 9 14 6 2 2" xfId="17132" xr:uid="{C5B48BD8-B595-45D9-8BCF-42531E9C6911}"/>
    <cellStyle name="Normal 9 14 6 2 2 2" xfId="31970" xr:uid="{E567DFE6-E1EF-4149-8E61-AB6F986B6DDC}"/>
    <cellStyle name="Normal 9 14 6 2 2 3" xfId="46803" xr:uid="{9B8F2266-3BA5-4AD0-9575-5F200CC9B790}"/>
    <cellStyle name="Normal 9 14 6 2 3" xfId="24550" xr:uid="{2D14F9F8-232E-4F7A-9FE5-5D0F023B79CC}"/>
    <cellStyle name="Normal 9 14 6 2 4" xfId="39383" xr:uid="{7B9FF853-6BF5-4D4F-8F03-B2B746007ED6}"/>
    <cellStyle name="Normal 9 14 6 3" xfId="11429" xr:uid="{F7CA456E-B65A-46A0-ACE7-22EEF33A71BC}"/>
    <cellStyle name="Normal 9 14 6 3 2" xfId="26267" xr:uid="{5BFBB506-FBBA-46BF-99B0-6799E77EE542}"/>
    <cellStyle name="Normal 9 14 6 3 3" xfId="41100" xr:uid="{F004AB12-5974-43FB-A9CA-34F85114776D}"/>
    <cellStyle name="Normal 9 14 6 4" xfId="18847" xr:uid="{1890B71D-3023-4137-AC97-1F8B30256343}"/>
    <cellStyle name="Normal 9 14 6 5" xfId="33680" xr:uid="{22BCFDA7-4539-4C89-BCEB-CC0B7384DF84}"/>
    <cellStyle name="Normal 9 14 7" xfId="7244" xr:uid="{2A54F952-AD86-430B-A6AE-9C6CCB4835A2}"/>
    <cellStyle name="Normal 9 14 7 2" xfId="14667" xr:uid="{183AB059-6FC8-4B13-BEBE-99FF0D9CFACD}"/>
    <cellStyle name="Normal 9 14 7 2 2" xfId="29505" xr:uid="{04A3F45A-9165-4ACF-9A5B-B9C21ADEE294}"/>
    <cellStyle name="Normal 9 14 7 2 3" xfId="44338" xr:uid="{BA1BE218-B517-4E49-9C9A-644334E7971D}"/>
    <cellStyle name="Normal 9 14 7 3" xfId="22085" xr:uid="{ED565C2B-7DFF-4A8C-B9A4-0920F1DDA31D}"/>
    <cellStyle name="Normal 9 14 7 4" xfId="36918" xr:uid="{C4D3C2AA-A645-49BB-9655-FA7AD4839C90}"/>
    <cellStyle name="Normal 9 14 8" xfId="10011" xr:uid="{30ED60C9-B628-48CB-AA41-2A843082776E}"/>
    <cellStyle name="Normal 9 14 8 2" xfId="24849" xr:uid="{0F9CB5F4-1CF8-4325-BA78-15546205DA77}"/>
    <cellStyle name="Normal 9 14 8 3" xfId="39682" xr:uid="{6494F99C-7E57-4E6D-B268-91EFAAF860E7}"/>
    <cellStyle name="Normal 9 14 9" xfId="17429" xr:uid="{08C6FFDF-076F-4017-9193-6BC0441DD1E2}"/>
    <cellStyle name="Normal 9 15" xfId="2473" xr:uid="{1504D983-C7EF-418B-9CC0-640EEA70E5A7}"/>
    <cellStyle name="Normal 9 15 10" xfId="32268" xr:uid="{226FF831-1080-4F80-8632-C779DB128376}"/>
    <cellStyle name="Normal 9 15 2" xfId="4013" xr:uid="{80EB9D59-43B2-423F-B7D3-F18A3122795A}"/>
    <cellStyle name="Normal 9 15 2 2" xfId="5386" xr:uid="{D0181C02-97E0-4A99-9693-7343E8F93F30}"/>
    <cellStyle name="Normal 9 15 2 2 2" xfId="8625" xr:uid="{CB299B18-5DBA-4AB9-9C6A-4EFEC92A5C94}"/>
    <cellStyle name="Normal 9 15 2 2 2 2" xfId="16048" xr:uid="{8B1B0613-4DDC-4399-9928-73C06C90453F}"/>
    <cellStyle name="Normal 9 15 2 2 2 2 2" xfId="30886" xr:uid="{0B505CCF-C4F0-4EB8-8709-2684CAD107D3}"/>
    <cellStyle name="Normal 9 15 2 2 2 2 3" xfId="45719" xr:uid="{4ABA72E2-4416-4D75-B2C6-598E2E93C954}"/>
    <cellStyle name="Normal 9 15 2 2 2 3" xfId="23466" xr:uid="{DBADF51A-A004-4516-B9AD-85E2206E9599}"/>
    <cellStyle name="Normal 9 15 2 2 2 4" xfId="38299" xr:uid="{A1F9C20E-43A5-417E-9184-42EFF0634BCD}"/>
    <cellStyle name="Normal 9 15 2 2 3" xfId="12810" xr:uid="{C7520E97-046F-4057-A211-40443F6D06D7}"/>
    <cellStyle name="Normal 9 15 2 2 3 2" xfId="27648" xr:uid="{0CEDCD6E-60B8-4162-8ACF-6D35E7F42196}"/>
    <cellStyle name="Normal 9 15 2 2 3 3" xfId="42481" xr:uid="{7F4D5B13-A66D-48F8-AF3F-D8D822722DD7}"/>
    <cellStyle name="Normal 9 15 2 2 4" xfId="20228" xr:uid="{5C8C4D95-05EF-44EC-A032-E1F83C5A3CB8}"/>
    <cellStyle name="Normal 9 15 2 2 5" xfId="35061" xr:uid="{257E7F63-789F-4AD4-897C-5E16D3650FC9}"/>
    <cellStyle name="Normal 9 15 2 3" xfId="7248" xr:uid="{1652875C-3FCB-417A-8DC9-58824FDB29AB}"/>
    <cellStyle name="Normal 9 15 2 3 2" xfId="14671" xr:uid="{6C54F0A6-C257-444D-B92D-1817F9382FDA}"/>
    <cellStyle name="Normal 9 15 2 3 2 2" xfId="29509" xr:uid="{A4E5BAB6-3F82-4550-986C-46C7B7763CE4}"/>
    <cellStyle name="Normal 9 15 2 3 2 3" xfId="44342" xr:uid="{6DED3E4E-43A1-436C-A8A9-5DB80F678E4B}"/>
    <cellStyle name="Normal 9 15 2 3 3" xfId="22089" xr:uid="{767AE4AB-AC42-4C1E-A5D6-3CA6C989B4E9}"/>
    <cellStyle name="Normal 9 15 2 3 4" xfId="36922" xr:uid="{5DB2F781-4D07-4042-A39E-B09931B27329}"/>
    <cellStyle name="Normal 9 15 2 4" xfId="11433" xr:uid="{286935B2-36F4-4ACF-96D6-5BE03117186D}"/>
    <cellStyle name="Normal 9 15 2 4 2" xfId="26271" xr:uid="{CA1952F8-2B34-40AC-9FBF-E57E6560E4D3}"/>
    <cellStyle name="Normal 9 15 2 4 3" xfId="41104" xr:uid="{5E5309E8-B8B1-4CB2-8B0E-BBF565425340}"/>
    <cellStyle name="Normal 9 15 2 5" xfId="18851" xr:uid="{27C3B840-943D-4E0D-97C7-AE759286C90A}"/>
    <cellStyle name="Normal 9 15 2 6" xfId="33684" xr:uid="{75A1F1E2-EC12-40AF-9B4A-EEF7DDFB23F0}"/>
    <cellStyle name="Normal 9 15 3" xfId="4014" xr:uid="{313D222D-566F-4A52-B8B6-461A66CECFF0}"/>
    <cellStyle name="Normal 9 15 3 2" xfId="5387" xr:uid="{07F3F8A6-141F-40A9-97C7-9439EB9A0C32}"/>
    <cellStyle name="Normal 9 15 3 2 2" xfId="8626" xr:uid="{F114309F-02D4-4FDC-88FB-5951B94B944D}"/>
    <cellStyle name="Normal 9 15 3 2 2 2" xfId="16049" xr:uid="{A98DB198-5F93-48BA-9322-BCF8B8566448}"/>
    <cellStyle name="Normal 9 15 3 2 2 2 2" xfId="30887" xr:uid="{B1883910-DBF4-4ADE-81A1-A9C5C85D13FE}"/>
    <cellStyle name="Normal 9 15 3 2 2 2 3" xfId="45720" xr:uid="{BF2BE0D6-4540-4196-A9F3-1DABB85CF990}"/>
    <cellStyle name="Normal 9 15 3 2 2 3" xfId="23467" xr:uid="{F8208C6B-6437-4044-BCBA-36A7E508AB6D}"/>
    <cellStyle name="Normal 9 15 3 2 2 4" xfId="38300" xr:uid="{4B9DD38D-37CE-495F-A639-7929BA4D0443}"/>
    <cellStyle name="Normal 9 15 3 2 3" xfId="12811" xr:uid="{6193C581-CDDA-4CAE-956D-F70A268587F5}"/>
    <cellStyle name="Normal 9 15 3 2 3 2" xfId="27649" xr:uid="{3E6F8063-1184-4892-A34F-8C6EEC231BF6}"/>
    <cellStyle name="Normal 9 15 3 2 3 3" xfId="42482" xr:uid="{0C28813C-01B0-4272-82DA-63758187B8CD}"/>
    <cellStyle name="Normal 9 15 3 2 4" xfId="20229" xr:uid="{83BBCD40-0770-472E-9262-E2BF8B9981A9}"/>
    <cellStyle name="Normal 9 15 3 2 5" xfId="35062" xr:uid="{9311FA40-83B2-493D-8283-53CF30CE0F7F}"/>
    <cellStyle name="Normal 9 15 3 3" xfId="7249" xr:uid="{7394CAF5-7F86-460B-886C-1142B4718B48}"/>
    <cellStyle name="Normal 9 15 3 3 2" xfId="14672" xr:uid="{493FDAB7-0FF7-4D1D-9E97-563A3D1F179C}"/>
    <cellStyle name="Normal 9 15 3 3 2 2" xfId="29510" xr:uid="{284BBEE6-B8DA-44B8-8792-D84A9C153F00}"/>
    <cellStyle name="Normal 9 15 3 3 2 3" xfId="44343" xr:uid="{97B557D0-3095-413D-8524-67CFD9B01B3C}"/>
    <cellStyle name="Normal 9 15 3 3 3" xfId="22090" xr:uid="{E55652B7-3439-4C81-9D59-13697DEE214B}"/>
    <cellStyle name="Normal 9 15 3 3 4" xfId="36923" xr:uid="{9330763B-616D-4471-A322-787737C34A68}"/>
    <cellStyle name="Normal 9 15 3 4" xfId="11434" xr:uid="{2DCD8C54-662C-4A50-9E9C-F7AE911E4854}"/>
    <cellStyle name="Normal 9 15 3 4 2" xfId="26272" xr:uid="{A807C6BC-9202-46F9-AB0C-CE246295A4D3}"/>
    <cellStyle name="Normal 9 15 3 4 3" xfId="41105" xr:uid="{8B236AE0-081D-4618-92BA-1CAB313B2916}"/>
    <cellStyle name="Normal 9 15 3 5" xfId="18852" xr:uid="{45DA19FE-D0FC-4670-8997-1639C19DC06A}"/>
    <cellStyle name="Normal 9 15 3 6" xfId="33685" xr:uid="{9F30DA51-A0B5-471F-A877-25D3B6D03A81}"/>
    <cellStyle name="Normal 9 15 4" xfId="5388" xr:uid="{3221456C-7173-41A6-85EC-C30E0BD1736B}"/>
    <cellStyle name="Normal 9 15 4 2" xfId="8627" xr:uid="{3F51D3F8-ED80-4489-B5DB-EFD43FCD4F3A}"/>
    <cellStyle name="Normal 9 15 4 2 2" xfId="16050" xr:uid="{F0F22245-965A-4AEE-A7ED-82B193A7FE96}"/>
    <cellStyle name="Normal 9 15 4 2 2 2" xfId="30888" xr:uid="{64E3F438-C9A3-42A7-9461-A3B301361E97}"/>
    <cellStyle name="Normal 9 15 4 2 2 3" xfId="45721" xr:uid="{2E01461C-77B6-446B-BC1F-76162874C634}"/>
    <cellStyle name="Normal 9 15 4 2 3" xfId="23468" xr:uid="{85FC3789-C1D0-4728-BB88-2E5C306B6DE0}"/>
    <cellStyle name="Normal 9 15 4 2 4" xfId="38301" xr:uid="{1B01A0E3-DC63-4C02-9FCB-0EB8592877A9}"/>
    <cellStyle name="Normal 9 15 4 3" xfId="12812" xr:uid="{1BA677AB-709A-49F7-B463-1ECE0CF94443}"/>
    <cellStyle name="Normal 9 15 4 3 2" xfId="27650" xr:uid="{7657A46E-5EB8-4F20-BD63-10153E357776}"/>
    <cellStyle name="Normal 9 15 4 3 3" xfId="42483" xr:uid="{99C35815-2352-4A04-BD6A-70EE928B37B1}"/>
    <cellStyle name="Normal 9 15 4 4" xfId="20230" xr:uid="{40324018-707C-4098-BDB7-31E41085BD82}"/>
    <cellStyle name="Normal 9 15 4 5" xfId="35063" xr:uid="{CB1F1CC6-C0BC-4A82-B32E-B64727056BE0}"/>
    <cellStyle name="Normal 9 15 5" xfId="5750" xr:uid="{9BDFB87C-8EF6-418D-BC52-0FD6843EC4B3}"/>
    <cellStyle name="Normal 9 15 5 2" xfId="8990" xr:uid="{3CB0D80E-2BE1-4B85-A2C0-3B80524E61D7}"/>
    <cellStyle name="Normal 9 15 5 2 2" xfId="16413" xr:uid="{9866E9EC-0EC3-4DCF-8181-D3675DA5745D}"/>
    <cellStyle name="Normal 9 15 5 2 2 2" xfId="31251" xr:uid="{4F35CF3A-BD7E-4DB4-9A16-44DB68ED45D0}"/>
    <cellStyle name="Normal 9 15 5 2 2 3" xfId="46084" xr:uid="{CB2B4A76-C66D-47FA-BE01-42E7F4CCDCAE}"/>
    <cellStyle name="Normal 9 15 5 2 3" xfId="23831" xr:uid="{234F5DC4-033F-40A5-BDF0-8C06109F0953}"/>
    <cellStyle name="Normal 9 15 5 2 4" xfId="38664" xr:uid="{E5C4DDD2-520A-4359-A0DD-FF7EC8FB8709}"/>
    <cellStyle name="Normal 9 15 5 3" xfId="13175" xr:uid="{2F2E83FD-0DA1-4C8D-8C06-17F2523C70EA}"/>
    <cellStyle name="Normal 9 15 5 3 2" xfId="28013" xr:uid="{7032E71E-8673-43E1-88C2-64EC6B631353}"/>
    <cellStyle name="Normal 9 15 5 3 3" xfId="42846" xr:uid="{45A7D52F-4727-407B-9EAB-9E5A3F6613F3}"/>
    <cellStyle name="Normal 9 15 5 4" xfId="20593" xr:uid="{03B889E2-D90C-437B-9A43-54CA9AB9982C}"/>
    <cellStyle name="Normal 9 15 5 5" xfId="35426" xr:uid="{CAFE7D96-1151-4E03-A896-1199ECC01B80}"/>
    <cellStyle name="Normal 9 15 6" xfId="4012" xr:uid="{73D77429-CC67-4B72-B7FB-86C4E7E2E88D}"/>
    <cellStyle name="Normal 9 15 6 2" xfId="9710" xr:uid="{BFE30FEF-F419-454E-987E-E186C68F2A89}"/>
    <cellStyle name="Normal 9 15 6 2 2" xfId="17133" xr:uid="{D69AE336-CE64-4C46-BF05-2789C0A92AE5}"/>
    <cellStyle name="Normal 9 15 6 2 2 2" xfId="31971" xr:uid="{5E53AF11-31CB-4C81-9B4A-091E59EDF1A0}"/>
    <cellStyle name="Normal 9 15 6 2 2 3" xfId="46804" xr:uid="{72160B9B-D9A9-4A5D-B6DC-7A6A0214472F}"/>
    <cellStyle name="Normal 9 15 6 2 3" xfId="24551" xr:uid="{B847A88F-04AC-4009-9253-45C3FFADF5CB}"/>
    <cellStyle name="Normal 9 15 6 2 4" xfId="39384" xr:uid="{6512D519-8ABF-47EF-83D5-B11A3FD3138D}"/>
    <cellStyle name="Normal 9 15 6 3" xfId="11432" xr:uid="{BC35509E-9F75-4177-95CA-F58D761ACACB}"/>
    <cellStyle name="Normal 9 15 6 3 2" xfId="26270" xr:uid="{D80F2558-D8CD-4BBC-BDA4-DE402580C710}"/>
    <cellStyle name="Normal 9 15 6 3 3" xfId="41103" xr:uid="{AECDF3A5-6BDA-4306-AB41-F547E6A88814}"/>
    <cellStyle name="Normal 9 15 6 4" xfId="18850" xr:uid="{CD3ECC5E-A2BA-44D1-A14D-050DF9761891}"/>
    <cellStyle name="Normal 9 15 6 5" xfId="33683" xr:uid="{47AE8D32-8A31-4FE7-9512-170E4E92B3D1}"/>
    <cellStyle name="Normal 9 15 7" xfId="7247" xr:uid="{B8ECC8C8-7CED-412C-B336-D18D293871E7}"/>
    <cellStyle name="Normal 9 15 7 2" xfId="14670" xr:uid="{7F9CA1E7-AFD6-47E4-BCB0-EB5D15BBA8F9}"/>
    <cellStyle name="Normal 9 15 7 2 2" xfId="29508" xr:uid="{EF6739DC-6F50-4F39-9FB0-507596ACBF54}"/>
    <cellStyle name="Normal 9 15 7 2 3" xfId="44341" xr:uid="{AA7A2AAE-BD8A-4B8C-B186-2EA30401601A}"/>
    <cellStyle name="Normal 9 15 7 3" xfId="22088" xr:uid="{5D1233B1-7703-4C60-84C4-38141E3E8559}"/>
    <cellStyle name="Normal 9 15 7 4" xfId="36921" xr:uid="{81C08680-9E46-4534-8DBB-8722BC628A8A}"/>
    <cellStyle name="Normal 9 15 8" xfId="10017" xr:uid="{EDCCD5FD-3A5F-4170-B724-94BCF5AF1645}"/>
    <cellStyle name="Normal 9 15 8 2" xfId="24855" xr:uid="{D137962F-D85E-407C-8B71-76CDA4B05755}"/>
    <cellStyle name="Normal 9 15 8 3" xfId="39688" xr:uid="{71263708-1FA7-48AE-949A-C2D459B33623}"/>
    <cellStyle name="Normal 9 15 9" xfId="17435" xr:uid="{574CE306-F7EA-44F3-B347-6E52A5F9B3E6}"/>
    <cellStyle name="Normal 9 16" xfId="2477" xr:uid="{9496FD9B-A60D-4BA8-B9A0-499189A6B57F}"/>
    <cellStyle name="Normal 9 16 10" xfId="32272" xr:uid="{04B399B5-F2B2-4965-80A0-27A411CCDCE8}"/>
    <cellStyle name="Normal 9 16 2" xfId="4016" xr:uid="{EB7D51B2-1759-4234-BB2B-92968A3BAE4E}"/>
    <cellStyle name="Normal 9 16 2 2" xfId="5389" xr:uid="{3FD9AF1A-4786-4E2F-BBD9-3980F90B11EA}"/>
    <cellStyle name="Normal 9 16 2 2 2" xfId="8628" xr:uid="{9ADE60A3-B010-42A9-BEF1-390D338D5167}"/>
    <cellStyle name="Normal 9 16 2 2 2 2" xfId="16051" xr:uid="{B2EE041D-582E-421D-A7D6-9DE1983F85C8}"/>
    <cellStyle name="Normal 9 16 2 2 2 2 2" xfId="30889" xr:uid="{1B2FAA44-195A-4C8A-AAA7-E9891334EC41}"/>
    <cellStyle name="Normal 9 16 2 2 2 2 3" xfId="45722" xr:uid="{AFB6C043-546B-437F-BA40-6763CE2F771C}"/>
    <cellStyle name="Normal 9 16 2 2 2 3" xfId="23469" xr:uid="{533CB798-47F6-4235-A22C-6BF4D7B01889}"/>
    <cellStyle name="Normal 9 16 2 2 2 4" xfId="38302" xr:uid="{8DDB1A2F-FCD1-4B12-B666-E5F87BC0B55A}"/>
    <cellStyle name="Normal 9 16 2 2 3" xfId="12813" xr:uid="{27C666F8-67C5-453C-876F-B99EDF6CA001}"/>
    <cellStyle name="Normal 9 16 2 2 3 2" xfId="27651" xr:uid="{F0038A04-163D-4D84-B9D8-0262544DBE6F}"/>
    <cellStyle name="Normal 9 16 2 2 3 3" xfId="42484" xr:uid="{5759BD2C-3EC1-436D-9067-3015CA2AC6F1}"/>
    <cellStyle name="Normal 9 16 2 2 4" xfId="20231" xr:uid="{C465D755-57F8-46C8-8868-0BB004692523}"/>
    <cellStyle name="Normal 9 16 2 2 5" xfId="35064" xr:uid="{F7A5AE09-766C-4C17-9E9F-C376CBE4F4ED}"/>
    <cellStyle name="Normal 9 16 2 3" xfId="7251" xr:uid="{3085D6F5-A7A6-44EA-8013-C1C6DCD4AEAC}"/>
    <cellStyle name="Normal 9 16 2 3 2" xfId="14674" xr:uid="{72A4C64B-EF59-4429-8469-63B0ED1CA8F4}"/>
    <cellStyle name="Normal 9 16 2 3 2 2" xfId="29512" xr:uid="{F43062D2-FEB9-4C18-8C38-3596CC63D838}"/>
    <cellStyle name="Normal 9 16 2 3 2 3" xfId="44345" xr:uid="{EA68484F-CD10-45E5-8A16-EE3A148C1630}"/>
    <cellStyle name="Normal 9 16 2 3 3" xfId="22092" xr:uid="{DF3951CA-5FDD-497B-AC67-81C53CF359D1}"/>
    <cellStyle name="Normal 9 16 2 3 4" xfId="36925" xr:uid="{07E1075B-2606-44DE-B827-8D3C42B641D4}"/>
    <cellStyle name="Normal 9 16 2 4" xfId="11436" xr:uid="{89CBB9A8-FFEA-45EE-BBBF-AA5D49B2A7FD}"/>
    <cellStyle name="Normal 9 16 2 4 2" xfId="26274" xr:uid="{2FD1932A-10E8-4918-B14E-1C34158692D3}"/>
    <cellStyle name="Normal 9 16 2 4 3" xfId="41107" xr:uid="{C1FDB96D-4740-40C6-9D9B-EA734FCBD10D}"/>
    <cellStyle name="Normal 9 16 2 5" xfId="18854" xr:uid="{D3A70A60-9904-4DC7-AD31-3A82E8D76827}"/>
    <cellStyle name="Normal 9 16 2 6" xfId="33687" xr:uid="{45650474-9BCB-4D61-B53D-0A6F907CE962}"/>
    <cellStyle name="Normal 9 16 3" xfId="4017" xr:uid="{AAEF00DE-9E6B-4D1A-ACFE-4B213D2BCD42}"/>
    <cellStyle name="Normal 9 16 3 2" xfId="5390" xr:uid="{F3102B68-8FA1-43A6-9480-69F277742BB2}"/>
    <cellStyle name="Normal 9 16 3 2 2" xfId="8629" xr:uid="{0431094A-EE9C-471B-B705-A32D786FC060}"/>
    <cellStyle name="Normal 9 16 3 2 2 2" xfId="16052" xr:uid="{F0A71A73-EC14-4999-8DAB-2DFE36908D12}"/>
    <cellStyle name="Normal 9 16 3 2 2 2 2" xfId="30890" xr:uid="{F4169D02-5DC9-4360-A09C-76E3CCB7D789}"/>
    <cellStyle name="Normal 9 16 3 2 2 2 3" xfId="45723" xr:uid="{43F37C37-EF47-4F84-AED2-723EF37FB8F8}"/>
    <cellStyle name="Normal 9 16 3 2 2 3" xfId="23470" xr:uid="{7221E6D9-D578-4BA6-8679-0B87AFC8EBF7}"/>
    <cellStyle name="Normal 9 16 3 2 2 4" xfId="38303" xr:uid="{2F77A6BC-8690-4BD9-BA86-BA3C218E6BF8}"/>
    <cellStyle name="Normal 9 16 3 2 3" xfId="12814" xr:uid="{2FC96EE3-DDC0-4499-85FC-D488E0658FA3}"/>
    <cellStyle name="Normal 9 16 3 2 3 2" xfId="27652" xr:uid="{9C52B631-5B01-4B65-B3C7-5841728E56EC}"/>
    <cellStyle name="Normal 9 16 3 2 3 3" xfId="42485" xr:uid="{870A4378-C10D-4D8D-AE3A-BAA03292CC39}"/>
    <cellStyle name="Normal 9 16 3 2 4" xfId="20232" xr:uid="{1CF6E6F5-95ED-4103-B24C-B32E9380C407}"/>
    <cellStyle name="Normal 9 16 3 2 5" xfId="35065" xr:uid="{1B6185D5-42E1-46FD-BD6C-BCAF363823C3}"/>
    <cellStyle name="Normal 9 16 3 3" xfId="7252" xr:uid="{FD72197D-BDCD-4696-8E03-4DAC29140436}"/>
    <cellStyle name="Normal 9 16 3 3 2" xfId="14675" xr:uid="{37402D17-65DC-43E0-AEA1-04A475252D41}"/>
    <cellStyle name="Normal 9 16 3 3 2 2" xfId="29513" xr:uid="{35C18B1A-1BDC-4C85-A0C3-017C883A5FCF}"/>
    <cellStyle name="Normal 9 16 3 3 2 3" xfId="44346" xr:uid="{5191E2BC-B9E9-4C22-A2DF-9B6A63408368}"/>
    <cellStyle name="Normal 9 16 3 3 3" xfId="22093" xr:uid="{2125EBDB-0406-44D5-BC8C-F80E7AC82191}"/>
    <cellStyle name="Normal 9 16 3 3 4" xfId="36926" xr:uid="{89E2E7F8-67F6-4C81-BB61-6CCFAC9000EA}"/>
    <cellStyle name="Normal 9 16 3 4" xfId="11437" xr:uid="{A4071857-5E35-465D-85FA-742BCCA3FE42}"/>
    <cellStyle name="Normal 9 16 3 4 2" xfId="26275" xr:uid="{81E140D9-E86D-49EF-84EE-6641EAE7D208}"/>
    <cellStyle name="Normal 9 16 3 4 3" xfId="41108" xr:uid="{9D225103-7EC7-490F-8BC2-A6530135EB2F}"/>
    <cellStyle name="Normal 9 16 3 5" xfId="18855" xr:uid="{DB401BB2-F373-45F0-BCBD-13B2B1F15421}"/>
    <cellStyle name="Normal 9 16 3 6" xfId="33688" xr:uid="{AA962346-AF9F-4FBE-A678-D872CDC481A8}"/>
    <cellStyle name="Normal 9 16 4" xfId="5391" xr:uid="{A0A683A9-18DF-4888-A0F9-6398245EFCEE}"/>
    <cellStyle name="Normal 9 16 4 2" xfId="8630" xr:uid="{F98FD02C-4A91-4617-9A68-FA7600E916B8}"/>
    <cellStyle name="Normal 9 16 4 2 2" xfId="16053" xr:uid="{9E099E5E-81D2-4549-A292-FD166611010D}"/>
    <cellStyle name="Normal 9 16 4 2 2 2" xfId="30891" xr:uid="{05368F9D-3044-4BA2-B8BD-0A6195559E1E}"/>
    <cellStyle name="Normal 9 16 4 2 2 3" xfId="45724" xr:uid="{20D472CA-14F6-417C-98E6-CE6B4F237C9A}"/>
    <cellStyle name="Normal 9 16 4 2 3" xfId="23471" xr:uid="{0113C0F6-7800-409A-B0AC-B0D41D5BA518}"/>
    <cellStyle name="Normal 9 16 4 2 4" xfId="38304" xr:uid="{5A648F2F-7E75-4FCF-80FD-414F1412B7D9}"/>
    <cellStyle name="Normal 9 16 4 3" xfId="12815" xr:uid="{FD9A01E5-3DFA-4861-A5D4-5CCAB33BE965}"/>
    <cellStyle name="Normal 9 16 4 3 2" xfId="27653" xr:uid="{3ADA4F7C-142F-4029-87E3-553DE28AC139}"/>
    <cellStyle name="Normal 9 16 4 3 3" xfId="42486" xr:uid="{A8F0D1C5-AFFB-4F8E-AE90-9DA985EC1E9D}"/>
    <cellStyle name="Normal 9 16 4 4" xfId="20233" xr:uid="{B4AC96D6-04E3-4DF8-A96B-E8BB7E1D9171}"/>
    <cellStyle name="Normal 9 16 4 5" xfId="35066" xr:uid="{0C8BFC14-7CF6-45ED-9FC3-718F3DEAE66A}"/>
    <cellStyle name="Normal 9 16 5" xfId="5869" xr:uid="{313C4609-F46C-4D57-9609-F7B8D6C53D76}"/>
    <cellStyle name="Normal 9 16 5 2" xfId="9108" xr:uid="{9910B483-02D5-4B63-A3C1-D674D4EE7046}"/>
    <cellStyle name="Normal 9 16 5 2 2" xfId="16531" xr:uid="{6E51D07E-BDEB-4D2D-96AA-D2E73CDA0D1F}"/>
    <cellStyle name="Normal 9 16 5 2 2 2" xfId="31369" xr:uid="{BB2988AC-5127-4254-AEA9-6820609BC2CD}"/>
    <cellStyle name="Normal 9 16 5 2 2 3" xfId="46202" xr:uid="{2F8BBBC6-F4F1-400C-BE10-1FB49F756F69}"/>
    <cellStyle name="Normal 9 16 5 2 3" xfId="23949" xr:uid="{296E680C-01BC-49F9-BFBB-D298AF994F76}"/>
    <cellStyle name="Normal 9 16 5 2 4" xfId="38782" xr:uid="{325DBDE0-02AA-4F75-9B89-36B0F3FA4EE1}"/>
    <cellStyle name="Normal 9 16 5 3" xfId="13293" xr:uid="{9A0FE08C-9066-49A5-BB0F-CE07654B1100}"/>
    <cellStyle name="Normal 9 16 5 3 2" xfId="28131" xr:uid="{837C32F1-D3B9-4F27-879F-6719DE4A4C7E}"/>
    <cellStyle name="Normal 9 16 5 3 3" xfId="42964" xr:uid="{7599E31B-5FF7-4B96-956E-02F1B487EF11}"/>
    <cellStyle name="Normal 9 16 5 4" xfId="20711" xr:uid="{1F05F0E8-B428-422C-BA9F-D4FCA12E9B9B}"/>
    <cellStyle name="Normal 9 16 5 5" xfId="35544" xr:uid="{AE45902F-9DD5-4174-9EE5-7326D99F0D14}"/>
    <cellStyle name="Normal 9 16 6" xfId="4015" xr:uid="{A5281C45-D600-44B9-AEB0-731EF10BBAA6}"/>
    <cellStyle name="Normal 9 16 6 2" xfId="9711" xr:uid="{30FCAB6C-8B88-4C99-953D-C4BDCEE330DC}"/>
    <cellStyle name="Normal 9 16 6 2 2" xfId="17134" xr:uid="{4D409B54-B427-4B6F-BE2A-4E0EC4AA334C}"/>
    <cellStyle name="Normal 9 16 6 2 2 2" xfId="31972" xr:uid="{0038F832-97E7-4ACC-9D72-16A47A898EC2}"/>
    <cellStyle name="Normal 9 16 6 2 2 3" xfId="46805" xr:uid="{6C371F58-5C61-4E24-A459-EE3048347F5F}"/>
    <cellStyle name="Normal 9 16 6 2 3" xfId="24552" xr:uid="{2149A76E-D4C9-4471-B2AF-D4344CCA603B}"/>
    <cellStyle name="Normal 9 16 6 2 4" xfId="39385" xr:uid="{C8C1941F-0192-4746-A1A6-C7DDE78299E7}"/>
    <cellStyle name="Normal 9 16 6 3" xfId="11435" xr:uid="{B2EE47DD-4F62-4E5A-9018-0B44C7308DE6}"/>
    <cellStyle name="Normal 9 16 6 3 2" xfId="26273" xr:uid="{ED47DF24-CE41-45E4-A8EC-E3E5FCD888D3}"/>
    <cellStyle name="Normal 9 16 6 3 3" xfId="41106" xr:uid="{F90B060D-523F-41B9-B3A8-A102496EAE78}"/>
    <cellStyle name="Normal 9 16 6 4" xfId="18853" xr:uid="{420ADD19-DD22-4C25-ABA8-5FD6553AAC24}"/>
    <cellStyle name="Normal 9 16 6 5" xfId="33686" xr:uid="{F380BEAB-6811-4128-8FEB-B343499C562D}"/>
    <cellStyle name="Normal 9 16 7" xfId="7250" xr:uid="{25FDA999-AFF9-4D39-902F-33EEB4231246}"/>
    <cellStyle name="Normal 9 16 7 2" xfId="14673" xr:uid="{789A923A-2647-4ABB-AC11-26CD644E9984}"/>
    <cellStyle name="Normal 9 16 7 2 2" xfId="29511" xr:uid="{80B3CAC1-1702-437D-9E69-D4F90C3E59AB}"/>
    <cellStyle name="Normal 9 16 7 2 3" xfId="44344" xr:uid="{96B65A8D-3033-4BAA-8919-DA342A00F48F}"/>
    <cellStyle name="Normal 9 16 7 3" xfId="22091" xr:uid="{9949D4B3-49DF-4EF8-994F-6F4C5ADE8113}"/>
    <cellStyle name="Normal 9 16 7 4" xfId="36924" xr:uid="{5349C0CF-4D09-4B58-B31A-7595BD35EAA6}"/>
    <cellStyle name="Normal 9 16 8" xfId="10021" xr:uid="{9D111B2D-C0C0-43E8-858A-E09D04E876BA}"/>
    <cellStyle name="Normal 9 16 8 2" xfId="24859" xr:uid="{CB59D896-D804-4BAA-B56F-04C04089E6ED}"/>
    <cellStyle name="Normal 9 16 8 3" xfId="39692" xr:uid="{411C3D6F-BECD-41CC-B3BC-1AF8ED6306D3}"/>
    <cellStyle name="Normal 9 16 9" xfId="17439" xr:uid="{CBFFB0AE-6861-4240-B847-9E77372CA1C4}"/>
    <cellStyle name="Normal 9 17" xfId="2487" xr:uid="{AD675360-1C58-4ADA-AC77-07F15832B915}"/>
    <cellStyle name="Normal 9 17 10" xfId="32279" xr:uid="{B827283D-B174-439F-B2B4-5E5AA9FA951B}"/>
    <cellStyle name="Normal 9 17 2" xfId="4019" xr:uid="{9885CB8A-00C8-4992-B2AD-61C55EDFC578}"/>
    <cellStyle name="Normal 9 17 2 2" xfId="5392" xr:uid="{46C689E1-6AB9-47B6-92DD-F6372F616182}"/>
    <cellStyle name="Normal 9 17 2 2 2" xfId="8631" xr:uid="{F019C192-D3BB-4175-BF5E-283A61C2CFA6}"/>
    <cellStyle name="Normal 9 17 2 2 2 2" xfId="16054" xr:uid="{C3165FD2-759F-4973-885B-1EF0EC3E5B30}"/>
    <cellStyle name="Normal 9 17 2 2 2 2 2" xfId="30892" xr:uid="{69635049-9F5F-48C5-83B6-FCE31F4EBD90}"/>
    <cellStyle name="Normal 9 17 2 2 2 2 3" xfId="45725" xr:uid="{F39B8714-F1C5-4679-BF60-8DC0ABDB74ED}"/>
    <cellStyle name="Normal 9 17 2 2 2 3" xfId="23472" xr:uid="{8CA0FD35-C81E-455F-9828-46C76F56A76B}"/>
    <cellStyle name="Normal 9 17 2 2 2 4" xfId="38305" xr:uid="{42860119-3E57-4F26-9EE0-F3BA9E958894}"/>
    <cellStyle name="Normal 9 17 2 2 3" xfId="12816" xr:uid="{B564E460-6A47-4573-8E43-8DE4C925C91D}"/>
    <cellStyle name="Normal 9 17 2 2 3 2" xfId="27654" xr:uid="{002DE87D-6FAE-41C8-8E98-88375AAF5AF9}"/>
    <cellStyle name="Normal 9 17 2 2 3 3" xfId="42487" xr:uid="{300C7A1E-C85D-47B0-944A-E7814E2C013E}"/>
    <cellStyle name="Normal 9 17 2 2 4" xfId="20234" xr:uid="{05CEE954-BDC6-4312-A33F-976D1A98F099}"/>
    <cellStyle name="Normal 9 17 2 2 5" xfId="35067" xr:uid="{A45F38DA-51D7-4F4A-8EE4-69ECFFE9F5E2}"/>
    <cellStyle name="Normal 9 17 2 3" xfId="7254" xr:uid="{24E9C04A-44E0-4BA3-852E-2525F31AFE4B}"/>
    <cellStyle name="Normal 9 17 2 3 2" xfId="14677" xr:uid="{AACB3462-2DD7-431D-9412-5847416681CE}"/>
    <cellStyle name="Normal 9 17 2 3 2 2" xfId="29515" xr:uid="{1BC7C3C9-EAC6-49A4-AB78-E3A9C7286CE2}"/>
    <cellStyle name="Normal 9 17 2 3 2 3" xfId="44348" xr:uid="{E38D501B-DA24-4DB0-ACDB-16743F01C6F9}"/>
    <cellStyle name="Normal 9 17 2 3 3" xfId="22095" xr:uid="{5978D4C0-1586-42A8-8794-31CF1AC6088A}"/>
    <cellStyle name="Normal 9 17 2 3 4" xfId="36928" xr:uid="{CFD78B5D-3EC1-48C3-BC1C-9E989F70DF68}"/>
    <cellStyle name="Normal 9 17 2 4" xfId="11439" xr:uid="{58E424D7-AF52-40AA-9700-CF61C65AFD44}"/>
    <cellStyle name="Normal 9 17 2 4 2" xfId="26277" xr:uid="{D43F5934-CF3C-419C-8136-89056A29C3E8}"/>
    <cellStyle name="Normal 9 17 2 4 3" xfId="41110" xr:uid="{0E183D1E-1A0F-464A-A38D-14EE3AA6A58C}"/>
    <cellStyle name="Normal 9 17 2 5" xfId="18857" xr:uid="{A9B454BB-D984-460E-A227-CA795F8A04BE}"/>
    <cellStyle name="Normal 9 17 2 6" xfId="33690" xr:uid="{32C24B2D-4316-4D67-90B6-2DCB7C3FFC90}"/>
    <cellStyle name="Normal 9 17 3" xfId="4020" xr:uid="{09BA76D2-A5C7-4BD6-BBDE-A6D9BF226F3A}"/>
    <cellStyle name="Normal 9 17 3 2" xfId="5393" xr:uid="{D785279F-0972-4700-A6B9-644C05907294}"/>
    <cellStyle name="Normal 9 17 3 2 2" xfId="8632" xr:uid="{84A94698-E646-4AF6-AAC0-DA42A503B954}"/>
    <cellStyle name="Normal 9 17 3 2 2 2" xfId="16055" xr:uid="{1C39AF99-6E87-4F62-8ADF-053CFCB0910E}"/>
    <cellStyle name="Normal 9 17 3 2 2 2 2" xfId="30893" xr:uid="{963FDFD6-EDDF-4817-9690-018287704A0D}"/>
    <cellStyle name="Normal 9 17 3 2 2 2 3" xfId="45726" xr:uid="{67C06E77-D194-4C38-924B-E285C5E7403F}"/>
    <cellStyle name="Normal 9 17 3 2 2 3" xfId="23473" xr:uid="{4E9F55F9-14DB-4428-994B-AF7820DD3F0E}"/>
    <cellStyle name="Normal 9 17 3 2 2 4" xfId="38306" xr:uid="{B5D79BF0-CC4D-4763-8A8C-F1F271A01C49}"/>
    <cellStyle name="Normal 9 17 3 2 3" xfId="12817" xr:uid="{D0275658-EC88-4BF1-8CE1-113D7889A3DE}"/>
    <cellStyle name="Normal 9 17 3 2 3 2" xfId="27655" xr:uid="{341ADAF7-18F6-4678-994D-0F253D5194BA}"/>
    <cellStyle name="Normal 9 17 3 2 3 3" xfId="42488" xr:uid="{1DF2314B-61EA-49CB-BB42-1D6A0B492B77}"/>
    <cellStyle name="Normal 9 17 3 2 4" xfId="20235" xr:uid="{403A8B6E-D3CC-45E9-8653-8C40F77753D4}"/>
    <cellStyle name="Normal 9 17 3 2 5" xfId="35068" xr:uid="{47A890BD-21D3-46B9-A663-FFB646D915F7}"/>
    <cellStyle name="Normal 9 17 3 3" xfId="7255" xr:uid="{30C66EBC-7468-4561-8752-D58B052EE25A}"/>
    <cellStyle name="Normal 9 17 3 3 2" xfId="14678" xr:uid="{C0CB72FF-EAB5-4CC2-BD0B-4D918D38C29B}"/>
    <cellStyle name="Normal 9 17 3 3 2 2" xfId="29516" xr:uid="{C6A0CB36-7916-46E7-B30F-9CCDD6E91404}"/>
    <cellStyle name="Normal 9 17 3 3 2 3" xfId="44349" xr:uid="{36BCD325-9415-4312-B7A6-A0159C34210F}"/>
    <cellStyle name="Normal 9 17 3 3 3" xfId="22096" xr:uid="{28870EFC-C9E4-4626-83BF-DAB79F1CDC8A}"/>
    <cellStyle name="Normal 9 17 3 3 4" xfId="36929" xr:uid="{FA82BD39-C865-42B7-A381-8A186C0031A3}"/>
    <cellStyle name="Normal 9 17 3 4" xfId="11440" xr:uid="{CC8BBE21-5B56-46BF-88F5-7BF090DADA49}"/>
    <cellStyle name="Normal 9 17 3 4 2" xfId="26278" xr:uid="{6238FA63-D917-4DFF-869C-CFB1110B4014}"/>
    <cellStyle name="Normal 9 17 3 4 3" xfId="41111" xr:uid="{C8443C1C-85E2-4441-9A54-934F59DB17DA}"/>
    <cellStyle name="Normal 9 17 3 5" xfId="18858" xr:uid="{F1B66566-DEE8-4633-8FAB-8E9B6B54F078}"/>
    <cellStyle name="Normal 9 17 3 6" xfId="33691" xr:uid="{35D836D5-2073-45F8-B54D-3F14752083BE}"/>
    <cellStyle name="Normal 9 17 4" xfId="5394" xr:uid="{FA705ADC-B129-4446-B7A6-440FAE015A64}"/>
    <cellStyle name="Normal 9 17 4 2" xfId="8633" xr:uid="{EAE6BBD8-08BE-4FA2-9DDE-E65E379C0623}"/>
    <cellStyle name="Normal 9 17 4 2 2" xfId="16056" xr:uid="{AD7BFA75-28AE-443C-B442-7FA32CB3E7BD}"/>
    <cellStyle name="Normal 9 17 4 2 2 2" xfId="30894" xr:uid="{2F8FF326-E693-45D6-AD12-8E4709EEE6F8}"/>
    <cellStyle name="Normal 9 17 4 2 2 3" xfId="45727" xr:uid="{561370CA-6EA8-4D81-A6CB-3A531F94E47E}"/>
    <cellStyle name="Normal 9 17 4 2 3" xfId="23474" xr:uid="{777C16A2-1E39-460C-9554-3666BEF071CB}"/>
    <cellStyle name="Normal 9 17 4 2 4" xfId="38307" xr:uid="{F74EA7E5-DF05-4C4F-A2C2-9469316A6405}"/>
    <cellStyle name="Normal 9 17 4 3" xfId="12818" xr:uid="{C7E9B05C-6353-486B-8E23-776C82DFD019}"/>
    <cellStyle name="Normal 9 17 4 3 2" xfId="27656" xr:uid="{0D54A81B-2E20-40BF-B27C-289D81F24738}"/>
    <cellStyle name="Normal 9 17 4 3 3" xfId="42489" xr:uid="{2DB9D43E-309B-4535-BE9A-098B23667CF1}"/>
    <cellStyle name="Normal 9 17 4 4" xfId="20236" xr:uid="{56D14EF0-EF07-4D92-A0C1-743A5B269C98}"/>
    <cellStyle name="Normal 9 17 4 5" xfId="35069" xr:uid="{EAF90D77-700A-448D-8E39-E56565A8F770}"/>
    <cellStyle name="Normal 9 17 5" xfId="5618" xr:uid="{BFE2CA78-320C-4CA5-8D74-592BE1A8BBEE}"/>
    <cellStyle name="Normal 9 17 5 2" xfId="8858" xr:uid="{3B3FB86C-6CA2-4606-9166-65C82E2652D2}"/>
    <cellStyle name="Normal 9 17 5 2 2" xfId="16281" xr:uid="{8A47C098-0423-43C6-A8EE-D05276ADE967}"/>
    <cellStyle name="Normal 9 17 5 2 2 2" xfId="31119" xr:uid="{67039E09-FA0C-4FF9-976F-90CC7EF6AB87}"/>
    <cellStyle name="Normal 9 17 5 2 2 3" xfId="45952" xr:uid="{8B8F9D77-D088-405A-AE78-58869A83BACC}"/>
    <cellStyle name="Normal 9 17 5 2 3" xfId="23699" xr:uid="{F83B800F-E6FA-4512-80B1-7C330D756A16}"/>
    <cellStyle name="Normal 9 17 5 2 4" xfId="38532" xr:uid="{1348CA85-CA4A-46F5-B973-D268F8451EA0}"/>
    <cellStyle name="Normal 9 17 5 3" xfId="13043" xr:uid="{C8A24EF0-2DBD-4F90-86C4-9F24206945A3}"/>
    <cellStyle name="Normal 9 17 5 3 2" xfId="27881" xr:uid="{62C4082F-7FD6-46DD-B7DA-F94490674600}"/>
    <cellStyle name="Normal 9 17 5 3 3" xfId="42714" xr:uid="{CD9BA5FA-63E0-49F9-B56D-8942DDC37008}"/>
    <cellStyle name="Normal 9 17 5 4" xfId="20461" xr:uid="{E7FEAA25-AF7B-4FEE-AF18-4C8C1C99F5AC}"/>
    <cellStyle name="Normal 9 17 5 5" xfId="35294" xr:uid="{00129156-983A-4B5B-A45A-20476922DC5D}"/>
    <cellStyle name="Normal 9 17 6" xfId="4018" xr:uid="{4065712B-077C-4816-B473-E9E304EC9749}"/>
    <cellStyle name="Normal 9 17 6 2" xfId="9712" xr:uid="{65019D23-18E2-4808-926C-098B4311FE78}"/>
    <cellStyle name="Normal 9 17 6 2 2" xfId="17135" xr:uid="{E23ED2DB-3272-4D7C-B11D-037DFBBE742F}"/>
    <cellStyle name="Normal 9 17 6 2 2 2" xfId="31973" xr:uid="{81F28CF2-0221-4F34-AEE5-04C1BE9EE76C}"/>
    <cellStyle name="Normal 9 17 6 2 2 3" xfId="46806" xr:uid="{AF068E7B-3E7F-4D4D-877F-06B9A6399947}"/>
    <cellStyle name="Normal 9 17 6 2 3" xfId="24553" xr:uid="{12B8CDB8-A5C7-4520-99A1-4DC1B4451923}"/>
    <cellStyle name="Normal 9 17 6 2 4" xfId="39386" xr:uid="{1BC57414-5952-45EA-9838-123E39FDA25D}"/>
    <cellStyle name="Normal 9 17 6 3" xfId="11438" xr:uid="{F8E8F263-08D8-4697-8A11-2F1711B14519}"/>
    <cellStyle name="Normal 9 17 6 3 2" xfId="26276" xr:uid="{F97252A6-D439-4E85-BCAD-B1B7E3FEEB03}"/>
    <cellStyle name="Normal 9 17 6 3 3" xfId="41109" xr:uid="{B0305783-AB9C-4741-96C8-25E735E7718A}"/>
    <cellStyle name="Normal 9 17 6 4" xfId="18856" xr:uid="{7B8D3DD7-A07A-4092-AF5C-F94D3D0BB222}"/>
    <cellStyle name="Normal 9 17 6 5" xfId="33689" xr:uid="{8656DC67-D909-43C7-BDA3-A59B0A71E7F5}"/>
    <cellStyle name="Normal 9 17 7" xfId="7253" xr:uid="{97CC0698-52FD-424C-9530-D6F8BEA71775}"/>
    <cellStyle name="Normal 9 17 7 2" xfId="14676" xr:uid="{F981257A-F950-4C6C-B0AF-BB5A029460BF}"/>
    <cellStyle name="Normal 9 17 7 2 2" xfId="29514" xr:uid="{247A6EA6-220C-422D-A318-50EDFD196213}"/>
    <cellStyle name="Normal 9 17 7 2 3" xfId="44347" xr:uid="{015EFF27-DCCE-41AF-8B4D-9CD2A16F7B94}"/>
    <cellStyle name="Normal 9 17 7 3" xfId="22094" xr:uid="{0B36E30C-A5B5-4F22-B69D-3292ECF1E4A1}"/>
    <cellStyle name="Normal 9 17 7 4" xfId="36927" xr:uid="{E9E49F1B-851C-4BFB-B441-2F0D40110CE0}"/>
    <cellStyle name="Normal 9 17 8" xfId="10028" xr:uid="{74816F21-789B-4D9A-9F70-0F85710EC78C}"/>
    <cellStyle name="Normal 9 17 8 2" xfId="24866" xr:uid="{E49680F3-DB73-44A6-B862-C4020A8A5761}"/>
    <cellStyle name="Normal 9 17 8 3" xfId="39699" xr:uid="{4C199828-A0EE-4F94-9BF5-A6DCFAABA7CD}"/>
    <cellStyle name="Normal 9 17 9" xfId="17446" xr:uid="{F855672A-39B7-4B17-B376-BBD4E5D3EA19}"/>
    <cellStyle name="Normal 9 18" xfId="2368" xr:uid="{F4F6C8A1-910E-4C8E-9A95-391686E40475}"/>
    <cellStyle name="Normal 9 18 10" xfId="32191" xr:uid="{E29EA849-1324-4C38-B9AD-BE3A0F4C64AC}"/>
    <cellStyle name="Normal 9 18 2" xfId="4022" xr:uid="{D2FF126B-AFE7-4C3F-A16E-F60FD4884D39}"/>
    <cellStyle name="Normal 9 18 2 2" xfId="5395" xr:uid="{D52CD069-7BF0-4502-8342-C06B1640E018}"/>
    <cellStyle name="Normal 9 18 2 2 2" xfId="8634" xr:uid="{9BCB904D-B76A-4705-9247-81346ECB9516}"/>
    <cellStyle name="Normal 9 18 2 2 2 2" xfId="16057" xr:uid="{F826FB33-7944-4433-972E-752E4BA43600}"/>
    <cellStyle name="Normal 9 18 2 2 2 2 2" xfId="30895" xr:uid="{2BA221DD-3DB9-4912-82C4-9785871E52FF}"/>
    <cellStyle name="Normal 9 18 2 2 2 2 3" xfId="45728" xr:uid="{A22998E0-512E-4BC6-8019-944932E747A9}"/>
    <cellStyle name="Normal 9 18 2 2 2 3" xfId="23475" xr:uid="{19E6ABF9-5B4D-4C81-904E-31FC9FBD57C6}"/>
    <cellStyle name="Normal 9 18 2 2 2 4" xfId="38308" xr:uid="{BAF49FBD-4A55-4F32-9351-E4A094546FF4}"/>
    <cellStyle name="Normal 9 18 2 2 3" xfId="12819" xr:uid="{83D464E6-8EF4-4A58-AB00-130BCEC226CF}"/>
    <cellStyle name="Normal 9 18 2 2 3 2" xfId="27657" xr:uid="{F8524F54-44BB-4EFE-B7F6-D4F43F1866F4}"/>
    <cellStyle name="Normal 9 18 2 2 3 3" xfId="42490" xr:uid="{F20B7861-642D-4306-9708-2F00E44F0786}"/>
    <cellStyle name="Normal 9 18 2 2 4" xfId="20237" xr:uid="{87B3DC33-F63C-4F0D-9DC4-5EAF07C1A955}"/>
    <cellStyle name="Normal 9 18 2 2 5" xfId="35070" xr:uid="{B8A78807-0170-4B6D-AC36-1CA0097C5368}"/>
    <cellStyle name="Normal 9 18 2 3" xfId="7257" xr:uid="{E937AB25-68E3-4D26-800D-959F535762B4}"/>
    <cellStyle name="Normal 9 18 2 3 2" xfId="14680" xr:uid="{C036048D-D341-479D-90E7-D27C6E043A76}"/>
    <cellStyle name="Normal 9 18 2 3 2 2" xfId="29518" xr:uid="{1B18C7DB-5C7A-4F7A-8687-951648D75FA0}"/>
    <cellStyle name="Normal 9 18 2 3 2 3" xfId="44351" xr:uid="{DA3DEFD2-44DE-43F5-8BD1-2FDF26BA9162}"/>
    <cellStyle name="Normal 9 18 2 3 3" xfId="22098" xr:uid="{4637E802-AC2F-4F62-8F24-066A844EAB1D}"/>
    <cellStyle name="Normal 9 18 2 3 4" xfId="36931" xr:uid="{F36B4E15-C6D4-4FC9-92F5-6F27A16D9021}"/>
    <cellStyle name="Normal 9 18 2 4" xfId="11442" xr:uid="{1F80AC86-C1D6-44BC-B66D-DA9A46684139}"/>
    <cellStyle name="Normal 9 18 2 4 2" xfId="26280" xr:uid="{ED4088F1-DAFE-4A80-8FBF-033860F8B605}"/>
    <cellStyle name="Normal 9 18 2 4 3" xfId="41113" xr:uid="{B1B7CF7D-B0AA-4C7C-9153-F44BEC5A2A0A}"/>
    <cellStyle name="Normal 9 18 2 5" xfId="18860" xr:uid="{1FC38C88-0FEF-4F7F-ADCE-7E25835B0F12}"/>
    <cellStyle name="Normal 9 18 2 6" xfId="33693" xr:uid="{2E7D0A96-4DAC-4B54-BCFB-8EDF24E18298}"/>
    <cellStyle name="Normal 9 18 3" xfId="4023" xr:uid="{110E6B3F-CB68-437B-B135-C0E4B3B11C6D}"/>
    <cellStyle name="Normal 9 18 3 2" xfId="5396" xr:uid="{EBC50FEC-C16A-45CC-A9B4-E65FE8AF3337}"/>
    <cellStyle name="Normal 9 18 3 2 2" xfId="8635" xr:uid="{D8946851-652B-4CD6-9814-0AFB5986A6B3}"/>
    <cellStyle name="Normal 9 18 3 2 2 2" xfId="16058" xr:uid="{CB756F17-1742-4264-B6BC-2E1568F4F510}"/>
    <cellStyle name="Normal 9 18 3 2 2 2 2" xfId="30896" xr:uid="{21CA5DA8-4F8D-432C-8B36-EA52CD730B4A}"/>
    <cellStyle name="Normal 9 18 3 2 2 2 3" xfId="45729" xr:uid="{63DCDE03-791E-4DB2-88B1-EF35CF94F5C5}"/>
    <cellStyle name="Normal 9 18 3 2 2 3" xfId="23476" xr:uid="{4D5221FC-87E2-41E6-9A4D-2CBFAD321A12}"/>
    <cellStyle name="Normal 9 18 3 2 2 4" xfId="38309" xr:uid="{08EB37B9-4E34-4CE0-AC73-121B833ADC3A}"/>
    <cellStyle name="Normal 9 18 3 2 3" xfId="12820" xr:uid="{83DD5F52-767D-4E35-BAF7-9120B596D916}"/>
    <cellStyle name="Normal 9 18 3 2 3 2" xfId="27658" xr:uid="{E0270DD7-F54A-4367-B9D6-B7A12C0F2FB7}"/>
    <cellStyle name="Normal 9 18 3 2 3 3" xfId="42491" xr:uid="{A9E0CC6A-73AD-4CA7-BFC4-00BDC58C137C}"/>
    <cellStyle name="Normal 9 18 3 2 4" xfId="20238" xr:uid="{4AE47676-F771-45F1-9BFF-CE4EFCE99FD4}"/>
    <cellStyle name="Normal 9 18 3 2 5" xfId="35071" xr:uid="{D6B4EA3B-6660-410D-B4A0-1C0B0DBB8FE5}"/>
    <cellStyle name="Normal 9 18 3 3" xfId="7258" xr:uid="{F175EBB3-8E8D-4CEA-9085-E9A25C276795}"/>
    <cellStyle name="Normal 9 18 3 3 2" xfId="14681" xr:uid="{71FD9B9E-2364-4CE1-83C2-7DB6ED375CCF}"/>
    <cellStyle name="Normal 9 18 3 3 2 2" xfId="29519" xr:uid="{087D3175-A4EC-4F3C-B3AC-BD54AC0E513A}"/>
    <cellStyle name="Normal 9 18 3 3 2 3" xfId="44352" xr:uid="{BC4D532B-36CF-4627-8C65-4F27491648DB}"/>
    <cellStyle name="Normal 9 18 3 3 3" xfId="22099" xr:uid="{34843748-C8DF-4212-92E8-C05771B64947}"/>
    <cellStyle name="Normal 9 18 3 3 4" xfId="36932" xr:uid="{DC8B2486-CDDA-439B-A075-2433FA8A3F9A}"/>
    <cellStyle name="Normal 9 18 3 4" xfId="11443" xr:uid="{33DF0D27-6666-48B3-ABF1-6051433BB94D}"/>
    <cellStyle name="Normal 9 18 3 4 2" xfId="26281" xr:uid="{2D71F9D3-C406-4F50-B5FF-FEB2E2AEADD2}"/>
    <cellStyle name="Normal 9 18 3 4 3" xfId="41114" xr:uid="{C899D9E4-E488-4745-9DCF-C13B68A7E331}"/>
    <cellStyle name="Normal 9 18 3 5" xfId="18861" xr:uid="{477870ED-5483-48E9-99CF-983D86DA0926}"/>
    <cellStyle name="Normal 9 18 3 6" xfId="33694" xr:uid="{33DA315B-5076-4626-AD7B-6D6913CB2839}"/>
    <cellStyle name="Normal 9 18 4" xfId="5397" xr:uid="{21CFF7BA-CC6B-4A9C-BC68-0749C80F8F2D}"/>
    <cellStyle name="Normal 9 18 4 2" xfId="8636" xr:uid="{98144826-5B0B-48E1-959B-EE221271853D}"/>
    <cellStyle name="Normal 9 18 4 2 2" xfId="16059" xr:uid="{A0E04110-A521-476F-8E79-BE3CF291CB5A}"/>
    <cellStyle name="Normal 9 18 4 2 2 2" xfId="30897" xr:uid="{27903762-92F5-4FF9-A8A3-E9F6813172A1}"/>
    <cellStyle name="Normal 9 18 4 2 2 3" xfId="45730" xr:uid="{95D194F6-F36E-4EEB-8C7D-A47599C4B2E3}"/>
    <cellStyle name="Normal 9 18 4 2 3" xfId="23477" xr:uid="{70F091DD-EB78-42A3-AFBF-0BE2F89559B7}"/>
    <cellStyle name="Normal 9 18 4 2 4" xfId="38310" xr:uid="{D76ACC01-127E-4975-96CB-1E1E019A3A5F}"/>
    <cellStyle name="Normal 9 18 4 3" xfId="12821" xr:uid="{3D76F468-EC13-4A93-B342-33D1ADEA4355}"/>
    <cellStyle name="Normal 9 18 4 3 2" xfId="27659" xr:uid="{8C25D88F-446D-4D59-B929-781D6DDED1BD}"/>
    <cellStyle name="Normal 9 18 4 3 3" xfId="42492" xr:uid="{B29EC351-1A4F-4734-B60F-D41DE2DFEB25}"/>
    <cellStyle name="Normal 9 18 4 4" xfId="20239" xr:uid="{A31A8DD5-0EEF-4BF4-974B-A5116FF6AAE2}"/>
    <cellStyle name="Normal 9 18 4 5" xfId="35072" xr:uid="{D1AE2B75-0C71-40BA-9283-159A03AE7FF4}"/>
    <cellStyle name="Normal 9 18 5" xfId="6078" xr:uid="{941A408F-892B-486D-A99D-EA10EEC718EB}"/>
    <cellStyle name="Normal 9 18 5 2" xfId="9316" xr:uid="{24EA19B7-57DB-4B72-B4C8-BF937825BCC9}"/>
    <cellStyle name="Normal 9 18 5 2 2" xfId="16739" xr:uid="{A827810C-B12F-487A-9F01-13B01C335BE7}"/>
    <cellStyle name="Normal 9 18 5 2 2 2" xfId="31577" xr:uid="{0FEE5FFF-227F-4E0F-ADB6-0A73B6545DDB}"/>
    <cellStyle name="Normal 9 18 5 2 2 3" xfId="46410" xr:uid="{4C413E47-5EDE-4667-B635-E7A1DC3B2EB1}"/>
    <cellStyle name="Normal 9 18 5 2 3" xfId="24157" xr:uid="{EBF67537-7E4E-46CC-8BFD-6921A41C5A3D}"/>
    <cellStyle name="Normal 9 18 5 2 4" xfId="38990" xr:uid="{7F5C9ACF-B917-4243-9133-9A84836A9417}"/>
    <cellStyle name="Normal 9 18 5 3" xfId="13501" xr:uid="{75637560-FC58-4248-9119-DEDDCC2AE0A5}"/>
    <cellStyle name="Normal 9 18 5 3 2" xfId="28339" xr:uid="{AF1884EA-52C5-4E80-89A5-E7ACEA4DB174}"/>
    <cellStyle name="Normal 9 18 5 3 3" xfId="43172" xr:uid="{9385445A-D7A8-4F2D-9AD1-5CF414684A68}"/>
    <cellStyle name="Normal 9 18 5 4" xfId="20919" xr:uid="{50781BB7-6280-40B7-93F2-349DF26AB519}"/>
    <cellStyle name="Normal 9 18 5 5" xfId="35752" xr:uid="{F53FFD60-64D8-4AAF-A71F-9F6A981A29C2}"/>
    <cellStyle name="Normal 9 18 6" xfId="4021" xr:uid="{BC4A0297-5993-4521-8E8D-E7FF5B2236D8}"/>
    <cellStyle name="Normal 9 18 6 2" xfId="9713" xr:uid="{9AD7BBBF-4B65-4D01-AEF5-82346D03D1C1}"/>
    <cellStyle name="Normal 9 18 6 2 2" xfId="17136" xr:uid="{3F5ABE13-DCB4-4002-8395-C54AF361746E}"/>
    <cellStyle name="Normal 9 18 6 2 2 2" xfId="31974" xr:uid="{6EB6D53D-6980-4F0C-A9EA-DA842674B417}"/>
    <cellStyle name="Normal 9 18 6 2 2 3" xfId="46807" xr:uid="{394CA182-972B-4BC8-AF80-27485BD9241E}"/>
    <cellStyle name="Normal 9 18 6 2 3" xfId="24554" xr:uid="{1BB05B47-BBB2-49D8-B521-952EF018B6C5}"/>
    <cellStyle name="Normal 9 18 6 2 4" xfId="39387" xr:uid="{29C75F63-4A49-4328-BDA2-E8FBC13057BB}"/>
    <cellStyle name="Normal 9 18 6 3" xfId="11441" xr:uid="{37DE1CC7-615B-4C27-B6DE-E9C822963574}"/>
    <cellStyle name="Normal 9 18 6 3 2" xfId="26279" xr:uid="{16478C9E-A672-4DA4-9F39-7BCA2135AA43}"/>
    <cellStyle name="Normal 9 18 6 3 3" xfId="41112" xr:uid="{895B962C-2ADF-4949-9137-0117005EF1DF}"/>
    <cellStyle name="Normal 9 18 6 4" xfId="18859" xr:uid="{C5F18579-A003-4550-99CB-6C9B23ADEDCB}"/>
    <cellStyle name="Normal 9 18 6 5" xfId="33692" xr:uid="{B1B89880-0817-4D4A-B106-091164ACB4CB}"/>
    <cellStyle name="Normal 9 18 7" xfId="7256" xr:uid="{AD66C04B-D214-4AE9-B236-DF09BDA784DF}"/>
    <cellStyle name="Normal 9 18 7 2" xfId="14679" xr:uid="{C78FDBB1-86BB-470E-959E-50A33119B3D0}"/>
    <cellStyle name="Normal 9 18 7 2 2" xfId="29517" xr:uid="{FC631B25-255D-48F5-A88D-B9342B9177EB}"/>
    <cellStyle name="Normal 9 18 7 2 3" xfId="44350" xr:uid="{A593B483-E91B-4C9F-9B39-98E7524AF1D2}"/>
    <cellStyle name="Normal 9 18 7 3" xfId="22097" xr:uid="{351046D8-A134-4DBE-ACC3-3D30EF217BBB}"/>
    <cellStyle name="Normal 9 18 7 4" xfId="36930" xr:uid="{7F95FFD8-8273-4695-A045-04DBBC11489A}"/>
    <cellStyle name="Normal 9 18 8" xfId="9940" xr:uid="{817E006A-A961-4667-BBBA-B564D85437B9}"/>
    <cellStyle name="Normal 9 18 8 2" xfId="24778" xr:uid="{D6329672-06F3-45DD-A969-BF3D90640647}"/>
    <cellStyle name="Normal 9 18 8 3" xfId="39611" xr:uid="{48FFE58A-043E-4469-81F0-A03ACF3B8446}"/>
    <cellStyle name="Normal 9 18 9" xfId="17358" xr:uid="{26B3A7E7-5529-425E-ADA3-D1AD788DB2E5}"/>
    <cellStyle name="Normal 9 19" xfId="2381" xr:uid="{F4CA8201-FA50-4692-8D15-6DAB4973D15E}"/>
    <cellStyle name="Normal 9 19 10" xfId="32205" xr:uid="{9CDB38AB-E795-41EC-AC89-9BF98E0FE9BE}"/>
    <cellStyle name="Normal 9 19 2" xfId="4025" xr:uid="{8DE4C2FA-352B-4C4B-8E93-8BE4E1AC7479}"/>
    <cellStyle name="Normal 9 19 2 2" xfId="5398" xr:uid="{266B0F6C-6F7B-404A-A5B0-09B7EE8A9062}"/>
    <cellStyle name="Normal 9 19 2 2 2" xfId="8637" xr:uid="{85470046-86D9-4D71-805D-6EEA4A622BBE}"/>
    <cellStyle name="Normal 9 19 2 2 2 2" xfId="16060" xr:uid="{71214002-C61D-402B-A158-C8D7DE92EE6A}"/>
    <cellStyle name="Normal 9 19 2 2 2 2 2" xfId="30898" xr:uid="{16922C69-02C9-4AB3-AEFE-F77E747807E5}"/>
    <cellStyle name="Normal 9 19 2 2 2 2 3" xfId="45731" xr:uid="{020CD6DC-0B36-4DDD-B85E-00010323D934}"/>
    <cellStyle name="Normal 9 19 2 2 2 3" xfId="23478" xr:uid="{C874BB6B-83AF-4E47-99F6-60AE34DBAC6D}"/>
    <cellStyle name="Normal 9 19 2 2 2 4" xfId="38311" xr:uid="{100F41B6-9CAE-446C-A537-75C793B6D012}"/>
    <cellStyle name="Normal 9 19 2 2 3" xfId="12822" xr:uid="{719A3328-74B3-4358-A969-0CCD0CD31468}"/>
    <cellStyle name="Normal 9 19 2 2 3 2" xfId="27660" xr:uid="{3C3657D4-4246-4989-935D-514C22ABD856}"/>
    <cellStyle name="Normal 9 19 2 2 3 3" xfId="42493" xr:uid="{AE3AED48-3D07-4394-8FA6-565CE1827BD6}"/>
    <cellStyle name="Normal 9 19 2 2 4" xfId="20240" xr:uid="{054EDC0D-0579-47CE-9086-31CE9528D64C}"/>
    <cellStyle name="Normal 9 19 2 2 5" xfId="35073" xr:uid="{E9198AA9-87B4-41C3-901C-B6E8668388C8}"/>
    <cellStyle name="Normal 9 19 2 3" xfId="7260" xr:uid="{024106B5-BD19-4DFB-BF1C-810A9B61D0E5}"/>
    <cellStyle name="Normal 9 19 2 3 2" xfId="14683" xr:uid="{7D2D5E7F-721A-4FA1-9396-86FE4437CC2B}"/>
    <cellStyle name="Normal 9 19 2 3 2 2" xfId="29521" xr:uid="{BCB60965-2248-43C8-8B61-9FA3E1D6EDDB}"/>
    <cellStyle name="Normal 9 19 2 3 2 3" xfId="44354" xr:uid="{DFA35702-BEF6-4BB5-AA8E-E496EBC99D53}"/>
    <cellStyle name="Normal 9 19 2 3 3" xfId="22101" xr:uid="{6AE892E8-E544-43F6-8E3F-902407C272B0}"/>
    <cellStyle name="Normal 9 19 2 3 4" xfId="36934" xr:uid="{17C9A051-2B39-42C6-9765-6347ABA3E03E}"/>
    <cellStyle name="Normal 9 19 2 4" xfId="11445" xr:uid="{9CA86FAB-B8AF-4041-8E39-742E3CF854BE}"/>
    <cellStyle name="Normal 9 19 2 4 2" xfId="26283" xr:uid="{6D9256FB-3218-4E93-8357-59ED2FB4CE26}"/>
    <cellStyle name="Normal 9 19 2 4 3" xfId="41116" xr:uid="{A9165D42-8257-4953-A3E4-E6BB6270F191}"/>
    <cellStyle name="Normal 9 19 2 5" xfId="18863" xr:uid="{817B8693-2ECE-45D8-A127-055DEB1E49B6}"/>
    <cellStyle name="Normal 9 19 2 6" xfId="33696" xr:uid="{8C8AE6A7-53DA-4716-8FDC-F48A063C4876}"/>
    <cellStyle name="Normal 9 19 3" xfId="4026" xr:uid="{258837DF-C165-41D5-BC4B-CA7B5098B87A}"/>
    <cellStyle name="Normal 9 19 3 2" xfId="5399" xr:uid="{8371988A-BD78-4650-B74A-6A190F2D8B54}"/>
    <cellStyle name="Normal 9 19 3 2 2" xfId="8638" xr:uid="{4D5DFC3F-6C5D-467C-9364-8A34109D0E65}"/>
    <cellStyle name="Normal 9 19 3 2 2 2" xfId="16061" xr:uid="{F778E601-48DC-496C-886B-1512238E4ECF}"/>
    <cellStyle name="Normal 9 19 3 2 2 2 2" xfId="30899" xr:uid="{889194F8-E46E-495D-A72D-8C39752138D5}"/>
    <cellStyle name="Normal 9 19 3 2 2 2 3" xfId="45732" xr:uid="{5F7B56FB-B87B-47F8-909E-2DE2C69A24B9}"/>
    <cellStyle name="Normal 9 19 3 2 2 3" xfId="23479" xr:uid="{A5EAFBCC-22B6-49E2-980C-9F7FE2920A74}"/>
    <cellStyle name="Normal 9 19 3 2 2 4" xfId="38312" xr:uid="{874B54E1-76E6-4FF9-B116-1701D13C5F68}"/>
    <cellStyle name="Normal 9 19 3 2 3" xfId="12823" xr:uid="{6D679AD1-729B-42BA-9014-8616B9AAA60B}"/>
    <cellStyle name="Normal 9 19 3 2 3 2" xfId="27661" xr:uid="{5329BD30-96E6-4803-89B1-940AF97CF754}"/>
    <cellStyle name="Normal 9 19 3 2 3 3" xfId="42494" xr:uid="{D0015F8E-D8A9-45B6-BF6D-2C73A4CEB6F6}"/>
    <cellStyle name="Normal 9 19 3 2 4" xfId="20241" xr:uid="{DF2C98B3-25D2-4930-B9C6-D0EC81BA6622}"/>
    <cellStyle name="Normal 9 19 3 2 5" xfId="35074" xr:uid="{43FD3904-43D9-4662-8F5B-0206D161E853}"/>
    <cellStyle name="Normal 9 19 3 3" xfId="7261" xr:uid="{D49E2C79-7DB5-4BF8-98A0-2154D877AD8B}"/>
    <cellStyle name="Normal 9 19 3 3 2" xfId="14684" xr:uid="{D8E025CA-3B1E-40CC-9B1F-A3B62D86E0C5}"/>
    <cellStyle name="Normal 9 19 3 3 2 2" xfId="29522" xr:uid="{DC95D341-BB94-4227-B5B5-F32164A62575}"/>
    <cellStyle name="Normal 9 19 3 3 2 3" xfId="44355" xr:uid="{805CEE93-7D0C-4357-B424-4417B8399453}"/>
    <cellStyle name="Normal 9 19 3 3 3" xfId="22102" xr:uid="{68869627-74C1-4AED-923D-A076CDFD2DCF}"/>
    <cellStyle name="Normal 9 19 3 3 4" xfId="36935" xr:uid="{39C69D2E-AB17-4DB9-9D87-590539E9E002}"/>
    <cellStyle name="Normal 9 19 3 4" xfId="11446" xr:uid="{11F0B84A-55B3-43FF-B6D1-B926E7554900}"/>
    <cellStyle name="Normal 9 19 3 4 2" xfId="26284" xr:uid="{1C2C7749-E24C-475A-BD0C-8322E64D63AC}"/>
    <cellStyle name="Normal 9 19 3 4 3" xfId="41117" xr:uid="{F116BC40-A1E0-45D3-BE2E-8A8326B4AAF2}"/>
    <cellStyle name="Normal 9 19 3 5" xfId="18864" xr:uid="{B33689E1-C0EB-477A-BA82-0B70B1DDDF9F}"/>
    <cellStyle name="Normal 9 19 3 6" xfId="33697" xr:uid="{BFB46730-8A24-4FBD-A419-5C90CD660FD2}"/>
    <cellStyle name="Normal 9 19 4" xfId="5400" xr:uid="{BF4C7E1B-E92A-49C9-801F-3AC5B50A9A4F}"/>
    <cellStyle name="Normal 9 19 4 2" xfId="8639" xr:uid="{A7170CE5-D34D-4380-A8F4-5399DB6A951C}"/>
    <cellStyle name="Normal 9 19 4 2 2" xfId="16062" xr:uid="{2BC3FEFB-8544-4E99-B4F1-88C6E0AAE47C}"/>
    <cellStyle name="Normal 9 19 4 2 2 2" xfId="30900" xr:uid="{FCAB5411-00BD-4299-A3A3-25649BFB99C0}"/>
    <cellStyle name="Normal 9 19 4 2 2 3" xfId="45733" xr:uid="{7B4C52B9-4907-4C19-BDFF-40D7089496AC}"/>
    <cellStyle name="Normal 9 19 4 2 3" xfId="23480" xr:uid="{49398D7A-0CD0-400A-B2A1-E6BA5AF37F60}"/>
    <cellStyle name="Normal 9 19 4 2 4" xfId="38313" xr:uid="{A6F160C1-2262-4218-9AAE-15A2CF2D1C58}"/>
    <cellStyle name="Normal 9 19 4 3" xfId="12824" xr:uid="{ADCE5075-65F0-4BA9-AE1E-48AE2B42EE47}"/>
    <cellStyle name="Normal 9 19 4 3 2" xfId="27662" xr:uid="{34A9E82E-2190-42C6-9CEE-5A4F6D447F49}"/>
    <cellStyle name="Normal 9 19 4 3 3" xfId="42495" xr:uid="{F1611E5E-48DB-47F9-B29D-1B7A254680D8}"/>
    <cellStyle name="Normal 9 19 4 4" xfId="20242" xr:uid="{143C5B00-CCE1-4C22-9167-C6CB50679CF5}"/>
    <cellStyle name="Normal 9 19 4 5" xfId="35075" xr:uid="{2B7DA44A-EBD2-4421-95EC-142E5EDEE2AF}"/>
    <cellStyle name="Normal 9 19 5" xfId="6018" xr:uid="{603ECB95-8940-4A14-9B40-F516672B44AB}"/>
    <cellStyle name="Normal 9 19 5 2" xfId="9256" xr:uid="{E71FAD8D-98B4-46F3-8260-F349E3E56EAC}"/>
    <cellStyle name="Normal 9 19 5 2 2" xfId="16679" xr:uid="{E8F823CD-4622-47AE-8438-92719584B24D}"/>
    <cellStyle name="Normal 9 19 5 2 2 2" xfId="31517" xr:uid="{32C551A3-1AC1-4BFC-ABB9-81DF13BE22CF}"/>
    <cellStyle name="Normal 9 19 5 2 2 3" xfId="46350" xr:uid="{307F56FA-F177-4D82-B347-86894DEA4389}"/>
    <cellStyle name="Normal 9 19 5 2 3" xfId="24097" xr:uid="{011BE4AF-3B77-41F0-8BA8-EA4392A7370E}"/>
    <cellStyle name="Normal 9 19 5 2 4" xfId="38930" xr:uid="{A1A13CC0-D0CF-4394-BC12-33F175109867}"/>
    <cellStyle name="Normal 9 19 5 3" xfId="13441" xr:uid="{FF0AC4ED-39B3-4D79-B458-63CEFD548D4B}"/>
    <cellStyle name="Normal 9 19 5 3 2" xfId="28279" xr:uid="{1CB63D4B-3703-413F-ADA8-4538269E9BDF}"/>
    <cellStyle name="Normal 9 19 5 3 3" xfId="43112" xr:uid="{99448513-9BA8-4935-92AE-1F14DDEB802E}"/>
    <cellStyle name="Normal 9 19 5 4" xfId="20859" xr:uid="{7511C922-96F1-4684-8DC5-61FDD1BB3E6A}"/>
    <cellStyle name="Normal 9 19 5 5" xfId="35692" xr:uid="{E50D2EE8-EEEF-46A3-A63F-23FA929ED23A}"/>
    <cellStyle name="Normal 9 19 6" xfId="4024" xr:uid="{0C60BE61-B11D-41D3-B0BE-3015F517FF69}"/>
    <cellStyle name="Normal 9 19 6 2" xfId="9714" xr:uid="{EF0B8900-FBFB-4AA2-A076-951D3C4906A8}"/>
    <cellStyle name="Normal 9 19 6 2 2" xfId="17137" xr:uid="{4BCE892A-B819-48FD-B8FC-6C58842845EB}"/>
    <cellStyle name="Normal 9 19 6 2 2 2" xfId="31975" xr:uid="{4B4E862F-351A-46CB-9A38-2EC8F7B5129A}"/>
    <cellStyle name="Normal 9 19 6 2 2 3" xfId="46808" xr:uid="{4A2BB6F2-8EDF-4348-8904-6179FB7F88A6}"/>
    <cellStyle name="Normal 9 19 6 2 3" xfId="24555" xr:uid="{1BC3AE27-80C9-4590-8EBD-AE92F6155365}"/>
    <cellStyle name="Normal 9 19 6 2 4" xfId="39388" xr:uid="{7BCAEFD3-A824-4DE6-AAB6-573E0C0D5F4E}"/>
    <cellStyle name="Normal 9 19 6 3" xfId="11444" xr:uid="{011FE349-7AF1-40AB-85B0-A3EA6DABC547}"/>
    <cellStyle name="Normal 9 19 6 3 2" xfId="26282" xr:uid="{7EA7465E-61A0-4F50-AD3F-DEDB78C492D3}"/>
    <cellStyle name="Normal 9 19 6 3 3" xfId="41115" xr:uid="{234C0035-ACB0-4913-9F6D-4699724A05A6}"/>
    <cellStyle name="Normal 9 19 6 4" xfId="18862" xr:uid="{96424149-CFBF-47BD-858E-9240C3CD66B3}"/>
    <cellStyle name="Normal 9 19 6 5" xfId="33695" xr:uid="{C5E4F563-FA8A-4629-A01D-896BA2BEE44D}"/>
    <cellStyle name="Normal 9 19 7" xfId="7259" xr:uid="{9C2C0032-8E15-4B06-A745-9DDA6997E920}"/>
    <cellStyle name="Normal 9 19 7 2" xfId="14682" xr:uid="{3F007ECE-EFA2-4880-8779-15FD2D929111}"/>
    <cellStyle name="Normal 9 19 7 2 2" xfId="29520" xr:uid="{84319060-F29A-44A2-B7E2-EDC4B1EEB266}"/>
    <cellStyle name="Normal 9 19 7 2 3" xfId="44353" xr:uid="{656801DD-A8EE-4E1F-986B-70857B37149D}"/>
    <cellStyle name="Normal 9 19 7 3" xfId="22100" xr:uid="{0C83B054-C005-4D8A-A109-795FAB45A6C7}"/>
    <cellStyle name="Normal 9 19 7 4" xfId="36933" xr:uid="{F9F7ACF6-81CE-41CB-ACF0-8DFFCBC07CAF}"/>
    <cellStyle name="Normal 9 19 8" xfId="9954" xr:uid="{C06061E8-9A15-43C4-A095-E345741E0EB7}"/>
    <cellStyle name="Normal 9 19 8 2" xfId="24792" xr:uid="{D6867F26-605C-4B25-82A0-C703E688ABF1}"/>
    <cellStyle name="Normal 9 19 8 3" xfId="39625" xr:uid="{9E78CEE8-18E8-43C7-BC16-D44A34D555E0}"/>
    <cellStyle name="Normal 9 19 9" xfId="17372" xr:uid="{0B58584A-7612-4D1C-9346-D39E14CEF4BB}"/>
    <cellStyle name="Normal 9 2" xfId="1844" xr:uid="{E8662B6D-752F-4E27-BF74-14F586352244}"/>
    <cellStyle name="Normal 9 2 10" xfId="5672" xr:uid="{01BB7126-DBEF-4D05-9F92-D4AC4272DE56}"/>
    <cellStyle name="Normal 9 2 10 2" xfId="8912" xr:uid="{37B72225-4FF9-432D-AEB5-DB302544171F}"/>
    <cellStyle name="Normal 9 2 10 2 2" xfId="16335" xr:uid="{61AD2640-73B0-4210-9306-CC17AEF44E91}"/>
    <cellStyle name="Normal 9 2 10 2 2 2" xfId="31173" xr:uid="{578E5F89-41F7-483E-8F35-C9F438D708EB}"/>
    <cellStyle name="Normal 9 2 10 2 2 3" xfId="46006" xr:uid="{C4EA07B5-CD89-4F46-A969-9FECFF5B3D3F}"/>
    <cellStyle name="Normal 9 2 10 2 3" xfId="23753" xr:uid="{3FF79A4A-01FA-4802-8894-C61227EADA04}"/>
    <cellStyle name="Normal 9 2 10 2 4" xfId="38586" xr:uid="{02F85E2A-B166-49A5-B110-DA3A9ECD3FF9}"/>
    <cellStyle name="Normal 9 2 10 3" xfId="13097" xr:uid="{1E3110E3-438A-48C2-89DD-9C45D8225101}"/>
    <cellStyle name="Normal 9 2 10 3 2" xfId="27935" xr:uid="{0AD6B605-0C0D-4C94-8939-E85074C4079B}"/>
    <cellStyle name="Normal 9 2 10 3 3" xfId="42768" xr:uid="{A35ED099-C8CF-4B85-AF39-045E240041D5}"/>
    <cellStyle name="Normal 9 2 10 4" xfId="20515" xr:uid="{FDB54A0E-7A10-45EC-96FE-7170BE0C4D32}"/>
    <cellStyle name="Normal 9 2 10 5" xfId="35348" xr:uid="{BD6A06CA-E2C6-4456-8D6F-2D6DBC5E0309}"/>
    <cellStyle name="Normal 9 2 11" xfId="4027" xr:uid="{3ADD2DE1-39B3-4E20-9808-9D94A4509FB9}"/>
    <cellStyle name="Normal 9 2 11 2" xfId="9715" xr:uid="{15626376-A0AA-487B-BD43-7659126DC56C}"/>
    <cellStyle name="Normal 9 2 11 2 2" xfId="17138" xr:uid="{54862854-3E6A-4D5F-B21C-7D9E5CDB1F96}"/>
    <cellStyle name="Normal 9 2 11 2 2 2" xfId="31976" xr:uid="{40981C3D-61F1-4022-BF68-4C2752F72BC5}"/>
    <cellStyle name="Normal 9 2 11 2 2 3" xfId="46809" xr:uid="{6FF77463-D7E2-4DFB-8039-094E00168B2F}"/>
    <cellStyle name="Normal 9 2 11 2 3" xfId="24556" xr:uid="{A73CD007-0C5A-4A59-9315-9FF53175AC3D}"/>
    <cellStyle name="Normal 9 2 11 2 4" xfId="39389" xr:uid="{E4A5CFBA-E66C-46F9-BFF6-80716ED1F55A}"/>
    <cellStyle name="Normal 9 2 11 3" xfId="11447" xr:uid="{F5A299FA-1B7A-4012-9A96-5709B61F515E}"/>
    <cellStyle name="Normal 9 2 11 3 2" xfId="26285" xr:uid="{742AED0C-6D54-4AFA-B990-4AB033B41223}"/>
    <cellStyle name="Normal 9 2 11 3 3" xfId="41118" xr:uid="{B19DA0CA-0309-4098-AC70-820B2153C4BD}"/>
    <cellStyle name="Normal 9 2 11 4" xfId="18865" xr:uid="{F1282CAF-9A25-446A-9FD5-77D7FC4ED435}"/>
    <cellStyle name="Normal 9 2 11 5" xfId="33698" xr:uid="{341CBAF5-30CC-4F0A-BD03-A939E4197DFC}"/>
    <cellStyle name="Normal 9 2 12" xfId="7262" xr:uid="{F48C8418-0253-42B5-A7B8-12B5367590B1}"/>
    <cellStyle name="Normal 9 2 12 2" xfId="14685" xr:uid="{99C0F04D-8A12-409E-A0DF-7201A6B1E7EF}"/>
    <cellStyle name="Normal 9 2 12 2 2" xfId="29523" xr:uid="{6364C37C-3066-4721-A48C-6091FD496224}"/>
    <cellStyle name="Normal 9 2 12 2 3" xfId="44356" xr:uid="{8F8105D1-3E2A-44DB-B51A-61541F065E44}"/>
    <cellStyle name="Normal 9 2 12 3" xfId="22103" xr:uid="{08E3585A-5E2D-46D6-9B2D-2859D8EA06BB}"/>
    <cellStyle name="Normal 9 2 12 4" xfId="36936" xr:uid="{B10E3E07-AB0D-43D9-9CAA-1D87D5957766}"/>
    <cellStyle name="Normal 9 2 13" xfId="9832" xr:uid="{8BEDB368-FEC3-47CD-ACED-E0CCE8944AE9}"/>
    <cellStyle name="Normal 9 2 13 2" xfId="24670" xr:uid="{CEC34660-40DD-4A47-8379-3C67E27965AC}"/>
    <cellStyle name="Normal 9 2 13 3" xfId="39503" xr:uid="{21AB0DB3-BB97-4162-B031-A2327B9DA776}"/>
    <cellStyle name="Normal 9 2 14" xfId="17250" xr:uid="{6B101E76-BD15-4699-B1E8-6448F4909DE9}"/>
    <cellStyle name="Normal 9 2 15" xfId="32083" xr:uid="{936C5C50-C317-4E1A-815A-C17CC8F6F603}"/>
    <cellStyle name="Normal 9 2 2" xfId="1845" xr:uid="{D764B602-3645-4A63-B96A-1A79B55D684B}"/>
    <cellStyle name="Normal 9 2 2 10" xfId="32122" xr:uid="{5E852674-F3E1-4EB9-9665-497563127F40}"/>
    <cellStyle name="Normal 9 2 2 2" xfId="4029" xr:uid="{C644CB8A-95B5-48A3-8B8D-39AD04223173}"/>
    <cellStyle name="Normal 9 2 2 2 2" xfId="5401" xr:uid="{DCDAA2FD-32EC-407F-96C6-463F263DC626}"/>
    <cellStyle name="Normal 9 2 2 2 2 2" xfId="8640" xr:uid="{9B83F47E-5A75-4AA8-ADF1-25EF1BDF21BD}"/>
    <cellStyle name="Normal 9 2 2 2 2 2 2" xfId="16063" xr:uid="{FD803BB7-7738-482F-8918-0F2FD157892D}"/>
    <cellStyle name="Normal 9 2 2 2 2 2 2 2" xfId="30901" xr:uid="{DE0A1C5C-A343-44EC-831A-A8CF12DB5FDE}"/>
    <cellStyle name="Normal 9 2 2 2 2 2 2 3" xfId="45734" xr:uid="{94378836-351D-42AC-AD86-C82C55BAFC73}"/>
    <cellStyle name="Normal 9 2 2 2 2 2 3" xfId="23481" xr:uid="{FCE1BF06-E4DA-420E-A62E-325BF8A6B5D6}"/>
    <cellStyle name="Normal 9 2 2 2 2 2 4" xfId="38314" xr:uid="{B6577253-199D-4A4E-A7C5-DD69AB90CC3C}"/>
    <cellStyle name="Normal 9 2 2 2 2 3" xfId="12825" xr:uid="{7D703ED4-8000-4452-B1CD-E4545DCA9545}"/>
    <cellStyle name="Normal 9 2 2 2 2 3 2" xfId="27663" xr:uid="{972425E3-3FB4-459E-BE44-B1FED20ED27E}"/>
    <cellStyle name="Normal 9 2 2 2 2 3 3" xfId="42496" xr:uid="{7C725C7E-6443-4C0B-9A8F-1FA5955798DF}"/>
    <cellStyle name="Normal 9 2 2 2 2 4" xfId="20243" xr:uid="{CE873E38-9252-41BE-A7AE-56D5CEC99E07}"/>
    <cellStyle name="Normal 9 2 2 2 2 5" xfId="35076" xr:uid="{85E774B9-6C55-47E5-A370-2F5F6D2B6E5B}"/>
    <cellStyle name="Normal 9 2 2 2 3" xfId="7264" xr:uid="{388AEAA8-8D5A-4783-9838-107199E23133}"/>
    <cellStyle name="Normal 9 2 2 2 3 2" xfId="14687" xr:uid="{919E303F-E4EE-4F28-869B-E87D47DA4FFC}"/>
    <cellStyle name="Normal 9 2 2 2 3 2 2" xfId="29525" xr:uid="{2B4CE4E8-9163-4D31-BCE4-C0EE18BAAC47}"/>
    <cellStyle name="Normal 9 2 2 2 3 2 3" xfId="44358" xr:uid="{466419DE-7881-4125-9A7A-9F43358F3221}"/>
    <cellStyle name="Normal 9 2 2 2 3 3" xfId="22105" xr:uid="{92BE4C24-B45A-45E0-95FA-D5A59BAD23EB}"/>
    <cellStyle name="Normal 9 2 2 2 3 4" xfId="36938" xr:uid="{47FF518E-362D-454C-B50E-65E61F29A8FC}"/>
    <cellStyle name="Normal 9 2 2 2 4" xfId="11449" xr:uid="{D61F58E3-38C4-4EA9-AF7E-73F625B1DB72}"/>
    <cellStyle name="Normal 9 2 2 2 4 2" xfId="26287" xr:uid="{2E674CAE-0CBF-4675-9FC2-11261C5487A3}"/>
    <cellStyle name="Normal 9 2 2 2 4 3" xfId="41120" xr:uid="{D3A04C23-E9F3-476E-881F-34769F74D4BD}"/>
    <cellStyle name="Normal 9 2 2 2 5" xfId="18867" xr:uid="{994280E9-1F28-45B4-91E8-D4E2C62C0B74}"/>
    <cellStyle name="Normal 9 2 2 2 6" xfId="33700" xr:uid="{A83A857E-F336-4155-95FB-67E7237C488C}"/>
    <cellStyle name="Normal 9 2 2 3" xfId="4030" xr:uid="{CD232652-F4CB-44EE-B8BB-E92C3BE98911}"/>
    <cellStyle name="Normal 9 2 2 3 2" xfId="5402" xr:uid="{4E023F4F-9D8A-483C-B691-2927C71A1415}"/>
    <cellStyle name="Normal 9 2 2 3 2 2" xfId="8641" xr:uid="{59F1AE3D-7253-4160-9FA9-2675724B0C4F}"/>
    <cellStyle name="Normal 9 2 2 3 2 2 2" xfId="16064" xr:uid="{8D673DEB-2D74-456C-A6E1-B1A932971CD0}"/>
    <cellStyle name="Normal 9 2 2 3 2 2 2 2" xfId="30902" xr:uid="{004002AF-5500-4B5F-9E0B-01382D739176}"/>
    <cellStyle name="Normal 9 2 2 3 2 2 2 3" xfId="45735" xr:uid="{89482AC3-A588-4BC9-92F2-8154E6CDEED5}"/>
    <cellStyle name="Normal 9 2 2 3 2 2 3" xfId="23482" xr:uid="{EB75CB38-B7D9-456D-9E5B-766B5B7AF3AF}"/>
    <cellStyle name="Normal 9 2 2 3 2 2 4" xfId="38315" xr:uid="{54F67ECA-2B68-40A9-875B-B0E8F3E0CB55}"/>
    <cellStyle name="Normal 9 2 2 3 2 3" xfId="12826" xr:uid="{E33A729B-C10A-4001-BBC2-2999F60F46C3}"/>
    <cellStyle name="Normal 9 2 2 3 2 3 2" xfId="27664" xr:uid="{F89092D5-E065-45D8-A6B4-D901E38F4D2A}"/>
    <cellStyle name="Normal 9 2 2 3 2 3 3" xfId="42497" xr:uid="{9D7EBA8D-A3CC-49EF-84B1-E9611C8125C2}"/>
    <cellStyle name="Normal 9 2 2 3 2 4" xfId="20244" xr:uid="{5366A9CC-9F86-4C22-BEAB-145863D94C6D}"/>
    <cellStyle name="Normal 9 2 2 3 2 5" xfId="35077" xr:uid="{383AE929-C12D-4576-8EA2-55C7BF2C4F40}"/>
    <cellStyle name="Normal 9 2 2 3 3" xfId="7265" xr:uid="{62C89938-C5F3-404C-93E7-28EC521548FC}"/>
    <cellStyle name="Normal 9 2 2 3 3 2" xfId="14688" xr:uid="{60C8A2C5-638F-415B-B90D-6F73558F4E3F}"/>
    <cellStyle name="Normal 9 2 2 3 3 2 2" xfId="29526" xr:uid="{4809BAA1-E87B-4149-B94F-CCC67104B64C}"/>
    <cellStyle name="Normal 9 2 2 3 3 2 3" xfId="44359" xr:uid="{0E47F6C5-5B87-41BD-9986-F6ABFF701D27}"/>
    <cellStyle name="Normal 9 2 2 3 3 3" xfId="22106" xr:uid="{1DBBB88F-D429-41B6-9917-BB5BCBC847D4}"/>
    <cellStyle name="Normal 9 2 2 3 3 4" xfId="36939" xr:uid="{1083EEF1-6366-4C7B-94F0-BAAA38BCC7E5}"/>
    <cellStyle name="Normal 9 2 2 3 4" xfId="11450" xr:uid="{1B2209B9-8E0F-47A9-94DB-07561BD30277}"/>
    <cellStyle name="Normal 9 2 2 3 4 2" xfId="26288" xr:uid="{D1D3196D-1C73-48A2-B2E0-1D671ADAF3FF}"/>
    <cellStyle name="Normal 9 2 2 3 4 3" xfId="41121" xr:uid="{BA26F010-0A2B-4FDD-9811-FAC7C79505B2}"/>
    <cellStyle name="Normal 9 2 2 3 5" xfId="18868" xr:uid="{909C1A3C-E883-4B6A-B397-13EAF8361176}"/>
    <cellStyle name="Normal 9 2 2 3 6" xfId="33701" xr:uid="{CD6D7FF4-C955-4F5C-A3A7-E19B926DC5E8}"/>
    <cellStyle name="Normal 9 2 2 4" xfId="5403" xr:uid="{8BD5E954-8D9D-4DEE-93B0-6C025EE9A1A5}"/>
    <cellStyle name="Normal 9 2 2 4 2" xfId="8642" xr:uid="{7C9DF520-6B55-4C6F-8C18-DA99B8ADCC2B}"/>
    <cellStyle name="Normal 9 2 2 4 2 2" xfId="16065" xr:uid="{C4D2F456-92ED-4F07-9B1A-1C5BF757F3BE}"/>
    <cellStyle name="Normal 9 2 2 4 2 2 2" xfId="30903" xr:uid="{306A3704-0F13-465D-B8CE-E2033ABB2028}"/>
    <cellStyle name="Normal 9 2 2 4 2 2 3" xfId="45736" xr:uid="{BE295050-A533-4663-B6DA-5673DF884559}"/>
    <cellStyle name="Normal 9 2 2 4 2 3" xfId="23483" xr:uid="{16D5104A-3620-48EB-BB7F-323E386658AF}"/>
    <cellStyle name="Normal 9 2 2 4 2 4" xfId="38316" xr:uid="{DC8E41BB-A58A-41DA-A88D-702CE38DF602}"/>
    <cellStyle name="Normal 9 2 2 4 3" xfId="12827" xr:uid="{E5B9817D-38FF-444B-B6C8-EA63342950F8}"/>
    <cellStyle name="Normal 9 2 2 4 3 2" xfId="27665" xr:uid="{470E825D-2818-4EE5-BCEE-A82E602DAC13}"/>
    <cellStyle name="Normal 9 2 2 4 3 3" xfId="42498" xr:uid="{F6E535AF-877D-482E-96D8-86A8F8A86974}"/>
    <cellStyle name="Normal 9 2 2 4 4" xfId="20245" xr:uid="{3F0644F3-40F7-4139-89BE-4DA6F6872D72}"/>
    <cellStyle name="Normal 9 2 2 4 5" xfId="35078" xr:uid="{9483DF64-4B98-4BB8-8E9D-155ACEF8CBF7}"/>
    <cellStyle name="Normal 9 2 2 5" xfId="5780" xr:uid="{CC7CBF59-574F-41E8-B21F-74E6E16FF3F6}"/>
    <cellStyle name="Normal 9 2 2 5 2" xfId="9020" xr:uid="{932E2668-978C-4A56-A309-27927CD5FE78}"/>
    <cellStyle name="Normal 9 2 2 5 2 2" xfId="16443" xr:uid="{B2573341-A507-4FFC-B5FD-C3A0F7C48AC7}"/>
    <cellStyle name="Normal 9 2 2 5 2 2 2" xfId="31281" xr:uid="{3473E8EC-7C05-47D6-B8D4-DEA5635F8868}"/>
    <cellStyle name="Normal 9 2 2 5 2 2 3" xfId="46114" xr:uid="{4CDE77D0-C4ED-4667-9EE1-026F5AE09101}"/>
    <cellStyle name="Normal 9 2 2 5 2 3" xfId="23861" xr:uid="{E5A6DC85-897E-4EB0-9A1D-DE9E36A0C70A}"/>
    <cellStyle name="Normal 9 2 2 5 2 4" xfId="38694" xr:uid="{84786E62-88B4-4BDD-B3B2-9E2F15B6D41A}"/>
    <cellStyle name="Normal 9 2 2 5 3" xfId="13205" xr:uid="{3021A15A-8929-4A74-BA08-9CAE168A29E4}"/>
    <cellStyle name="Normal 9 2 2 5 3 2" xfId="28043" xr:uid="{6F6CFEF3-F981-4628-8C55-72AA2E26B235}"/>
    <cellStyle name="Normal 9 2 2 5 3 3" xfId="42876" xr:uid="{BD8DCFE1-36FC-4692-818C-F92C2777737C}"/>
    <cellStyle name="Normal 9 2 2 5 4" xfId="20623" xr:uid="{FEC9A36F-A5E6-458D-B3E2-8CC3951CB38D}"/>
    <cellStyle name="Normal 9 2 2 5 5" xfId="35456" xr:uid="{C75C7716-5B91-486F-A517-BEEC95438DBE}"/>
    <cellStyle name="Normal 9 2 2 6" xfId="4028" xr:uid="{48886DCD-C503-49E9-9120-E32A3D1135D8}"/>
    <cellStyle name="Normal 9 2 2 6 2" xfId="9716" xr:uid="{E60349D3-CCC4-45A8-9F58-4D9DFAE6184D}"/>
    <cellStyle name="Normal 9 2 2 6 2 2" xfId="17139" xr:uid="{63F30BBD-CB92-4193-8788-066D3725B8EA}"/>
    <cellStyle name="Normal 9 2 2 6 2 2 2" xfId="31977" xr:uid="{5A73DCDF-95EA-47AF-859B-A84D28AACCA4}"/>
    <cellStyle name="Normal 9 2 2 6 2 2 3" xfId="46810" xr:uid="{0E0E6539-85E8-4E87-8BE3-43019437748C}"/>
    <cellStyle name="Normal 9 2 2 6 2 3" xfId="24557" xr:uid="{D74EC5C7-5B6A-4D02-B48F-37E74D39F5B5}"/>
    <cellStyle name="Normal 9 2 2 6 2 4" xfId="39390" xr:uid="{A7494ADB-1254-4216-B4AE-9455834214C8}"/>
    <cellStyle name="Normal 9 2 2 6 3" xfId="11448" xr:uid="{94BD0CB7-89DA-4F51-927C-37E0B098FEBF}"/>
    <cellStyle name="Normal 9 2 2 6 3 2" xfId="26286" xr:uid="{7ECF7C96-8FB7-4B61-84F8-3E024813747F}"/>
    <cellStyle name="Normal 9 2 2 6 3 3" xfId="41119" xr:uid="{5FF699DB-4501-4351-B71A-7DB486DA313F}"/>
    <cellStyle name="Normal 9 2 2 6 4" xfId="18866" xr:uid="{5E00482F-A25A-4E86-936D-82FB50343F2A}"/>
    <cellStyle name="Normal 9 2 2 6 5" xfId="33699" xr:uid="{43309DBE-6958-4D3A-A5E1-9DAB77650A08}"/>
    <cellStyle name="Normal 9 2 2 7" xfId="7263" xr:uid="{28524BFA-51C8-41E4-9BF4-7A7F01239805}"/>
    <cellStyle name="Normal 9 2 2 7 2" xfId="14686" xr:uid="{2B8B3797-9EE3-41DF-B40D-04C21ACC7E13}"/>
    <cellStyle name="Normal 9 2 2 7 2 2" xfId="29524" xr:uid="{8E7F0F47-9CC7-45D3-8CC5-C24B32F2EB88}"/>
    <cellStyle name="Normal 9 2 2 7 2 3" xfId="44357" xr:uid="{B516F75E-37AF-479D-AE95-32CD989DC6C1}"/>
    <cellStyle name="Normal 9 2 2 7 3" xfId="22104" xr:uid="{99F7A8AE-D64A-48DD-A19E-385B99680F9F}"/>
    <cellStyle name="Normal 9 2 2 7 4" xfId="36937" xr:uid="{0432A7C0-C488-42B0-9720-14E55E6FFE1C}"/>
    <cellStyle name="Normal 9 2 2 8" xfId="9871" xr:uid="{827A7F09-8703-43BE-830F-EC3B636C366B}"/>
    <cellStyle name="Normal 9 2 2 8 2" xfId="24709" xr:uid="{3E8B9110-7123-44C2-8812-8F53C7753100}"/>
    <cellStyle name="Normal 9 2 2 8 3" xfId="39542" xr:uid="{098CA9AF-6171-44A4-A47F-99FAD64ABD13}"/>
    <cellStyle name="Normal 9 2 2 9" xfId="17289" xr:uid="{9126F96D-D6BC-43E6-9EA3-CE9E6EA8E9D2}"/>
    <cellStyle name="Normal 9 2 3" xfId="1846" xr:uid="{615A74D9-0C0C-4382-A9BD-72B180581903}"/>
    <cellStyle name="Normal 9 2 3 10" xfId="32173" xr:uid="{88EEAE5D-AEA8-43D9-B320-05F631A4E739}"/>
    <cellStyle name="Normal 9 2 3 2" xfId="4032" xr:uid="{2D6C657F-ECFE-476F-B8FF-8106639DB36B}"/>
    <cellStyle name="Normal 9 2 3 2 2" xfId="5404" xr:uid="{2DED102B-1FA9-49BD-981D-4EA3CD9AF65F}"/>
    <cellStyle name="Normal 9 2 3 2 2 2" xfId="8643" xr:uid="{7565C67B-4416-4695-9ADD-4DF0FEA0049E}"/>
    <cellStyle name="Normal 9 2 3 2 2 2 2" xfId="16066" xr:uid="{BCEB02B1-095A-40ED-852C-C8AA8435CCBE}"/>
    <cellStyle name="Normal 9 2 3 2 2 2 2 2" xfId="30904" xr:uid="{EEDA3008-3F4A-49E0-A529-CBDC3B087854}"/>
    <cellStyle name="Normal 9 2 3 2 2 2 2 3" xfId="45737" xr:uid="{C606D0C8-B589-480C-AF06-1B28D1AF1AF5}"/>
    <cellStyle name="Normal 9 2 3 2 2 2 3" xfId="23484" xr:uid="{4F328EB8-8784-4A23-BE92-E9A45742BE0C}"/>
    <cellStyle name="Normal 9 2 3 2 2 2 4" xfId="38317" xr:uid="{63AB9E61-9205-47FA-8043-41D16DED1F12}"/>
    <cellStyle name="Normal 9 2 3 2 2 3" xfId="12828" xr:uid="{18574ACA-CFD8-48F5-9D39-E9E8BC02FAC6}"/>
    <cellStyle name="Normal 9 2 3 2 2 3 2" xfId="27666" xr:uid="{BCAC441B-6C54-4E5A-AD3F-AC672D87A188}"/>
    <cellStyle name="Normal 9 2 3 2 2 3 3" xfId="42499" xr:uid="{A5BBFCCE-6029-4E6A-9FA7-724B81FCD91E}"/>
    <cellStyle name="Normal 9 2 3 2 2 4" xfId="20246" xr:uid="{7E1FF4B3-60AE-4AD0-9D4F-B56B8D8DD6E2}"/>
    <cellStyle name="Normal 9 2 3 2 2 5" xfId="35079" xr:uid="{126E8674-F57F-4DB7-827F-B139A8B6AC97}"/>
    <cellStyle name="Normal 9 2 3 2 3" xfId="7267" xr:uid="{7DC28F05-29F1-42EE-8384-0657EA284D2A}"/>
    <cellStyle name="Normal 9 2 3 2 3 2" xfId="14690" xr:uid="{7F24ABD4-2DEB-4460-AFF2-F151161EEE20}"/>
    <cellStyle name="Normal 9 2 3 2 3 2 2" xfId="29528" xr:uid="{77A18245-6F76-4B60-9CEF-57309140154E}"/>
    <cellStyle name="Normal 9 2 3 2 3 2 3" xfId="44361" xr:uid="{DE035DA7-5026-409E-9E98-70B4C9F41668}"/>
    <cellStyle name="Normal 9 2 3 2 3 3" xfId="22108" xr:uid="{B48ED213-20E8-4888-A579-815D64494067}"/>
    <cellStyle name="Normal 9 2 3 2 3 4" xfId="36941" xr:uid="{2042DEE3-68B3-41E3-984B-9FB312A115C2}"/>
    <cellStyle name="Normal 9 2 3 2 4" xfId="11452" xr:uid="{0B7E531F-ADCC-434A-920E-161509BCD43D}"/>
    <cellStyle name="Normal 9 2 3 2 4 2" xfId="26290" xr:uid="{1C04322D-8AB3-47E8-8534-A4D43E7A1816}"/>
    <cellStyle name="Normal 9 2 3 2 4 3" xfId="41123" xr:uid="{C64994A8-E697-4299-AE5E-C9442A3700F3}"/>
    <cellStyle name="Normal 9 2 3 2 5" xfId="18870" xr:uid="{383D9218-759A-4635-9160-61FCECC43DD2}"/>
    <cellStyle name="Normal 9 2 3 2 6" xfId="33703" xr:uid="{D86CD7CE-21B0-4A86-AC80-B727D1E20084}"/>
    <cellStyle name="Normal 9 2 3 3" xfId="4033" xr:uid="{49F53411-CCFD-4694-B7F9-B7D87627D004}"/>
    <cellStyle name="Normal 9 2 3 3 2" xfId="5405" xr:uid="{25D5D22C-5CC4-4203-9C74-D0C7DB1218A1}"/>
    <cellStyle name="Normal 9 2 3 3 2 2" xfId="8644" xr:uid="{D3685D3D-94E6-451B-8400-A28043A105CC}"/>
    <cellStyle name="Normal 9 2 3 3 2 2 2" xfId="16067" xr:uid="{7D3B54D1-1071-43D4-A02D-D8E78C75B9AA}"/>
    <cellStyle name="Normal 9 2 3 3 2 2 2 2" xfId="30905" xr:uid="{9E1ACBE5-1715-4A3D-8F71-BC27B63BC844}"/>
    <cellStyle name="Normal 9 2 3 3 2 2 2 3" xfId="45738" xr:uid="{6E724DF5-487A-492D-83A7-E7C98CD10806}"/>
    <cellStyle name="Normal 9 2 3 3 2 2 3" xfId="23485" xr:uid="{9C1A7EC8-9B58-47C7-BDC0-E24F4FC8CE69}"/>
    <cellStyle name="Normal 9 2 3 3 2 2 4" xfId="38318" xr:uid="{EC1874AF-3EA8-4D6F-931F-969F536F58B9}"/>
    <cellStyle name="Normal 9 2 3 3 2 3" xfId="12829" xr:uid="{8176818D-B570-4C05-B001-97E85A67277A}"/>
    <cellStyle name="Normal 9 2 3 3 2 3 2" xfId="27667" xr:uid="{3157762A-B23F-43BC-80DF-E7B8191F88F1}"/>
    <cellStyle name="Normal 9 2 3 3 2 3 3" xfId="42500" xr:uid="{A5F03513-CE70-4974-8065-F623CF9C7E91}"/>
    <cellStyle name="Normal 9 2 3 3 2 4" xfId="20247" xr:uid="{C0D918D7-811F-46AA-9B57-DA747C1F3CEB}"/>
    <cellStyle name="Normal 9 2 3 3 2 5" xfId="35080" xr:uid="{3E203C74-B869-42DD-8667-7726BD0C6EA3}"/>
    <cellStyle name="Normal 9 2 3 3 3" xfId="7268" xr:uid="{ED40CFE7-A578-4101-88E2-D51A206BB6D7}"/>
    <cellStyle name="Normal 9 2 3 3 3 2" xfId="14691" xr:uid="{9735E415-67DD-4CC4-877A-562ED72FF71E}"/>
    <cellStyle name="Normal 9 2 3 3 3 2 2" xfId="29529" xr:uid="{8E80001A-B243-4BA0-960A-BF0BC7770433}"/>
    <cellStyle name="Normal 9 2 3 3 3 2 3" xfId="44362" xr:uid="{BCE60C7C-F9DE-4963-85EF-C3A779AEBD19}"/>
    <cellStyle name="Normal 9 2 3 3 3 3" xfId="22109" xr:uid="{D98FF903-ADA2-412C-8506-37C0B97B1570}"/>
    <cellStyle name="Normal 9 2 3 3 3 4" xfId="36942" xr:uid="{BF5DB02A-4AF6-4B14-82B8-D29AA1044D02}"/>
    <cellStyle name="Normal 9 2 3 3 4" xfId="11453" xr:uid="{4E5A9334-145A-4522-B6BD-73116EB9C90C}"/>
    <cellStyle name="Normal 9 2 3 3 4 2" xfId="26291" xr:uid="{4A83BB17-13FE-4B27-B60B-1D8B4D4FE0B0}"/>
    <cellStyle name="Normal 9 2 3 3 4 3" xfId="41124" xr:uid="{42E40600-9DE6-474B-A1E7-C8BE3D7AD580}"/>
    <cellStyle name="Normal 9 2 3 3 5" xfId="18871" xr:uid="{BA316935-4D9F-40AB-B427-A86EF2541C92}"/>
    <cellStyle name="Normal 9 2 3 3 6" xfId="33704" xr:uid="{EE6C52A3-2306-4910-BAF6-28214C0C44D0}"/>
    <cellStyle name="Normal 9 2 3 4" xfId="5406" xr:uid="{53B15D9F-DACF-4DDB-9BBA-5AF45CD45489}"/>
    <cellStyle name="Normal 9 2 3 4 2" xfId="8645" xr:uid="{EE31BAE9-3373-47D1-B1FE-6DF8A23D57B7}"/>
    <cellStyle name="Normal 9 2 3 4 2 2" xfId="16068" xr:uid="{AFAE7918-CB12-4AC1-B7B4-BB82F2113AFD}"/>
    <cellStyle name="Normal 9 2 3 4 2 2 2" xfId="30906" xr:uid="{C9762D54-F2BD-416C-9BB1-38D8C4BD07A0}"/>
    <cellStyle name="Normal 9 2 3 4 2 2 3" xfId="45739" xr:uid="{B5D9B7A5-23B5-469D-B681-26DB384E57B0}"/>
    <cellStyle name="Normal 9 2 3 4 2 3" xfId="23486" xr:uid="{D5937EB5-8D8D-45D9-977E-A3F532566C4A}"/>
    <cellStyle name="Normal 9 2 3 4 2 4" xfId="38319" xr:uid="{2F9DA44E-BE6D-4E8F-99E0-827273D6F1A4}"/>
    <cellStyle name="Normal 9 2 3 4 3" xfId="12830" xr:uid="{6EFD4769-CC25-402C-B278-5A39CDCF035B}"/>
    <cellStyle name="Normal 9 2 3 4 3 2" xfId="27668" xr:uid="{BDD93E41-5F50-43AD-895B-C094E8FCB6AB}"/>
    <cellStyle name="Normal 9 2 3 4 3 3" xfId="42501" xr:uid="{9CC73629-E755-416F-A390-E244E65C30B2}"/>
    <cellStyle name="Normal 9 2 3 4 4" xfId="20248" xr:uid="{48605822-B378-451F-B9EE-7DE1008EA6B6}"/>
    <cellStyle name="Normal 9 2 3 4 5" xfId="35081" xr:uid="{05E8BAE3-1E04-4A63-A2B2-A28CDB98AF4C}"/>
    <cellStyle name="Normal 9 2 3 5" xfId="5821" xr:uid="{AFF3F62F-AC38-417F-8A14-DB14C3144696}"/>
    <cellStyle name="Normal 9 2 3 5 2" xfId="9060" xr:uid="{D9478322-3E60-4AED-8844-B6DAD3FF3F61}"/>
    <cellStyle name="Normal 9 2 3 5 2 2" xfId="16483" xr:uid="{7224BE0A-30F0-4746-8C09-8B4D15096C74}"/>
    <cellStyle name="Normal 9 2 3 5 2 2 2" xfId="31321" xr:uid="{3DB2B9BA-06E2-41AB-86C2-03ACDDA7AED5}"/>
    <cellStyle name="Normal 9 2 3 5 2 2 3" xfId="46154" xr:uid="{C5BCA4C7-A089-4559-8B59-B44D2FED6D57}"/>
    <cellStyle name="Normal 9 2 3 5 2 3" xfId="23901" xr:uid="{0C93FB61-35D8-471C-8964-E6D33E4F566B}"/>
    <cellStyle name="Normal 9 2 3 5 2 4" xfId="38734" xr:uid="{4A7905A7-C218-468A-8FDE-AFC9BF80EB99}"/>
    <cellStyle name="Normal 9 2 3 5 3" xfId="13245" xr:uid="{D3E51424-929F-4C14-85D9-15DFBDE2C71D}"/>
    <cellStyle name="Normal 9 2 3 5 3 2" xfId="28083" xr:uid="{303938D7-2CF4-47C7-8BAD-A84ECE3864DF}"/>
    <cellStyle name="Normal 9 2 3 5 3 3" xfId="42916" xr:uid="{63F1AA91-0C25-4A19-95DE-036BA2E258B9}"/>
    <cellStyle name="Normal 9 2 3 5 4" xfId="20663" xr:uid="{019D6BD2-5BED-413A-9BDB-7AB2181F6DBE}"/>
    <cellStyle name="Normal 9 2 3 5 5" xfId="35496" xr:uid="{5626411C-64A8-45C3-AD5C-15D76B4612F2}"/>
    <cellStyle name="Normal 9 2 3 6" xfId="4031" xr:uid="{4859F021-2E65-44D0-A570-CB39A05C5699}"/>
    <cellStyle name="Normal 9 2 3 6 2" xfId="9717" xr:uid="{ACFE1873-5FB1-4AD2-8E1D-E936BEAD5625}"/>
    <cellStyle name="Normal 9 2 3 6 2 2" xfId="17140" xr:uid="{64065D3B-B0FF-417C-975A-64119EAB6874}"/>
    <cellStyle name="Normal 9 2 3 6 2 2 2" xfId="31978" xr:uid="{A1CE63E2-51F1-4B28-AB2C-517A8FE1E9DC}"/>
    <cellStyle name="Normal 9 2 3 6 2 2 3" xfId="46811" xr:uid="{7E23A282-29EB-4666-A409-1A6BF049C4C0}"/>
    <cellStyle name="Normal 9 2 3 6 2 3" xfId="24558" xr:uid="{8D3F13DB-DC3C-4870-AB50-BF869299FCE6}"/>
    <cellStyle name="Normal 9 2 3 6 2 4" xfId="39391" xr:uid="{B73B9E2A-9B4F-4A0C-9EB2-F6EE24A3E292}"/>
    <cellStyle name="Normal 9 2 3 6 3" xfId="11451" xr:uid="{AF8B7571-F334-40E5-8B9E-1AEB0CD5B2FE}"/>
    <cellStyle name="Normal 9 2 3 6 3 2" xfId="26289" xr:uid="{C88C843D-D4F2-475B-A3B4-A3FCA5E62C1C}"/>
    <cellStyle name="Normal 9 2 3 6 3 3" xfId="41122" xr:uid="{E998FA5C-83E8-4906-AAEE-1C94F43FCDD9}"/>
    <cellStyle name="Normal 9 2 3 6 4" xfId="18869" xr:uid="{994B213A-A2AB-4D61-A932-DE781E15E408}"/>
    <cellStyle name="Normal 9 2 3 6 5" xfId="33702" xr:uid="{46F5A349-7550-4855-81CB-873BBC50A74E}"/>
    <cellStyle name="Normal 9 2 3 7" xfId="7266" xr:uid="{CFF5F95A-A02C-4E50-931E-FF6455891478}"/>
    <cellStyle name="Normal 9 2 3 7 2" xfId="14689" xr:uid="{8EA3B3AA-D9E1-4B7F-A48E-A3ED3BB1C71F}"/>
    <cellStyle name="Normal 9 2 3 7 2 2" xfId="29527" xr:uid="{8362CB90-E87B-4297-8ABF-52EEFA194909}"/>
    <cellStyle name="Normal 9 2 3 7 2 3" xfId="44360" xr:uid="{FA18D6D0-9F3B-49F2-8F41-D169871FC036}"/>
    <cellStyle name="Normal 9 2 3 7 3" xfId="22107" xr:uid="{CB260E15-F293-4697-A107-7AF417CEB8F0}"/>
    <cellStyle name="Normal 9 2 3 7 4" xfId="36940" xr:uid="{CB80D4AB-69C8-459E-B0C4-56266F108F84}"/>
    <cellStyle name="Normal 9 2 3 8" xfId="9922" xr:uid="{55B09703-0100-49E4-A52F-33299893FBE6}"/>
    <cellStyle name="Normal 9 2 3 8 2" xfId="24760" xr:uid="{0CCEE265-B946-4E28-AB71-547DCF0CA85E}"/>
    <cellStyle name="Normal 9 2 3 8 3" xfId="39593" xr:uid="{5E9BB31E-6DBE-4610-A903-F30F93FB3133}"/>
    <cellStyle name="Normal 9 2 3 9" xfId="17340" xr:uid="{F228E6F0-FC90-4ABC-A9C3-9EC374A57C6F}"/>
    <cellStyle name="Normal 9 2 4" xfId="2399" xr:uid="{73F81C33-0E1D-4533-BF04-C4D4AF36AB8A}"/>
    <cellStyle name="Normal 9 2 4 10" xfId="32219" xr:uid="{708AC2B1-CEFE-40FB-BE38-D1138520C098}"/>
    <cellStyle name="Normal 9 2 4 2" xfId="4035" xr:uid="{5A5E4721-9667-4269-B60E-03709D67ECA9}"/>
    <cellStyle name="Normal 9 2 4 2 2" xfId="5407" xr:uid="{462B84F1-E2E8-4AA0-8C71-D17A200347F1}"/>
    <cellStyle name="Normal 9 2 4 2 2 2" xfId="8646" xr:uid="{05AC5925-A3BF-4D03-9CFD-0E2E22B69486}"/>
    <cellStyle name="Normal 9 2 4 2 2 2 2" xfId="16069" xr:uid="{AF50AA8A-8F91-49DF-8828-6F02B3994277}"/>
    <cellStyle name="Normal 9 2 4 2 2 2 2 2" xfId="30907" xr:uid="{1BB514F7-C332-44AA-84AC-FCECABDFFED7}"/>
    <cellStyle name="Normal 9 2 4 2 2 2 2 3" xfId="45740" xr:uid="{65F056DC-07FA-43C3-A327-EC316C148CB8}"/>
    <cellStyle name="Normal 9 2 4 2 2 2 3" xfId="23487" xr:uid="{F11B3ACA-8433-4FB6-906D-3CC3B6B6F304}"/>
    <cellStyle name="Normal 9 2 4 2 2 2 4" xfId="38320" xr:uid="{499C53D9-A8EA-4AE6-9CCA-460B20389163}"/>
    <cellStyle name="Normal 9 2 4 2 2 3" xfId="12831" xr:uid="{1EC9AC11-9B11-4B5F-84F4-428E53799751}"/>
    <cellStyle name="Normal 9 2 4 2 2 3 2" xfId="27669" xr:uid="{732FE6AC-3A32-422F-A0AE-4AB82F09A8B7}"/>
    <cellStyle name="Normal 9 2 4 2 2 3 3" xfId="42502" xr:uid="{B3BBBB12-CF1F-469C-9764-57CB029FD008}"/>
    <cellStyle name="Normal 9 2 4 2 2 4" xfId="20249" xr:uid="{F7CF73F6-294D-4C65-A433-8F6B1DEC127D}"/>
    <cellStyle name="Normal 9 2 4 2 2 5" xfId="35082" xr:uid="{0CB48C10-961B-458A-8B5C-FD1D36D6C445}"/>
    <cellStyle name="Normal 9 2 4 2 3" xfId="7270" xr:uid="{740CB0E7-57CB-463F-888C-0445BB516053}"/>
    <cellStyle name="Normal 9 2 4 2 3 2" xfId="14693" xr:uid="{F7D6C599-F679-4BC9-9D4F-401E1CAEC41E}"/>
    <cellStyle name="Normal 9 2 4 2 3 2 2" xfId="29531" xr:uid="{0D49D6AB-EA39-4C11-B7F1-80500B51981E}"/>
    <cellStyle name="Normal 9 2 4 2 3 2 3" xfId="44364" xr:uid="{300174D9-6D88-4BA5-8023-4596F24B91A4}"/>
    <cellStyle name="Normal 9 2 4 2 3 3" xfId="22111" xr:uid="{B14B835F-3AEB-43A9-BEF3-DFF31C8AC119}"/>
    <cellStyle name="Normal 9 2 4 2 3 4" xfId="36944" xr:uid="{E9C9FCA2-BFD8-422C-A3B7-A835CED41675}"/>
    <cellStyle name="Normal 9 2 4 2 4" xfId="11455" xr:uid="{1C730E89-DF60-4219-A730-ECB670665E65}"/>
    <cellStyle name="Normal 9 2 4 2 4 2" xfId="26293" xr:uid="{61C8D6C9-CE16-4F04-B529-27EAA9828EC9}"/>
    <cellStyle name="Normal 9 2 4 2 4 3" xfId="41126" xr:uid="{3F74A5EF-F9AA-4AA1-9C44-72A5D749AF88}"/>
    <cellStyle name="Normal 9 2 4 2 5" xfId="18873" xr:uid="{01313319-28FA-4EC9-B8DB-F1761665ACDC}"/>
    <cellStyle name="Normal 9 2 4 2 6" xfId="33706" xr:uid="{3456421B-7477-408A-9B27-85C9C2F84F95}"/>
    <cellStyle name="Normal 9 2 4 3" xfId="4036" xr:uid="{9B5957F7-7E54-4AF5-914E-8CBA58B2100B}"/>
    <cellStyle name="Normal 9 2 4 3 2" xfId="5408" xr:uid="{F24ED410-CD8B-4BEC-A92A-22FF9E5A1CFA}"/>
    <cellStyle name="Normal 9 2 4 3 2 2" xfId="8647" xr:uid="{99A603F0-C871-4F05-94F2-EA87F10070AC}"/>
    <cellStyle name="Normal 9 2 4 3 2 2 2" xfId="16070" xr:uid="{836351FE-BFB2-4B27-9C5C-D7A58274CF5B}"/>
    <cellStyle name="Normal 9 2 4 3 2 2 2 2" xfId="30908" xr:uid="{370C69BF-21E8-40B0-85D9-40817C843406}"/>
    <cellStyle name="Normal 9 2 4 3 2 2 2 3" xfId="45741" xr:uid="{A4A4812F-9804-4FF7-973A-2C43AB018E0C}"/>
    <cellStyle name="Normal 9 2 4 3 2 2 3" xfId="23488" xr:uid="{F9FF68B0-D90C-4F3E-832D-BDA695F7EF69}"/>
    <cellStyle name="Normal 9 2 4 3 2 2 4" xfId="38321" xr:uid="{C48D8BDA-7EC9-41E3-8C27-5D7930BC80D9}"/>
    <cellStyle name="Normal 9 2 4 3 2 3" xfId="12832" xr:uid="{522FD5FD-21A4-45C1-84AB-9A989DC7C77B}"/>
    <cellStyle name="Normal 9 2 4 3 2 3 2" xfId="27670" xr:uid="{D42B4220-03C3-40A3-A54A-99469FC34EBC}"/>
    <cellStyle name="Normal 9 2 4 3 2 3 3" xfId="42503" xr:uid="{C2F3ACFB-39AA-4FFA-B748-5486ED476D48}"/>
    <cellStyle name="Normal 9 2 4 3 2 4" xfId="20250" xr:uid="{0AE043D0-67C6-4D1F-8FFE-982325BE36FF}"/>
    <cellStyle name="Normal 9 2 4 3 2 5" xfId="35083" xr:uid="{2BA30B5C-F2EF-4509-8161-24B000EAEC1C}"/>
    <cellStyle name="Normal 9 2 4 3 3" xfId="7271" xr:uid="{A18824EB-6A51-4B73-8483-497C3B14DEAD}"/>
    <cellStyle name="Normal 9 2 4 3 3 2" xfId="14694" xr:uid="{A0F9C119-D05D-4248-908F-3E998846E2A3}"/>
    <cellStyle name="Normal 9 2 4 3 3 2 2" xfId="29532" xr:uid="{EEC59F42-7CDD-4CC2-A6F8-6EB8E1DB330B}"/>
    <cellStyle name="Normal 9 2 4 3 3 2 3" xfId="44365" xr:uid="{AC0A2C0C-DB69-4BB7-9C9C-84BB754AB88B}"/>
    <cellStyle name="Normal 9 2 4 3 3 3" xfId="22112" xr:uid="{D7D8E8DD-9ED3-4DBA-B236-C3A336200C4C}"/>
    <cellStyle name="Normal 9 2 4 3 3 4" xfId="36945" xr:uid="{25B76BB4-6FB1-4759-ADDB-7909906332FC}"/>
    <cellStyle name="Normal 9 2 4 3 4" xfId="11456" xr:uid="{FA4BFC36-67D6-48AD-8831-B0752039915D}"/>
    <cellStyle name="Normal 9 2 4 3 4 2" xfId="26294" xr:uid="{56417A79-42C4-4AC5-9DC2-3856BCCBCA66}"/>
    <cellStyle name="Normal 9 2 4 3 4 3" xfId="41127" xr:uid="{2D91B614-8E16-4B06-8AFF-ABAC64F90DD9}"/>
    <cellStyle name="Normal 9 2 4 3 5" xfId="18874" xr:uid="{A3944945-ACDC-4FFF-9338-445A860CE305}"/>
    <cellStyle name="Normal 9 2 4 3 6" xfId="33707" xr:uid="{FBA02D10-C08B-4788-93DF-DA52806457E5}"/>
    <cellStyle name="Normal 9 2 4 4" xfId="5409" xr:uid="{1FC09B6C-3CC8-49DF-B980-2778EBAE213E}"/>
    <cellStyle name="Normal 9 2 4 4 2" xfId="8648" xr:uid="{20292AEF-FED6-4A70-A17C-9AB4725F70A5}"/>
    <cellStyle name="Normal 9 2 4 4 2 2" xfId="16071" xr:uid="{588EB829-8E22-48AD-877F-DD900D322804}"/>
    <cellStyle name="Normal 9 2 4 4 2 2 2" xfId="30909" xr:uid="{282F23EA-734B-4833-9280-6B2C5DA3006E}"/>
    <cellStyle name="Normal 9 2 4 4 2 2 3" xfId="45742" xr:uid="{468B524C-D307-4373-AA2E-B837250C6582}"/>
    <cellStyle name="Normal 9 2 4 4 2 3" xfId="23489" xr:uid="{3A0CDD1E-4179-4515-A9BF-73BC331EDFE6}"/>
    <cellStyle name="Normal 9 2 4 4 2 4" xfId="38322" xr:uid="{8458EC5D-4577-4F83-B987-89E7E96628A2}"/>
    <cellStyle name="Normal 9 2 4 4 3" xfId="12833" xr:uid="{56F53503-0AEA-4FA1-9967-D065B3BDDFCA}"/>
    <cellStyle name="Normal 9 2 4 4 3 2" xfId="27671" xr:uid="{06B3A972-F25D-4747-BF9E-6DD8949EEFC1}"/>
    <cellStyle name="Normal 9 2 4 4 3 3" xfId="42504" xr:uid="{BB5CF673-9881-49B9-A73D-E2A3BBD4339E}"/>
    <cellStyle name="Normal 9 2 4 4 4" xfId="20251" xr:uid="{73FCAEAA-2EEF-42B0-A3DD-E512043B5907}"/>
    <cellStyle name="Normal 9 2 4 4 5" xfId="35084" xr:uid="{F0C127A2-7A55-407E-B06D-3FF26DE94AFE}"/>
    <cellStyle name="Normal 9 2 4 5" xfId="5690" xr:uid="{B739D847-D48C-45B1-9472-0CFD7C395DD9}"/>
    <cellStyle name="Normal 9 2 4 5 2" xfId="8930" xr:uid="{D2F5FF13-56B9-4AF1-91E1-91947A5C4EC8}"/>
    <cellStyle name="Normal 9 2 4 5 2 2" xfId="16353" xr:uid="{389950F4-9031-4B09-A17A-43F44A7EFBEE}"/>
    <cellStyle name="Normal 9 2 4 5 2 2 2" xfId="31191" xr:uid="{FBE3DD18-ED9D-4A79-9FFF-93062029EC47}"/>
    <cellStyle name="Normal 9 2 4 5 2 2 3" xfId="46024" xr:uid="{FF1E5D8F-AB8B-49D8-9038-D754F4565460}"/>
    <cellStyle name="Normal 9 2 4 5 2 3" xfId="23771" xr:uid="{F44DBC82-67E0-43E9-B599-035E97F6C3DE}"/>
    <cellStyle name="Normal 9 2 4 5 2 4" xfId="38604" xr:uid="{1D90E2AB-0723-43FE-B76A-3B33A952E2C5}"/>
    <cellStyle name="Normal 9 2 4 5 3" xfId="13115" xr:uid="{A52B4A11-F4B8-4234-A955-16FC9855DEFD}"/>
    <cellStyle name="Normal 9 2 4 5 3 2" xfId="27953" xr:uid="{A2137A39-114D-4124-9303-7230C6602222}"/>
    <cellStyle name="Normal 9 2 4 5 3 3" xfId="42786" xr:uid="{9AC4482E-6C47-418F-8FA1-BF8D8E8899A1}"/>
    <cellStyle name="Normal 9 2 4 5 4" xfId="20533" xr:uid="{DA385B21-444B-4DE3-BD15-74ED7832F8F2}"/>
    <cellStyle name="Normal 9 2 4 5 5" xfId="35366" xr:uid="{752B5C58-ABF6-4D21-8CBC-7C5A8C834F96}"/>
    <cellStyle name="Normal 9 2 4 6" xfId="4034" xr:uid="{73E33221-FCA8-4B25-AB65-F77E6889A142}"/>
    <cellStyle name="Normal 9 2 4 6 2" xfId="9718" xr:uid="{309E71FE-A53C-4278-9237-F13C43C5A886}"/>
    <cellStyle name="Normal 9 2 4 6 2 2" xfId="17141" xr:uid="{247AF96D-C141-41C6-BDE2-DDE963EF2C98}"/>
    <cellStyle name="Normal 9 2 4 6 2 2 2" xfId="31979" xr:uid="{70013FDF-8AB7-4C23-99FD-6368DC48070F}"/>
    <cellStyle name="Normal 9 2 4 6 2 2 3" xfId="46812" xr:uid="{4A17D73A-29D6-4B38-9531-28DF752EAE17}"/>
    <cellStyle name="Normal 9 2 4 6 2 3" xfId="24559" xr:uid="{007304F1-9C15-492F-9797-C8FBC42BC5AF}"/>
    <cellStyle name="Normal 9 2 4 6 2 4" xfId="39392" xr:uid="{33CD204E-0DA4-4A10-BBA4-DF7A906E9CF3}"/>
    <cellStyle name="Normal 9 2 4 6 3" xfId="11454" xr:uid="{5E6FFF66-3F2A-435F-9052-5C31420E85A7}"/>
    <cellStyle name="Normal 9 2 4 6 3 2" xfId="26292" xr:uid="{DB0153E4-82E0-4136-9158-A601FE9AB45C}"/>
    <cellStyle name="Normal 9 2 4 6 3 3" xfId="41125" xr:uid="{A33B02A8-5407-409E-8E41-378F6DED4927}"/>
    <cellStyle name="Normal 9 2 4 6 4" xfId="18872" xr:uid="{13B99EB8-44A2-48F2-BAF3-43D12AA192DD}"/>
    <cellStyle name="Normal 9 2 4 6 5" xfId="33705" xr:uid="{8343B54E-3D74-4D6F-B88E-B411EF1A6693}"/>
    <cellStyle name="Normal 9 2 4 7" xfId="7269" xr:uid="{1C0A5178-8075-46A2-854E-46FD8D7673B6}"/>
    <cellStyle name="Normal 9 2 4 7 2" xfId="14692" xr:uid="{3340F0A4-3703-465B-9B16-AF43FAA20EC2}"/>
    <cellStyle name="Normal 9 2 4 7 2 2" xfId="29530" xr:uid="{30ADBBFC-8315-4C23-AF42-B308275B0F3B}"/>
    <cellStyle name="Normal 9 2 4 7 2 3" xfId="44363" xr:uid="{3C76213C-35F0-4FC1-81B4-4DD6D1A4E1B5}"/>
    <cellStyle name="Normal 9 2 4 7 3" xfId="22110" xr:uid="{447C7355-265C-4E1C-A37F-401B5264B2C0}"/>
    <cellStyle name="Normal 9 2 4 7 4" xfId="36943" xr:uid="{E6513654-BE5E-4076-95D8-2D76CD1DA775}"/>
    <cellStyle name="Normal 9 2 4 8" xfId="9968" xr:uid="{450EB605-7B67-4DD2-BB1C-F69924B4F6DD}"/>
    <cellStyle name="Normal 9 2 4 8 2" xfId="24806" xr:uid="{49FEF85B-3264-40AF-8BCD-03998319F963}"/>
    <cellStyle name="Normal 9 2 4 8 3" xfId="39639" xr:uid="{4AE98909-999D-4432-B008-00EF42EA132A}"/>
    <cellStyle name="Normal 9 2 4 9" xfId="17386" xr:uid="{D16CFECE-1BDA-454B-8370-D4C053FCF13A}"/>
    <cellStyle name="Normal 9 2 5" xfId="2532" xr:uid="{72042E6C-8D1E-4C7E-9CA8-7CF461CF90FE}"/>
    <cellStyle name="Normal 9 2 5 10" xfId="32315" xr:uid="{67A43AFF-187F-44AC-8686-EBF228169C17}"/>
    <cellStyle name="Normal 9 2 5 2" xfId="4038" xr:uid="{32C50788-4547-46E5-8073-CE9E5C03751B}"/>
    <cellStyle name="Normal 9 2 5 2 2" xfId="5410" xr:uid="{D02F4CF6-11D1-484C-843A-C7DE05B4E1D1}"/>
    <cellStyle name="Normal 9 2 5 2 2 2" xfId="8649" xr:uid="{1CF208A0-FCAC-41D8-8343-20159F5EF550}"/>
    <cellStyle name="Normal 9 2 5 2 2 2 2" xfId="16072" xr:uid="{198D1E1A-7268-4AA0-9DBE-79843EA460CF}"/>
    <cellStyle name="Normal 9 2 5 2 2 2 2 2" xfId="30910" xr:uid="{7A007078-EBA9-44FC-A4E8-B0E08CF42685}"/>
    <cellStyle name="Normal 9 2 5 2 2 2 2 3" xfId="45743" xr:uid="{ACFDE67D-C769-43A2-B8E5-FD1DF156201F}"/>
    <cellStyle name="Normal 9 2 5 2 2 2 3" xfId="23490" xr:uid="{95B423B4-4705-4C7A-816C-A6E6B00C9C74}"/>
    <cellStyle name="Normal 9 2 5 2 2 2 4" xfId="38323" xr:uid="{791C9EE1-D45D-4445-AF78-8263607EC96B}"/>
    <cellStyle name="Normal 9 2 5 2 2 3" xfId="12834" xr:uid="{53D9E4BC-8A61-4397-9EB1-6664274012DF}"/>
    <cellStyle name="Normal 9 2 5 2 2 3 2" xfId="27672" xr:uid="{599FB43E-A734-4798-9F57-AE9559E31DB2}"/>
    <cellStyle name="Normal 9 2 5 2 2 3 3" xfId="42505" xr:uid="{C7747ED0-CF0B-4296-97A5-1FB90F80AA95}"/>
    <cellStyle name="Normal 9 2 5 2 2 4" xfId="20252" xr:uid="{023C536B-68D2-4749-A073-D987B5A36C28}"/>
    <cellStyle name="Normal 9 2 5 2 2 5" xfId="35085" xr:uid="{71BCC99D-EF2A-4A5D-A76A-A48004CD552D}"/>
    <cellStyle name="Normal 9 2 5 2 3" xfId="7273" xr:uid="{F368AA55-B210-48F8-8F2A-D1B8BB035485}"/>
    <cellStyle name="Normal 9 2 5 2 3 2" xfId="14696" xr:uid="{271410E5-D0C2-4F66-B825-5A563D2F750E}"/>
    <cellStyle name="Normal 9 2 5 2 3 2 2" xfId="29534" xr:uid="{1C4B7AA0-A1FF-434B-BC15-57BE324D5964}"/>
    <cellStyle name="Normal 9 2 5 2 3 2 3" xfId="44367" xr:uid="{BF17FED7-64D5-4086-AC9A-B972C978BE81}"/>
    <cellStyle name="Normal 9 2 5 2 3 3" xfId="22114" xr:uid="{A90B8F67-8237-41A5-9D0A-0C68A3C58755}"/>
    <cellStyle name="Normal 9 2 5 2 3 4" xfId="36947" xr:uid="{E0814D25-0BF2-4CDE-8F89-E74B8D04CAAC}"/>
    <cellStyle name="Normal 9 2 5 2 4" xfId="11458" xr:uid="{6D8C184F-4D9D-41AD-8C84-71634BA9FBDC}"/>
    <cellStyle name="Normal 9 2 5 2 4 2" xfId="26296" xr:uid="{9508079F-6748-4B7C-AD4D-51C77E78A067}"/>
    <cellStyle name="Normal 9 2 5 2 4 3" xfId="41129" xr:uid="{C8D44DCB-9891-4DE2-8F3D-61A2096B6445}"/>
    <cellStyle name="Normal 9 2 5 2 5" xfId="18876" xr:uid="{9FA47F17-D404-4BB0-BB23-DFB8B30A9DB0}"/>
    <cellStyle name="Normal 9 2 5 2 6" xfId="33709" xr:uid="{163F894A-FF70-4465-9AE6-BAF6CDDEDDC0}"/>
    <cellStyle name="Normal 9 2 5 3" xfId="4039" xr:uid="{5B08F739-8699-4224-BAC3-C182B2D346F9}"/>
    <cellStyle name="Normal 9 2 5 3 2" xfId="5411" xr:uid="{C78BC89F-9FDA-4A86-AD84-EEFD426C048F}"/>
    <cellStyle name="Normal 9 2 5 3 2 2" xfId="8650" xr:uid="{8A53A074-93FD-4873-8DCD-056C8FEA9762}"/>
    <cellStyle name="Normal 9 2 5 3 2 2 2" xfId="16073" xr:uid="{0B976275-2411-47C4-AFB8-A41D83643E8C}"/>
    <cellStyle name="Normal 9 2 5 3 2 2 2 2" xfId="30911" xr:uid="{1B93CE9A-512A-4AF4-858F-EB65F100630A}"/>
    <cellStyle name="Normal 9 2 5 3 2 2 2 3" xfId="45744" xr:uid="{65288F8F-9AC0-4905-986D-C761845AA121}"/>
    <cellStyle name="Normal 9 2 5 3 2 2 3" xfId="23491" xr:uid="{EE7F734D-4BDD-4397-A8AF-529CD4251248}"/>
    <cellStyle name="Normal 9 2 5 3 2 2 4" xfId="38324" xr:uid="{DDFBE685-F9F0-41E5-96E9-8169D1A4F2A4}"/>
    <cellStyle name="Normal 9 2 5 3 2 3" xfId="12835" xr:uid="{D82AA134-66F2-4466-A6DE-6B54DD5E5A7A}"/>
    <cellStyle name="Normal 9 2 5 3 2 3 2" xfId="27673" xr:uid="{E7FCA3C7-8848-4B33-9AA4-858FD8C19A50}"/>
    <cellStyle name="Normal 9 2 5 3 2 3 3" xfId="42506" xr:uid="{707148C2-8053-45EB-8E0C-AAB29D2880F3}"/>
    <cellStyle name="Normal 9 2 5 3 2 4" xfId="20253" xr:uid="{58E5EAC0-EFF1-4923-A8FD-9A30781AC86E}"/>
    <cellStyle name="Normal 9 2 5 3 2 5" xfId="35086" xr:uid="{60C6E081-F922-4F99-9EBA-389EDF2B35FA}"/>
    <cellStyle name="Normal 9 2 5 3 3" xfId="7274" xr:uid="{DF5121C3-1098-443D-A8FA-35F28D000B6E}"/>
    <cellStyle name="Normal 9 2 5 3 3 2" xfId="14697" xr:uid="{A0092C92-6AF9-4213-9847-B936067C43EF}"/>
    <cellStyle name="Normal 9 2 5 3 3 2 2" xfId="29535" xr:uid="{663193F2-1D04-471E-9AAB-878F2E0547F5}"/>
    <cellStyle name="Normal 9 2 5 3 3 2 3" xfId="44368" xr:uid="{103A3334-D8D6-4BE3-BDB2-2E22ECF2B63A}"/>
    <cellStyle name="Normal 9 2 5 3 3 3" xfId="22115" xr:uid="{822E1779-14B3-4484-A32E-1B467C8BCA32}"/>
    <cellStyle name="Normal 9 2 5 3 3 4" xfId="36948" xr:uid="{14E39671-4879-4F52-B16A-D3852811572F}"/>
    <cellStyle name="Normal 9 2 5 3 4" xfId="11459" xr:uid="{B961CEF6-1E0F-440F-AF5E-2768B2FF2F18}"/>
    <cellStyle name="Normal 9 2 5 3 4 2" xfId="26297" xr:uid="{A5AFAAB8-CA1C-4135-B9A3-16372746B02B}"/>
    <cellStyle name="Normal 9 2 5 3 4 3" xfId="41130" xr:uid="{543F6C17-3198-42F6-9029-6823C3D36D55}"/>
    <cellStyle name="Normal 9 2 5 3 5" xfId="18877" xr:uid="{4CD629B4-67B4-4D09-897D-DC551A0E08B9}"/>
    <cellStyle name="Normal 9 2 5 3 6" xfId="33710" xr:uid="{63035E9E-15D3-4168-B0B0-A7586BBE8F62}"/>
    <cellStyle name="Normal 9 2 5 4" xfId="5412" xr:uid="{56C4063B-C4BD-468A-AEC5-D14E730609C9}"/>
    <cellStyle name="Normal 9 2 5 4 2" xfId="8651" xr:uid="{A3B3C3A3-1A65-49A9-B05C-477AFE9F1083}"/>
    <cellStyle name="Normal 9 2 5 4 2 2" xfId="16074" xr:uid="{8722338E-F17A-451B-A9FB-E89B4CCEFDDB}"/>
    <cellStyle name="Normal 9 2 5 4 2 2 2" xfId="30912" xr:uid="{63A6FC8B-6D95-44D1-858C-F116611FA296}"/>
    <cellStyle name="Normal 9 2 5 4 2 2 3" xfId="45745" xr:uid="{63D37B5D-562C-46E0-B22B-E9FD58FA9CF0}"/>
    <cellStyle name="Normal 9 2 5 4 2 3" xfId="23492" xr:uid="{FB2A16E5-5371-4E37-9768-FAD6DEB744D5}"/>
    <cellStyle name="Normal 9 2 5 4 2 4" xfId="38325" xr:uid="{91484DA8-CC77-47D6-B04D-93E599D8BB3B}"/>
    <cellStyle name="Normal 9 2 5 4 3" xfId="12836" xr:uid="{DDFEC897-F536-4150-9043-F7DD9CAAC132}"/>
    <cellStyle name="Normal 9 2 5 4 3 2" xfId="27674" xr:uid="{26EBAF6A-7702-4326-A9BB-B9CBB69D2258}"/>
    <cellStyle name="Normal 9 2 5 4 3 3" xfId="42507" xr:uid="{0605BC07-9F73-433C-A657-456D90872FCF}"/>
    <cellStyle name="Normal 9 2 5 4 4" xfId="20254" xr:uid="{2E44A480-855C-4EDF-B643-7467D9655193}"/>
    <cellStyle name="Normal 9 2 5 4 5" xfId="35087" xr:uid="{99C56DE1-FC17-4A06-847E-90CE5C535392}"/>
    <cellStyle name="Normal 9 2 5 5" xfId="5674" xr:uid="{0800D977-E95E-4994-9035-D4F13994ECAB}"/>
    <cellStyle name="Normal 9 2 5 5 2" xfId="8914" xr:uid="{EC62BF46-F053-48B6-80B0-D3E1D6C6A88F}"/>
    <cellStyle name="Normal 9 2 5 5 2 2" xfId="16337" xr:uid="{69A4E6C8-338A-44D8-AF18-DD621C807A0B}"/>
    <cellStyle name="Normal 9 2 5 5 2 2 2" xfId="31175" xr:uid="{8FC71BCD-4D82-49EC-96FC-82C4AD345DA9}"/>
    <cellStyle name="Normal 9 2 5 5 2 2 3" xfId="46008" xr:uid="{2626C9CC-8F2F-4C9E-AC8C-79EA312E2D40}"/>
    <cellStyle name="Normal 9 2 5 5 2 3" xfId="23755" xr:uid="{653B4970-02A5-4DFD-92AB-58641B275FBB}"/>
    <cellStyle name="Normal 9 2 5 5 2 4" xfId="38588" xr:uid="{39A5B6A3-817B-4BAB-9504-B81BA0DBAB9E}"/>
    <cellStyle name="Normal 9 2 5 5 3" xfId="13099" xr:uid="{31D1BF51-35B1-46B2-BD2C-6A1F23357D11}"/>
    <cellStyle name="Normal 9 2 5 5 3 2" xfId="27937" xr:uid="{39D8A8E6-7BBE-43E3-96DE-CEB442517B45}"/>
    <cellStyle name="Normal 9 2 5 5 3 3" xfId="42770" xr:uid="{E6363CB8-7A6A-4C48-AA77-9E4AC1331126}"/>
    <cellStyle name="Normal 9 2 5 5 4" xfId="20517" xr:uid="{0DBA57B7-EB5C-4E80-9A37-1CD428849DB1}"/>
    <cellStyle name="Normal 9 2 5 5 5" xfId="35350" xr:uid="{89686CD8-B9CA-4561-8265-FBC1B97BF270}"/>
    <cellStyle name="Normal 9 2 5 6" xfId="4037" xr:uid="{F5D8B7B5-B317-4A2E-B069-607AD121D8E4}"/>
    <cellStyle name="Normal 9 2 5 6 2" xfId="9719" xr:uid="{68B21771-2890-47DB-B162-C57C77C2613C}"/>
    <cellStyle name="Normal 9 2 5 6 2 2" xfId="17142" xr:uid="{06C45D29-0354-4DF0-BD7C-4CAFCE631FE7}"/>
    <cellStyle name="Normal 9 2 5 6 2 2 2" xfId="31980" xr:uid="{7827A162-E999-486C-AB4B-7A64458C633B}"/>
    <cellStyle name="Normal 9 2 5 6 2 2 3" xfId="46813" xr:uid="{23FDACDC-4D09-4ACC-8BDD-D8386498F458}"/>
    <cellStyle name="Normal 9 2 5 6 2 3" xfId="24560" xr:uid="{8641B4A5-42C8-47BA-A28C-CAFE4F5384B6}"/>
    <cellStyle name="Normal 9 2 5 6 2 4" xfId="39393" xr:uid="{40D30355-E35F-4D53-B5E2-DD5E341142EE}"/>
    <cellStyle name="Normal 9 2 5 6 3" xfId="11457" xr:uid="{A913666E-443E-47D8-9B00-A57C22F5D091}"/>
    <cellStyle name="Normal 9 2 5 6 3 2" xfId="26295" xr:uid="{C4ED8407-42EB-4404-B5AC-CDDB23474B09}"/>
    <cellStyle name="Normal 9 2 5 6 3 3" xfId="41128" xr:uid="{E4A83D33-CC4D-42EA-8BAF-61914E1A274E}"/>
    <cellStyle name="Normal 9 2 5 6 4" xfId="18875" xr:uid="{CBFB96DC-9B7D-40A6-911D-C81A1A9BC856}"/>
    <cellStyle name="Normal 9 2 5 6 5" xfId="33708" xr:uid="{22E1B979-4F13-48F3-A1C4-12CEA8A7BB29}"/>
    <cellStyle name="Normal 9 2 5 7" xfId="7272" xr:uid="{02C1A31A-FC77-47AB-9EA5-387C564149D1}"/>
    <cellStyle name="Normal 9 2 5 7 2" xfId="14695" xr:uid="{F6C81C96-2917-4811-80B0-A701E6467AFB}"/>
    <cellStyle name="Normal 9 2 5 7 2 2" xfId="29533" xr:uid="{BA7AD62D-BA5F-4CBD-A01E-FB9B1FECBDD4}"/>
    <cellStyle name="Normal 9 2 5 7 2 3" xfId="44366" xr:uid="{84A5A3AE-4F49-42C1-9442-2CB8F80D298B}"/>
    <cellStyle name="Normal 9 2 5 7 3" xfId="22113" xr:uid="{4D60E031-61B4-42D9-AEA8-011827C71838}"/>
    <cellStyle name="Normal 9 2 5 7 4" xfId="36946" xr:uid="{5994EC47-9F56-438B-BBB9-212A7DE50F42}"/>
    <cellStyle name="Normal 9 2 5 8" xfId="10064" xr:uid="{4B979F38-911A-4A21-8868-9938B15B5FC5}"/>
    <cellStyle name="Normal 9 2 5 8 2" xfId="24902" xr:uid="{996B06FD-9539-4D7F-B5EA-FDE5BDF5427C}"/>
    <cellStyle name="Normal 9 2 5 8 3" xfId="39735" xr:uid="{9E685252-390F-4A51-AC63-05942DD83CC5}"/>
    <cellStyle name="Normal 9 2 5 9" xfId="17482" xr:uid="{332B72B1-6E72-4981-A9FA-73D233845707}"/>
    <cellStyle name="Normal 9 2 6" xfId="2511" xr:uid="{6A1BD974-F839-44C1-970B-74FA2B86F58A}"/>
    <cellStyle name="Normal 9 2 6 10" xfId="32295" xr:uid="{53F8C12E-FF52-4360-885E-DE2A556B4DE7}"/>
    <cellStyle name="Normal 9 2 6 2" xfId="4041" xr:uid="{B0DB7831-8DFF-4971-B74D-846AE1E8D9D5}"/>
    <cellStyle name="Normal 9 2 6 2 2" xfId="5413" xr:uid="{AD6A9AF7-9EA6-470C-9046-0C9980B24605}"/>
    <cellStyle name="Normal 9 2 6 2 2 2" xfId="8652" xr:uid="{F1455ED7-2FD0-4ACA-802F-C2AE38E2FE5A}"/>
    <cellStyle name="Normal 9 2 6 2 2 2 2" xfId="16075" xr:uid="{58611929-6F67-4F02-8CF7-53F18744B447}"/>
    <cellStyle name="Normal 9 2 6 2 2 2 2 2" xfId="30913" xr:uid="{325E1891-4494-44C3-B0F6-EE2F8B14C129}"/>
    <cellStyle name="Normal 9 2 6 2 2 2 2 3" xfId="45746" xr:uid="{8DD35CDE-BCAD-4CC8-A8A2-33D49B859BD6}"/>
    <cellStyle name="Normal 9 2 6 2 2 2 3" xfId="23493" xr:uid="{B7B8F847-A41F-40D2-B1CD-87649CD65335}"/>
    <cellStyle name="Normal 9 2 6 2 2 2 4" xfId="38326" xr:uid="{083613D0-1576-45FD-AE17-CFCA0F00FF1C}"/>
    <cellStyle name="Normal 9 2 6 2 2 3" xfId="12837" xr:uid="{69F827A6-4761-4F69-B688-923A859035E6}"/>
    <cellStyle name="Normal 9 2 6 2 2 3 2" xfId="27675" xr:uid="{FA015B50-485A-4AC2-81A5-5B15899FD4A0}"/>
    <cellStyle name="Normal 9 2 6 2 2 3 3" xfId="42508" xr:uid="{FFC5D5E1-54E8-4CD8-935C-C983405A998B}"/>
    <cellStyle name="Normal 9 2 6 2 2 4" xfId="20255" xr:uid="{26FAD5CB-33BF-4ECC-8ACF-078A4E28AE7E}"/>
    <cellStyle name="Normal 9 2 6 2 2 5" xfId="35088" xr:uid="{0F558BBA-05D0-437C-9BBF-E731D423B4FC}"/>
    <cellStyle name="Normal 9 2 6 2 3" xfId="7276" xr:uid="{2BAE761C-541F-4D29-81B9-4ACAC3734D94}"/>
    <cellStyle name="Normal 9 2 6 2 3 2" xfId="14699" xr:uid="{08214D21-6F07-48B1-A65F-38943DA12107}"/>
    <cellStyle name="Normal 9 2 6 2 3 2 2" xfId="29537" xr:uid="{E5F79B1A-808B-4891-B572-661CCC526D6B}"/>
    <cellStyle name="Normal 9 2 6 2 3 2 3" xfId="44370" xr:uid="{FB157E62-CF34-4AC2-916C-475841C6F0C2}"/>
    <cellStyle name="Normal 9 2 6 2 3 3" xfId="22117" xr:uid="{E52145DC-0B9D-4B2B-8B80-D2F9AB187DCF}"/>
    <cellStyle name="Normal 9 2 6 2 3 4" xfId="36950" xr:uid="{0F91041B-A456-4F7A-9EA0-C2131F0CBC63}"/>
    <cellStyle name="Normal 9 2 6 2 4" xfId="11461" xr:uid="{4C28E040-59B9-4A71-9121-E3DBEAFAB161}"/>
    <cellStyle name="Normal 9 2 6 2 4 2" xfId="26299" xr:uid="{DDD20092-C02A-49A8-BFC5-9C69A0C5C16E}"/>
    <cellStyle name="Normal 9 2 6 2 4 3" xfId="41132" xr:uid="{6EE2F33C-DAB9-46D3-B620-0E0DB1AAFA30}"/>
    <cellStyle name="Normal 9 2 6 2 5" xfId="18879" xr:uid="{7162A34E-4AE4-4D21-8B8B-24715364C7C5}"/>
    <cellStyle name="Normal 9 2 6 2 6" xfId="33712" xr:uid="{EC0953C7-6D9A-4D71-B5A1-A5FE9D5E8733}"/>
    <cellStyle name="Normal 9 2 6 3" xfId="4042" xr:uid="{9C802690-0F16-4A9F-AA4E-A203B49266DE}"/>
    <cellStyle name="Normal 9 2 6 3 2" xfId="5414" xr:uid="{F576EF19-F1DF-45A9-AA8B-DDE11F0A8B85}"/>
    <cellStyle name="Normal 9 2 6 3 2 2" xfId="8653" xr:uid="{41E5CEF7-DDE4-4C38-8539-66119E599735}"/>
    <cellStyle name="Normal 9 2 6 3 2 2 2" xfId="16076" xr:uid="{DC8FA2BC-CE1A-413A-B10E-C8B45731BE32}"/>
    <cellStyle name="Normal 9 2 6 3 2 2 2 2" xfId="30914" xr:uid="{934BE6BE-5B66-4E1F-9DB6-508E2AC60E30}"/>
    <cellStyle name="Normal 9 2 6 3 2 2 2 3" xfId="45747" xr:uid="{9EE1989C-CF71-48D1-9648-78EF7077B15C}"/>
    <cellStyle name="Normal 9 2 6 3 2 2 3" xfId="23494" xr:uid="{E273F50F-C102-4D5F-A765-C93CB72B2EFA}"/>
    <cellStyle name="Normal 9 2 6 3 2 2 4" xfId="38327" xr:uid="{37DD6C27-B394-4B46-8CFA-9C1FD0D6277D}"/>
    <cellStyle name="Normal 9 2 6 3 2 3" xfId="12838" xr:uid="{0BF7123B-8F50-499D-8654-8B0A7ADED408}"/>
    <cellStyle name="Normal 9 2 6 3 2 3 2" xfId="27676" xr:uid="{3134B6A9-41DE-4CF5-B52E-E223EA4BF89E}"/>
    <cellStyle name="Normal 9 2 6 3 2 3 3" xfId="42509" xr:uid="{D66D8E7E-13FD-44C5-8BF0-4E479FA7B3E0}"/>
    <cellStyle name="Normal 9 2 6 3 2 4" xfId="20256" xr:uid="{26CC3F18-FB1A-4EE4-A16A-F09A84AC8D8C}"/>
    <cellStyle name="Normal 9 2 6 3 2 5" xfId="35089" xr:uid="{895B7023-A14E-47B6-BAD4-DEF07273DD29}"/>
    <cellStyle name="Normal 9 2 6 3 3" xfId="7277" xr:uid="{BC07B7E5-393A-4FE6-8E31-7680A75C8F7F}"/>
    <cellStyle name="Normal 9 2 6 3 3 2" xfId="14700" xr:uid="{E4CB206D-CB93-4E34-8316-5E2043BBE905}"/>
    <cellStyle name="Normal 9 2 6 3 3 2 2" xfId="29538" xr:uid="{8E9C2BCC-11CA-453B-B286-1F62CFCE1FEC}"/>
    <cellStyle name="Normal 9 2 6 3 3 2 3" xfId="44371" xr:uid="{69FD3B7B-EF59-4F8A-B513-BFA4972D31A5}"/>
    <cellStyle name="Normal 9 2 6 3 3 3" xfId="22118" xr:uid="{45A7919E-A9C9-4A54-96E6-A8864D1D3858}"/>
    <cellStyle name="Normal 9 2 6 3 3 4" xfId="36951" xr:uid="{A8B4AE2E-D599-4DC5-8030-FDC8D5069B2D}"/>
    <cellStyle name="Normal 9 2 6 3 4" xfId="11462" xr:uid="{14E5A3E3-23B3-41C0-8AB0-605CD6180C33}"/>
    <cellStyle name="Normal 9 2 6 3 4 2" xfId="26300" xr:uid="{3BA25C49-C73E-472A-8F8B-73307A76ABE5}"/>
    <cellStyle name="Normal 9 2 6 3 4 3" xfId="41133" xr:uid="{9F136DAF-E711-4F5B-9115-EE2DF3074C69}"/>
    <cellStyle name="Normal 9 2 6 3 5" xfId="18880" xr:uid="{C893339D-C542-42D8-9DF5-F53974B5CAA7}"/>
    <cellStyle name="Normal 9 2 6 3 6" xfId="33713" xr:uid="{92F5C30A-0AC1-4C48-B926-F89B80EAEE09}"/>
    <cellStyle name="Normal 9 2 6 4" xfId="5415" xr:uid="{AC5B4730-70FF-4373-B985-4E44CF0B4AFB}"/>
    <cellStyle name="Normal 9 2 6 4 2" xfId="8654" xr:uid="{7EEF81B2-73DB-449D-AAE6-8BF7C41BFE8A}"/>
    <cellStyle name="Normal 9 2 6 4 2 2" xfId="16077" xr:uid="{FD4BF1EE-6B7A-446B-9AE7-60CC70BE0550}"/>
    <cellStyle name="Normal 9 2 6 4 2 2 2" xfId="30915" xr:uid="{C040B19D-F090-4483-9BDF-346097CF76D5}"/>
    <cellStyle name="Normal 9 2 6 4 2 2 3" xfId="45748" xr:uid="{847E3B6E-3A0B-4D28-BFBB-68E6EF4DFB72}"/>
    <cellStyle name="Normal 9 2 6 4 2 3" xfId="23495" xr:uid="{D15E6955-803F-47E0-B239-E4315D1BEE54}"/>
    <cellStyle name="Normal 9 2 6 4 2 4" xfId="38328" xr:uid="{C613A651-D11D-4585-A797-BE63FA4BEAE5}"/>
    <cellStyle name="Normal 9 2 6 4 3" xfId="12839" xr:uid="{B23F39CC-DA5F-42EB-8560-6E458452EF69}"/>
    <cellStyle name="Normal 9 2 6 4 3 2" xfId="27677" xr:uid="{24DE90DD-CAB2-4753-9256-F74AE546F035}"/>
    <cellStyle name="Normal 9 2 6 4 3 3" xfId="42510" xr:uid="{C976E381-6A8A-491F-BE4E-232FC3DB0F6C}"/>
    <cellStyle name="Normal 9 2 6 4 4" xfId="20257" xr:uid="{D319DED5-5AB1-46FC-B9F8-7F4922018E42}"/>
    <cellStyle name="Normal 9 2 6 4 5" xfId="35090" xr:uid="{3A7D6FB2-E206-43AC-B78C-7D94ECB3CC00}"/>
    <cellStyle name="Normal 9 2 6 5" xfId="5881" xr:uid="{3F74C628-2F05-4934-B586-363F6F914EEC}"/>
    <cellStyle name="Normal 9 2 6 5 2" xfId="9120" xr:uid="{836A7225-F8B6-4151-8836-CD5F13FC7CBD}"/>
    <cellStyle name="Normal 9 2 6 5 2 2" xfId="16543" xr:uid="{BC470F0C-5B12-43CF-B887-7E01E9D21698}"/>
    <cellStyle name="Normal 9 2 6 5 2 2 2" xfId="31381" xr:uid="{8D19A256-8D5D-441D-8827-B37A6E58A6AC}"/>
    <cellStyle name="Normal 9 2 6 5 2 2 3" xfId="46214" xr:uid="{FD78A96B-62CD-465E-9AD8-E1061AEE63F7}"/>
    <cellStyle name="Normal 9 2 6 5 2 3" xfId="23961" xr:uid="{637FCADB-D91F-4722-8BC7-BA2D75B873AA}"/>
    <cellStyle name="Normal 9 2 6 5 2 4" xfId="38794" xr:uid="{3D9B001F-6B47-4A94-89D8-23D32BC509D0}"/>
    <cellStyle name="Normal 9 2 6 5 3" xfId="13305" xr:uid="{C9433520-2308-46D1-8E55-19C7C2C28388}"/>
    <cellStyle name="Normal 9 2 6 5 3 2" xfId="28143" xr:uid="{6662A714-A614-46E1-A66C-8EC18C801A57}"/>
    <cellStyle name="Normal 9 2 6 5 3 3" xfId="42976" xr:uid="{15D77C85-2AA1-4B62-961C-30D2D67D2993}"/>
    <cellStyle name="Normal 9 2 6 5 4" xfId="20723" xr:uid="{8A039009-61C0-4E28-AADA-62239130BCEF}"/>
    <cellStyle name="Normal 9 2 6 5 5" xfId="35556" xr:uid="{AD4D9212-6E81-43DC-994F-544FD04B6ADC}"/>
    <cellStyle name="Normal 9 2 6 6" xfId="4040" xr:uid="{913475F5-BF3E-4365-93DF-1238033512DA}"/>
    <cellStyle name="Normal 9 2 6 6 2" xfId="9720" xr:uid="{CDBB4D5F-762E-49AB-AA9B-76979F88D9EF}"/>
    <cellStyle name="Normal 9 2 6 6 2 2" xfId="17143" xr:uid="{1BA36C01-ADF3-4400-9D20-5295604233DD}"/>
    <cellStyle name="Normal 9 2 6 6 2 2 2" xfId="31981" xr:uid="{2E0204A3-4DAE-44DC-81BC-84087BCAAD87}"/>
    <cellStyle name="Normal 9 2 6 6 2 2 3" xfId="46814" xr:uid="{1E7EDC53-C49A-451F-AF1C-863E35792C6B}"/>
    <cellStyle name="Normal 9 2 6 6 2 3" xfId="24561" xr:uid="{A4A3543E-C9F8-4334-A3B4-5BDA55069AB4}"/>
    <cellStyle name="Normal 9 2 6 6 2 4" xfId="39394" xr:uid="{A43D9A21-63B0-42D1-8160-98C3E1CB91DE}"/>
    <cellStyle name="Normal 9 2 6 6 3" xfId="11460" xr:uid="{827AC4C0-FAAB-4D72-B6D6-8FF277563EAF}"/>
    <cellStyle name="Normal 9 2 6 6 3 2" xfId="26298" xr:uid="{259556B8-7E35-4B54-80B7-64C422ADF35B}"/>
    <cellStyle name="Normal 9 2 6 6 3 3" xfId="41131" xr:uid="{229E91D8-53EF-4096-867A-347DFC23AFA5}"/>
    <cellStyle name="Normal 9 2 6 6 4" xfId="18878" xr:uid="{D6CB6564-02AA-431A-B86A-1FAD63E403A8}"/>
    <cellStyle name="Normal 9 2 6 6 5" xfId="33711" xr:uid="{1A163978-DAB8-42A5-8A95-9B1CBDC4B5C7}"/>
    <cellStyle name="Normal 9 2 6 7" xfId="7275" xr:uid="{8F61BA6C-472E-4310-8AA0-5E43F9245488}"/>
    <cellStyle name="Normal 9 2 6 7 2" xfId="14698" xr:uid="{B33DDB8D-813B-4E2E-A9C5-CB185E20DB75}"/>
    <cellStyle name="Normal 9 2 6 7 2 2" xfId="29536" xr:uid="{9965CEDC-C0DF-4AEE-A164-DF07BD69A314}"/>
    <cellStyle name="Normal 9 2 6 7 2 3" xfId="44369" xr:uid="{850041CB-75B2-47DA-8B60-30A8C04B350D}"/>
    <cellStyle name="Normal 9 2 6 7 3" xfId="22116" xr:uid="{3CDDD3A2-E553-4BA2-BA8E-C602F997B159}"/>
    <cellStyle name="Normal 9 2 6 7 4" xfId="36949" xr:uid="{E1402B27-DBB2-493E-B931-81CA550C89F9}"/>
    <cellStyle name="Normal 9 2 6 8" xfId="10044" xr:uid="{5251A505-FB7E-4AA4-B516-0F29A8EF6617}"/>
    <cellStyle name="Normal 9 2 6 8 2" xfId="24882" xr:uid="{BE2C69F9-1102-4A2C-8802-B3B41ACC8638}"/>
    <cellStyle name="Normal 9 2 6 8 3" xfId="39715" xr:uid="{7ACAD66C-510D-431D-A357-0DA0A2697F0B}"/>
    <cellStyle name="Normal 9 2 6 9" xfId="17462" xr:uid="{42E0310B-291D-4CD8-8C6B-F6F3F6520DD2}"/>
    <cellStyle name="Normal 9 2 7" xfId="4043" xr:uid="{32E71E14-622B-40C5-9DF4-3FBFA2F034AA}"/>
    <cellStyle name="Normal 9 2 7 2" xfId="5416" xr:uid="{3E852EFD-1488-47CE-B7CF-95DDFDCF4F23}"/>
    <cellStyle name="Normal 9 2 7 2 2" xfId="8655" xr:uid="{F07BB648-8891-4400-84D1-EFE14F7FD73D}"/>
    <cellStyle name="Normal 9 2 7 2 2 2" xfId="16078" xr:uid="{B85E6B99-4F78-48ED-93F6-730DD2B8823F}"/>
    <cellStyle name="Normal 9 2 7 2 2 2 2" xfId="30916" xr:uid="{586F60A1-55F7-4A87-84F1-D653F2DB890F}"/>
    <cellStyle name="Normal 9 2 7 2 2 2 3" xfId="45749" xr:uid="{819C629D-7903-40AF-8C8C-FB3AA01D4D05}"/>
    <cellStyle name="Normal 9 2 7 2 2 3" xfId="23496" xr:uid="{82969DD2-109C-4249-A689-6A3C747FECD1}"/>
    <cellStyle name="Normal 9 2 7 2 2 4" xfId="38329" xr:uid="{FCA9FF96-202F-48B6-ACF7-603E87BFE36F}"/>
    <cellStyle name="Normal 9 2 7 2 3" xfId="12840" xr:uid="{BB4A5484-E33C-4A7C-8EC8-87CDD66BE245}"/>
    <cellStyle name="Normal 9 2 7 2 3 2" xfId="27678" xr:uid="{7D725679-F8FD-4B4F-9F5C-1C49E61CC7C3}"/>
    <cellStyle name="Normal 9 2 7 2 3 3" xfId="42511" xr:uid="{EE533F28-D80C-4E9B-BBF0-AB560D12392D}"/>
    <cellStyle name="Normal 9 2 7 2 4" xfId="20258" xr:uid="{6C869624-CBF5-4489-A2BF-AA41C12D48DF}"/>
    <cellStyle name="Normal 9 2 7 2 5" xfId="35091" xr:uid="{6905A0D5-A246-4A82-917D-3FF2A425CFD3}"/>
    <cellStyle name="Normal 9 2 7 3" xfId="7278" xr:uid="{389EF052-C530-4DDA-93FD-DE38DEA5EA33}"/>
    <cellStyle name="Normal 9 2 7 3 2" xfId="14701" xr:uid="{80A1F2B5-8362-4AF3-883D-A7F6ED1DE026}"/>
    <cellStyle name="Normal 9 2 7 3 2 2" xfId="29539" xr:uid="{B2313934-5BAC-4E1E-B723-D7B7B6282A96}"/>
    <cellStyle name="Normal 9 2 7 3 2 3" xfId="44372" xr:uid="{7CB659DF-65FF-4206-B2FB-CED075974771}"/>
    <cellStyle name="Normal 9 2 7 3 3" xfId="22119" xr:uid="{A7BE98AE-F286-4C05-8A64-DFE924990B65}"/>
    <cellStyle name="Normal 9 2 7 3 4" xfId="36952" xr:uid="{20FDF28A-BDA9-4989-BA09-296B64BC3930}"/>
    <cellStyle name="Normal 9 2 7 4" xfId="11463" xr:uid="{D73D64CF-85D4-4245-9270-74FE6B6A1C8D}"/>
    <cellStyle name="Normal 9 2 7 4 2" xfId="26301" xr:uid="{F0DB7589-6670-4B18-99C4-9D2444BDF0F7}"/>
    <cellStyle name="Normal 9 2 7 4 3" xfId="41134" xr:uid="{2E51A164-C1EC-4BC2-A8FC-8F563A118943}"/>
    <cellStyle name="Normal 9 2 7 5" xfId="18881" xr:uid="{B4275D8E-9D06-4BE6-AA84-B121AEC7BA17}"/>
    <cellStyle name="Normal 9 2 7 6" xfId="33714" xr:uid="{8F481538-A10A-4A4C-9E22-B30D918B2C47}"/>
    <cellStyle name="Normal 9 2 8" xfId="4044" xr:uid="{A7F3D325-F40E-419E-A758-A29D9CF01455}"/>
    <cellStyle name="Normal 9 2 8 2" xfId="5417" xr:uid="{C1495443-9944-4BCA-B4F5-F004F889A759}"/>
    <cellStyle name="Normal 9 2 8 2 2" xfId="8656" xr:uid="{C20C8FBC-04AF-417B-A199-E1D52DCF5082}"/>
    <cellStyle name="Normal 9 2 8 2 2 2" xfId="16079" xr:uid="{2F80A81C-FC04-4296-92F7-B560992D38DF}"/>
    <cellStyle name="Normal 9 2 8 2 2 2 2" xfId="30917" xr:uid="{00AA1370-2062-4E92-AD6C-98EA022397D1}"/>
    <cellStyle name="Normal 9 2 8 2 2 2 3" xfId="45750" xr:uid="{322F7B59-35EF-47B8-95D2-2273EAC15186}"/>
    <cellStyle name="Normal 9 2 8 2 2 3" xfId="23497" xr:uid="{BB6E77ED-E986-44AC-B774-34E010C31F7A}"/>
    <cellStyle name="Normal 9 2 8 2 2 4" xfId="38330" xr:uid="{FA00BFA9-1773-4ABD-9746-2AAE74B27FAF}"/>
    <cellStyle name="Normal 9 2 8 2 3" xfId="12841" xr:uid="{1A1770B6-59AF-4C4E-B2A5-CABADF2B91FB}"/>
    <cellStyle name="Normal 9 2 8 2 3 2" xfId="27679" xr:uid="{482A5B4E-3848-43F9-B322-58FB9B1C38E5}"/>
    <cellStyle name="Normal 9 2 8 2 3 3" xfId="42512" xr:uid="{37C01D9C-0C2F-4386-A6D8-B5E29627DE4E}"/>
    <cellStyle name="Normal 9 2 8 2 4" xfId="20259" xr:uid="{91409EDC-BE99-489D-BE2C-68A13ECC87FD}"/>
    <cellStyle name="Normal 9 2 8 2 5" xfId="35092" xr:uid="{7306021D-449D-48B5-ABBB-1CADC55F824A}"/>
    <cellStyle name="Normal 9 2 8 3" xfId="7279" xr:uid="{B527BD8F-3118-4969-A137-97E11A21F442}"/>
    <cellStyle name="Normal 9 2 8 3 2" xfId="14702" xr:uid="{79A3E316-CD38-42A8-A5E4-F02455BE78D1}"/>
    <cellStyle name="Normal 9 2 8 3 2 2" xfId="29540" xr:uid="{A0E9AD0E-D037-4C05-A5F8-428EB7208DF3}"/>
    <cellStyle name="Normal 9 2 8 3 2 3" xfId="44373" xr:uid="{0649373E-C5D4-42F1-8181-FF3CDC466581}"/>
    <cellStyle name="Normal 9 2 8 3 3" xfId="22120" xr:uid="{F819F736-3FFE-49FD-ACEB-EC0E557BBF2C}"/>
    <cellStyle name="Normal 9 2 8 3 4" xfId="36953" xr:uid="{20A67404-A45A-46F5-9693-E20DC2DDFD96}"/>
    <cellStyle name="Normal 9 2 8 4" xfId="11464" xr:uid="{253CF836-CE98-4CCE-93AC-C5F676A7C8AE}"/>
    <cellStyle name="Normal 9 2 8 4 2" xfId="26302" xr:uid="{083C39D1-0F45-4BDC-ACAF-AECD47A30884}"/>
    <cellStyle name="Normal 9 2 8 4 3" xfId="41135" xr:uid="{2477EBCF-8FF2-482B-A1D0-185188C9F14E}"/>
    <cellStyle name="Normal 9 2 8 5" xfId="18882" xr:uid="{F0076317-626B-4AAF-8BB2-45F0F86FA028}"/>
    <cellStyle name="Normal 9 2 8 6" xfId="33715" xr:uid="{1535DEF6-C9C9-4C9A-A9A8-985C56197FE2}"/>
    <cellStyle name="Normal 9 2 9" xfId="5418" xr:uid="{B772A978-AA80-4322-AAE5-6D5226328995}"/>
    <cellStyle name="Normal 9 2 9 2" xfId="8657" xr:uid="{0854083F-54E1-4CC7-86C6-E1BFC39D7410}"/>
    <cellStyle name="Normal 9 2 9 2 2" xfId="16080" xr:uid="{FFA8733B-A3E0-4FFE-A7DB-5BF79528DA6F}"/>
    <cellStyle name="Normal 9 2 9 2 2 2" xfId="30918" xr:uid="{F3F5ADD6-9FDE-46FC-9B5C-6AC3B647F2FD}"/>
    <cellStyle name="Normal 9 2 9 2 2 3" xfId="45751" xr:uid="{993EA173-67EB-4749-84A3-303E2727B177}"/>
    <cellStyle name="Normal 9 2 9 2 3" xfId="23498" xr:uid="{8D0A2AE2-5296-491C-8B95-36F766CE3232}"/>
    <cellStyle name="Normal 9 2 9 2 4" xfId="38331" xr:uid="{8CBEC75D-245C-4011-8523-548D95CE3552}"/>
    <cellStyle name="Normal 9 2 9 3" xfId="12842" xr:uid="{40F15308-4979-4354-852E-DF69F2634AA9}"/>
    <cellStyle name="Normal 9 2 9 3 2" xfId="27680" xr:uid="{5BC35D13-B448-4171-A5D6-C3E900DBAF56}"/>
    <cellStyle name="Normal 9 2 9 3 3" xfId="42513" xr:uid="{E6AEB098-DBC0-4229-8835-1B6F1D62A638}"/>
    <cellStyle name="Normal 9 2 9 4" xfId="20260" xr:uid="{04679C38-15E0-4920-8E3D-2E340C4E0841}"/>
    <cellStyle name="Normal 9 2 9 5" xfId="35093" xr:uid="{1EBC4AB7-A06D-45E9-8B69-3B9B18B6481F}"/>
    <cellStyle name="Normal 9 20" xfId="2514" xr:uid="{50227AD9-D4B5-4095-8766-E8EE2680C5D5}"/>
    <cellStyle name="Normal 9 20 10" xfId="32298" xr:uid="{180E42DB-B932-4332-90B2-3CB503C896E6}"/>
    <cellStyle name="Normal 9 20 2" xfId="4046" xr:uid="{A57E93A7-2E7E-4CDE-9C07-408C32A6793D}"/>
    <cellStyle name="Normal 9 20 2 2" xfId="5419" xr:uid="{A934731A-D47B-423F-BDC5-2C8002F094D0}"/>
    <cellStyle name="Normal 9 20 2 2 2" xfId="8658" xr:uid="{F321EF50-0F0D-494F-A7C9-DF12F81916F6}"/>
    <cellStyle name="Normal 9 20 2 2 2 2" xfId="16081" xr:uid="{5A6D87A3-E67C-4FC4-8CE3-C56892492A2E}"/>
    <cellStyle name="Normal 9 20 2 2 2 2 2" xfId="30919" xr:uid="{8DBD0DF4-4FCC-4B78-93E5-C996335E2AED}"/>
    <cellStyle name="Normal 9 20 2 2 2 2 3" xfId="45752" xr:uid="{712816AC-77AB-43D8-BB51-E835C7B25E88}"/>
    <cellStyle name="Normal 9 20 2 2 2 3" xfId="23499" xr:uid="{27A9474B-3B61-4E16-AF98-50228E02B4BA}"/>
    <cellStyle name="Normal 9 20 2 2 2 4" xfId="38332" xr:uid="{016FF956-8643-4A42-93C0-DF42382CD339}"/>
    <cellStyle name="Normal 9 20 2 2 3" xfId="12843" xr:uid="{96B1C5D3-CDD3-47B3-AF11-5B07D817CCB5}"/>
    <cellStyle name="Normal 9 20 2 2 3 2" xfId="27681" xr:uid="{6A9CBE38-4C81-4CAB-9CBF-D0324F22EFCC}"/>
    <cellStyle name="Normal 9 20 2 2 3 3" xfId="42514" xr:uid="{AC470262-B436-42C7-96AD-D4AC8E5A35CB}"/>
    <cellStyle name="Normal 9 20 2 2 4" xfId="20261" xr:uid="{D08EC9C5-4DB1-4BA7-9EDC-6BFC3CF5C4C2}"/>
    <cellStyle name="Normal 9 20 2 2 5" xfId="35094" xr:uid="{1655E953-96D0-4252-9270-2C4DE291AEF2}"/>
    <cellStyle name="Normal 9 20 2 3" xfId="7281" xr:uid="{FEA3BDF5-11BB-4BFC-9164-75B4D8A0478A}"/>
    <cellStyle name="Normal 9 20 2 3 2" xfId="14704" xr:uid="{6A7D0B83-E6BD-40C8-B03E-EACA7DD614FB}"/>
    <cellStyle name="Normal 9 20 2 3 2 2" xfId="29542" xr:uid="{6A5BD731-D5F2-4CC6-A7C2-33A5A4E31248}"/>
    <cellStyle name="Normal 9 20 2 3 2 3" xfId="44375" xr:uid="{DB9132BC-3717-43D7-BEA9-288CE49522B6}"/>
    <cellStyle name="Normal 9 20 2 3 3" xfId="22122" xr:uid="{BC950003-0E0D-4CF6-8749-40A01BFA9326}"/>
    <cellStyle name="Normal 9 20 2 3 4" xfId="36955" xr:uid="{62CDE193-3C63-4FA2-9B6A-B7D2C7D115E6}"/>
    <cellStyle name="Normal 9 20 2 4" xfId="11466" xr:uid="{0FB65988-A631-4800-AAFF-E2088EAAC190}"/>
    <cellStyle name="Normal 9 20 2 4 2" xfId="26304" xr:uid="{31962DB4-1123-4E43-AF8F-20C3C2B1E207}"/>
    <cellStyle name="Normal 9 20 2 4 3" xfId="41137" xr:uid="{19014BBC-08F9-4005-8BCA-35F7D5B4058D}"/>
    <cellStyle name="Normal 9 20 2 5" xfId="18884" xr:uid="{10B02007-29B7-4637-A279-0DE9740C360C}"/>
    <cellStyle name="Normal 9 20 2 6" xfId="33717" xr:uid="{80226E6B-147E-4D60-BEC8-D5CCE5D0EFE6}"/>
    <cellStyle name="Normal 9 20 3" xfId="4047" xr:uid="{2699DD1B-A236-4621-A9E2-B4D71245E6C7}"/>
    <cellStyle name="Normal 9 20 3 2" xfId="5420" xr:uid="{C3BD263C-D928-482B-AF49-FB0DD876BF86}"/>
    <cellStyle name="Normal 9 20 3 2 2" xfId="8659" xr:uid="{A42BC0AE-BA0D-4FC9-9E23-4B1E792B9DE2}"/>
    <cellStyle name="Normal 9 20 3 2 2 2" xfId="16082" xr:uid="{2BE67ED6-CBC6-4B95-BFCE-6C948ACC2780}"/>
    <cellStyle name="Normal 9 20 3 2 2 2 2" xfId="30920" xr:uid="{523A25A8-7B4C-4885-A735-473241C7FA54}"/>
    <cellStyle name="Normal 9 20 3 2 2 2 3" xfId="45753" xr:uid="{0A69756D-E430-4943-89ED-563A24783067}"/>
    <cellStyle name="Normal 9 20 3 2 2 3" xfId="23500" xr:uid="{24E6C447-D031-4E14-998C-5E2C89D4EEBB}"/>
    <cellStyle name="Normal 9 20 3 2 2 4" xfId="38333" xr:uid="{E9F83AC4-AB10-4E7C-BFB9-2412F8FA8BD5}"/>
    <cellStyle name="Normal 9 20 3 2 3" xfId="12844" xr:uid="{CEE884A6-E260-453D-AFC2-BCCE6AC23379}"/>
    <cellStyle name="Normal 9 20 3 2 3 2" xfId="27682" xr:uid="{F44D6A9E-2551-48A6-940D-0CDC11512459}"/>
    <cellStyle name="Normal 9 20 3 2 3 3" xfId="42515" xr:uid="{C4ED2865-5C6E-4AB0-BD2F-6E48CA791E79}"/>
    <cellStyle name="Normal 9 20 3 2 4" xfId="20262" xr:uid="{4F77CD75-B0A0-463C-BE12-77B10484B214}"/>
    <cellStyle name="Normal 9 20 3 2 5" xfId="35095" xr:uid="{23E4922A-E2CC-4DCF-9CB0-13E94FBC1E3C}"/>
    <cellStyle name="Normal 9 20 3 3" xfId="7282" xr:uid="{7867F45E-DFD4-422D-B7B1-4BC874417FDB}"/>
    <cellStyle name="Normal 9 20 3 3 2" xfId="14705" xr:uid="{93896F42-0797-440D-AAD0-85303B053EB1}"/>
    <cellStyle name="Normal 9 20 3 3 2 2" xfId="29543" xr:uid="{2A90B542-E5A1-44AF-B81D-15F3B3FD6343}"/>
    <cellStyle name="Normal 9 20 3 3 2 3" xfId="44376" xr:uid="{AF5745F4-2CB8-4446-B0BE-F71FF2259005}"/>
    <cellStyle name="Normal 9 20 3 3 3" xfId="22123" xr:uid="{8CC30B3B-83BF-42C9-9772-06F451C95CB7}"/>
    <cellStyle name="Normal 9 20 3 3 4" xfId="36956" xr:uid="{87CD9B31-3E1F-4ACF-A512-F53992FAA9CC}"/>
    <cellStyle name="Normal 9 20 3 4" xfId="11467" xr:uid="{670BAE87-63FB-4C23-9036-C140261BF22F}"/>
    <cellStyle name="Normal 9 20 3 4 2" xfId="26305" xr:uid="{B1300C2E-1532-4954-8B47-CB3844CDEA86}"/>
    <cellStyle name="Normal 9 20 3 4 3" xfId="41138" xr:uid="{95E14E43-50C2-4596-BB68-8720100EFD24}"/>
    <cellStyle name="Normal 9 20 3 5" xfId="18885" xr:uid="{23C604C2-1C7B-47C5-A20B-BD170F6C63B4}"/>
    <cellStyle name="Normal 9 20 3 6" xfId="33718" xr:uid="{09321E11-19DA-401C-8DDB-5D3568520373}"/>
    <cellStyle name="Normal 9 20 4" xfId="5421" xr:uid="{7488067F-184C-4D45-8C2E-E84D0FA021CA}"/>
    <cellStyle name="Normal 9 20 4 2" xfId="8660" xr:uid="{F6B7A325-990C-4695-A388-D5157E694DA1}"/>
    <cellStyle name="Normal 9 20 4 2 2" xfId="16083" xr:uid="{427DB64E-B37F-49D7-93D6-5268ED0A2FBD}"/>
    <cellStyle name="Normal 9 20 4 2 2 2" xfId="30921" xr:uid="{D6D005D1-BD3E-444F-B897-FE9A399923D4}"/>
    <cellStyle name="Normal 9 20 4 2 2 3" xfId="45754" xr:uid="{FCEF5E94-7B8F-4E38-96C8-A3EA18C10F72}"/>
    <cellStyle name="Normal 9 20 4 2 3" xfId="23501" xr:uid="{18443687-39BD-4DBE-875B-7DC17B8B37C9}"/>
    <cellStyle name="Normal 9 20 4 2 4" xfId="38334" xr:uid="{68B4F719-D8BA-46C7-855A-00A86D09864F}"/>
    <cellStyle name="Normal 9 20 4 3" xfId="12845" xr:uid="{27589FC7-32BB-462A-865D-A40E3C2A2CF5}"/>
    <cellStyle name="Normal 9 20 4 3 2" xfId="27683" xr:uid="{4FB1FC5A-97E4-472E-9977-76EBE7D184B5}"/>
    <cellStyle name="Normal 9 20 4 3 3" xfId="42516" xr:uid="{6A899A30-E7F6-4CD3-9177-4976CFC53AB6}"/>
    <cellStyle name="Normal 9 20 4 4" xfId="20263" xr:uid="{818AAD14-7744-4EDF-83A9-6FB155A3F771}"/>
    <cellStyle name="Normal 9 20 4 5" xfId="35096" xr:uid="{F6F6CB97-CEDA-43CA-8225-03DF4D1117E4}"/>
    <cellStyle name="Normal 9 20 5" xfId="5847" xr:uid="{FC8F8FD3-1E29-406B-8F13-89A89D9727FF}"/>
    <cellStyle name="Normal 9 20 5 2" xfId="9086" xr:uid="{AAC18E92-3E28-43EA-9645-D5C36DF8035E}"/>
    <cellStyle name="Normal 9 20 5 2 2" xfId="16509" xr:uid="{93D29F00-5C58-4696-9FB9-F10E3BCEC111}"/>
    <cellStyle name="Normal 9 20 5 2 2 2" xfId="31347" xr:uid="{6DF787AD-7741-4C4B-931C-B719BF1E9FC2}"/>
    <cellStyle name="Normal 9 20 5 2 2 3" xfId="46180" xr:uid="{7DC3E0C0-CE0F-41D4-BAAD-9B983DB2C6E5}"/>
    <cellStyle name="Normal 9 20 5 2 3" xfId="23927" xr:uid="{BBBC841E-A4AB-4D0D-AF41-3285F6A98DE6}"/>
    <cellStyle name="Normal 9 20 5 2 4" xfId="38760" xr:uid="{FDEBC484-56F2-4145-88EF-D020BCA5CA1F}"/>
    <cellStyle name="Normal 9 20 5 3" xfId="13271" xr:uid="{40920E9C-361D-4860-A2AA-2B1449BCEB3E}"/>
    <cellStyle name="Normal 9 20 5 3 2" xfId="28109" xr:uid="{5FE42721-4D5F-43E5-BD64-B2E85F87DE9A}"/>
    <cellStyle name="Normal 9 20 5 3 3" xfId="42942" xr:uid="{58A400BC-C02D-4FC2-B08F-74385BD6E1B5}"/>
    <cellStyle name="Normal 9 20 5 4" xfId="20689" xr:uid="{363C202D-D815-4336-A6FC-8E93556BC0E0}"/>
    <cellStyle name="Normal 9 20 5 5" xfId="35522" xr:uid="{4F170C9D-0776-4CA0-8419-D8F956512A16}"/>
    <cellStyle name="Normal 9 20 6" xfId="4045" xr:uid="{AE9818F9-28C8-473D-BF15-4A19C718A5C7}"/>
    <cellStyle name="Normal 9 20 6 2" xfId="9721" xr:uid="{74050F10-4AF9-45E9-B492-FF68C8738916}"/>
    <cellStyle name="Normal 9 20 6 2 2" xfId="17144" xr:uid="{271002B6-6008-4807-8FA6-ABE5208F99AC}"/>
    <cellStyle name="Normal 9 20 6 2 2 2" xfId="31982" xr:uid="{4B620682-5FB1-45CB-9021-8C48EECB43E5}"/>
    <cellStyle name="Normal 9 20 6 2 2 3" xfId="46815" xr:uid="{0DDD8950-C8D2-4504-8722-BA30B7C4A349}"/>
    <cellStyle name="Normal 9 20 6 2 3" xfId="24562" xr:uid="{0E67A7CF-B871-461C-B61E-D7AE234909C8}"/>
    <cellStyle name="Normal 9 20 6 2 4" xfId="39395" xr:uid="{FBB1A3B2-6E6E-462E-AE0F-9F5572B233D7}"/>
    <cellStyle name="Normal 9 20 6 3" xfId="11465" xr:uid="{7D62D4B9-1E6F-49BE-B859-EDC9839BA6CA}"/>
    <cellStyle name="Normal 9 20 6 3 2" xfId="26303" xr:uid="{EAA5A164-830D-4021-B64F-25E7D1BE92B4}"/>
    <cellStyle name="Normal 9 20 6 3 3" xfId="41136" xr:uid="{15B692D1-2097-401D-AB7C-1AC9E3238EC4}"/>
    <cellStyle name="Normal 9 20 6 4" xfId="18883" xr:uid="{A30D3844-BEB7-4DD0-9CD2-06D1D8BB23C8}"/>
    <cellStyle name="Normal 9 20 6 5" xfId="33716" xr:uid="{68CAC48B-A56A-42BA-BE4D-9473E33F60F4}"/>
    <cellStyle name="Normal 9 20 7" xfId="7280" xr:uid="{1A6DA591-FBE0-424A-942A-3F7193A4CBB2}"/>
    <cellStyle name="Normal 9 20 7 2" xfId="14703" xr:uid="{CEF58998-8311-4F01-99A3-F517CA9D1719}"/>
    <cellStyle name="Normal 9 20 7 2 2" xfId="29541" xr:uid="{C38237CD-92E3-4BAC-AB74-386931D3FF7E}"/>
    <cellStyle name="Normal 9 20 7 2 3" xfId="44374" xr:uid="{EB0A972B-D3EA-4028-A949-BE5ABB5FB0D0}"/>
    <cellStyle name="Normal 9 20 7 3" xfId="22121" xr:uid="{FDB91FD9-4624-4867-9919-D8CAAF99E64D}"/>
    <cellStyle name="Normal 9 20 7 4" xfId="36954" xr:uid="{2850B9E7-3EE9-4215-B2FC-705AFE31C45D}"/>
    <cellStyle name="Normal 9 20 8" xfId="10047" xr:uid="{4456DDC7-3E66-4815-B62C-65F95E832708}"/>
    <cellStyle name="Normal 9 20 8 2" xfId="24885" xr:uid="{7879D257-7E22-42D1-8C03-AA1EABD7308B}"/>
    <cellStyle name="Normal 9 20 8 3" xfId="39718" xr:uid="{9CAEC9DE-A749-4B83-905A-66AEF433801E}"/>
    <cellStyle name="Normal 9 20 9" xfId="17465" xr:uid="{9A642811-57E0-4F90-AF22-C92A597C7D63}"/>
    <cellStyle name="Normal 9 21" xfId="2570" xr:uid="{CE3D83DF-3559-4F95-A244-7A0C85F42957}"/>
    <cellStyle name="Normal 9 21 10" xfId="32341" xr:uid="{E28EFF7A-D224-4AF2-B0A8-44B6270B372F}"/>
    <cellStyle name="Normal 9 21 2" xfId="4049" xr:uid="{ADEDA03C-FAA3-40A4-8DAF-DECD948153A7}"/>
    <cellStyle name="Normal 9 21 2 2" xfId="5422" xr:uid="{8FF8E03B-62A4-4A08-A43B-DAEEBFAE5573}"/>
    <cellStyle name="Normal 9 21 2 2 2" xfId="8661" xr:uid="{A7896A51-F22C-4F04-8550-841DC4BF2530}"/>
    <cellStyle name="Normal 9 21 2 2 2 2" xfId="16084" xr:uid="{02FCB138-14DE-4039-A6BE-5CBED59BD236}"/>
    <cellStyle name="Normal 9 21 2 2 2 2 2" xfId="30922" xr:uid="{4537410A-CD65-4630-8BC5-332E32684773}"/>
    <cellStyle name="Normal 9 21 2 2 2 2 3" xfId="45755" xr:uid="{E4E8EF41-A64D-4240-8F1B-54F04AF2AAE9}"/>
    <cellStyle name="Normal 9 21 2 2 2 3" xfId="23502" xr:uid="{387057FC-23C9-4228-938C-E1B9E97A1082}"/>
    <cellStyle name="Normal 9 21 2 2 2 4" xfId="38335" xr:uid="{E815AB01-2ADB-4EA8-9DDB-2E3ED5C0BAFE}"/>
    <cellStyle name="Normal 9 21 2 2 3" xfId="12846" xr:uid="{1F856D35-4894-43E9-A667-EF14C4C3B726}"/>
    <cellStyle name="Normal 9 21 2 2 3 2" xfId="27684" xr:uid="{C3EEFE78-5AE8-4088-B2AD-A502D7175FB0}"/>
    <cellStyle name="Normal 9 21 2 2 3 3" xfId="42517" xr:uid="{0321F88D-83B8-4BD1-BD6D-08CA1F7BE0E0}"/>
    <cellStyle name="Normal 9 21 2 2 4" xfId="20264" xr:uid="{C2C0C61B-5FBF-483A-A8AB-E971993F6319}"/>
    <cellStyle name="Normal 9 21 2 2 5" xfId="35097" xr:uid="{1D326380-DE8B-405A-9278-5E9B4295DCA2}"/>
    <cellStyle name="Normal 9 21 2 3" xfId="7284" xr:uid="{5EF4F1BA-27C8-4CD4-AFBF-A7F5BB501271}"/>
    <cellStyle name="Normal 9 21 2 3 2" xfId="14707" xr:uid="{7518C9BE-74E6-4992-B904-2E19A6630D4E}"/>
    <cellStyle name="Normal 9 21 2 3 2 2" xfId="29545" xr:uid="{8C480611-734C-426B-8A7A-BA8C2733E5A2}"/>
    <cellStyle name="Normal 9 21 2 3 2 3" xfId="44378" xr:uid="{D5435CBC-993B-4C21-B9B9-3A3A240220EE}"/>
    <cellStyle name="Normal 9 21 2 3 3" xfId="22125" xr:uid="{61529094-A11C-459E-ABEC-F47B1C9B76A5}"/>
    <cellStyle name="Normal 9 21 2 3 4" xfId="36958" xr:uid="{A3043865-5E12-4338-B13E-E69C54A2F6BD}"/>
    <cellStyle name="Normal 9 21 2 4" xfId="11469" xr:uid="{6775993C-0418-4B8A-A4BB-53B3E664FADC}"/>
    <cellStyle name="Normal 9 21 2 4 2" xfId="26307" xr:uid="{DF90B290-FA00-4466-99E4-01DBA1F52551}"/>
    <cellStyle name="Normal 9 21 2 4 3" xfId="41140" xr:uid="{DC0BA8BB-F898-4996-A694-C2574657E5ED}"/>
    <cellStyle name="Normal 9 21 2 5" xfId="18887" xr:uid="{77ECD666-F48C-4463-8F34-219015C9363D}"/>
    <cellStyle name="Normal 9 21 2 6" xfId="33720" xr:uid="{4FD93A19-0AA2-4D41-98A4-ED31B8E62139}"/>
    <cellStyle name="Normal 9 21 3" xfId="4050" xr:uid="{CAC9CE1F-6992-4597-B990-7B4DD98AA14E}"/>
    <cellStyle name="Normal 9 21 3 2" xfId="5423" xr:uid="{831816C1-2542-4D18-9688-A8F8D612EC38}"/>
    <cellStyle name="Normal 9 21 3 2 2" xfId="8662" xr:uid="{46AE4BD6-3C52-4B46-9521-DE7FED3A5073}"/>
    <cellStyle name="Normal 9 21 3 2 2 2" xfId="16085" xr:uid="{DADB9740-C58A-4BAD-A0DC-2BE6EEB24F94}"/>
    <cellStyle name="Normal 9 21 3 2 2 2 2" xfId="30923" xr:uid="{229B32BD-E8D5-438A-A96D-9DE1B940A505}"/>
    <cellStyle name="Normal 9 21 3 2 2 2 3" xfId="45756" xr:uid="{D1E1C7FD-638E-4AAA-B4A2-090065CF0496}"/>
    <cellStyle name="Normal 9 21 3 2 2 3" xfId="23503" xr:uid="{7C95F65B-760B-4C13-B548-217DC2A0B402}"/>
    <cellStyle name="Normal 9 21 3 2 2 4" xfId="38336" xr:uid="{3FC436CD-1583-4E9A-BB77-99960DBDC4EF}"/>
    <cellStyle name="Normal 9 21 3 2 3" xfId="12847" xr:uid="{D8A416AB-F97D-40D7-97AD-CE3F1FC9D2A9}"/>
    <cellStyle name="Normal 9 21 3 2 3 2" xfId="27685" xr:uid="{02CC1974-B253-4F42-BAEB-A870C5923B11}"/>
    <cellStyle name="Normal 9 21 3 2 3 3" xfId="42518" xr:uid="{C3F89626-250A-4577-AA48-64782BFFA38D}"/>
    <cellStyle name="Normal 9 21 3 2 4" xfId="20265" xr:uid="{43731B55-6235-4927-BBBE-E91A4D9FC3F4}"/>
    <cellStyle name="Normal 9 21 3 2 5" xfId="35098" xr:uid="{5F8BD52D-B56A-4FA2-88CB-FAEABD03C648}"/>
    <cellStyle name="Normal 9 21 3 3" xfId="7285" xr:uid="{11ABD51E-9B58-4756-B61A-7306BCAE5793}"/>
    <cellStyle name="Normal 9 21 3 3 2" xfId="14708" xr:uid="{6A257479-A971-47E0-9B0B-7DF3AF1E4849}"/>
    <cellStyle name="Normal 9 21 3 3 2 2" xfId="29546" xr:uid="{CC7D7F18-4BC3-45AD-9C20-33F8CA6E528D}"/>
    <cellStyle name="Normal 9 21 3 3 2 3" xfId="44379" xr:uid="{594515C1-FCD1-4BC4-A280-D4C4B45A34CA}"/>
    <cellStyle name="Normal 9 21 3 3 3" xfId="22126" xr:uid="{4FAB9F4D-8D37-46E4-8DBF-C1D62CB32D05}"/>
    <cellStyle name="Normal 9 21 3 3 4" xfId="36959" xr:uid="{99080AFE-0DF4-4215-9020-521735BBA536}"/>
    <cellStyle name="Normal 9 21 3 4" xfId="11470" xr:uid="{D3158349-14C5-430F-BF53-43AA8D87BA0A}"/>
    <cellStyle name="Normal 9 21 3 4 2" xfId="26308" xr:uid="{FC4A6750-0012-4A34-B5B8-324AD5F732C8}"/>
    <cellStyle name="Normal 9 21 3 4 3" xfId="41141" xr:uid="{358553B0-CD85-4956-9283-63A8C9EE1C17}"/>
    <cellStyle name="Normal 9 21 3 5" xfId="18888" xr:uid="{3E679972-4B20-46F5-B128-BF2FB2B2C88C}"/>
    <cellStyle name="Normal 9 21 3 6" xfId="33721" xr:uid="{7A88A104-3EA1-4163-B36B-C90499B94812}"/>
    <cellStyle name="Normal 9 21 4" xfId="5424" xr:uid="{1133521D-1119-45E3-ACE5-0F9ACBB385CA}"/>
    <cellStyle name="Normal 9 21 4 2" xfId="8663" xr:uid="{3B4F6A90-8DD7-4E0A-8B55-60A1EBBD39F5}"/>
    <cellStyle name="Normal 9 21 4 2 2" xfId="16086" xr:uid="{3EDC4048-275C-4FC5-93DD-2E23A2D749A7}"/>
    <cellStyle name="Normal 9 21 4 2 2 2" xfId="30924" xr:uid="{A908FADD-4D23-436A-8941-D13BF50D8F51}"/>
    <cellStyle name="Normal 9 21 4 2 2 3" xfId="45757" xr:uid="{EB154DC4-DD44-42D6-B933-23EB7DA78B37}"/>
    <cellStyle name="Normal 9 21 4 2 3" xfId="23504" xr:uid="{A891D2B3-E69A-480F-8DEF-642A131C4916}"/>
    <cellStyle name="Normal 9 21 4 2 4" xfId="38337" xr:uid="{FEB493A1-71F9-4A61-93F0-DBF10AE5E9A3}"/>
    <cellStyle name="Normal 9 21 4 3" xfId="12848" xr:uid="{09EC1AC1-5BCF-45E0-9516-2A1B178DD884}"/>
    <cellStyle name="Normal 9 21 4 3 2" xfId="27686" xr:uid="{54F2077C-ED80-4B4F-9AC9-D1B985CC84EB}"/>
    <cellStyle name="Normal 9 21 4 3 3" xfId="42519" xr:uid="{911D5728-A3FB-40B4-9ABE-6239D59F64A2}"/>
    <cellStyle name="Normal 9 21 4 4" xfId="20266" xr:uid="{27B30E38-14F4-43C3-84D5-2DBC4A44864B}"/>
    <cellStyle name="Normal 9 21 4 5" xfId="35099" xr:uid="{C8124DE6-4023-4E33-ACA9-72E928B2F180}"/>
    <cellStyle name="Normal 9 21 5" xfId="5836" xr:uid="{6B23DE7A-C7B0-444C-9705-AECA9C14C9AE}"/>
    <cellStyle name="Normal 9 21 5 2" xfId="9075" xr:uid="{5E87D7E9-3415-4E52-AB9C-1FFB8B8E686F}"/>
    <cellStyle name="Normal 9 21 5 2 2" xfId="16498" xr:uid="{324DC31A-1CD8-4173-A120-2E46B23DA4DC}"/>
    <cellStyle name="Normal 9 21 5 2 2 2" xfId="31336" xr:uid="{536343AA-7B12-4A84-B3D7-0C9769C12587}"/>
    <cellStyle name="Normal 9 21 5 2 2 3" xfId="46169" xr:uid="{F5FD0164-45D8-4C58-86F6-18923C28F5A6}"/>
    <cellStyle name="Normal 9 21 5 2 3" xfId="23916" xr:uid="{AE886FF0-FAEE-4769-B80F-D8C4F5F8DF39}"/>
    <cellStyle name="Normal 9 21 5 2 4" xfId="38749" xr:uid="{F6EF859C-685C-4315-BB1D-44764F0C4BBC}"/>
    <cellStyle name="Normal 9 21 5 3" xfId="13260" xr:uid="{D1691B16-1356-48BF-BB1C-0CC4C33E3F6C}"/>
    <cellStyle name="Normal 9 21 5 3 2" xfId="28098" xr:uid="{2FE9AF8C-F9D3-4D24-A3F1-D0578BE37D36}"/>
    <cellStyle name="Normal 9 21 5 3 3" xfId="42931" xr:uid="{317412C6-5728-4B58-851F-F357C71778BD}"/>
    <cellStyle name="Normal 9 21 5 4" xfId="20678" xr:uid="{8C3005C5-BA38-497B-86AB-002D543E67FA}"/>
    <cellStyle name="Normal 9 21 5 5" xfId="35511" xr:uid="{8A74490F-C20B-4EA9-B03D-3E5306F3E843}"/>
    <cellStyle name="Normal 9 21 6" xfId="4048" xr:uid="{1C81F940-ED60-4DC1-B53A-AB94DDA7A574}"/>
    <cellStyle name="Normal 9 21 6 2" xfId="9722" xr:uid="{80086820-6645-48E7-8162-BB5A2FDF6C15}"/>
    <cellStyle name="Normal 9 21 6 2 2" xfId="17145" xr:uid="{50CF7332-D554-4535-9FA5-E0781056D597}"/>
    <cellStyle name="Normal 9 21 6 2 2 2" xfId="31983" xr:uid="{D0AF2C1D-9589-4828-B279-7B8807F4787D}"/>
    <cellStyle name="Normal 9 21 6 2 2 3" xfId="46816" xr:uid="{A7250306-FE26-40A7-A33C-84AC41BA02A1}"/>
    <cellStyle name="Normal 9 21 6 2 3" xfId="24563" xr:uid="{41580D42-96C8-4748-8F0B-66F2C55D1019}"/>
    <cellStyle name="Normal 9 21 6 2 4" xfId="39396" xr:uid="{3AFBAF5A-92B7-4668-8740-EC5782B854CD}"/>
    <cellStyle name="Normal 9 21 6 3" xfId="11468" xr:uid="{908E4D61-D1F9-4716-8857-6D66F2CCC739}"/>
    <cellStyle name="Normal 9 21 6 3 2" xfId="26306" xr:uid="{02CAE00B-D69B-4D46-A2E8-5AAC59B74977}"/>
    <cellStyle name="Normal 9 21 6 3 3" xfId="41139" xr:uid="{834C311C-C5F7-47A0-81D9-8592B4D9B30A}"/>
    <cellStyle name="Normal 9 21 6 4" xfId="18886" xr:uid="{5E7CE91E-78C9-450A-A6A9-7D764C2F5158}"/>
    <cellStyle name="Normal 9 21 6 5" xfId="33719" xr:uid="{AC0A366A-9DF3-4CA6-9081-F59EB41654D8}"/>
    <cellStyle name="Normal 9 21 7" xfId="7283" xr:uid="{ED8D3864-8D7B-476A-835E-19ACD725DF54}"/>
    <cellStyle name="Normal 9 21 7 2" xfId="14706" xr:uid="{BE18FB43-C141-4470-AD2C-3473BA67E42A}"/>
    <cellStyle name="Normal 9 21 7 2 2" xfId="29544" xr:uid="{140254F8-90B7-4AD6-BDCC-926CD9D174D9}"/>
    <cellStyle name="Normal 9 21 7 2 3" xfId="44377" xr:uid="{04A32262-9F11-4012-B93E-599F3541031B}"/>
    <cellStyle name="Normal 9 21 7 3" xfId="22124" xr:uid="{3D90CED4-92F2-4DEB-A987-F6060EBA2BA4}"/>
    <cellStyle name="Normal 9 21 7 4" xfId="36957" xr:uid="{2EE4578D-73D3-44EB-ABFF-962B3A7C5A34}"/>
    <cellStyle name="Normal 9 21 8" xfId="10090" xr:uid="{8E157AF1-9C8A-4DD9-BAF7-BE9E8F6BB198}"/>
    <cellStyle name="Normal 9 21 8 2" xfId="24928" xr:uid="{C6C15E6B-3F54-486B-A795-69E2D83EB454}"/>
    <cellStyle name="Normal 9 21 8 3" xfId="39761" xr:uid="{73CD6583-1C73-4E2C-B596-D14C7EF76755}"/>
    <cellStyle name="Normal 9 21 9" xfId="17508" xr:uid="{B8F04F8D-E552-4A93-8053-C2031663C805}"/>
    <cellStyle name="Normal 9 22" xfId="2576" xr:uid="{985D176D-D69A-45AB-9E78-79B26A206EEC}"/>
    <cellStyle name="Normal 9 22 10" xfId="32346" xr:uid="{662E1009-7667-42A0-9B51-8EDD7D8E67B6}"/>
    <cellStyle name="Normal 9 22 2" xfId="4052" xr:uid="{A42F2EDF-C925-4CE8-A232-2FA2F6D91F50}"/>
    <cellStyle name="Normal 9 22 2 2" xfId="5425" xr:uid="{88391333-6D80-490C-B8BB-87DF3AE83E7D}"/>
    <cellStyle name="Normal 9 22 2 2 2" xfId="8664" xr:uid="{75926A81-3576-4AF4-A7DD-B08820F23AB0}"/>
    <cellStyle name="Normal 9 22 2 2 2 2" xfId="16087" xr:uid="{C2319CC1-F2C8-49E8-BF96-9FF34C90B53A}"/>
    <cellStyle name="Normal 9 22 2 2 2 2 2" xfId="30925" xr:uid="{76C97B3D-AC40-4E16-87E0-D9B20947F42B}"/>
    <cellStyle name="Normal 9 22 2 2 2 2 3" xfId="45758" xr:uid="{7934A367-BE20-497E-95FA-2EBBDAFA2F66}"/>
    <cellStyle name="Normal 9 22 2 2 2 3" xfId="23505" xr:uid="{A4EBE914-55C3-42C7-B25E-789B9D878701}"/>
    <cellStyle name="Normal 9 22 2 2 2 4" xfId="38338" xr:uid="{E846EE98-559D-45B6-84B1-21FC96B4BB8B}"/>
    <cellStyle name="Normal 9 22 2 2 3" xfId="12849" xr:uid="{6EA4AEBA-9D1A-4C3C-BF88-33EC14ED1200}"/>
    <cellStyle name="Normal 9 22 2 2 3 2" xfId="27687" xr:uid="{84D548D2-4CC8-4101-9B45-40006B4E218E}"/>
    <cellStyle name="Normal 9 22 2 2 3 3" xfId="42520" xr:uid="{626B06B5-1499-4FD9-8E78-3D140AAE0087}"/>
    <cellStyle name="Normal 9 22 2 2 4" xfId="20267" xr:uid="{86E599F4-D2B3-45CF-BBB1-8E5C54CCFD57}"/>
    <cellStyle name="Normal 9 22 2 2 5" xfId="35100" xr:uid="{FB946296-3021-400B-A31E-5AFF12D08269}"/>
    <cellStyle name="Normal 9 22 2 3" xfId="7287" xr:uid="{F4004807-9A51-4CFD-9B3D-EFBEF4141CD9}"/>
    <cellStyle name="Normal 9 22 2 3 2" xfId="14710" xr:uid="{E5766EE9-1217-4168-9AC1-3F641E1CC0EA}"/>
    <cellStyle name="Normal 9 22 2 3 2 2" xfId="29548" xr:uid="{6E2707A1-2299-4624-AA88-4F1FFC20241F}"/>
    <cellStyle name="Normal 9 22 2 3 2 3" xfId="44381" xr:uid="{6384F2AA-CC8D-497B-BCD1-1776620C1E34}"/>
    <cellStyle name="Normal 9 22 2 3 3" xfId="22128" xr:uid="{1F9C2E2D-2D6A-4985-8164-BE73EC8FDCC0}"/>
    <cellStyle name="Normal 9 22 2 3 4" xfId="36961" xr:uid="{A4784461-416D-420F-BC4C-C6F5352BA3EF}"/>
    <cellStyle name="Normal 9 22 2 4" xfId="11472" xr:uid="{9712886F-5ABD-46D9-8A32-0B1C19AD2686}"/>
    <cellStyle name="Normal 9 22 2 4 2" xfId="26310" xr:uid="{8ED5144A-5B2E-4E58-A8D6-77FAC8FD358A}"/>
    <cellStyle name="Normal 9 22 2 4 3" xfId="41143" xr:uid="{A590DF9E-47AD-447D-A373-23B2989D9047}"/>
    <cellStyle name="Normal 9 22 2 5" xfId="18890" xr:uid="{E0BE8D06-7674-40EE-9FC6-31EFACEB137B}"/>
    <cellStyle name="Normal 9 22 2 6" xfId="33723" xr:uid="{140C6221-94FE-48DE-A3BA-64873618A66A}"/>
    <cellStyle name="Normal 9 22 3" xfId="4053" xr:uid="{86EF3A8B-48C2-4D73-A265-430B98CD8DB1}"/>
    <cellStyle name="Normal 9 22 3 2" xfId="5426" xr:uid="{20F9E8C3-C522-4B79-AF82-4B4D220BD5FF}"/>
    <cellStyle name="Normal 9 22 3 2 2" xfId="8665" xr:uid="{98D378A0-5ED0-4ECA-96C1-E30813D23B1B}"/>
    <cellStyle name="Normal 9 22 3 2 2 2" xfId="16088" xr:uid="{F128E59A-18B7-42AF-9BE6-AF0E7129A3E8}"/>
    <cellStyle name="Normal 9 22 3 2 2 2 2" xfId="30926" xr:uid="{0AF05DAD-BB81-49AF-AEAF-3D0F2F7169B9}"/>
    <cellStyle name="Normal 9 22 3 2 2 2 3" xfId="45759" xr:uid="{F34F0629-13C8-45A8-ADC2-EB7E0FD6CAA5}"/>
    <cellStyle name="Normal 9 22 3 2 2 3" xfId="23506" xr:uid="{F8215026-E85C-4A4B-BDD2-8D2954E667E7}"/>
    <cellStyle name="Normal 9 22 3 2 2 4" xfId="38339" xr:uid="{BB818C8F-3171-4A1E-B3A0-8A54189DEF62}"/>
    <cellStyle name="Normal 9 22 3 2 3" xfId="12850" xr:uid="{7F0D74CF-F63E-4BF2-A0A4-E24669009283}"/>
    <cellStyle name="Normal 9 22 3 2 3 2" xfId="27688" xr:uid="{3AC577DB-841D-4D75-BC3D-4AC9BF5E495D}"/>
    <cellStyle name="Normal 9 22 3 2 3 3" xfId="42521" xr:uid="{7F45820B-2E4A-4B80-9101-BB927457E1DF}"/>
    <cellStyle name="Normal 9 22 3 2 4" xfId="20268" xr:uid="{E0146FED-7110-4329-BCA2-112FD5C52717}"/>
    <cellStyle name="Normal 9 22 3 2 5" xfId="35101" xr:uid="{E5107E3A-4EFE-495E-AF68-7ED22D104231}"/>
    <cellStyle name="Normal 9 22 3 3" xfId="7288" xr:uid="{2CB692B6-9267-4368-BC7C-0AE4FB19CAD4}"/>
    <cellStyle name="Normal 9 22 3 3 2" xfId="14711" xr:uid="{5578341D-F29E-4E8B-8AEE-505D5C942CEF}"/>
    <cellStyle name="Normal 9 22 3 3 2 2" xfId="29549" xr:uid="{A41186EB-9BF2-4795-8167-090BE7DB8887}"/>
    <cellStyle name="Normal 9 22 3 3 2 3" xfId="44382" xr:uid="{275F6670-E973-41DB-9B3D-3F0FA692339D}"/>
    <cellStyle name="Normal 9 22 3 3 3" xfId="22129" xr:uid="{1F510292-26D0-42A5-A5A7-7360542FF9B2}"/>
    <cellStyle name="Normal 9 22 3 3 4" xfId="36962" xr:uid="{32D3DF97-7337-4B5F-9F66-4EFE51EA43C7}"/>
    <cellStyle name="Normal 9 22 3 4" xfId="11473" xr:uid="{E93B0230-F42B-4C9C-B48A-36D02F35E93D}"/>
    <cellStyle name="Normal 9 22 3 4 2" xfId="26311" xr:uid="{8EE6BC1A-E810-4160-880A-A4AC4AFB43AF}"/>
    <cellStyle name="Normal 9 22 3 4 3" xfId="41144" xr:uid="{61749271-25F3-48A0-92DF-A0BC8A18025F}"/>
    <cellStyle name="Normal 9 22 3 5" xfId="18891" xr:uid="{BB1C2505-2373-4325-936A-BEC1FD52D372}"/>
    <cellStyle name="Normal 9 22 3 6" xfId="33724" xr:uid="{FB31C278-4C07-4292-BAA3-46AEEC0C175B}"/>
    <cellStyle name="Normal 9 22 4" xfId="5427" xr:uid="{C395261E-1EEE-4E9C-B342-38775426B303}"/>
    <cellStyle name="Normal 9 22 4 2" xfId="8666" xr:uid="{4B1D535D-E730-450B-B1EF-7FED47F29CA5}"/>
    <cellStyle name="Normal 9 22 4 2 2" xfId="16089" xr:uid="{A4F77A53-8BFD-4A69-B829-57D1EA88DB36}"/>
    <cellStyle name="Normal 9 22 4 2 2 2" xfId="30927" xr:uid="{B60EC4DD-901F-49B4-8DAA-8967EAF8FC44}"/>
    <cellStyle name="Normal 9 22 4 2 2 3" xfId="45760" xr:uid="{7A3C08F1-48A8-4274-8AD8-CEDCB5C6A5FC}"/>
    <cellStyle name="Normal 9 22 4 2 3" xfId="23507" xr:uid="{C89C4C42-DFF9-4CA0-9515-15E3FEB4BB27}"/>
    <cellStyle name="Normal 9 22 4 2 4" xfId="38340" xr:uid="{CCC7E358-D8FD-4E20-A678-57C969CDA6C0}"/>
    <cellStyle name="Normal 9 22 4 3" xfId="12851" xr:uid="{F70A1E2F-47AC-424B-90BD-E1E255396851}"/>
    <cellStyle name="Normal 9 22 4 3 2" xfId="27689" xr:uid="{86654C30-CC97-4D13-8046-9632A66BD509}"/>
    <cellStyle name="Normal 9 22 4 3 3" xfId="42522" xr:uid="{CD3E7CBF-F6EC-409F-AB6F-96992BE18AFD}"/>
    <cellStyle name="Normal 9 22 4 4" xfId="20269" xr:uid="{843E9467-7F3C-4D6E-98C2-65C91C0B05A6}"/>
    <cellStyle name="Normal 9 22 4 5" xfId="35102" xr:uid="{CEE8FBEA-1110-421F-8CFF-F3A8186D20F2}"/>
    <cellStyle name="Normal 9 22 5" xfId="5947" xr:uid="{F6870866-D0A9-46EE-91DF-8F40056DB218}"/>
    <cellStyle name="Normal 9 22 5 2" xfId="9185" xr:uid="{4C14F685-B2BC-4698-92E5-4D991AA19916}"/>
    <cellStyle name="Normal 9 22 5 2 2" xfId="16608" xr:uid="{7E73C2DE-7A2D-42B3-B112-6F92B3ECD758}"/>
    <cellStyle name="Normal 9 22 5 2 2 2" xfId="31446" xr:uid="{A7DC3E4D-AF5C-423F-9E2A-01137031E6EF}"/>
    <cellStyle name="Normal 9 22 5 2 2 3" xfId="46279" xr:uid="{1DF77EBB-2972-43A4-A638-50C733E27580}"/>
    <cellStyle name="Normal 9 22 5 2 3" xfId="24026" xr:uid="{7CC6BB79-7690-4B22-88C2-FA5D982FDB87}"/>
    <cellStyle name="Normal 9 22 5 2 4" xfId="38859" xr:uid="{6BB5E0DC-3759-43F9-9DF6-5E6306C65E9F}"/>
    <cellStyle name="Normal 9 22 5 3" xfId="13370" xr:uid="{76D148C0-5D24-460F-89BD-774532D41CD0}"/>
    <cellStyle name="Normal 9 22 5 3 2" xfId="28208" xr:uid="{FC214783-BC76-44FF-8E7C-CBDD978225FD}"/>
    <cellStyle name="Normal 9 22 5 3 3" xfId="43041" xr:uid="{4452A4BC-481C-490C-9EA6-D396D3BC726A}"/>
    <cellStyle name="Normal 9 22 5 4" xfId="20788" xr:uid="{14AFD9F0-568B-4410-919F-46325C289C24}"/>
    <cellStyle name="Normal 9 22 5 5" xfId="35621" xr:uid="{3DDBCC90-96E1-48CF-8CB0-9D034302442B}"/>
    <cellStyle name="Normal 9 22 6" xfId="4051" xr:uid="{3EAB4EC5-A125-4BC1-AD91-5C6F0E4D408B}"/>
    <cellStyle name="Normal 9 22 6 2" xfId="9723" xr:uid="{8AEA442B-A034-4C0D-A2C2-D027F517CA44}"/>
    <cellStyle name="Normal 9 22 6 2 2" xfId="17146" xr:uid="{5EDFD9DA-523F-4C60-9A51-AAF6A0ACB7FE}"/>
    <cellStyle name="Normal 9 22 6 2 2 2" xfId="31984" xr:uid="{D23F0C73-66F8-4DFA-85E6-4798A426760A}"/>
    <cellStyle name="Normal 9 22 6 2 2 3" xfId="46817" xr:uid="{903CB6C7-3133-4F39-9347-E5FE9E476204}"/>
    <cellStyle name="Normal 9 22 6 2 3" xfId="24564" xr:uid="{7872DA91-6567-4729-A12A-AA4A74CA9818}"/>
    <cellStyle name="Normal 9 22 6 2 4" xfId="39397" xr:uid="{75F2D456-6D92-49D8-B968-E58F53537CF7}"/>
    <cellStyle name="Normal 9 22 6 3" xfId="11471" xr:uid="{8336B512-DE83-4325-8126-0DEB707C68FE}"/>
    <cellStyle name="Normal 9 22 6 3 2" xfId="26309" xr:uid="{6251A032-330F-4CB5-8364-41F9A8A5FFD0}"/>
    <cellStyle name="Normal 9 22 6 3 3" xfId="41142" xr:uid="{311AF1B1-99D6-4123-A719-ADC281126455}"/>
    <cellStyle name="Normal 9 22 6 4" xfId="18889" xr:uid="{0E7B5641-60CE-43E7-8466-8B9E26FE50BA}"/>
    <cellStyle name="Normal 9 22 6 5" xfId="33722" xr:uid="{CD6304B9-C4E3-4E23-97BD-3C2837E9A6F2}"/>
    <cellStyle name="Normal 9 22 7" xfId="7286" xr:uid="{AA4A09EF-5757-4056-8DCA-0EC1F2CE81DE}"/>
    <cellStyle name="Normal 9 22 7 2" xfId="14709" xr:uid="{DF4AEEE9-E166-400A-B492-5BBC6592AF07}"/>
    <cellStyle name="Normal 9 22 7 2 2" xfId="29547" xr:uid="{221E3430-C53D-424B-B662-627FAE7E6476}"/>
    <cellStyle name="Normal 9 22 7 2 3" xfId="44380" xr:uid="{14BEEA3C-134A-4C71-91E1-092E0DA47FFF}"/>
    <cellStyle name="Normal 9 22 7 3" xfId="22127" xr:uid="{8D12D163-DB87-49D4-A4F7-69B38FD349F8}"/>
    <cellStyle name="Normal 9 22 7 4" xfId="36960" xr:uid="{62F65ACE-1BF7-43B3-BC6A-BF61FF98AC55}"/>
    <cellStyle name="Normal 9 22 8" xfId="10095" xr:uid="{4BED259C-1102-450B-B0FD-11E95197036C}"/>
    <cellStyle name="Normal 9 22 8 2" xfId="24933" xr:uid="{482FB61A-53D2-4757-BA3C-425D22572385}"/>
    <cellStyle name="Normal 9 22 8 3" xfId="39766" xr:uid="{0D74D2A6-1CF5-421E-AF95-0978A43FCFA3}"/>
    <cellStyle name="Normal 9 22 9" xfId="17513" xr:uid="{F2C0513C-CFC5-4EF2-8588-CB71C36FA6DF}"/>
    <cellStyle name="Normal 9 23" xfId="2582" xr:uid="{382B5DA1-DE3F-40E7-84C6-AE224E1C8355}"/>
    <cellStyle name="Normal 9 23 10" xfId="32350" xr:uid="{61A43263-2B35-445E-8BAE-C4E1DE4D9428}"/>
    <cellStyle name="Normal 9 23 2" xfId="4055" xr:uid="{78D18759-E126-49E3-906C-83AD9816E4CA}"/>
    <cellStyle name="Normal 9 23 2 2" xfId="5428" xr:uid="{BB37B8FE-48BA-47FE-9210-87F681C08BAD}"/>
    <cellStyle name="Normal 9 23 2 2 2" xfId="8667" xr:uid="{9D73502C-1A6D-48CB-8414-64739514AE76}"/>
    <cellStyle name="Normal 9 23 2 2 2 2" xfId="16090" xr:uid="{2ED81AAA-0847-4C88-AD79-35C4599A0731}"/>
    <cellStyle name="Normal 9 23 2 2 2 2 2" xfId="30928" xr:uid="{5763E4C3-98FB-48CD-A746-20D4D7C8F1EF}"/>
    <cellStyle name="Normal 9 23 2 2 2 2 3" xfId="45761" xr:uid="{56DF92A1-3042-41BF-B5E2-DD7069B4DBE0}"/>
    <cellStyle name="Normal 9 23 2 2 2 3" xfId="23508" xr:uid="{2356CA39-8FC4-4D8E-B75F-7C1D0B41D0F3}"/>
    <cellStyle name="Normal 9 23 2 2 2 4" xfId="38341" xr:uid="{A8CF403E-41F8-48CF-9C4F-DBE48C213C4A}"/>
    <cellStyle name="Normal 9 23 2 2 3" xfId="12852" xr:uid="{BE6BE888-DBC3-4539-979D-115E82A5072A}"/>
    <cellStyle name="Normal 9 23 2 2 3 2" xfId="27690" xr:uid="{44C00F65-EE23-4BA1-AB1A-9BB9F3B0D6C1}"/>
    <cellStyle name="Normal 9 23 2 2 3 3" xfId="42523" xr:uid="{F6FC3071-B270-4265-B4F3-9FC67000A651}"/>
    <cellStyle name="Normal 9 23 2 2 4" xfId="20270" xr:uid="{0857B6B5-9BED-4D82-8CD3-57C6D6F52866}"/>
    <cellStyle name="Normal 9 23 2 2 5" xfId="35103" xr:uid="{36DB9414-986C-459E-AA99-B0D17F5FA518}"/>
    <cellStyle name="Normal 9 23 2 3" xfId="7290" xr:uid="{8389FBF0-4D24-4EF8-A3A0-BECA5FB57A18}"/>
    <cellStyle name="Normal 9 23 2 3 2" xfId="14713" xr:uid="{9D996A07-A807-47EC-B58C-8FC5B297EDC8}"/>
    <cellStyle name="Normal 9 23 2 3 2 2" xfId="29551" xr:uid="{21C7C005-EE36-49DE-A1B1-8D56F79035E7}"/>
    <cellStyle name="Normal 9 23 2 3 2 3" xfId="44384" xr:uid="{501431F8-AC63-4000-A5F2-20CB0DA8BD22}"/>
    <cellStyle name="Normal 9 23 2 3 3" xfId="22131" xr:uid="{8AA4F50F-4A9F-4E65-BEB7-C33677B74133}"/>
    <cellStyle name="Normal 9 23 2 3 4" xfId="36964" xr:uid="{8F8B4E16-0D34-4F2F-B48A-D87859C9ED7A}"/>
    <cellStyle name="Normal 9 23 2 4" xfId="11475" xr:uid="{34B15BC1-D7EA-453C-9C1D-B1FC7C9D4C93}"/>
    <cellStyle name="Normal 9 23 2 4 2" xfId="26313" xr:uid="{C63B2B03-7729-43C0-999D-ECFB8AE91E10}"/>
    <cellStyle name="Normal 9 23 2 4 3" xfId="41146" xr:uid="{70EC25D5-D53A-4BF9-A5D8-F601AF23023C}"/>
    <cellStyle name="Normal 9 23 2 5" xfId="18893" xr:uid="{A9B9E6D6-BCE0-491D-BCF4-A8561F184604}"/>
    <cellStyle name="Normal 9 23 2 6" xfId="33726" xr:uid="{0A093386-54E1-4FD6-A6E9-AEA5F8894345}"/>
    <cellStyle name="Normal 9 23 3" xfId="4056" xr:uid="{C75C7F9F-FFD2-4B16-B4B0-04D6A0528D41}"/>
    <cellStyle name="Normal 9 23 3 2" xfId="5429" xr:uid="{E2C0AEB2-7F52-4ECA-A83C-918E05E2AC46}"/>
    <cellStyle name="Normal 9 23 3 2 2" xfId="8668" xr:uid="{BBDEC9CB-F971-423B-86BD-9AE95676EE44}"/>
    <cellStyle name="Normal 9 23 3 2 2 2" xfId="16091" xr:uid="{D9C8EDA3-4593-4B85-9FFD-864250832E50}"/>
    <cellStyle name="Normal 9 23 3 2 2 2 2" xfId="30929" xr:uid="{5D10B943-7EAA-4857-8165-59F96D89BDBA}"/>
    <cellStyle name="Normal 9 23 3 2 2 2 3" xfId="45762" xr:uid="{8D373605-D864-4117-8480-7A5B7AF902F9}"/>
    <cellStyle name="Normal 9 23 3 2 2 3" xfId="23509" xr:uid="{1C47E824-A246-4BF8-9FF5-43657A6EE37F}"/>
    <cellStyle name="Normal 9 23 3 2 2 4" xfId="38342" xr:uid="{AA5E9ECD-C0BB-42FD-946F-2F4DA6B6FC04}"/>
    <cellStyle name="Normal 9 23 3 2 3" xfId="12853" xr:uid="{3BF7662E-D99A-4E0F-85B0-3B4B256B661A}"/>
    <cellStyle name="Normal 9 23 3 2 3 2" xfId="27691" xr:uid="{2FA7A1FE-BD61-44C1-8333-61B4DEE98096}"/>
    <cellStyle name="Normal 9 23 3 2 3 3" xfId="42524" xr:uid="{E2B29C03-801B-4F5D-B392-228080CADE6B}"/>
    <cellStyle name="Normal 9 23 3 2 4" xfId="20271" xr:uid="{88776BB5-C834-4A3A-B116-FCF3AF8F5F84}"/>
    <cellStyle name="Normal 9 23 3 2 5" xfId="35104" xr:uid="{A069605C-E8D6-4ADF-AAD1-406BBF4C1C0F}"/>
    <cellStyle name="Normal 9 23 3 3" xfId="7291" xr:uid="{4FD3D0F8-497C-4CA9-A5C0-FF8A7912CEAD}"/>
    <cellStyle name="Normal 9 23 3 3 2" xfId="14714" xr:uid="{1E8A10B9-7DC0-4734-A28D-E297A1724A8A}"/>
    <cellStyle name="Normal 9 23 3 3 2 2" xfId="29552" xr:uid="{2D34050E-A7CB-4EA3-9A56-16B6CADAC035}"/>
    <cellStyle name="Normal 9 23 3 3 2 3" xfId="44385" xr:uid="{F7EF5C61-9E43-4124-9A49-C7667079D1D8}"/>
    <cellStyle name="Normal 9 23 3 3 3" xfId="22132" xr:uid="{9BFC7EC1-10BD-4427-A511-64AAC2621480}"/>
    <cellStyle name="Normal 9 23 3 3 4" xfId="36965" xr:uid="{FCBC8A67-3686-4F46-8823-04CE6C9222BC}"/>
    <cellStyle name="Normal 9 23 3 4" xfId="11476" xr:uid="{C6C7CC72-4DD9-4E9D-A875-BFDB74743C94}"/>
    <cellStyle name="Normal 9 23 3 4 2" xfId="26314" xr:uid="{4771EC43-A5A5-4B51-8583-DAB0B91D7722}"/>
    <cellStyle name="Normal 9 23 3 4 3" xfId="41147" xr:uid="{B66631D4-32C9-4BFD-88A0-D8094AE33285}"/>
    <cellStyle name="Normal 9 23 3 5" xfId="18894" xr:uid="{B657D02D-F57B-4CDD-9BF1-F2A62A99F340}"/>
    <cellStyle name="Normal 9 23 3 6" xfId="33727" xr:uid="{CAE0F296-2309-48D9-BF04-A681C7A5276E}"/>
    <cellStyle name="Normal 9 23 4" xfId="5430" xr:uid="{299980C2-1B08-41D0-85B2-FC28CC65391F}"/>
    <cellStyle name="Normal 9 23 4 2" xfId="8669" xr:uid="{BA2FD31D-C369-4FDC-BED7-E6AFC5269C1A}"/>
    <cellStyle name="Normal 9 23 4 2 2" xfId="16092" xr:uid="{25CBA6F4-C5CB-48E5-A5D7-65DD8A25AF56}"/>
    <cellStyle name="Normal 9 23 4 2 2 2" xfId="30930" xr:uid="{C1FBBD95-FE40-4FC2-A9CC-D1314404789B}"/>
    <cellStyle name="Normal 9 23 4 2 2 3" xfId="45763" xr:uid="{DDB8CB9F-68A6-453A-BB4B-59CDA2DD3B56}"/>
    <cellStyle name="Normal 9 23 4 2 3" xfId="23510" xr:uid="{4D17A3F8-6A84-4B9A-8E3B-5E4AE5DAA3C2}"/>
    <cellStyle name="Normal 9 23 4 2 4" xfId="38343" xr:uid="{93532A2D-5AED-4A2F-A514-7E112D6D1DC1}"/>
    <cellStyle name="Normal 9 23 4 3" xfId="12854" xr:uid="{48573BD5-8CAD-4F6A-A862-A9AAD85EBF8B}"/>
    <cellStyle name="Normal 9 23 4 3 2" xfId="27692" xr:uid="{6CA5FA64-A54C-483E-BB80-B7E3864EA812}"/>
    <cellStyle name="Normal 9 23 4 3 3" xfId="42525" xr:uid="{86EAB078-43DA-4B90-B330-A523ABBC4B67}"/>
    <cellStyle name="Normal 9 23 4 4" xfId="20272" xr:uid="{3FC9EE1A-46C4-4A61-A88F-81020ECDFA5B}"/>
    <cellStyle name="Normal 9 23 4 5" xfId="35105" xr:uid="{E8B2C180-0E5B-4B77-92DF-FC28186EBDBC}"/>
    <cellStyle name="Normal 9 23 5" xfId="5849" xr:uid="{3AFAB6D8-7FC9-4EFA-A3EF-5BCDB5F6B247}"/>
    <cellStyle name="Normal 9 23 5 2" xfId="9088" xr:uid="{C2FDE95F-D22B-4066-91A6-98D8D6B26A83}"/>
    <cellStyle name="Normal 9 23 5 2 2" xfId="16511" xr:uid="{D3EB286E-3E68-48C3-A92A-C7BCB8D0044F}"/>
    <cellStyle name="Normal 9 23 5 2 2 2" xfId="31349" xr:uid="{0386E876-4864-4AE8-9655-94C7EEDC80E8}"/>
    <cellStyle name="Normal 9 23 5 2 2 3" xfId="46182" xr:uid="{FB25AAE5-398C-41DB-AAD9-650E7257DFD1}"/>
    <cellStyle name="Normal 9 23 5 2 3" xfId="23929" xr:uid="{C0308944-2391-4363-93EF-2A229E0AC89E}"/>
    <cellStyle name="Normal 9 23 5 2 4" xfId="38762" xr:uid="{0EF5CFCC-BB73-41A2-BEC8-AEFDD76921F1}"/>
    <cellStyle name="Normal 9 23 5 3" xfId="13273" xr:uid="{D3B7C182-5813-4C1C-B3DE-2D170DACAF10}"/>
    <cellStyle name="Normal 9 23 5 3 2" xfId="28111" xr:uid="{89086C9C-6E1A-491B-BB5F-EE385749EAFC}"/>
    <cellStyle name="Normal 9 23 5 3 3" xfId="42944" xr:uid="{7F322CFD-3157-4852-951D-A84045862225}"/>
    <cellStyle name="Normal 9 23 5 4" xfId="20691" xr:uid="{6C5DF549-850C-47C7-944C-E8C18C2115B4}"/>
    <cellStyle name="Normal 9 23 5 5" xfId="35524" xr:uid="{6B0ABAD4-EC36-4F7A-BB46-6F6667FCA1AB}"/>
    <cellStyle name="Normal 9 23 6" xfId="4054" xr:uid="{B5BDACAE-EFC6-46E0-8052-BE12626942E0}"/>
    <cellStyle name="Normal 9 23 6 2" xfId="9724" xr:uid="{74B38422-C15A-4F49-BC6E-CC2870A6A473}"/>
    <cellStyle name="Normal 9 23 6 2 2" xfId="17147" xr:uid="{2AAE5123-40E9-4A31-B1D1-6E3CB1DFC42B}"/>
    <cellStyle name="Normal 9 23 6 2 2 2" xfId="31985" xr:uid="{9CA9A4D6-D21D-4E5D-BF11-C64BDD213F76}"/>
    <cellStyle name="Normal 9 23 6 2 2 3" xfId="46818" xr:uid="{D6E5891A-1626-4796-904A-EF6C85EE83AC}"/>
    <cellStyle name="Normal 9 23 6 2 3" xfId="24565" xr:uid="{12D8EBAA-298E-413E-867C-C54F24E4CD1C}"/>
    <cellStyle name="Normal 9 23 6 2 4" xfId="39398" xr:uid="{15EA463F-B166-425F-B82E-476B06035A1F}"/>
    <cellStyle name="Normal 9 23 6 3" xfId="11474" xr:uid="{2C82C5F9-B448-49D0-8FE6-608CDD61DD45}"/>
    <cellStyle name="Normal 9 23 6 3 2" xfId="26312" xr:uid="{F6FEAF2D-A3D8-4553-9C44-A7417F887415}"/>
    <cellStyle name="Normal 9 23 6 3 3" xfId="41145" xr:uid="{ED761D35-7501-4DCB-83F9-43ACE8862667}"/>
    <cellStyle name="Normal 9 23 6 4" xfId="18892" xr:uid="{4597F32E-6A79-47D8-96BA-274B86F5962B}"/>
    <cellStyle name="Normal 9 23 6 5" xfId="33725" xr:uid="{446B6015-BD53-446A-8CF8-4B6BE8B6C36B}"/>
    <cellStyle name="Normal 9 23 7" xfId="7289" xr:uid="{C8CE71B5-E360-4447-97BA-3C00F9FD43AE}"/>
    <cellStyle name="Normal 9 23 7 2" xfId="14712" xr:uid="{0DCAA4E8-3ACC-498D-8B24-A918435B67E2}"/>
    <cellStyle name="Normal 9 23 7 2 2" xfId="29550" xr:uid="{7B6C5524-783C-416E-A9FA-EBA7F1C02664}"/>
    <cellStyle name="Normal 9 23 7 2 3" xfId="44383" xr:uid="{14E21E79-14D0-40B3-A204-4868D2B578D9}"/>
    <cellStyle name="Normal 9 23 7 3" xfId="22130" xr:uid="{038495BA-2A24-4C97-A18D-EB0CBA80E17B}"/>
    <cellStyle name="Normal 9 23 7 4" xfId="36963" xr:uid="{7A024C1E-4FA7-423A-ACBE-9498F5F8A2A8}"/>
    <cellStyle name="Normal 9 23 8" xfId="10099" xr:uid="{1ECE90CC-3EC9-4972-B38E-E9B37B67C2EC}"/>
    <cellStyle name="Normal 9 23 8 2" xfId="24937" xr:uid="{0ED8613B-B270-4FE3-B916-27FB00382A87}"/>
    <cellStyle name="Normal 9 23 8 3" xfId="39770" xr:uid="{A49579E4-76DA-47E8-B893-B924A894B0F1}"/>
    <cellStyle name="Normal 9 23 9" xfId="17517" xr:uid="{FFACABB4-6584-40EB-9DFC-AEA788A26109}"/>
    <cellStyle name="Normal 9 24" xfId="2605" xr:uid="{4A647C4C-3D7A-40CC-8FCB-D8A4949A8DFA}"/>
    <cellStyle name="Normal 9 24 10" xfId="32361" xr:uid="{81676608-9394-47B2-A5B4-8E0B4865A5C6}"/>
    <cellStyle name="Normal 9 24 2" xfId="4058" xr:uid="{B9F2BB0F-DDB6-4C70-B736-8597122633FF}"/>
    <cellStyle name="Normal 9 24 2 2" xfId="5431" xr:uid="{CDB7B5B6-8314-433A-A324-CA398DC097D7}"/>
    <cellStyle name="Normal 9 24 2 2 2" xfId="8670" xr:uid="{B2867DAF-50B4-4A63-A054-CD9F73BB65E1}"/>
    <cellStyle name="Normal 9 24 2 2 2 2" xfId="16093" xr:uid="{9920922D-1F94-4788-9631-F7B1FB992D52}"/>
    <cellStyle name="Normal 9 24 2 2 2 2 2" xfId="30931" xr:uid="{B312B42E-94DC-41B0-AAC7-6A5ABC377E5B}"/>
    <cellStyle name="Normal 9 24 2 2 2 2 3" xfId="45764" xr:uid="{F34D9964-7CD3-49A0-ACBB-675E80756D09}"/>
    <cellStyle name="Normal 9 24 2 2 2 3" xfId="23511" xr:uid="{17A16259-FE32-4895-BF1B-CBB7BB22225A}"/>
    <cellStyle name="Normal 9 24 2 2 2 4" xfId="38344" xr:uid="{4DB641E5-FAD2-4263-BF73-83CC386AA89D}"/>
    <cellStyle name="Normal 9 24 2 2 3" xfId="12855" xr:uid="{8B482CE1-09B5-4E01-8FC2-14C9E5CAE110}"/>
    <cellStyle name="Normal 9 24 2 2 3 2" xfId="27693" xr:uid="{23CD5138-1475-46C5-AF76-5493C9278359}"/>
    <cellStyle name="Normal 9 24 2 2 3 3" xfId="42526" xr:uid="{1F7BCE63-3942-4EF4-83CD-0784CE27F89D}"/>
    <cellStyle name="Normal 9 24 2 2 4" xfId="20273" xr:uid="{E4563D5B-47A6-4690-AF16-8FF720872DF3}"/>
    <cellStyle name="Normal 9 24 2 2 5" xfId="35106" xr:uid="{531E005C-4E61-4C58-8710-EFCE5D77631D}"/>
    <cellStyle name="Normal 9 24 2 3" xfId="7293" xr:uid="{DCF21758-466D-48F7-B21D-C68928571987}"/>
    <cellStyle name="Normal 9 24 2 3 2" xfId="14716" xr:uid="{56D884D0-B42A-48E9-8D3E-7F038926EA44}"/>
    <cellStyle name="Normal 9 24 2 3 2 2" xfId="29554" xr:uid="{C1148D6D-AB87-46A5-B23D-3097B2DFC909}"/>
    <cellStyle name="Normal 9 24 2 3 2 3" xfId="44387" xr:uid="{210FC7AA-3BC4-46F1-9618-2F58B2A72F19}"/>
    <cellStyle name="Normal 9 24 2 3 3" xfId="22134" xr:uid="{2DF66ED0-433E-4E7A-9A3E-4B3AC1B8B070}"/>
    <cellStyle name="Normal 9 24 2 3 4" xfId="36967" xr:uid="{F265CA5C-C9FB-4ABC-A957-AA5AB0ADA863}"/>
    <cellStyle name="Normal 9 24 2 4" xfId="11478" xr:uid="{726943C2-F1E6-4AB0-B34E-15E412E610F9}"/>
    <cellStyle name="Normal 9 24 2 4 2" xfId="26316" xr:uid="{0F11DFAD-3052-44A6-B6EA-0D3ACF0B918A}"/>
    <cellStyle name="Normal 9 24 2 4 3" xfId="41149" xr:uid="{53FDE713-C6F2-4AAB-B750-B7E3B8CD651F}"/>
    <cellStyle name="Normal 9 24 2 5" xfId="18896" xr:uid="{8396435E-B8BD-4012-8EE5-54EB9105A7F4}"/>
    <cellStyle name="Normal 9 24 2 6" xfId="33729" xr:uid="{18A1BB82-DBC4-4423-B416-E3A96A5F7A2D}"/>
    <cellStyle name="Normal 9 24 3" xfId="4059" xr:uid="{EDFE8DB2-4798-4D70-AE76-E16187429E35}"/>
    <cellStyle name="Normal 9 24 3 2" xfId="5432" xr:uid="{AD188F3F-FCF8-44EA-ABB7-7F35142398A5}"/>
    <cellStyle name="Normal 9 24 3 2 2" xfId="8671" xr:uid="{0D8DD307-310E-469E-97AA-010CE96FCCB0}"/>
    <cellStyle name="Normal 9 24 3 2 2 2" xfId="16094" xr:uid="{A64F683C-1ED4-455D-BE9A-AB53DE616B48}"/>
    <cellStyle name="Normal 9 24 3 2 2 2 2" xfId="30932" xr:uid="{E49935AF-AA1D-4C0B-93A7-CC5FEDF6CC2C}"/>
    <cellStyle name="Normal 9 24 3 2 2 2 3" xfId="45765" xr:uid="{A1844E7E-FE8C-4D36-8D44-E78F98419B18}"/>
    <cellStyle name="Normal 9 24 3 2 2 3" xfId="23512" xr:uid="{D4E96567-9EC3-45EC-B695-22D1EB19AF62}"/>
    <cellStyle name="Normal 9 24 3 2 2 4" xfId="38345" xr:uid="{4BDDA450-682B-4DB1-AFDF-A30DD89D1E4C}"/>
    <cellStyle name="Normal 9 24 3 2 3" xfId="12856" xr:uid="{6835A0C0-D512-4E55-B0F8-F99E36169146}"/>
    <cellStyle name="Normal 9 24 3 2 3 2" xfId="27694" xr:uid="{E0CD07D2-4A99-4CD0-BB3A-22CB7E95D448}"/>
    <cellStyle name="Normal 9 24 3 2 3 3" xfId="42527" xr:uid="{D3DEE164-10B9-466A-8963-C3462053265A}"/>
    <cellStyle name="Normal 9 24 3 2 4" xfId="20274" xr:uid="{988CB1BA-A45E-4193-802A-6CF2192376C9}"/>
    <cellStyle name="Normal 9 24 3 2 5" xfId="35107" xr:uid="{090546F2-56D2-4598-98B2-8362C4A2C289}"/>
    <cellStyle name="Normal 9 24 3 3" xfId="7294" xr:uid="{2452280C-04BF-4EF6-B254-82A14F5617CE}"/>
    <cellStyle name="Normal 9 24 3 3 2" xfId="14717" xr:uid="{A07C6DDD-97C1-4F4B-B337-3654C0D5BB1B}"/>
    <cellStyle name="Normal 9 24 3 3 2 2" xfId="29555" xr:uid="{ACF25A39-C6A4-436D-8833-68833E801D91}"/>
    <cellStyle name="Normal 9 24 3 3 2 3" xfId="44388" xr:uid="{EDF20B05-2214-482E-8737-EA97C4D5B2A4}"/>
    <cellStyle name="Normal 9 24 3 3 3" xfId="22135" xr:uid="{FF3A8233-CBB1-4BA5-9C4B-A9CE0A5503CB}"/>
    <cellStyle name="Normal 9 24 3 3 4" xfId="36968" xr:uid="{46B9CD60-37F0-4052-8814-2C9ECB2441B5}"/>
    <cellStyle name="Normal 9 24 3 4" xfId="11479" xr:uid="{E1473B68-5AF3-4099-A0DE-61C83F184BFC}"/>
    <cellStyle name="Normal 9 24 3 4 2" xfId="26317" xr:uid="{09E7FE46-6F8A-4F38-BEAA-38EFC6729A98}"/>
    <cellStyle name="Normal 9 24 3 4 3" xfId="41150" xr:uid="{2DB1856E-F01D-4913-A4AF-CA9BDE5C6F52}"/>
    <cellStyle name="Normal 9 24 3 5" xfId="18897" xr:uid="{5F6905C6-8F18-4EA5-8101-97B449AC4643}"/>
    <cellStyle name="Normal 9 24 3 6" xfId="33730" xr:uid="{FC9BD255-7DB7-4A2A-983E-719C11F2F38E}"/>
    <cellStyle name="Normal 9 24 4" xfId="5433" xr:uid="{204A3997-483E-4133-889B-0D3141649BAA}"/>
    <cellStyle name="Normal 9 24 4 2" xfId="8672" xr:uid="{63850C71-7C87-4970-BBD1-C2C3857101C3}"/>
    <cellStyle name="Normal 9 24 4 2 2" xfId="16095" xr:uid="{56A4FD4C-323E-4362-84CC-DDE3871DDD33}"/>
    <cellStyle name="Normal 9 24 4 2 2 2" xfId="30933" xr:uid="{F8CD6336-0998-43A5-BAC5-83DE742B99A4}"/>
    <cellStyle name="Normal 9 24 4 2 2 3" xfId="45766" xr:uid="{8FAB1B53-05B9-4542-B3E8-000C0C9DD0A1}"/>
    <cellStyle name="Normal 9 24 4 2 3" xfId="23513" xr:uid="{BA6DC322-C6C7-438D-847F-AEBE74897ACF}"/>
    <cellStyle name="Normal 9 24 4 2 4" xfId="38346" xr:uid="{CD9A1C1B-1599-44BB-A35A-901A689742BA}"/>
    <cellStyle name="Normal 9 24 4 3" xfId="12857" xr:uid="{A7259242-CCDB-4AEB-9EED-5263591D5EB7}"/>
    <cellStyle name="Normal 9 24 4 3 2" xfId="27695" xr:uid="{CC3BCDF7-16E3-4FAA-B44A-7A59B271A5E0}"/>
    <cellStyle name="Normal 9 24 4 3 3" xfId="42528" xr:uid="{3B109D8C-F941-4C0A-A23A-7DB57A317B88}"/>
    <cellStyle name="Normal 9 24 4 4" xfId="20275" xr:uid="{29B99D82-90C7-401A-8E94-24A9AF6382DE}"/>
    <cellStyle name="Normal 9 24 4 5" xfId="35108" xr:uid="{C349FFCE-50A4-45C7-B025-F4EA408174B5}"/>
    <cellStyle name="Normal 9 24 5" xfId="5760" xr:uid="{A7C316FF-AB31-4D22-8483-313BAF9AD749}"/>
    <cellStyle name="Normal 9 24 5 2" xfId="9000" xr:uid="{487CB8FE-A55E-46B1-AEA3-746958A830E9}"/>
    <cellStyle name="Normal 9 24 5 2 2" xfId="16423" xr:uid="{3DA86163-6093-4EDA-B073-1025333DD420}"/>
    <cellStyle name="Normal 9 24 5 2 2 2" xfId="31261" xr:uid="{9E0E14EE-9B8D-47F2-8344-36B30195308D}"/>
    <cellStyle name="Normal 9 24 5 2 2 3" xfId="46094" xr:uid="{7B85CB9B-01AB-4651-9369-A2213EB05C5A}"/>
    <cellStyle name="Normal 9 24 5 2 3" xfId="23841" xr:uid="{F87761D6-2BC0-4867-A3A4-0A83C2E25CEF}"/>
    <cellStyle name="Normal 9 24 5 2 4" xfId="38674" xr:uid="{C4DAB24B-F43A-4FB2-837D-6329EE8E36DD}"/>
    <cellStyle name="Normal 9 24 5 3" xfId="13185" xr:uid="{565B5875-203A-488A-A67B-9001C26C6E24}"/>
    <cellStyle name="Normal 9 24 5 3 2" xfId="28023" xr:uid="{2DC3E722-CC93-4469-B728-223571B2D189}"/>
    <cellStyle name="Normal 9 24 5 3 3" xfId="42856" xr:uid="{786AFAB8-B86E-4AA7-9328-C0A312B5DE2A}"/>
    <cellStyle name="Normal 9 24 5 4" xfId="20603" xr:uid="{F4F72C76-FCB6-47CF-821A-00D9EC8C2DF5}"/>
    <cellStyle name="Normal 9 24 5 5" xfId="35436" xr:uid="{121B2CDB-D72C-4E33-B4C0-CC61E3CFE26F}"/>
    <cellStyle name="Normal 9 24 6" xfId="4057" xr:uid="{9F63C8E8-25EA-458E-A956-7DD80A6784E6}"/>
    <cellStyle name="Normal 9 24 6 2" xfId="9725" xr:uid="{DA290BD3-68DD-42B7-B4C8-76C8C73F9EE8}"/>
    <cellStyle name="Normal 9 24 6 2 2" xfId="17148" xr:uid="{A09D77A3-7E8C-42DF-BC9C-071918C7B109}"/>
    <cellStyle name="Normal 9 24 6 2 2 2" xfId="31986" xr:uid="{D9E626F3-8ADA-4676-84BC-4F0E0D440180}"/>
    <cellStyle name="Normal 9 24 6 2 2 3" xfId="46819" xr:uid="{0F52269F-3A75-4DD8-B873-92E8B4B1726D}"/>
    <cellStyle name="Normal 9 24 6 2 3" xfId="24566" xr:uid="{4709DA96-17AD-4073-AA81-D74D77C6896A}"/>
    <cellStyle name="Normal 9 24 6 2 4" xfId="39399" xr:uid="{D58A9B9E-5FB1-4B85-A738-3DDAB3006BF9}"/>
    <cellStyle name="Normal 9 24 6 3" xfId="11477" xr:uid="{F07C50C0-DEF5-4FC0-BBE4-C06B28C0C064}"/>
    <cellStyle name="Normal 9 24 6 3 2" xfId="26315" xr:uid="{4F85E3A6-0F94-4DC0-90E4-55409DDB2FF4}"/>
    <cellStyle name="Normal 9 24 6 3 3" xfId="41148" xr:uid="{8979C194-6C22-42F0-BFD8-41EC4907C2F4}"/>
    <cellStyle name="Normal 9 24 6 4" xfId="18895" xr:uid="{D41C40EB-E285-4247-851A-15D0BDA812CF}"/>
    <cellStyle name="Normal 9 24 6 5" xfId="33728" xr:uid="{A039BD8C-0E8F-4951-9B49-7CDA23107C4B}"/>
    <cellStyle name="Normal 9 24 7" xfId="7292" xr:uid="{FBE74643-A1F2-4657-83C0-B25B707ADA20}"/>
    <cellStyle name="Normal 9 24 7 2" xfId="14715" xr:uid="{A12A3045-14D5-4083-8DCF-09B14BA16521}"/>
    <cellStyle name="Normal 9 24 7 2 2" xfId="29553" xr:uid="{73AE1C96-F564-4A13-BBE9-A6CB2681E585}"/>
    <cellStyle name="Normal 9 24 7 2 3" xfId="44386" xr:uid="{0EDF09BF-D370-4AF3-A3AE-FF5069ED66C9}"/>
    <cellStyle name="Normal 9 24 7 3" xfId="22133" xr:uid="{9F3267FD-3A6D-4DE6-8CB8-A221CB1A7D00}"/>
    <cellStyle name="Normal 9 24 7 4" xfId="36966" xr:uid="{4CD5E9D8-B4A5-4DF8-B892-42947F4ADC90}"/>
    <cellStyle name="Normal 9 24 8" xfId="10110" xr:uid="{74D6DE24-C29A-4ABF-B7EB-6D21CB4ED759}"/>
    <cellStyle name="Normal 9 24 8 2" xfId="24948" xr:uid="{7B9EE632-A79B-42DA-B74E-DC7907E59BDF}"/>
    <cellStyle name="Normal 9 24 8 3" xfId="39781" xr:uid="{51AC0D92-C2C0-4C9A-B4E3-A55780ED2B54}"/>
    <cellStyle name="Normal 9 24 9" xfId="17528" xr:uid="{C88CD5C4-3334-4BEC-9E58-032EBBD18629}"/>
    <cellStyle name="Normal 9 25" xfId="2609" xr:uid="{1496A14A-69C2-499A-8346-762A95D321E5}"/>
    <cellStyle name="Normal 9 25 10" xfId="32365" xr:uid="{80459216-1C9B-4003-9025-68185786E039}"/>
    <cellStyle name="Normal 9 25 2" xfId="4061" xr:uid="{7F9147BB-5491-47D2-879A-1FD887774FCD}"/>
    <cellStyle name="Normal 9 25 2 2" xfId="5434" xr:uid="{8649A58E-5EAB-4A6A-8781-96EE1B4501CA}"/>
    <cellStyle name="Normal 9 25 2 2 2" xfId="8673" xr:uid="{5C3CB447-8C1A-4F61-9F03-99268E87B5D7}"/>
    <cellStyle name="Normal 9 25 2 2 2 2" xfId="16096" xr:uid="{B18EF4E8-BBE0-4ADC-92BE-CC86AD1BFDFC}"/>
    <cellStyle name="Normal 9 25 2 2 2 2 2" xfId="30934" xr:uid="{9FB4D47E-249E-4E1B-9EC1-CFE62F356AB6}"/>
    <cellStyle name="Normal 9 25 2 2 2 2 3" xfId="45767" xr:uid="{1C8BF3EA-68B9-4654-8D27-9155195534B4}"/>
    <cellStyle name="Normal 9 25 2 2 2 3" xfId="23514" xr:uid="{C1378913-8D78-46F9-BAE2-BFB4F99C8F16}"/>
    <cellStyle name="Normal 9 25 2 2 2 4" xfId="38347" xr:uid="{8484E670-F762-4428-B4E5-038C08B681E1}"/>
    <cellStyle name="Normal 9 25 2 2 3" xfId="12858" xr:uid="{E18ECDE3-4EA5-46F9-91D5-E3B3A1D8FFAC}"/>
    <cellStyle name="Normal 9 25 2 2 3 2" xfId="27696" xr:uid="{60B1248D-BA69-4E39-B514-9E57ECE1E8EB}"/>
    <cellStyle name="Normal 9 25 2 2 3 3" xfId="42529" xr:uid="{004B60C6-DA50-4E2F-88F9-BB61C18156C9}"/>
    <cellStyle name="Normal 9 25 2 2 4" xfId="20276" xr:uid="{9C905E3F-9125-45BA-B55B-698E919C9945}"/>
    <cellStyle name="Normal 9 25 2 2 5" xfId="35109" xr:uid="{F07D9263-1715-473E-8CBF-A003F4519BAE}"/>
    <cellStyle name="Normal 9 25 2 3" xfId="7296" xr:uid="{ED811CC1-C003-4332-8B19-D0DAB207682F}"/>
    <cellStyle name="Normal 9 25 2 3 2" xfId="14719" xr:uid="{17172E69-F72B-455F-8977-1208442E59CD}"/>
    <cellStyle name="Normal 9 25 2 3 2 2" xfId="29557" xr:uid="{64235199-6412-44DE-AF2A-21FB2980ED20}"/>
    <cellStyle name="Normal 9 25 2 3 2 3" xfId="44390" xr:uid="{CEB57F9C-E96A-46B1-817E-C88CB2ED1C0A}"/>
    <cellStyle name="Normal 9 25 2 3 3" xfId="22137" xr:uid="{33ACB873-C0C3-4D4E-B099-1E96AC31871F}"/>
    <cellStyle name="Normal 9 25 2 3 4" xfId="36970" xr:uid="{E86D61C1-C675-45CE-AD71-455EB28D3F71}"/>
    <cellStyle name="Normal 9 25 2 4" xfId="11481" xr:uid="{C1CF1505-21F3-4A86-A31A-2909FF9112B4}"/>
    <cellStyle name="Normal 9 25 2 4 2" xfId="26319" xr:uid="{EEA7D006-4376-4A02-A85A-D4FBFC9A1B9C}"/>
    <cellStyle name="Normal 9 25 2 4 3" xfId="41152" xr:uid="{7588C0DD-79E3-45BA-B326-84506D560B65}"/>
    <cellStyle name="Normal 9 25 2 5" xfId="18899" xr:uid="{DC36C62E-A8A6-42AF-A4DF-F2AA7F441A4A}"/>
    <cellStyle name="Normal 9 25 2 6" xfId="33732" xr:uid="{780BD3E0-FA07-4788-9763-DE6BAD4D520D}"/>
    <cellStyle name="Normal 9 25 3" xfId="4062" xr:uid="{612A39FF-43CB-4451-A856-7D31D468F75E}"/>
    <cellStyle name="Normal 9 25 3 2" xfId="5435" xr:uid="{9DA67A7F-0659-43A3-AB8D-A29B84DD2A48}"/>
    <cellStyle name="Normal 9 25 3 2 2" xfId="8674" xr:uid="{0119E99B-D404-4D44-A195-FF5C85946672}"/>
    <cellStyle name="Normal 9 25 3 2 2 2" xfId="16097" xr:uid="{D9B97DCA-4BFB-4931-B41A-D7171CF58B77}"/>
    <cellStyle name="Normal 9 25 3 2 2 2 2" xfId="30935" xr:uid="{22FEAD6E-5F14-4CC8-BFA7-8868E76F9131}"/>
    <cellStyle name="Normal 9 25 3 2 2 2 3" xfId="45768" xr:uid="{1A93BD1C-430E-41D7-B0C4-15C82DA5741B}"/>
    <cellStyle name="Normal 9 25 3 2 2 3" xfId="23515" xr:uid="{D39CEC1C-E76C-444E-86AB-CA1EF36BE3D0}"/>
    <cellStyle name="Normal 9 25 3 2 2 4" xfId="38348" xr:uid="{7EE74FF0-15F6-41CC-A69B-9AE95709EFEC}"/>
    <cellStyle name="Normal 9 25 3 2 3" xfId="12859" xr:uid="{4D5F56B5-FBE6-4DF6-A099-3051724B38B2}"/>
    <cellStyle name="Normal 9 25 3 2 3 2" xfId="27697" xr:uid="{FDD1FEA8-E591-4F32-AA19-E4A2D342B9DA}"/>
    <cellStyle name="Normal 9 25 3 2 3 3" xfId="42530" xr:uid="{3DDC85E6-0631-4FFF-B4E7-3FBE3CE57207}"/>
    <cellStyle name="Normal 9 25 3 2 4" xfId="20277" xr:uid="{6F45D658-6B9E-454E-A1E2-F93F01A3C8BE}"/>
    <cellStyle name="Normal 9 25 3 2 5" xfId="35110" xr:uid="{4116021A-B4FB-47A7-84F5-B427955C44F1}"/>
    <cellStyle name="Normal 9 25 3 3" xfId="7297" xr:uid="{141AC5BD-DB55-4BF9-A1D7-F8355C6E18E4}"/>
    <cellStyle name="Normal 9 25 3 3 2" xfId="14720" xr:uid="{4B525F79-8F84-4C33-B77E-079DCDD3CD6F}"/>
    <cellStyle name="Normal 9 25 3 3 2 2" xfId="29558" xr:uid="{A7BBC0C9-7395-42C7-BD87-3EDB23CD7C38}"/>
    <cellStyle name="Normal 9 25 3 3 2 3" xfId="44391" xr:uid="{367BA735-AFBC-4661-B7CC-EF180A818060}"/>
    <cellStyle name="Normal 9 25 3 3 3" xfId="22138" xr:uid="{DAD92A10-120C-4657-B250-E2B693DB3706}"/>
    <cellStyle name="Normal 9 25 3 3 4" xfId="36971" xr:uid="{2DA7C756-DA76-4F68-B7BA-1A5ADCD43E71}"/>
    <cellStyle name="Normal 9 25 3 4" xfId="11482" xr:uid="{9A146600-61DE-4158-B652-5B82F72F317A}"/>
    <cellStyle name="Normal 9 25 3 4 2" xfId="26320" xr:uid="{FA01E8EE-604F-447A-9450-1C60D3F42871}"/>
    <cellStyle name="Normal 9 25 3 4 3" xfId="41153" xr:uid="{47E8208B-0B21-4E70-871D-0D9256C3EC04}"/>
    <cellStyle name="Normal 9 25 3 5" xfId="18900" xr:uid="{D85D5B53-82ED-401B-98E7-38883FB5CD0F}"/>
    <cellStyle name="Normal 9 25 3 6" xfId="33733" xr:uid="{FA8B2B49-D309-4508-BB0A-D4352824EA1C}"/>
    <cellStyle name="Normal 9 25 4" xfId="5436" xr:uid="{EF3E30F0-405D-4337-BCBC-D91D2D1D9E43}"/>
    <cellStyle name="Normal 9 25 4 2" xfId="8675" xr:uid="{CB19A2FB-6CE1-475A-B7DA-1DEA45BB0E79}"/>
    <cellStyle name="Normal 9 25 4 2 2" xfId="16098" xr:uid="{9653875E-1F96-4A44-A203-5C3CFC9572C4}"/>
    <cellStyle name="Normal 9 25 4 2 2 2" xfId="30936" xr:uid="{940C6B36-E277-4631-AD4B-7EA645AEF9C9}"/>
    <cellStyle name="Normal 9 25 4 2 2 3" xfId="45769" xr:uid="{19A89C49-4C86-4E8B-A7A6-2D7FE57C9352}"/>
    <cellStyle name="Normal 9 25 4 2 3" xfId="23516" xr:uid="{0775ADFF-31EA-481F-834B-BA9FE4BE1256}"/>
    <cellStyle name="Normal 9 25 4 2 4" xfId="38349" xr:uid="{BAA3DC78-6041-495F-8178-CC5F1AA70F6B}"/>
    <cellStyle name="Normal 9 25 4 3" xfId="12860" xr:uid="{AE52EE31-66D8-4320-84A4-D3A2D2590430}"/>
    <cellStyle name="Normal 9 25 4 3 2" xfId="27698" xr:uid="{635247C1-0FC0-46BF-A9F3-0FDB1DB04848}"/>
    <cellStyle name="Normal 9 25 4 3 3" xfId="42531" xr:uid="{42358A42-1605-4837-9572-41F0F7D54EE2}"/>
    <cellStyle name="Normal 9 25 4 4" xfId="20278" xr:uid="{29972479-9738-4DB4-A7EC-84921C5FAD52}"/>
    <cellStyle name="Normal 9 25 4 5" xfId="35111" xr:uid="{E59A54E9-E9E3-4F9E-859D-EAA896241206}"/>
    <cellStyle name="Normal 9 25 5" xfId="5983" xr:uid="{09BAA893-AF14-40B3-B977-9941E4FEE113}"/>
    <cellStyle name="Normal 9 25 5 2" xfId="9221" xr:uid="{614171DD-7BA5-45BA-876B-D6E7D03C5ACD}"/>
    <cellStyle name="Normal 9 25 5 2 2" xfId="16644" xr:uid="{03E7C0BB-46C0-4BFF-88E5-4144ECCC0FF4}"/>
    <cellStyle name="Normal 9 25 5 2 2 2" xfId="31482" xr:uid="{38F833DC-88B0-4A77-B3DB-DE44B79DF389}"/>
    <cellStyle name="Normal 9 25 5 2 2 3" xfId="46315" xr:uid="{BE02FDEB-056C-459F-8FE4-04B55FD435BE}"/>
    <cellStyle name="Normal 9 25 5 2 3" xfId="24062" xr:uid="{C4541584-1312-49A8-B236-07270DFDA33F}"/>
    <cellStyle name="Normal 9 25 5 2 4" xfId="38895" xr:uid="{CA89DF65-19A8-4B30-88DC-8321D3D0CDFE}"/>
    <cellStyle name="Normal 9 25 5 3" xfId="13406" xr:uid="{88DE2FE9-4A49-47FE-BE2E-E77FC9CEA6C4}"/>
    <cellStyle name="Normal 9 25 5 3 2" xfId="28244" xr:uid="{3DBEAF3A-BCA0-4AF6-82E6-6E17A5F0CFA7}"/>
    <cellStyle name="Normal 9 25 5 3 3" xfId="43077" xr:uid="{7596FE1A-7859-40A0-A2D5-F34B4C20A7B1}"/>
    <cellStyle name="Normal 9 25 5 4" xfId="20824" xr:uid="{19B5017D-EAD5-4211-AF96-A4C60B93B5B7}"/>
    <cellStyle name="Normal 9 25 5 5" xfId="35657" xr:uid="{77DC7DE3-A32C-427E-9EB0-E0DFC1D08A21}"/>
    <cellStyle name="Normal 9 25 6" xfId="4060" xr:uid="{6C1395AC-A753-48C8-883A-5DC76D1CC965}"/>
    <cellStyle name="Normal 9 25 6 2" xfId="9726" xr:uid="{586C926F-80D9-48E9-8CF4-F994D6F2D556}"/>
    <cellStyle name="Normal 9 25 6 2 2" xfId="17149" xr:uid="{DD91A37B-AEDF-47DE-A7E7-4FC12C6690FC}"/>
    <cellStyle name="Normal 9 25 6 2 2 2" xfId="31987" xr:uid="{539B2AF1-B8E0-4373-A1DB-AABAE1D8F153}"/>
    <cellStyle name="Normal 9 25 6 2 2 3" xfId="46820" xr:uid="{7AED1AA1-66E1-42BC-B1CA-18F3AE930149}"/>
    <cellStyle name="Normal 9 25 6 2 3" xfId="24567" xr:uid="{75935546-001B-436B-9618-6FA252988856}"/>
    <cellStyle name="Normal 9 25 6 2 4" xfId="39400" xr:uid="{6FE7ABCC-7B30-4DFE-B046-E019E00BC16F}"/>
    <cellStyle name="Normal 9 25 6 3" xfId="11480" xr:uid="{3E064980-E822-4EAC-A09B-0963C98D2416}"/>
    <cellStyle name="Normal 9 25 6 3 2" xfId="26318" xr:uid="{85303FE3-72CA-4619-A911-D62EC27043B7}"/>
    <cellStyle name="Normal 9 25 6 3 3" xfId="41151" xr:uid="{C3212C95-B1A8-4C23-87CE-A967FF15ED9B}"/>
    <cellStyle name="Normal 9 25 6 4" xfId="18898" xr:uid="{67841811-73F8-4C1D-BDB6-00E1662BBA73}"/>
    <cellStyle name="Normal 9 25 6 5" xfId="33731" xr:uid="{C63FE10C-0B88-4426-97FC-4B2433B93A3B}"/>
    <cellStyle name="Normal 9 25 7" xfId="7295" xr:uid="{96E7C569-D8B5-4E54-BC81-5A15D3037836}"/>
    <cellStyle name="Normal 9 25 7 2" xfId="14718" xr:uid="{6E0DD20C-DDB6-40DB-810A-26C5517CB469}"/>
    <cellStyle name="Normal 9 25 7 2 2" xfId="29556" xr:uid="{B6E7BC73-E597-4115-A8B2-3AAC147FE1C0}"/>
    <cellStyle name="Normal 9 25 7 2 3" xfId="44389" xr:uid="{CE482FED-C75D-462B-BAF7-3DAA731DFA33}"/>
    <cellStyle name="Normal 9 25 7 3" xfId="22136" xr:uid="{CD31FB1B-0694-4EB8-899F-B1720194F53C}"/>
    <cellStyle name="Normal 9 25 7 4" xfId="36969" xr:uid="{3A438C7E-EBB4-4A5E-8ABB-9B07EFD25C6D}"/>
    <cellStyle name="Normal 9 25 8" xfId="10114" xr:uid="{5152A695-4C06-4DED-9298-3B82EFC35F0C}"/>
    <cellStyle name="Normal 9 25 8 2" xfId="24952" xr:uid="{233F8573-7A38-4D05-ADF5-8F6B28526E82}"/>
    <cellStyle name="Normal 9 25 8 3" xfId="39785" xr:uid="{B7F210C4-0962-4DC5-B380-B20DD86922E5}"/>
    <cellStyle name="Normal 9 25 9" xfId="17532" xr:uid="{CD5015BF-BC71-482C-A481-8F49CF2376EA}"/>
    <cellStyle name="Normal 9 26" xfId="2615" xr:uid="{CD735272-C27B-42DD-97F3-E4EC00C53C6B}"/>
    <cellStyle name="Normal 9 26 10" xfId="32369" xr:uid="{C6FAD776-C2BF-4A3F-B1ED-777F7F6070BE}"/>
    <cellStyle name="Normal 9 26 2" xfId="4064" xr:uid="{BF378551-9859-4F2F-BC98-4FA7BB91CF05}"/>
    <cellStyle name="Normal 9 26 2 2" xfId="5437" xr:uid="{1DF77DAF-F0E0-4242-BBCC-FB2DCF730B38}"/>
    <cellStyle name="Normal 9 26 2 2 2" xfId="8676" xr:uid="{C96AB8B0-5870-451B-9C55-E3F3130B2D85}"/>
    <cellStyle name="Normal 9 26 2 2 2 2" xfId="16099" xr:uid="{0B136998-F179-4450-8B52-82569590332F}"/>
    <cellStyle name="Normal 9 26 2 2 2 2 2" xfId="30937" xr:uid="{5BBDEE65-3E46-4809-838F-DB5B7C856F48}"/>
    <cellStyle name="Normal 9 26 2 2 2 2 3" xfId="45770" xr:uid="{72AC5F79-E562-45EF-80A7-F0D7EF4BD437}"/>
    <cellStyle name="Normal 9 26 2 2 2 3" xfId="23517" xr:uid="{D02ADDFD-4D16-4A01-A988-B41F6C839DD4}"/>
    <cellStyle name="Normal 9 26 2 2 2 4" xfId="38350" xr:uid="{6CB59445-3F70-4CC8-9ED7-B34113A2B09E}"/>
    <cellStyle name="Normal 9 26 2 2 3" xfId="12861" xr:uid="{6AAE0094-4464-4281-BD3F-999F475387DF}"/>
    <cellStyle name="Normal 9 26 2 2 3 2" xfId="27699" xr:uid="{76705829-8CF9-4A94-99A0-B47DD91B4D66}"/>
    <cellStyle name="Normal 9 26 2 2 3 3" xfId="42532" xr:uid="{DDEED4C0-DF4C-40A9-8BD5-6B7EE3F3B4D0}"/>
    <cellStyle name="Normal 9 26 2 2 4" xfId="20279" xr:uid="{4EF2AA46-06A1-4B4D-B090-A4ACA0788276}"/>
    <cellStyle name="Normal 9 26 2 2 5" xfId="35112" xr:uid="{83745F1E-FF84-44E0-911C-BBB35B93CF6A}"/>
    <cellStyle name="Normal 9 26 2 3" xfId="7299" xr:uid="{5C56649C-207C-4EDB-A1AF-B03946EEC852}"/>
    <cellStyle name="Normal 9 26 2 3 2" xfId="14722" xr:uid="{CCB3A314-5AF7-4ADC-B05D-B3F74D16CC92}"/>
    <cellStyle name="Normal 9 26 2 3 2 2" xfId="29560" xr:uid="{A18972A7-E502-4711-831E-6751218E025D}"/>
    <cellStyle name="Normal 9 26 2 3 2 3" xfId="44393" xr:uid="{40924B8E-2055-4CDB-AB56-D19E2C335DE7}"/>
    <cellStyle name="Normal 9 26 2 3 3" xfId="22140" xr:uid="{E37320FB-B1C0-4AC6-9886-3FED5638AC10}"/>
    <cellStyle name="Normal 9 26 2 3 4" xfId="36973" xr:uid="{FCAB2DA1-185A-49CB-9550-86971AB6816A}"/>
    <cellStyle name="Normal 9 26 2 4" xfId="11484" xr:uid="{BF3AC798-FAED-405B-8AEF-0485519CD257}"/>
    <cellStyle name="Normal 9 26 2 4 2" xfId="26322" xr:uid="{BA5E2C41-B2E7-41EA-A39C-6D1AF7CA5E1D}"/>
    <cellStyle name="Normal 9 26 2 4 3" xfId="41155" xr:uid="{0D18A8DF-AE5E-4A10-B38A-75A684A7F8E6}"/>
    <cellStyle name="Normal 9 26 2 5" xfId="18902" xr:uid="{2B77DD36-52BC-44A2-82B1-9B854B8D7EDA}"/>
    <cellStyle name="Normal 9 26 2 6" xfId="33735" xr:uid="{05DE08E5-493D-4B6B-AD39-24EFDA308F20}"/>
    <cellStyle name="Normal 9 26 3" xfId="4065" xr:uid="{CB5CEFD5-892F-47FE-A94D-CC6F77D92280}"/>
    <cellStyle name="Normal 9 26 3 2" xfId="5438" xr:uid="{4726DB27-1228-48BA-A25D-14A80AA06438}"/>
    <cellStyle name="Normal 9 26 3 2 2" xfId="8677" xr:uid="{09E914D8-9089-4153-AA64-FDF1616A4549}"/>
    <cellStyle name="Normal 9 26 3 2 2 2" xfId="16100" xr:uid="{BD9CDA03-EF71-471C-8038-D62CF3309209}"/>
    <cellStyle name="Normal 9 26 3 2 2 2 2" xfId="30938" xr:uid="{4B4EDD61-51BB-4432-9227-413589C8915E}"/>
    <cellStyle name="Normal 9 26 3 2 2 2 3" xfId="45771" xr:uid="{7E2BE3F8-C3CD-4910-8214-14E51047740E}"/>
    <cellStyle name="Normal 9 26 3 2 2 3" xfId="23518" xr:uid="{A9C7BF2D-E1D8-4C2E-B3D6-9F33AC582571}"/>
    <cellStyle name="Normal 9 26 3 2 2 4" xfId="38351" xr:uid="{E63224E2-6DB3-4454-9C1D-1B31DA1FEFA5}"/>
    <cellStyle name="Normal 9 26 3 2 3" xfId="12862" xr:uid="{F2C9A092-91D4-4778-94ED-B4B530542034}"/>
    <cellStyle name="Normal 9 26 3 2 3 2" xfId="27700" xr:uid="{9844C532-6D68-420C-9CB0-872583A133FB}"/>
    <cellStyle name="Normal 9 26 3 2 3 3" xfId="42533" xr:uid="{BB29A5DD-6656-4C92-9248-B7E99152DD24}"/>
    <cellStyle name="Normal 9 26 3 2 4" xfId="20280" xr:uid="{33F2B16F-4313-408E-A04E-7A290825517C}"/>
    <cellStyle name="Normal 9 26 3 2 5" xfId="35113" xr:uid="{63CF2C7B-1753-43E5-B5DA-6C408D6CC00F}"/>
    <cellStyle name="Normal 9 26 3 3" xfId="7300" xr:uid="{4BC6D5C0-C695-4CB6-98AD-B381CA4F0D70}"/>
    <cellStyle name="Normal 9 26 3 3 2" xfId="14723" xr:uid="{51B190CC-41C9-423C-9C7B-0519A340E926}"/>
    <cellStyle name="Normal 9 26 3 3 2 2" xfId="29561" xr:uid="{3E7019D9-1BE0-4097-B879-D04E1B09BD4D}"/>
    <cellStyle name="Normal 9 26 3 3 2 3" xfId="44394" xr:uid="{95AE66C5-71CE-40DA-A962-BBDEA7E0D21D}"/>
    <cellStyle name="Normal 9 26 3 3 3" xfId="22141" xr:uid="{2C7C8C91-6B5B-4263-A309-584745AA41C8}"/>
    <cellStyle name="Normal 9 26 3 3 4" xfId="36974" xr:uid="{47E10410-8F44-4662-8DEE-C310525F06F8}"/>
    <cellStyle name="Normal 9 26 3 4" xfId="11485" xr:uid="{C1FC3E58-E833-4A26-80F0-6C3E0A576016}"/>
    <cellStyle name="Normal 9 26 3 4 2" xfId="26323" xr:uid="{DF0448DD-E704-4B8F-BD86-D6C5D9AA5F37}"/>
    <cellStyle name="Normal 9 26 3 4 3" xfId="41156" xr:uid="{A6A2238C-073E-4969-BDD5-655E05510DEF}"/>
    <cellStyle name="Normal 9 26 3 5" xfId="18903" xr:uid="{49C98753-269D-4085-AC4F-246374DEBA78}"/>
    <cellStyle name="Normal 9 26 3 6" xfId="33736" xr:uid="{A7D0D7CD-D647-44F1-8069-BF461BDB6A01}"/>
    <cellStyle name="Normal 9 26 4" xfId="5439" xr:uid="{1732CA22-9A5A-475C-8FCA-0BD34525C1BD}"/>
    <cellStyle name="Normal 9 26 4 2" xfId="8678" xr:uid="{E903E730-14B3-4E5D-A372-DB0B7F5E750F}"/>
    <cellStyle name="Normal 9 26 4 2 2" xfId="16101" xr:uid="{7EE6FF35-23E9-45BF-B59C-7B46920FAEF9}"/>
    <cellStyle name="Normal 9 26 4 2 2 2" xfId="30939" xr:uid="{CD8C7252-8C4D-4B0D-BD90-27628CB752B0}"/>
    <cellStyle name="Normal 9 26 4 2 2 3" xfId="45772" xr:uid="{9F9A6062-28D6-4C19-8AF4-18BE8305BA74}"/>
    <cellStyle name="Normal 9 26 4 2 3" xfId="23519" xr:uid="{C285AA37-DA27-480E-84FC-4416734628CF}"/>
    <cellStyle name="Normal 9 26 4 2 4" xfId="38352" xr:uid="{8ABCA578-478D-4A46-A47D-4A575370DF6A}"/>
    <cellStyle name="Normal 9 26 4 3" xfId="12863" xr:uid="{1BC7BFD4-7DA6-4A1B-AED6-A43F58D74F50}"/>
    <cellStyle name="Normal 9 26 4 3 2" xfId="27701" xr:uid="{D8F853CE-8886-4A11-A459-307BA270042E}"/>
    <cellStyle name="Normal 9 26 4 3 3" xfId="42534" xr:uid="{44BA2215-663D-4239-997A-9BD2A538EB92}"/>
    <cellStyle name="Normal 9 26 4 4" xfId="20281" xr:uid="{3B04B864-FD1B-4F22-852C-E7C249E5444F}"/>
    <cellStyle name="Normal 9 26 4 5" xfId="35114" xr:uid="{E5A16313-B5D4-48F0-B4C0-5D25274DACFA}"/>
    <cellStyle name="Normal 9 26 5" xfId="5781" xr:uid="{A76E2C44-5ADC-454D-A99C-757B2D12760C}"/>
    <cellStyle name="Normal 9 26 5 2" xfId="9021" xr:uid="{8A18BD19-05FF-4745-9A5A-16392F4D5E1C}"/>
    <cellStyle name="Normal 9 26 5 2 2" xfId="16444" xr:uid="{FB920CF0-6FEA-4B4E-8A5D-D99299E98976}"/>
    <cellStyle name="Normal 9 26 5 2 2 2" xfId="31282" xr:uid="{084DDCB6-614E-49EA-ABEF-0B5F108F81DD}"/>
    <cellStyle name="Normal 9 26 5 2 2 3" xfId="46115" xr:uid="{F8C6063E-DF5F-4270-9C55-5FE965E4F165}"/>
    <cellStyle name="Normal 9 26 5 2 3" xfId="23862" xr:uid="{A97B2C6F-06F0-485F-8423-DD00C6EE9143}"/>
    <cellStyle name="Normal 9 26 5 2 4" xfId="38695" xr:uid="{F822F4BE-AEDB-4ECF-8467-305D2339077F}"/>
    <cellStyle name="Normal 9 26 5 3" xfId="13206" xr:uid="{BAAFE3CD-37E5-42CC-A8D9-F9ACAB4C3FE1}"/>
    <cellStyle name="Normal 9 26 5 3 2" xfId="28044" xr:uid="{CCE08393-AFE7-49FA-A3DB-D38E2B48EC5D}"/>
    <cellStyle name="Normal 9 26 5 3 3" xfId="42877" xr:uid="{316BCCF2-7043-4C1E-9592-644FF4C219DA}"/>
    <cellStyle name="Normal 9 26 5 4" xfId="20624" xr:uid="{272704D3-9F84-4EB7-B5D0-7EAF42D098DA}"/>
    <cellStyle name="Normal 9 26 5 5" xfId="35457" xr:uid="{7DE1CE3C-0F23-47D5-99FA-056F39AA7D82}"/>
    <cellStyle name="Normal 9 26 6" xfId="4063" xr:uid="{5B0A5105-C838-4881-BD63-06548528F3B5}"/>
    <cellStyle name="Normal 9 26 6 2" xfId="9727" xr:uid="{35560EE1-6725-4831-8B09-29C2D0388D57}"/>
    <cellStyle name="Normal 9 26 6 2 2" xfId="17150" xr:uid="{E9385117-4EC3-4FC4-9245-B08C0C30CFB2}"/>
    <cellStyle name="Normal 9 26 6 2 2 2" xfId="31988" xr:uid="{FB633B80-61A6-4C74-A540-09D3EA9ACD8D}"/>
    <cellStyle name="Normal 9 26 6 2 2 3" xfId="46821" xr:uid="{DE021ADB-96BA-4AFB-B52D-A79A299666AE}"/>
    <cellStyle name="Normal 9 26 6 2 3" xfId="24568" xr:uid="{5B54ABD0-29D3-4B4C-9EF7-768D74945822}"/>
    <cellStyle name="Normal 9 26 6 2 4" xfId="39401" xr:uid="{F781E235-4DBC-4B4E-B48B-745C8DFFC17D}"/>
    <cellStyle name="Normal 9 26 6 3" xfId="11483" xr:uid="{7C86D2EF-DDE5-4769-82DB-EE13DB85944B}"/>
    <cellStyle name="Normal 9 26 6 3 2" xfId="26321" xr:uid="{2BD48E7A-FA10-4FC9-8EA7-06F70A628696}"/>
    <cellStyle name="Normal 9 26 6 3 3" xfId="41154" xr:uid="{38BA62D5-418D-4968-8FFA-EA3D10D11F19}"/>
    <cellStyle name="Normal 9 26 6 4" xfId="18901" xr:uid="{1CD312CC-F9D1-4DD5-B70F-83E77D66F00D}"/>
    <cellStyle name="Normal 9 26 6 5" xfId="33734" xr:uid="{1BDE438D-7172-41DB-AF66-5C03ABE3EC4A}"/>
    <cellStyle name="Normal 9 26 7" xfId="7298" xr:uid="{671F7EF2-C4B3-42BE-A11F-6B85D97C83ED}"/>
    <cellStyle name="Normal 9 26 7 2" xfId="14721" xr:uid="{4770275B-958E-4F27-AF91-66F27D572579}"/>
    <cellStyle name="Normal 9 26 7 2 2" xfId="29559" xr:uid="{45D87E68-F44E-4349-A96E-BB3FE68C6E29}"/>
    <cellStyle name="Normal 9 26 7 2 3" xfId="44392" xr:uid="{E746B14D-5997-476F-A2B4-B18A3AC1872F}"/>
    <cellStyle name="Normal 9 26 7 3" xfId="22139" xr:uid="{254D0B5D-8368-4021-B6C0-A6D78E46C65D}"/>
    <cellStyle name="Normal 9 26 7 4" xfId="36972" xr:uid="{9AF5A930-79F2-48FC-B621-E5A010BC67AE}"/>
    <cellStyle name="Normal 9 26 8" xfId="10118" xr:uid="{39A9DBB0-B89C-41F0-B4D6-1505FECFC1FA}"/>
    <cellStyle name="Normal 9 26 8 2" xfId="24956" xr:uid="{F93814C9-1528-4DCA-A174-D02EA38B5224}"/>
    <cellStyle name="Normal 9 26 8 3" xfId="39789" xr:uid="{2C282B46-B73F-467F-9E33-69BDEE0FEA54}"/>
    <cellStyle name="Normal 9 26 9" xfId="17536" xr:uid="{F90E99C9-6B3E-40CF-8000-D701C2E4B7E9}"/>
    <cellStyle name="Normal 9 27" xfId="2635" xr:uid="{638620FF-D556-4FD0-9934-A2BDCCE4F3E1}"/>
    <cellStyle name="Normal 9 27 10" xfId="32381" xr:uid="{093F7A67-F866-47C0-9E3F-F84A8D2A9CAF}"/>
    <cellStyle name="Normal 9 27 2" xfId="4067" xr:uid="{CBA92D42-34D1-4A60-96D1-930BC98726D5}"/>
    <cellStyle name="Normal 9 27 2 2" xfId="5440" xr:uid="{850A5FDB-13C3-46A0-93CC-1F4FD35627C1}"/>
    <cellStyle name="Normal 9 27 2 2 2" xfId="8679" xr:uid="{24BB7AF3-C734-4670-957C-9D99A74C06AC}"/>
    <cellStyle name="Normal 9 27 2 2 2 2" xfId="16102" xr:uid="{5E6E0D9E-767C-4846-9BFF-3BEADB99526F}"/>
    <cellStyle name="Normal 9 27 2 2 2 2 2" xfId="30940" xr:uid="{4722ABFE-A3A3-4DA5-A8B1-33D897FF3950}"/>
    <cellStyle name="Normal 9 27 2 2 2 2 3" xfId="45773" xr:uid="{380DA14C-9FAD-4E48-BF9E-1CCF1F934DE1}"/>
    <cellStyle name="Normal 9 27 2 2 2 3" xfId="23520" xr:uid="{B32E99BC-982B-409E-8699-DF1F33F363B9}"/>
    <cellStyle name="Normal 9 27 2 2 2 4" xfId="38353" xr:uid="{8585A0A9-9203-4142-B491-52E820130BB0}"/>
    <cellStyle name="Normal 9 27 2 2 3" xfId="12864" xr:uid="{B8B02329-DA37-45E1-B2F5-E24003B4A7C1}"/>
    <cellStyle name="Normal 9 27 2 2 3 2" xfId="27702" xr:uid="{FAA7F8E4-8F4E-47DA-9E82-27BC754F6E9A}"/>
    <cellStyle name="Normal 9 27 2 2 3 3" xfId="42535" xr:uid="{DFB2D3C0-27D3-402B-B073-225BC9BBD760}"/>
    <cellStyle name="Normal 9 27 2 2 4" xfId="20282" xr:uid="{51786F77-4A4C-4F70-8DE6-13165C70CBB4}"/>
    <cellStyle name="Normal 9 27 2 2 5" xfId="35115" xr:uid="{F0A1D682-2F4B-41FB-9407-7ADC53500C0A}"/>
    <cellStyle name="Normal 9 27 2 3" xfId="7302" xr:uid="{7BAD0AEF-BD3C-430B-9A71-DA8B2101B215}"/>
    <cellStyle name="Normal 9 27 2 3 2" xfId="14725" xr:uid="{D11F34D0-39B7-49C1-AA74-C35B177DBD7D}"/>
    <cellStyle name="Normal 9 27 2 3 2 2" xfId="29563" xr:uid="{CC4F105B-AA85-4997-97D3-77838B6AFEB1}"/>
    <cellStyle name="Normal 9 27 2 3 2 3" xfId="44396" xr:uid="{1D2F5DC7-63F2-4F5A-90C8-D046ECE8071C}"/>
    <cellStyle name="Normal 9 27 2 3 3" xfId="22143" xr:uid="{FF7991A3-6EF2-4FEC-AE21-8D3C2770E5B2}"/>
    <cellStyle name="Normal 9 27 2 3 4" xfId="36976" xr:uid="{AD193433-2790-4A44-8EA9-42028653F7FA}"/>
    <cellStyle name="Normal 9 27 2 4" xfId="11487" xr:uid="{F2262FC7-7608-4BA1-898E-5B49F2D9FABC}"/>
    <cellStyle name="Normal 9 27 2 4 2" xfId="26325" xr:uid="{3E83A625-AE63-4FF9-865D-4384DD40CE62}"/>
    <cellStyle name="Normal 9 27 2 4 3" xfId="41158" xr:uid="{3C609095-AE5E-47FD-B86C-666B2EA538F3}"/>
    <cellStyle name="Normal 9 27 2 5" xfId="18905" xr:uid="{0790D936-734C-44C9-8CB0-239D1DF1FF2C}"/>
    <cellStyle name="Normal 9 27 2 6" xfId="33738" xr:uid="{BAD368B2-770C-4CFD-93CD-D6D09B6F4784}"/>
    <cellStyle name="Normal 9 27 3" xfId="4068" xr:uid="{B0E98278-7508-4271-B25C-6B2A27381BD9}"/>
    <cellStyle name="Normal 9 27 3 2" xfId="5441" xr:uid="{B55937EA-6C5B-42E3-A059-C3929D4B25CB}"/>
    <cellStyle name="Normal 9 27 3 2 2" xfId="8680" xr:uid="{E5E298B2-CB8E-42C9-9291-5801BACB516A}"/>
    <cellStyle name="Normal 9 27 3 2 2 2" xfId="16103" xr:uid="{BC8DCE2B-BAFA-4456-95F9-67AEAB6DA7E8}"/>
    <cellStyle name="Normal 9 27 3 2 2 2 2" xfId="30941" xr:uid="{7F60CB9B-DC5A-4E20-9619-668E6935CBBB}"/>
    <cellStyle name="Normal 9 27 3 2 2 2 3" xfId="45774" xr:uid="{23EB67B0-E856-4B95-91AD-61CCED286CC8}"/>
    <cellStyle name="Normal 9 27 3 2 2 3" xfId="23521" xr:uid="{61720370-94B3-421B-A648-958E55CBE0B1}"/>
    <cellStyle name="Normal 9 27 3 2 2 4" xfId="38354" xr:uid="{EE07C2BC-01E0-48C6-82B1-DBC47413ABF1}"/>
    <cellStyle name="Normal 9 27 3 2 3" xfId="12865" xr:uid="{D05B20E9-0382-4C8B-B3EA-69EF12102276}"/>
    <cellStyle name="Normal 9 27 3 2 3 2" xfId="27703" xr:uid="{5AB8CB48-AEB8-4BCF-B33D-D074F5CC1C37}"/>
    <cellStyle name="Normal 9 27 3 2 3 3" xfId="42536" xr:uid="{B1425EAF-9B8E-4A68-BA74-427213B89BFC}"/>
    <cellStyle name="Normal 9 27 3 2 4" xfId="20283" xr:uid="{7D684768-E47E-43C1-B2E9-81C1AC7AB500}"/>
    <cellStyle name="Normal 9 27 3 2 5" xfId="35116" xr:uid="{EB8145AE-9FC5-4515-BB2F-276CBAE4A9D4}"/>
    <cellStyle name="Normal 9 27 3 3" xfId="7303" xr:uid="{5DFA9137-B803-40B1-B5BC-BAD0CA6B880E}"/>
    <cellStyle name="Normal 9 27 3 3 2" xfId="14726" xr:uid="{165997B8-F6A4-4885-860A-C4A56CC0B931}"/>
    <cellStyle name="Normal 9 27 3 3 2 2" xfId="29564" xr:uid="{8F43E692-F184-4CF7-9901-6E446F2D8956}"/>
    <cellStyle name="Normal 9 27 3 3 2 3" xfId="44397" xr:uid="{A398F757-2530-43B5-B72A-001C6543C291}"/>
    <cellStyle name="Normal 9 27 3 3 3" xfId="22144" xr:uid="{E289D501-AB19-4E95-93AB-EC878A3703B8}"/>
    <cellStyle name="Normal 9 27 3 3 4" xfId="36977" xr:uid="{1848A376-AD02-4150-B80B-1764099D593E}"/>
    <cellStyle name="Normal 9 27 3 4" xfId="11488" xr:uid="{9089248B-3C9A-4918-8DAB-C87438D04B82}"/>
    <cellStyle name="Normal 9 27 3 4 2" xfId="26326" xr:uid="{C48D39B8-22EE-4BF8-80F5-1B4BCBAF331C}"/>
    <cellStyle name="Normal 9 27 3 4 3" xfId="41159" xr:uid="{3E1D715F-F363-4A7C-A1C9-32CFAACB2A36}"/>
    <cellStyle name="Normal 9 27 3 5" xfId="18906" xr:uid="{06CA507F-0190-464C-90C7-83A69B0A61A7}"/>
    <cellStyle name="Normal 9 27 3 6" xfId="33739" xr:uid="{9C057241-A641-4633-A140-4A6EA4365E18}"/>
    <cellStyle name="Normal 9 27 4" xfId="5442" xr:uid="{39C5E4C8-DA24-481F-B970-003947188481}"/>
    <cellStyle name="Normal 9 27 4 2" xfId="8681" xr:uid="{B896306B-ED81-45C8-B696-D1136A71E56B}"/>
    <cellStyle name="Normal 9 27 4 2 2" xfId="16104" xr:uid="{18C8C0B9-E42D-44CA-896F-E4EC55A15AA3}"/>
    <cellStyle name="Normal 9 27 4 2 2 2" xfId="30942" xr:uid="{03D21BC4-9BAF-4B35-9D30-A9465FFEA826}"/>
    <cellStyle name="Normal 9 27 4 2 2 3" xfId="45775" xr:uid="{3998FEEA-9615-4B54-9595-C4CD80AD9029}"/>
    <cellStyle name="Normal 9 27 4 2 3" xfId="23522" xr:uid="{BB8D09F9-A3D8-4348-B115-8CB0D50A8582}"/>
    <cellStyle name="Normal 9 27 4 2 4" xfId="38355" xr:uid="{CF10944C-397B-4A67-8E61-93625DCB4282}"/>
    <cellStyle name="Normal 9 27 4 3" xfId="12866" xr:uid="{8E611DA6-B4DB-4B5D-B628-645201BCFDBB}"/>
    <cellStyle name="Normal 9 27 4 3 2" xfId="27704" xr:uid="{AD30509C-818D-4361-A761-D15C1F07D8EE}"/>
    <cellStyle name="Normal 9 27 4 3 3" xfId="42537" xr:uid="{0D6680FA-A876-4A56-9BCB-2C1421140069}"/>
    <cellStyle name="Normal 9 27 4 4" xfId="20284" xr:uid="{B851936B-6D96-44FD-9476-7F6B381BEEF6}"/>
    <cellStyle name="Normal 9 27 4 5" xfId="35117" xr:uid="{1E2EF1C7-5CC7-4D56-ACE1-18141246840F}"/>
    <cellStyle name="Normal 9 27 5" xfId="5974" xr:uid="{7E93B613-A56C-4C50-89E2-E5A31B906B04}"/>
    <cellStyle name="Normal 9 27 5 2" xfId="9212" xr:uid="{EFD7F4C1-C905-4744-87EC-897C8B05FA4B}"/>
    <cellStyle name="Normal 9 27 5 2 2" xfId="16635" xr:uid="{C3324616-5D22-4886-9BEE-B3FCF06A2A06}"/>
    <cellStyle name="Normal 9 27 5 2 2 2" xfId="31473" xr:uid="{FDDB96EF-7598-45D8-908A-65FC2648DC90}"/>
    <cellStyle name="Normal 9 27 5 2 2 3" xfId="46306" xr:uid="{71A90F63-B857-48BE-BE68-5E0294EE78FD}"/>
    <cellStyle name="Normal 9 27 5 2 3" xfId="24053" xr:uid="{0FD7B82C-AD7A-4FB7-9720-1DD304303E17}"/>
    <cellStyle name="Normal 9 27 5 2 4" xfId="38886" xr:uid="{52D5391D-2816-4642-BB51-B3017254C6AA}"/>
    <cellStyle name="Normal 9 27 5 3" xfId="13397" xr:uid="{CA12B7F1-ACA3-425A-A200-A37075EF95B8}"/>
    <cellStyle name="Normal 9 27 5 3 2" xfId="28235" xr:uid="{E3A6CC69-298D-45C4-82A4-E3573CE965A3}"/>
    <cellStyle name="Normal 9 27 5 3 3" xfId="43068" xr:uid="{F1853222-6803-470C-A74E-5F69EA2274FB}"/>
    <cellStyle name="Normal 9 27 5 4" xfId="20815" xr:uid="{F352AED3-9A79-4BDC-92B4-A04B067398FB}"/>
    <cellStyle name="Normal 9 27 5 5" xfId="35648" xr:uid="{091A6553-45A2-4847-A42E-56E85A80E579}"/>
    <cellStyle name="Normal 9 27 6" xfId="4066" xr:uid="{9F700E5F-0292-400B-BE3A-23E66511BDD4}"/>
    <cellStyle name="Normal 9 27 6 2" xfId="9728" xr:uid="{32FE6D90-2652-42FD-ACD8-DDB3F1B90987}"/>
    <cellStyle name="Normal 9 27 6 2 2" xfId="17151" xr:uid="{72ED8AE6-2C77-4308-AEA6-E71C6EBDBCB9}"/>
    <cellStyle name="Normal 9 27 6 2 2 2" xfId="31989" xr:uid="{E6113309-E596-4FBC-92C3-0F7061AF956A}"/>
    <cellStyle name="Normal 9 27 6 2 2 3" xfId="46822" xr:uid="{9C6FE22F-CE3F-4990-8779-88979F7D8D96}"/>
    <cellStyle name="Normal 9 27 6 2 3" xfId="24569" xr:uid="{4564971B-AC02-46C7-8AB3-8B8874969CD2}"/>
    <cellStyle name="Normal 9 27 6 2 4" xfId="39402" xr:uid="{D0891072-F331-4EB8-B161-37E48FC0522D}"/>
    <cellStyle name="Normal 9 27 6 3" xfId="11486" xr:uid="{1E526933-47E3-46AF-BBC5-5BA65E617E47}"/>
    <cellStyle name="Normal 9 27 6 3 2" xfId="26324" xr:uid="{3180A39E-EBD4-48E6-844C-375F19687D61}"/>
    <cellStyle name="Normal 9 27 6 3 3" xfId="41157" xr:uid="{83430858-3DBE-4682-B6C3-BB2BE5B31FF4}"/>
    <cellStyle name="Normal 9 27 6 4" xfId="18904" xr:uid="{FF21AC9E-C23E-4287-AEAC-E81E888EC94A}"/>
    <cellStyle name="Normal 9 27 6 5" xfId="33737" xr:uid="{EF25C644-B0CF-4853-A08D-7B057F2686E8}"/>
    <cellStyle name="Normal 9 27 7" xfId="7301" xr:uid="{F58431D7-6865-4D2F-BBCC-F0D2265B1E67}"/>
    <cellStyle name="Normal 9 27 7 2" xfId="14724" xr:uid="{7456BE17-1448-4C96-A69C-263DC076715C}"/>
    <cellStyle name="Normal 9 27 7 2 2" xfId="29562" xr:uid="{3D1E4B9D-FCA5-47DD-A9FB-12947D79FCED}"/>
    <cellStyle name="Normal 9 27 7 2 3" xfId="44395" xr:uid="{1DEDC0AA-F56C-4637-B1FC-23DE9F6CE37F}"/>
    <cellStyle name="Normal 9 27 7 3" xfId="22142" xr:uid="{FB2CFA4D-9A71-46CC-806E-C328FA985ED3}"/>
    <cellStyle name="Normal 9 27 7 4" xfId="36975" xr:uid="{8C5D1DB3-1F8E-49B8-95E8-9035D1DEC373}"/>
    <cellStyle name="Normal 9 27 8" xfId="10130" xr:uid="{6FF97D74-1095-4248-B44D-824BCEAE6F5C}"/>
    <cellStyle name="Normal 9 27 8 2" xfId="24968" xr:uid="{9348B0BA-E817-44CD-A623-A78552436F95}"/>
    <cellStyle name="Normal 9 27 8 3" xfId="39801" xr:uid="{1424768D-4733-483B-BDA2-B03273E219C7}"/>
    <cellStyle name="Normal 9 27 9" xfId="17548" xr:uid="{981E81D1-667A-4DF8-9835-F112B7272DA2}"/>
    <cellStyle name="Normal 9 28" xfId="2657" xr:uid="{9326E0F0-E79D-49C9-9870-0399C05559BD}"/>
    <cellStyle name="Normal 9 28 10" xfId="32391" xr:uid="{3EDC7F28-A677-40D0-8B01-1DBD16EC901F}"/>
    <cellStyle name="Normal 9 28 2" xfId="4070" xr:uid="{09B2FF83-3A23-4565-94AF-28AC681FE86F}"/>
    <cellStyle name="Normal 9 28 2 2" xfId="5443" xr:uid="{04B2D901-6C45-49D0-80EF-EA4AB6722A02}"/>
    <cellStyle name="Normal 9 28 2 2 2" xfId="8682" xr:uid="{D373BFC8-F3D1-4418-B72E-4D9CFAAFB4DD}"/>
    <cellStyle name="Normal 9 28 2 2 2 2" xfId="16105" xr:uid="{867ACC4F-43DE-4636-B8FC-35EF76F8ADFE}"/>
    <cellStyle name="Normal 9 28 2 2 2 2 2" xfId="30943" xr:uid="{843554F1-2327-433A-8652-2CE7F0FA0C0D}"/>
    <cellStyle name="Normal 9 28 2 2 2 2 3" xfId="45776" xr:uid="{78E8BBB4-D151-46ED-8BAE-885E1170849B}"/>
    <cellStyle name="Normal 9 28 2 2 2 3" xfId="23523" xr:uid="{E664F3A2-A21D-405D-A762-3DB4F126D0EB}"/>
    <cellStyle name="Normal 9 28 2 2 2 4" xfId="38356" xr:uid="{BA1E9509-E4F6-4F12-8947-479E3DC88360}"/>
    <cellStyle name="Normal 9 28 2 2 3" xfId="12867" xr:uid="{F7F5F8C4-C93C-41A7-A9F3-5FBCBDB486F1}"/>
    <cellStyle name="Normal 9 28 2 2 3 2" xfId="27705" xr:uid="{3023DE9C-8D22-41EC-A6D4-5E35EEA0A9F5}"/>
    <cellStyle name="Normal 9 28 2 2 3 3" xfId="42538" xr:uid="{11F0134E-50EB-44E0-8352-57C49FE895EE}"/>
    <cellStyle name="Normal 9 28 2 2 4" xfId="20285" xr:uid="{42A92FD8-CED7-4617-ACCD-75046FFC8DFF}"/>
    <cellStyle name="Normal 9 28 2 2 5" xfId="35118" xr:uid="{8B617694-C09F-44AF-AA3C-4CA80138E082}"/>
    <cellStyle name="Normal 9 28 2 3" xfId="7305" xr:uid="{ACFB941D-17D4-497A-8501-EE871D032B88}"/>
    <cellStyle name="Normal 9 28 2 3 2" xfId="14728" xr:uid="{39780AC7-BFAB-43CB-81A7-3F637CAF0B6A}"/>
    <cellStyle name="Normal 9 28 2 3 2 2" xfId="29566" xr:uid="{C253B22F-8BEE-47BB-81E2-7031FCFE68DC}"/>
    <cellStyle name="Normal 9 28 2 3 2 3" xfId="44399" xr:uid="{39B3D270-2D6E-457F-ADAB-5D2925E6E280}"/>
    <cellStyle name="Normal 9 28 2 3 3" xfId="22146" xr:uid="{E810048A-80F4-4811-B273-70F73B2F0C2C}"/>
    <cellStyle name="Normal 9 28 2 3 4" xfId="36979" xr:uid="{C4B699D2-C31B-4B58-99FD-8D8963D241B9}"/>
    <cellStyle name="Normal 9 28 2 4" xfId="11490" xr:uid="{E0E2DB04-E1FC-4412-BE24-53097FEE0337}"/>
    <cellStyle name="Normal 9 28 2 4 2" xfId="26328" xr:uid="{A957C512-6F1B-46D9-ADA6-D68812E53DF1}"/>
    <cellStyle name="Normal 9 28 2 4 3" xfId="41161" xr:uid="{73FED850-BFC9-430C-ADCE-6F845AAC1AB4}"/>
    <cellStyle name="Normal 9 28 2 5" xfId="18908" xr:uid="{87CDF68E-7AE1-41CC-B800-331B6495E6C5}"/>
    <cellStyle name="Normal 9 28 2 6" xfId="33741" xr:uid="{8715E251-824A-4F64-B885-305E62DF5497}"/>
    <cellStyle name="Normal 9 28 3" xfId="4071" xr:uid="{0EC07B42-A9FE-41C9-8A3A-216039B99A52}"/>
    <cellStyle name="Normal 9 28 3 2" xfId="5444" xr:uid="{A8E3676B-1BF1-40E2-8932-BD6E5D24A64A}"/>
    <cellStyle name="Normal 9 28 3 2 2" xfId="8683" xr:uid="{4030E90B-FCBA-4320-A571-1620EF891BAB}"/>
    <cellStyle name="Normal 9 28 3 2 2 2" xfId="16106" xr:uid="{E26BBC8C-194F-41E7-B846-349C5EB341AB}"/>
    <cellStyle name="Normal 9 28 3 2 2 2 2" xfId="30944" xr:uid="{C51ECB0C-A7DF-41B0-BDEA-D4451F6D29B5}"/>
    <cellStyle name="Normal 9 28 3 2 2 2 3" xfId="45777" xr:uid="{C3667875-4A83-4D6A-8D78-D9AD0A65E278}"/>
    <cellStyle name="Normal 9 28 3 2 2 3" xfId="23524" xr:uid="{3E0430E7-5942-473B-AFCD-34F10D2F6605}"/>
    <cellStyle name="Normal 9 28 3 2 2 4" xfId="38357" xr:uid="{4E1EA3C9-3912-47D6-A6DB-60D66A856E8C}"/>
    <cellStyle name="Normal 9 28 3 2 3" xfId="12868" xr:uid="{E4D5EB3A-BBAC-4DFD-B3E6-7956072C76CF}"/>
    <cellStyle name="Normal 9 28 3 2 3 2" xfId="27706" xr:uid="{17F53E69-FDDD-4EEF-A92F-8AF0C2F4D0CE}"/>
    <cellStyle name="Normal 9 28 3 2 3 3" xfId="42539" xr:uid="{E84EE51A-16FC-4E9F-A676-7C200B1662D3}"/>
    <cellStyle name="Normal 9 28 3 2 4" xfId="20286" xr:uid="{B0AE12F2-9892-440D-A949-C62DEF165699}"/>
    <cellStyle name="Normal 9 28 3 2 5" xfId="35119" xr:uid="{3E2EF624-30DC-4E8F-9C74-E0DCF4B0D270}"/>
    <cellStyle name="Normal 9 28 3 3" xfId="7306" xr:uid="{B78F7304-A509-4FAC-B434-CA58F3B2FC76}"/>
    <cellStyle name="Normal 9 28 3 3 2" xfId="14729" xr:uid="{EC281C8F-34EC-4E94-A80B-A7422EFE5318}"/>
    <cellStyle name="Normal 9 28 3 3 2 2" xfId="29567" xr:uid="{B17F8031-7D6D-4200-B404-55039B707698}"/>
    <cellStyle name="Normal 9 28 3 3 2 3" xfId="44400" xr:uid="{82E8D3DB-6E6D-415C-8735-6E5C582E4D38}"/>
    <cellStyle name="Normal 9 28 3 3 3" xfId="22147" xr:uid="{CF0C6615-95B0-4816-BCD4-F250CC1CC462}"/>
    <cellStyle name="Normal 9 28 3 3 4" xfId="36980" xr:uid="{868847DE-1A42-4F13-847B-C12013AD7A5B}"/>
    <cellStyle name="Normal 9 28 3 4" xfId="11491" xr:uid="{C5F97313-4DC9-4362-BB19-C5E58754F770}"/>
    <cellStyle name="Normal 9 28 3 4 2" xfId="26329" xr:uid="{B7117F1C-FC41-455D-A5B4-FED75B5594D7}"/>
    <cellStyle name="Normal 9 28 3 4 3" xfId="41162" xr:uid="{3BB3C54C-72DD-4FA1-A9C1-F63FEDC93358}"/>
    <cellStyle name="Normal 9 28 3 5" xfId="18909" xr:uid="{07C6E320-5FE1-4DCF-B0D6-15779F093E46}"/>
    <cellStyle name="Normal 9 28 3 6" xfId="33742" xr:uid="{5BDAC48A-BAC4-4CBF-92E3-89BC63EB730A}"/>
    <cellStyle name="Normal 9 28 4" xfId="5445" xr:uid="{004829C3-B79A-4F2A-AF99-68CF3A301348}"/>
    <cellStyle name="Normal 9 28 4 2" xfId="8684" xr:uid="{E168997C-5D6D-4375-90A2-1D9ECB2FC597}"/>
    <cellStyle name="Normal 9 28 4 2 2" xfId="16107" xr:uid="{717A5554-CAFA-4A53-952D-EA6DECFBE974}"/>
    <cellStyle name="Normal 9 28 4 2 2 2" xfId="30945" xr:uid="{DF0B2964-55D5-47F5-8EFA-1D18E49B7C8F}"/>
    <cellStyle name="Normal 9 28 4 2 2 3" xfId="45778" xr:uid="{2158E486-69AC-4DF9-979F-5C2EFF78F287}"/>
    <cellStyle name="Normal 9 28 4 2 3" xfId="23525" xr:uid="{FD3452CD-9B1C-40D6-95C5-ED59FD9CE342}"/>
    <cellStyle name="Normal 9 28 4 2 4" xfId="38358" xr:uid="{07884B66-B26E-4A0A-9452-25DDCBE4F9BD}"/>
    <cellStyle name="Normal 9 28 4 3" xfId="12869" xr:uid="{B0894119-59B7-4318-B6B2-CA50CEF1CCB5}"/>
    <cellStyle name="Normal 9 28 4 3 2" xfId="27707" xr:uid="{577DA77C-1432-44F7-AB26-307C0511D716}"/>
    <cellStyle name="Normal 9 28 4 3 3" xfId="42540" xr:uid="{DD474DD0-F355-4693-907A-B68FD71DCCBA}"/>
    <cellStyle name="Normal 9 28 4 4" xfId="20287" xr:uid="{F771CE61-E548-4A68-A340-F8E6C9EA5A89}"/>
    <cellStyle name="Normal 9 28 4 5" xfId="35120" xr:uid="{1D19AA0D-F6B9-4345-8199-6E75B4D5DDDC}"/>
    <cellStyle name="Normal 9 28 5" xfId="5882" xr:uid="{13AE75F5-871F-4752-9E55-F5920E0A0D31}"/>
    <cellStyle name="Normal 9 28 5 2" xfId="9121" xr:uid="{3BB1A31C-32CC-4DDD-8653-5295D37FCA91}"/>
    <cellStyle name="Normal 9 28 5 2 2" xfId="16544" xr:uid="{E4AD619C-6615-418E-83D7-6B129748F921}"/>
    <cellStyle name="Normal 9 28 5 2 2 2" xfId="31382" xr:uid="{B2E3A61C-FA8D-4C73-B9E5-14D80D2F0E7F}"/>
    <cellStyle name="Normal 9 28 5 2 2 3" xfId="46215" xr:uid="{772AB58E-DD69-4E80-A030-F03B2BFE3556}"/>
    <cellStyle name="Normal 9 28 5 2 3" xfId="23962" xr:uid="{537ACA2A-CCC3-4415-9718-44099ECBC9A8}"/>
    <cellStyle name="Normal 9 28 5 2 4" xfId="38795" xr:uid="{13CD1AEE-AEA9-43A5-931B-54313ECE7556}"/>
    <cellStyle name="Normal 9 28 5 3" xfId="13306" xr:uid="{563CB616-A4F8-4A30-BF7C-A55133780CA3}"/>
    <cellStyle name="Normal 9 28 5 3 2" xfId="28144" xr:uid="{51F12FC5-0AC6-4792-80F6-A87882150256}"/>
    <cellStyle name="Normal 9 28 5 3 3" xfId="42977" xr:uid="{CCB07F65-F8CF-40FB-A380-15A6B479DDE9}"/>
    <cellStyle name="Normal 9 28 5 4" xfId="20724" xr:uid="{5A525E93-F0D5-4EEC-A7E0-C40403926AD0}"/>
    <cellStyle name="Normal 9 28 5 5" xfId="35557" xr:uid="{277EB4FC-67A4-4DBA-8C40-73C27643114F}"/>
    <cellStyle name="Normal 9 28 6" xfId="4069" xr:uid="{646F168C-9F8B-4D41-974A-CF957A84B197}"/>
    <cellStyle name="Normal 9 28 6 2" xfId="9729" xr:uid="{ACC7D2E5-4416-4876-A9B6-2AA5B495FB04}"/>
    <cellStyle name="Normal 9 28 6 2 2" xfId="17152" xr:uid="{1DA20958-0035-4D85-B6B2-DE984E2EACE4}"/>
    <cellStyle name="Normal 9 28 6 2 2 2" xfId="31990" xr:uid="{53A19B4E-15B5-4C5D-A2B0-14F20B84917B}"/>
    <cellStyle name="Normal 9 28 6 2 2 3" xfId="46823" xr:uid="{87442D7F-70DD-4FF7-9459-78A06192D4DE}"/>
    <cellStyle name="Normal 9 28 6 2 3" xfId="24570" xr:uid="{ACED2BE6-E089-42DE-B3F4-9A62FDB849D5}"/>
    <cellStyle name="Normal 9 28 6 2 4" xfId="39403" xr:uid="{8DDB5693-2E89-44F6-911F-F0F85C7E4245}"/>
    <cellStyle name="Normal 9 28 6 3" xfId="11489" xr:uid="{2ED3A0AC-310B-4483-849B-D1A789C27F4C}"/>
    <cellStyle name="Normal 9 28 6 3 2" xfId="26327" xr:uid="{EBB5605B-6D25-4A77-9E4F-6216D3854664}"/>
    <cellStyle name="Normal 9 28 6 3 3" xfId="41160" xr:uid="{F82CBEBF-8C65-416F-9917-01DC84D3C6D6}"/>
    <cellStyle name="Normal 9 28 6 4" xfId="18907" xr:uid="{6ACF1652-066B-4877-8984-9EACF8412183}"/>
    <cellStyle name="Normal 9 28 6 5" xfId="33740" xr:uid="{F3AECAE4-8F75-4FC0-9B00-384C80FDDDC3}"/>
    <cellStyle name="Normal 9 28 7" xfId="7304" xr:uid="{5758069E-C4B5-4E3B-A430-11BF3725DDB5}"/>
    <cellStyle name="Normal 9 28 7 2" xfId="14727" xr:uid="{A7B23227-1F4F-43A7-9FB4-1B53BB26F212}"/>
    <cellStyle name="Normal 9 28 7 2 2" xfId="29565" xr:uid="{8FCF77A9-C78C-4F2B-A11B-D1159887EDD1}"/>
    <cellStyle name="Normal 9 28 7 2 3" xfId="44398" xr:uid="{8AD83E76-FB56-4BFF-AB1A-2997D2D7C0F9}"/>
    <cellStyle name="Normal 9 28 7 3" xfId="22145" xr:uid="{8311A53A-B5A4-4D7F-9E59-2DB058DFC593}"/>
    <cellStyle name="Normal 9 28 7 4" xfId="36978" xr:uid="{419895F0-42F6-4E9A-88BA-D6340122B96F}"/>
    <cellStyle name="Normal 9 28 8" xfId="10140" xr:uid="{39EC089B-471A-45C7-A5D5-B4B53B1987A2}"/>
    <cellStyle name="Normal 9 28 8 2" xfId="24978" xr:uid="{0134FA5C-6B6A-47AA-876F-759F6ED9E322}"/>
    <cellStyle name="Normal 9 28 8 3" xfId="39811" xr:uid="{B61B7C86-F0F3-410D-B4F5-77785245443F}"/>
    <cellStyle name="Normal 9 28 9" xfId="17558" xr:uid="{0D982289-5331-4506-A970-1909EF3634FD}"/>
    <cellStyle name="Normal 9 29" xfId="2667" xr:uid="{A25DF188-8B2A-44AB-B8C0-8F13CE402930}"/>
    <cellStyle name="Normal 9 29 10" xfId="32396" xr:uid="{A42BE5F5-B40F-4F2B-B958-0C07D73F3780}"/>
    <cellStyle name="Normal 9 29 2" xfId="4073" xr:uid="{B61C6336-B6F4-432C-9DC4-A389ED4816EB}"/>
    <cellStyle name="Normal 9 29 2 2" xfId="5446" xr:uid="{F0782AB4-AA8C-47D4-8A3A-C03F2BF6E074}"/>
    <cellStyle name="Normal 9 29 2 2 2" xfId="8685" xr:uid="{FA509E6D-AC21-40B6-B62A-29DB7815ECD0}"/>
    <cellStyle name="Normal 9 29 2 2 2 2" xfId="16108" xr:uid="{5DFEA191-3729-4E09-A99D-A027BA1C6D86}"/>
    <cellStyle name="Normal 9 29 2 2 2 2 2" xfId="30946" xr:uid="{6174356A-C7BD-4218-9789-AF6BF61952F7}"/>
    <cellStyle name="Normal 9 29 2 2 2 2 3" xfId="45779" xr:uid="{6E301988-FEFC-4B43-8B0F-90B3931A102F}"/>
    <cellStyle name="Normal 9 29 2 2 2 3" xfId="23526" xr:uid="{0D3E0803-B85F-4A99-905D-048B8250EAD6}"/>
    <cellStyle name="Normal 9 29 2 2 2 4" xfId="38359" xr:uid="{0BB4ED98-5A61-49D5-B93D-90A5090AE821}"/>
    <cellStyle name="Normal 9 29 2 2 3" xfId="12870" xr:uid="{01EBBBD8-3196-42C9-AAA1-F16782A34913}"/>
    <cellStyle name="Normal 9 29 2 2 3 2" xfId="27708" xr:uid="{0E4D3587-E5CD-4E8A-9BC9-3F62D9227BB2}"/>
    <cellStyle name="Normal 9 29 2 2 3 3" xfId="42541" xr:uid="{488E6F31-D83D-4630-842B-17043B5A5075}"/>
    <cellStyle name="Normal 9 29 2 2 4" xfId="20288" xr:uid="{2F90E1E0-F453-445B-8588-BA242D15924F}"/>
    <cellStyle name="Normal 9 29 2 2 5" xfId="35121" xr:uid="{3982BA5D-C507-4A01-B568-3DC540AE6699}"/>
    <cellStyle name="Normal 9 29 2 3" xfId="7308" xr:uid="{B881B205-2B2D-48C5-9AA1-4ACB3F801592}"/>
    <cellStyle name="Normal 9 29 2 3 2" xfId="14731" xr:uid="{D5B4239E-9287-4D9F-B934-F1694FD5FEDF}"/>
    <cellStyle name="Normal 9 29 2 3 2 2" xfId="29569" xr:uid="{FCF95C03-F20B-4760-9C2F-24E435489985}"/>
    <cellStyle name="Normal 9 29 2 3 2 3" xfId="44402" xr:uid="{B18FDDF5-A611-4703-9C8E-5119DFC5DDA3}"/>
    <cellStyle name="Normal 9 29 2 3 3" xfId="22149" xr:uid="{75C68062-8E0C-474F-9EAE-99237CC0895D}"/>
    <cellStyle name="Normal 9 29 2 3 4" xfId="36982" xr:uid="{58BDCEDE-04F6-4666-9795-1F6B3A5F0515}"/>
    <cellStyle name="Normal 9 29 2 4" xfId="11493" xr:uid="{E71609A7-7502-41E7-B4BB-CA820F96C448}"/>
    <cellStyle name="Normal 9 29 2 4 2" xfId="26331" xr:uid="{92B975E8-5917-454C-B0E1-1384D5C89082}"/>
    <cellStyle name="Normal 9 29 2 4 3" xfId="41164" xr:uid="{4A183636-42A4-4B3E-A526-9F84917C2987}"/>
    <cellStyle name="Normal 9 29 2 5" xfId="18911" xr:uid="{05B7C47C-4493-45B4-8930-98A53801A22D}"/>
    <cellStyle name="Normal 9 29 2 6" xfId="33744" xr:uid="{ED379C5D-B8D0-4A24-8DEE-3E63CFBA0E13}"/>
    <cellStyle name="Normal 9 29 3" xfId="4074" xr:uid="{82463CAE-11C1-45A6-A32E-5D6E104035EB}"/>
    <cellStyle name="Normal 9 29 3 2" xfId="5447" xr:uid="{A5FD0594-AAE2-4B45-ADB6-A14AF9343B2B}"/>
    <cellStyle name="Normal 9 29 3 2 2" xfId="8686" xr:uid="{651D9406-AB74-4F36-A0D6-4B59E36F9204}"/>
    <cellStyle name="Normal 9 29 3 2 2 2" xfId="16109" xr:uid="{D98979D2-4BFA-495D-A3EA-333140AE775F}"/>
    <cellStyle name="Normal 9 29 3 2 2 2 2" xfId="30947" xr:uid="{A45B55A6-A989-40F2-87CB-DFC8A946987E}"/>
    <cellStyle name="Normal 9 29 3 2 2 2 3" xfId="45780" xr:uid="{747B5C6B-C7DD-4E3A-B2E5-6060DD914E87}"/>
    <cellStyle name="Normal 9 29 3 2 2 3" xfId="23527" xr:uid="{A7FA2B53-F8E6-4517-9087-DE70FC38A3ED}"/>
    <cellStyle name="Normal 9 29 3 2 2 4" xfId="38360" xr:uid="{F4A8CF5A-43C3-44B0-937F-E019A7A0C37F}"/>
    <cellStyle name="Normal 9 29 3 2 3" xfId="12871" xr:uid="{E320B305-BDD8-4983-97BD-9DEADF972357}"/>
    <cellStyle name="Normal 9 29 3 2 3 2" xfId="27709" xr:uid="{8DDC5BB1-9481-45D4-B70B-9F896481900D}"/>
    <cellStyle name="Normal 9 29 3 2 3 3" xfId="42542" xr:uid="{3694434B-2A4F-4938-A27B-FAD944A5EA84}"/>
    <cellStyle name="Normal 9 29 3 2 4" xfId="20289" xr:uid="{5F330311-F745-4B35-87D4-6612B38D23F8}"/>
    <cellStyle name="Normal 9 29 3 2 5" xfId="35122" xr:uid="{12D1D9A3-B0BA-4392-BCEF-AC09CC6BDB09}"/>
    <cellStyle name="Normal 9 29 3 3" xfId="7309" xr:uid="{132E8F49-78D0-40D2-89DE-A350A0B71D58}"/>
    <cellStyle name="Normal 9 29 3 3 2" xfId="14732" xr:uid="{CF13FBFF-8907-4E1E-937F-3821B42578AE}"/>
    <cellStyle name="Normal 9 29 3 3 2 2" xfId="29570" xr:uid="{B5B72EA7-030F-49A5-A265-A6C5938763E9}"/>
    <cellStyle name="Normal 9 29 3 3 2 3" xfId="44403" xr:uid="{C51BBCDD-1498-409C-8F90-0FECD4DE8994}"/>
    <cellStyle name="Normal 9 29 3 3 3" xfId="22150" xr:uid="{DEF12FFB-C7DD-49B3-99CE-F4C936CC6267}"/>
    <cellStyle name="Normal 9 29 3 3 4" xfId="36983" xr:uid="{99D5B97C-0197-431D-A71F-099FBBE46530}"/>
    <cellStyle name="Normal 9 29 3 4" xfId="11494" xr:uid="{13095ECA-4103-4621-81E3-FFF0C7895235}"/>
    <cellStyle name="Normal 9 29 3 4 2" xfId="26332" xr:uid="{DDC64DA4-2D0A-4FBD-BF45-633B2B5A0514}"/>
    <cellStyle name="Normal 9 29 3 4 3" xfId="41165" xr:uid="{608BB828-D01A-4841-83DE-D57310D19D40}"/>
    <cellStyle name="Normal 9 29 3 5" xfId="18912" xr:uid="{21FF484B-FD7B-48CB-9728-A0D7736FDC97}"/>
    <cellStyle name="Normal 9 29 3 6" xfId="33745" xr:uid="{C258DB9D-7554-47F0-A420-24A54FD7058A}"/>
    <cellStyle name="Normal 9 29 4" xfId="5448" xr:uid="{49F18042-895D-4131-B910-93661936EFBF}"/>
    <cellStyle name="Normal 9 29 4 2" xfId="8687" xr:uid="{04EAABDB-C22F-4100-A9A1-E537AFAD31D0}"/>
    <cellStyle name="Normal 9 29 4 2 2" xfId="16110" xr:uid="{EA3AB2F6-2363-47DB-ACC1-C19B206FCE16}"/>
    <cellStyle name="Normal 9 29 4 2 2 2" xfId="30948" xr:uid="{AB805038-7545-4D8C-A18F-536C73E5BAB3}"/>
    <cellStyle name="Normal 9 29 4 2 2 3" xfId="45781" xr:uid="{84AB7BE9-A0A1-48A9-ADD0-9A681806A492}"/>
    <cellStyle name="Normal 9 29 4 2 3" xfId="23528" xr:uid="{8E946D8F-ADBB-4A60-94E8-E827763796D9}"/>
    <cellStyle name="Normal 9 29 4 2 4" xfId="38361" xr:uid="{626C2A5E-019E-4EEC-9DE1-B2A635A42DB5}"/>
    <cellStyle name="Normal 9 29 4 3" xfId="12872" xr:uid="{062C9883-D1AB-408E-9380-D9B460C55CAC}"/>
    <cellStyle name="Normal 9 29 4 3 2" xfId="27710" xr:uid="{65324602-8BC9-45FE-9785-F6164B332228}"/>
    <cellStyle name="Normal 9 29 4 3 3" xfId="42543" xr:uid="{CCBE3ED9-CF78-4CD4-BEB1-A4DC37314B4B}"/>
    <cellStyle name="Normal 9 29 4 4" xfId="20290" xr:uid="{8E883E35-764B-4B42-B47B-68198A24C652}"/>
    <cellStyle name="Normal 9 29 4 5" xfId="35123" xr:uid="{9908BFBD-07C7-42D7-B93F-769F7170C06F}"/>
    <cellStyle name="Normal 9 29 5" xfId="6048" xr:uid="{EC0F5C27-9449-43A5-91C3-EB942069DD8B}"/>
    <cellStyle name="Normal 9 29 5 2" xfId="9286" xr:uid="{367EBFD6-B394-4330-9D2E-89CBC5177A31}"/>
    <cellStyle name="Normal 9 29 5 2 2" xfId="16709" xr:uid="{758C9F40-FFF1-407F-B9BD-52F7A4945323}"/>
    <cellStyle name="Normal 9 29 5 2 2 2" xfId="31547" xr:uid="{D2F42A52-F77E-45C9-85A0-18C0F86D8453}"/>
    <cellStyle name="Normal 9 29 5 2 2 3" xfId="46380" xr:uid="{C5CF7896-A884-4268-889F-C9D51C32951A}"/>
    <cellStyle name="Normal 9 29 5 2 3" xfId="24127" xr:uid="{8285277E-D951-4BC4-A1F2-FE1A88BB1642}"/>
    <cellStyle name="Normal 9 29 5 2 4" xfId="38960" xr:uid="{7CB7AF8A-7F75-4790-B729-E4F7DA58A174}"/>
    <cellStyle name="Normal 9 29 5 3" xfId="13471" xr:uid="{8572D8B3-F832-4535-83EB-4848E51CABF2}"/>
    <cellStyle name="Normal 9 29 5 3 2" xfId="28309" xr:uid="{3A4B8939-3175-47F5-ABBA-4920D93CBBAF}"/>
    <cellStyle name="Normal 9 29 5 3 3" xfId="43142" xr:uid="{A774E44D-151B-4CAC-AFA2-9FC9B9D8B4FB}"/>
    <cellStyle name="Normal 9 29 5 4" xfId="20889" xr:uid="{4B0C2839-920C-4A7F-811A-5B30F42547E4}"/>
    <cellStyle name="Normal 9 29 5 5" xfId="35722" xr:uid="{B667D943-86E3-4FA4-97C9-3904B35C3C7B}"/>
    <cellStyle name="Normal 9 29 6" xfId="4072" xr:uid="{74BB8393-096E-4FB0-A2E0-84F75D20CA8F}"/>
    <cellStyle name="Normal 9 29 6 2" xfId="9730" xr:uid="{11A8E82F-B222-48A8-8617-A101BDA0BD97}"/>
    <cellStyle name="Normal 9 29 6 2 2" xfId="17153" xr:uid="{138D3BE7-0AC5-4158-964E-80AB042D2A6F}"/>
    <cellStyle name="Normal 9 29 6 2 2 2" xfId="31991" xr:uid="{E29E9A51-26CA-41CE-859C-A246ACBDE1D2}"/>
    <cellStyle name="Normal 9 29 6 2 2 3" xfId="46824" xr:uid="{544368D5-90D2-4167-A431-5014C56998A3}"/>
    <cellStyle name="Normal 9 29 6 2 3" xfId="24571" xr:uid="{A2B719AF-8AE1-4FC5-AD58-DDE90387F70F}"/>
    <cellStyle name="Normal 9 29 6 2 4" xfId="39404" xr:uid="{A82EDB2C-AA47-4AF7-97D7-0098BF7ACA30}"/>
    <cellStyle name="Normal 9 29 6 3" xfId="11492" xr:uid="{C1CEF47C-A7E0-4BC8-9481-3C803E17C08A}"/>
    <cellStyle name="Normal 9 29 6 3 2" xfId="26330" xr:uid="{96700134-0B28-4FCA-9A39-7963860B1062}"/>
    <cellStyle name="Normal 9 29 6 3 3" xfId="41163" xr:uid="{EC57F899-45E5-4840-9DCA-DFA85D6C68AE}"/>
    <cellStyle name="Normal 9 29 6 4" xfId="18910" xr:uid="{8ED93732-FCB3-4B15-9E42-6207559368F5}"/>
    <cellStyle name="Normal 9 29 6 5" xfId="33743" xr:uid="{A8B18501-AB1A-49CC-82AE-0DD085F1CED2}"/>
    <cellStyle name="Normal 9 29 7" xfId="7307" xr:uid="{DE59C404-09FA-406C-8632-896ACB9CBEBA}"/>
    <cellStyle name="Normal 9 29 7 2" xfId="14730" xr:uid="{C7DABB98-0A80-4026-A0EB-9D1CB998ED00}"/>
    <cellStyle name="Normal 9 29 7 2 2" xfId="29568" xr:uid="{77369C34-CE14-48F9-A2BB-9A790DE7225A}"/>
    <cellStyle name="Normal 9 29 7 2 3" xfId="44401" xr:uid="{488B21E9-3A5C-4ED2-AC35-70D3B9C0ABBB}"/>
    <cellStyle name="Normal 9 29 7 3" xfId="22148" xr:uid="{21B75B07-3901-4B40-91FF-ADDAEE9E3F80}"/>
    <cellStyle name="Normal 9 29 7 4" xfId="36981" xr:uid="{BF4CD444-5BF9-40B5-A08F-E23680CEA170}"/>
    <cellStyle name="Normal 9 29 8" xfId="10145" xr:uid="{22F3EAED-DD12-4C80-8D76-DA0747DDA492}"/>
    <cellStyle name="Normal 9 29 8 2" xfId="24983" xr:uid="{EA5E342C-2B9A-4146-9C32-81F31DCC8933}"/>
    <cellStyle name="Normal 9 29 8 3" xfId="39816" xr:uid="{712F5769-2FE6-4670-87D2-249FB61D2C06}"/>
    <cellStyle name="Normal 9 29 9" xfId="17563" xr:uid="{633C8654-913B-42F8-BB1C-BFE5225B8CD7}"/>
    <cellStyle name="Normal 9 3" xfId="1847" xr:uid="{7D1C6B58-29F6-45C5-9A35-72C3E8B2DE15}"/>
    <cellStyle name="Normal 9 3 10" xfId="5927" xr:uid="{0DB1158B-5EF4-4BAF-B0A7-329196E12883}"/>
    <cellStyle name="Normal 9 3 10 2" xfId="9165" xr:uid="{E706846B-ACB2-4454-879A-47C83BC80442}"/>
    <cellStyle name="Normal 9 3 10 2 2" xfId="16588" xr:uid="{C526283A-B9BA-4BE1-85FC-5B1DE75F2391}"/>
    <cellStyle name="Normal 9 3 10 2 2 2" xfId="31426" xr:uid="{55A2E93A-144E-4B52-8D18-A78A63D671A5}"/>
    <cellStyle name="Normal 9 3 10 2 2 3" xfId="46259" xr:uid="{FBBAFF30-1984-4BF6-8409-FFD5CD190E78}"/>
    <cellStyle name="Normal 9 3 10 2 3" xfId="24006" xr:uid="{1D71B574-AFB0-4A2F-8A60-C4006E4B5AB2}"/>
    <cellStyle name="Normal 9 3 10 2 4" xfId="38839" xr:uid="{F3B37134-4E0D-42CB-A767-D4C818DFAEBE}"/>
    <cellStyle name="Normal 9 3 10 3" xfId="13350" xr:uid="{9C08DE96-CB04-40E5-AB88-5A438582AFCD}"/>
    <cellStyle name="Normal 9 3 10 3 2" xfId="28188" xr:uid="{97BC53DF-8447-455F-B488-2E2022525262}"/>
    <cellStyle name="Normal 9 3 10 3 3" xfId="43021" xr:uid="{70BF5A5C-00E2-424D-BBA5-6B88BF767DFE}"/>
    <cellStyle name="Normal 9 3 10 4" xfId="20768" xr:uid="{ED7185FE-62F2-4259-A10C-D39DA5180C1D}"/>
    <cellStyle name="Normal 9 3 10 5" xfId="35601" xr:uid="{D9E387D4-3E48-4A22-924B-FFCF475C6111}"/>
    <cellStyle name="Normal 9 3 11" xfId="4075" xr:uid="{47E7C4DE-9A03-493B-B35D-21DFB94C0995}"/>
    <cellStyle name="Normal 9 3 11 2" xfId="9731" xr:uid="{4DDBAC35-B2AB-4475-A4F1-7042C91E7920}"/>
    <cellStyle name="Normal 9 3 11 2 2" xfId="17154" xr:uid="{D2285400-BD79-4441-AC09-414653F8D867}"/>
    <cellStyle name="Normal 9 3 11 2 2 2" xfId="31992" xr:uid="{3557EF6A-8AE9-47C3-B224-FCDF20FFF350}"/>
    <cellStyle name="Normal 9 3 11 2 2 3" xfId="46825" xr:uid="{12771283-05D3-4AE2-960F-2F7F74425ADB}"/>
    <cellStyle name="Normal 9 3 11 2 3" xfId="24572" xr:uid="{90069F75-86A2-42BA-90B6-19F45C69CDDC}"/>
    <cellStyle name="Normal 9 3 11 2 4" xfId="39405" xr:uid="{ACAF06FF-4C11-4BFA-BB61-1362746BA394}"/>
    <cellStyle name="Normal 9 3 11 3" xfId="11495" xr:uid="{982E46C1-4EC1-4788-BA48-2CDC04AC4ED8}"/>
    <cellStyle name="Normal 9 3 11 3 2" xfId="26333" xr:uid="{B3C2B35E-B843-41FA-B497-90E142CA5317}"/>
    <cellStyle name="Normal 9 3 11 3 3" xfId="41166" xr:uid="{A3698A6A-1541-4F68-830E-788A8FC36649}"/>
    <cellStyle name="Normal 9 3 11 4" xfId="18913" xr:uid="{4E7EE59F-DBCB-46F5-A361-A746557AFA2A}"/>
    <cellStyle name="Normal 9 3 11 5" xfId="33746" xr:uid="{585DC04B-0812-47F0-9CA9-544937ADD4D1}"/>
    <cellStyle name="Normal 9 3 12" xfId="7310" xr:uid="{5B34C9D7-0EB0-4F4F-9928-B39C840AA337}"/>
    <cellStyle name="Normal 9 3 12 2" xfId="14733" xr:uid="{A291BD00-824F-4F70-AEE9-492C9589DBB2}"/>
    <cellStyle name="Normal 9 3 12 2 2" xfId="29571" xr:uid="{6533200B-9FCD-48D6-B030-A328BAC188BA}"/>
    <cellStyle name="Normal 9 3 12 2 3" xfId="44404" xr:uid="{9677CE5F-DD64-44B0-BB5F-B01C177DEE2F}"/>
    <cellStyle name="Normal 9 3 12 3" xfId="22151" xr:uid="{61DDF96A-2FCB-4FF5-B341-34F434A10FE3}"/>
    <cellStyle name="Normal 9 3 12 4" xfId="36984" xr:uid="{18C810A6-4129-4094-9E77-81E9ADDC91FC}"/>
    <cellStyle name="Normal 9 3 13" xfId="9849" xr:uid="{EFA826F1-34B6-48B6-88BE-9EC777642102}"/>
    <cellStyle name="Normal 9 3 13 2" xfId="24687" xr:uid="{460AAA09-EE32-4E08-AF38-AD0F92CF8DCD}"/>
    <cellStyle name="Normal 9 3 13 3" xfId="39520" xr:uid="{3EB733BF-CB79-4113-B90E-F467C730EE7C}"/>
    <cellStyle name="Normal 9 3 14" xfId="17267" xr:uid="{1972E957-196B-4A6D-909F-FEA5717CCDF5}"/>
    <cellStyle name="Normal 9 3 15" xfId="32100" xr:uid="{6691EB6C-279E-4CC0-8F07-07BE5E617162}"/>
    <cellStyle name="Normal 9 3 2" xfId="2314" xr:uid="{6ADBDE72-6A7B-4940-AAF8-B3A16A68A9DB}"/>
    <cellStyle name="Normal 9 3 2 10" xfId="32138" xr:uid="{60A34D10-4434-4376-A1F7-666546629871}"/>
    <cellStyle name="Normal 9 3 2 2" xfId="4077" xr:uid="{8EC4291C-E88E-49BD-ABF8-89CB844AC318}"/>
    <cellStyle name="Normal 9 3 2 2 2" xfId="5449" xr:uid="{B2693C3D-83D9-4CA2-905C-3B151C5AA69A}"/>
    <cellStyle name="Normal 9 3 2 2 2 2" xfId="8688" xr:uid="{3D720D4C-0D1C-4BEF-B31F-3A1E49743E08}"/>
    <cellStyle name="Normal 9 3 2 2 2 2 2" xfId="16111" xr:uid="{5D766717-4DDF-4D19-B2AE-BA4BE323BEFA}"/>
    <cellStyle name="Normal 9 3 2 2 2 2 2 2" xfId="30949" xr:uid="{EA4DA5DF-8981-41BD-9B3F-16D0CFC4F5FB}"/>
    <cellStyle name="Normal 9 3 2 2 2 2 2 3" xfId="45782" xr:uid="{72CD82C9-D6B3-4D21-834A-42ACBBDFD171}"/>
    <cellStyle name="Normal 9 3 2 2 2 2 3" xfId="23529" xr:uid="{735C3513-1E97-4732-B63B-CD4112B934EE}"/>
    <cellStyle name="Normal 9 3 2 2 2 2 4" xfId="38362" xr:uid="{EEC70066-3061-4093-9BB3-9FABD0E83205}"/>
    <cellStyle name="Normal 9 3 2 2 2 3" xfId="12873" xr:uid="{8A814730-1A38-4275-9919-55D1A7F66176}"/>
    <cellStyle name="Normal 9 3 2 2 2 3 2" xfId="27711" xr:uid="{AF037134-7C94-4089-B4E5-8598FFFD0229}"/>
    <cellStyle name="Normal 9 3 2 2 2 3 3" xfId="42544" xr:uid="{5F603893-7266-4236-B821-31AC33D534D6}"/>
    <cellStyle name="Normal 9 3 2 2 2 4" xfId="20291" xr:uid="{A9C02BE9-5544-4D5B-A310-E7A2843EF281}"/>
    <cellStyle name="Normal 9 3 2 2 2 5" xfId="35124" xr:uid="{71BB180C-6097-4CB0-A003-48299E473867}"/>
    <cellStyle name="Normal 9 3 2 2 3" xfId="7312" xr:uid="{03B20D9C-1C03-4130-9F71-9A3B523BC96B}"/>
    <cellStyle name="Normal 9 3 2 2 3 2" xfId="14735" xr:uid="{F954C533-C9FF-44B6-AF22-C76E6D746E41}"/>
    <cellStyle name="Normal 9 3 2 2 3 2 2" xfId="29573" xr:uid="{63A1F9EF-9031-4AAA-B70C-58F13D5F3A90}"/>
    <cellStyle name="Normal 9 3 2 2 3 2 3" xfId="44406" xr:uid="{EB34B74E-4AB8-4CBE-8DFA-03D0874FC0F5}"/>
    <cellStyle name="Normal 9 3 2 2 3 3" xfId="22153" xr:uid="{FB8571CE-F8CD-4AD7-9B78-813E01250C31}"/>
    <cellStyle name="Normal 9 3 2 2 3 4" xfId="36986" xr:uid="{F9DF929A-82D6-48BE-8A31-FE28E0B1FAAC}"/>
    <cellStyle name="Normal 9 3 2 2 4" xfId="11497" xr:uid="{49E4E36C-B09D-41AA-81D8-673628E0C86D}"/>
    <cellStyle name="Normal 9 3 2 2 4 2" xfId="26335" xr:uid="{05F46280-4BE9-411A-98B8-C1C8BBEA70B5}"/>
    <cellStyle name="Normal 9 3 2 2 4 3" xfId="41168" xr:uid="{15316259-F268-4C15-90F9-3D913D831F2C}"/>
    <cellStyle name="Normal 9 3 2 2 5" xfId="18915" xr:uid="{0135F154-6F1F-43B9-AE92-D75C192D1D94}"/>
    <cellStyle name="Normal 9 3 2 2 6" xfId="33748" xr:uid="{199ECF60-3F16-442C-926F-E03611557AA2}"/>
    <cellStyle name="Normal 9 3 2 3" xfId="4078" xr:uid="{F74A9D62-B5A5-4685-93C4-A57821858B79}"/>
    <cellStyle name="Normal 9 3 2 3 2" xfId="5450" xr:uid="{BFB4D456-53B0-411F-A58A-9F0AE714B0BD}"/>
    <cellStyle name="Normal 9 3 2 3 2 2" xfId="8689" xr:uid="{4E03B810-6CED-4D60-AA59-7D9C126DEF15}"/>
    <cellStyle name="Normal 9 3 2 3 2 2 2" xfId="16112" xr:uid="{E941A058-29E4-4216-BD27-6D16C6E73579}"/>
    <cellStyle name="Normal 9 3 2 3 2 2 2 2" xfId="30950" xr:uid="{C99E690A-574C-4292-81F6-01C88344D2CB}"/>
    <cellStyle name="Normal 9 3 2 3 2 2 2 3" xfId="45783" xr:uid="{E6D6850D-1FB2-46F5-B343-729063316C31}"/>
    <cellStyle name="Normal 9 3 2 3 2 2 3" xfId="23530" xr:uid="{47B250F1-5FD0-4F42-A99F-A725E35AD8DF}"/>
    <cellStyle name="Normal 9 3 2 3 2 2 4" xfId="38363" xr:uid="{02053999-90EF-45D3-AB29-983D2F7ED2B3}"/>
    <cellStyle name="Normal 9 3 2 3 2 3" xfId="12874" xr:uid="{02EF29F1-061A-4384-ACA0-B98C84428EE1}"/>
    <cellStyle name="Normal 9 3 2 3 2 3 2" xfId="27712" xr:uid="{420DF314-22DD-4C61-9F2B-043A4E370A3D}"/>
    <cellStyle name="Normal 9 3 2 3 2 3 3" xfId="42545" xr:uid="{7C344F0D-2A7A-4F6F-A9CF-ED63C212CFE9}"/>
    <cellStyle name="Normal 9 3 2 3 2 4" xfId="20292" xr:uid="{5AF893DC-1B44-4F3F-BDE7-9BA559B261E5}"/>
    <cellStyle name="Normal 9 3 2 3 2 5" xfId="35125" xr:uid="{1A0C2D13-DFEB-453C-A8B2-6359C3F1E92E}"/>
    <cellStyle name="Normal 9 3 2 3 3" xfId="7313" xr:uid="{EB8576A1-51D2-4523-9E27-B06A81FA332C}"/>
    <cellStyle name="Normal 9 3 2 3 3 2" xfId="14736" xr:uid="{08F3BC17-B7B3-493D-B06F-A6347115B346}"/>
    <cellStyle name="Normal 9 3 2 3 3 2 2" xfId="29574" xr:uid="{890B1A80-6DDE-4AED-9A2B-C0B6FAA8131E}"/>
    <cellStyle name="Normal 9 3 2 3 3 2 3" xfId="44407" xr:uid="{76A96E09-80F5-4B6F-93F9-B04EFBDB5FF7}"/>
    <cellStyle name="Normal 9 3 2 3 3 3" xfId="22154" xr:uid="{99110EBD-B842-4D3A-8428-B03C568543B7}"/>
    <cellStyle name="Normal 9 3 2 3 3 4" xfId="36987" xr:uid="{BA542890-5835-4666-AA95-7311358C8A9E}"/>
    <cellStyle name="Normal 9 3 2 3 4" xfId="11498" xr:uid="{EC13E137-BA4C-4339-862D-C17ABCAB60D8}"/>
    <cellStyle name="Normal 9 3 2 3 4 2" xfId="26336" xr:uid="{6628598A-A024-48D5-8F66-73235E82662F}"/>
    <cellStyle name="Normal 9 3 2 3 4 3" xfId="41169" xr:uid="{7B21D1DB-D358-47B2-A048-2A654F298695}"/>
    <cellStyle name="Normal 9 3 2 3 5" xfId="18916" xr:uid="{6A0D67D1-C2D0-4FD8-B23D-FD25D746FD8B}"/>
    <cellStyle name="Normal 9 3 2 3 6" xfId="33749" xr:uid="{1494C7B1-FCA0-4989-8621-B8E62A6B7742}"/>
    <cellStyle name="Normal 9 3 2 4" xfId="5451" xr:uid="{10E3720B-4F4F-4A1E-B31E-2829E517A7E5}"/>
    <cellStyle name="Normal 9 3 2 4 2" xfId="8690" xr:uid="{7662EEA4-E56A-4517-8213-A7430C625C3F}"/>
    <cellStyle name="Normal 9 3 2 4 2 2" xfId="16113" xr:uid="{8D5A54E4-528F-487F-8851-B4A070653713}"/>
    <cellStyle name="Normal 9 3 2 4 2 2 2" xfId="30951" xr:uid="{9839DA11-B104-41A2-9E39-5984E6DFA2C0}"/>
    <cellStyle name="Normal 9 3 2 4 2 2 3" xfId="45784" xr:uid="{59F21642-5B36-4CFD-B363-AE698C9D4693}"/>
    <cellStyle name="Normal 9 3 2 4 2 3" xfId="23531" xr:uid="{8B4083B3-0CEA-442A-B220-F497718A8BF0}"/>
    <cellStyle name="Normal 9 3 2 4 2 4" xfId="38364" xr:uid="{21DEA177-2ED1-4EB9-A653-E3CE0E92372F}"/>
    <cellStyle name="Normal 9 3 2 4 3" xfId="12875" xr:uid="{8C01BFC5-9090-4536-AE98-B4B59BCA3242}"/>
    <cellStyle name="Normal 9 3 2 4 3 2" xfId="27713" xr:uid="{EEDAF9A2-660E-4A03-A6EA-65237C69258C}"/>
    <cellStyle name="Normal 9 3 2 4 3 3" xfId="42546" xr:uid="{74D58AA8-04FE-451B-BACB-34686CE74DFC}"/>
    <cellStyle name="Normal 9 3 2 4 4" xfId="20293" xr:uid="{342902A7-73D1-480A-A96D-9392663C8539}"/>
    <cellStyle name="Normal 9 3 2 4 5" xfId="35126" xr:uid="{CC8AFAF6-5926-40A6-B719-FE75970C5EF9}"/>
    <cellStyle name="Normal 9 3 2 5" xfId="5990" xr:uid="{F2602F04-9BF4-4710-9D38-3965DDC2F849}"/>
    <cellStyle name="Normal 9 3 2 5 2" xfId="9228" xr:uid="{6877488C-D420-4B4E-B66B-9594CF918325}"/>
    <cellStyle name="Normal 9 3 2 5 2 2" xfId="16651" xr:uid="{746DC7CD-C089-412D-A66A-602B1D0A606F}"/>
    <cellStyle name="Normal 9 3 2 5 2 2 2" xfId="31489" xr:uid="{7A44333A-800C-4D77-9FA9-24B02B085F22}"/>
    <cellStyle name="Normal 9 3 2 5 2 2 3" xfId="46322" xr:uid="{3FBDC9A0-84E5-4F7A-B8CC-D2DB9942720B}"/>
    <cellStyle name="Normal 9 3 2 5 2 3" xfId="24069" xr:uid="{0AA2B495-A63E-43C2-9B89-AA311B01DBFD}"/>
    <cellStyle name="Normal 9 3 2 5 2 4" xfId="38902" xr:uid="{46735A00-496B-465B-850F-2860F0C57AE7}"/>
    <cellStyle name="Normal 9 3 2 5 3" xfId="13413" xr:uid="{D4835163-FEB6-4864-8369-D2015A96504C}"/>
    <cellStyle name="Normal 9 3 2 5 3 2" xfId="28251" xr:uid="{85FA9B2E-A2F6-49DB-8A1C-23ABFEA503FA}"/>
    <cellStyle name="Normal 9 3 2 5 3 3" xfId="43084" xr:uid="{3749960C-AA89-42F4-964B-7A95A09A5C7C}"/>
    <cellStyle name="Normal 9 3 2 5 4" xfId="20831" xr:uid="{9047DFFB-AC2C-42D5-AE23-8E55919446C1}"/>
    <cellStyle name="Normal 9 3 2 5 5" xfId="35664" xr:uid="{3D467BB5-FCA4-4B39-AE75-BFAA32DFF5F7}"/>
    <cellStyle name="Normal 9 3 2 6" xfId="4076" xr:uid="{79A536F2-276D-47A3-ABBC-A4710D5B7B9C}"/>
    <cellStyle name="Normal 9 3 2 6 2" xfId="9732" xr:uid="{D412CADD-D8BC-47F5-844C-F3B21BEC8F0C}"/>
    <cellStyle name="Normal 9 3 2 6 2 2" xfId="17155" xr:uid="{591580A5-C8F9-4FCE-8C92-AEB36DD72D8A}"/>
    <cellStyle name="Normal 9 3 2 6 2 2 2" xfId="31993" xr:uid="{8A067E84-A5AA-4416-95F0-90FA685577A7}"/>
    <cellStyle name="Normal 9 3 2 6 2 2 3" xfId="46826" xr:uid="{EB3791C2-86B1-4A62-B46C-293609E3BD99}"/>
    <cellStyle name="Normal 9 3 2 6 2 3" xfId="24573" xr:uid="{DFF32AC4-C3FA-4764-A9DB-6386996764CC}"/>
    <cellStyle name="Normal 9 3 2 6 2 4" xfId="39406" xr:uid="{513BB753-7F45-4F7F-93D4-7E1665FCF0D4}"/>
    <cellStyle name="Normal 9 3 2 6 3" xfId="11496" xr:uid="{FB445F03-C250-480C-8F72-F244DC5E5AA5}"/>
    <cellStyle name="Normal 9 3 2 6 3 2" xfId="26334" xr:uid="{3F50B735-A6D2-4C32-98FE-EF303A7BC61B}"/>
    <cellStyle name="Normal 9 3 2 6 3 3" xfId="41167" xr:uid="{BAAB3E70-5308-4C1D-B459-64A1C013D6F8}"/>
    <cellStyle name="Normal 9 3 2 6 4" xfId="18914" xr:uid="{51FFDC19-D17E-45BC-94D1-8C0C147F57BD}"/>
    <cellStyle name="Normal 9 3 2 6 5" xfId="33747" xr:uid="{6925B3B5-B94A-437F-B1CA-D7BF68F37ACA}"/>
    <cellStyle name="Normal 9 3 2 7" xfId="7311" xr:uid="{24860CCF-5D78-4CDE-86F0-3A333D105B4C}"/>
    <cellStyle name="Normal 9 3 2 7 2" xfId="14734" xr:uid="{3FAAA0BB-CF3D-49A6-ADDF-2BCE515B934D}"/>
    <cellStyle name="Normal 9 3 2 7 2 2" xfId="29572" xr:uid="{B9482E85-DA67-46D1-ACFF-B0C250CBF7B0}"/>
    <cellStyle name="Normal 9 3 2 7 2 3" xfId="44405" xr:uid="{1D4481DD-3A04-44DE-9FD9-49757CA0F9AC}"/>
    <cellStyle name="Normal 9 3 2 7 3" xfId="22152" xr:uid="{4A98E3A9-65E5-4892-A28F-12F280DEF8FB}"/>
    <cellStyle name="Normal 9 3 2 7 4" xfId="36985" xr:uid="{10CCCA27-8843-4F11-A38D-DA011D02E7E7}"/>
    <cellStyle name="Normal 9 3 2 8" xfId="9887" xr:uid="{D973DACB-6BA0-4C38-AD9A-5EA611B493C0}"/>
    <cellStyle name="Normal 9 3 2 8 2" xfId="24725" xr:uid="{AC70DDAB-5AE1-4ADF-AE80-32676CC80998}"/>
    <cellStyle name="Normal 9 3 2 8 3" xfId="39558" xr:uid="{C955E7CE-B0D4-49F7-8F3A-97A673A3B21E}"/>
    <cellStyle name="Normal 9 3 2 9" xfId="17305" xr:uid="{7A613686-9053-417D-92AA-7F2B49768643}"/>
    <cellStyle name="Normal 9 3 3" xfId="2384" xr:uid="{F86A281A-F941-4656-B4F3-2B85292F10A1}"/>
    <cellStyle name="Normal 9 3 3 10" xfId="32209" xr:uid="{FB65658B-42E0-4F64-AD23-417B4424E303}"/>
    <cellStyle name="Normal 9 3 3 2" xfId="4080" xr:uid="{6E1E1226-CF23-4E41-B558-DAE1E7EF0043}"/>
    <cellStyle name="Normal 9 3 3 2 2" xfId="5452" xr:uid="{498352A6-46A0-4981-B0C4-33ECBE0D8A41}"/>
    <cellStyle name="Normal 9 3 3 2 2 2" xfId="8691" xr:uid="{08508322-095A-493F-9F8D-CC0898B906BB}"/>
    <cellStyle name="Normal 9 3 3 2 2 2 2" xfId="16114" xr:uid="{1867569C-465F-4EAB-9603-020D837A5F8A}"/>
    <cellStyle name="Normal 9 3 3 2 2 2 2 2" xfId="30952" xr:uid="{123A55A9-1751-4395-9AF9-8D9DDCAA826E}"/>
    <cellStyle name="Normal 9 3 3 2 2 2 2 3" xfId="45785" xr:uid="{C64BBCBA-3EEF-4694-B3D9-D675EABCE75A}"/>
    <cellStyle name="Normal 9 3 3 2 2 2 3" xfId="23532" xr:uid="{7A6F9A1A-26FF-4F42-9D3D-7C07A62519DC}"/>
    <cellStyle name="Normal 9 3 3 2 2 2 4" xfId="38365" xr:uid="{C695C73A-E143-4982-9590-47EE3425D415}"/>
    <cellStyle name="Normal 9 3 3 2 2 3" xfId="12876" xr:uid="{42FB38C6-6734-41F5-8CE9-A62DA5B712C8}"/>
    <cellStyle name="Normal 9 3 3 2 2 3 2" xfId="27714" xr:uid="{B3994C20-E0C2-4A0F-83D9-DD49543E4598}"/>
    <cellStyle name="Normal 9 3 3 2 2 3 3" xfId="42547" xr:uid="{A0F9510A-974C-4A81-8AD2-A3A3676E9C2D}"/>
    <cellStyle name="Normal 9 3 3 2 2 4" xfId="20294" xr:uid="{29015485-563A-464F-BB75-9EACEBCFDA89}"/>
    <cellStyle name="Normal 9 3 3 2 2 5" xfId="35127" xr:uid="{2A3BB5E1-0CCC-476F-A29D-D5CAFAB518EA}"/>
    <cellStyle name="Normal 9 3 3 2 3" xfId="7315" xr:uid="{2EE6EE60-AC2B-4BD2-B641-AF34DF40BE2A}"/>
    <cellStyle name="Normal 9 3 3 2 3 2" xfId="14738" xr:uid="{9D0D4667-E63F-4DF8-A12A-0E2C7E2B4ED4}"/>
    <cellStyle name="Normal 9 3 3 2 3 2 2" xfId="29576" xr:uid="{148771D4-224B-4A43-B950-A52C828AC2A4}"/>
    <cellStyle name="Normal 9 3 3 2 3 2 3" xfId="44409" xr:uid="{B238001F-70B3-4371-A3BF-858DE4F523B8}"/>
    <cellStyle name="Normal 9 3 3 2 3 3" xfId="22156" xr:uid="{2DD59F94-D551-40B4-95F8-AE97D7A20E14}"/>
    <cellStyle name="Normal 9 3 3 2 3 4" xfId="36989" xr:uid="{257E52C3-C020-44E0-A262-72BAD348C088}"/>
    <cellStyle name="Normal 9 3 3 2 4" xfId="11500" xr:uid="{0752D9EF-D850-4E69-B948-7A3D88B71547}"/>
    <cellStyle name="Normal 9 3 3 2 4 2" xfId="26338" xr:uid="{0B23D72D-42BB-4DFB-B0D3-53F85C4B0E12}"/>
    <cellStyle name="Normal 9 3 3 2 4 3" xfId="41171" xr:uid="{3ADDBFF4-9BD6-4739-A1CB-9F0269DE6C3B}"/>
    <cellStyle name="Normal 9 3 3 2 5" xfId="18918" xr:uid="{8B1889F0-AA09-4D63-A6DA-C50215892869}"/>
    <cellStyle name="Normal 9 3 3 2 6" xfId="33751" xr:uid="{6A46456F-1F75-4785-A52D-1A216B6FEBFF}"/>
    <cellStyle name="Normal 9 3 3 3" xfId="4081" xr:uid="{01D5EC65-D04B-42A4-A892-477D0037C151}"/>
    <cellStyle name="Normal 9 3 3 3 2" xfId="5453" xr:uid="{28B876C1-B673-4C66-92A3-434F05896523}"/>
    <cellStyle name="Normal 9 3 3 3 2 2" xfId="8692" xr:uid="{D3AAD074-D06A-4B9B-AE99-9440BBE3427F}"/>
    <cellStyle name="Normal 9 3 3 3 2 2 2" xfId="16115" xr:uid="{E932F62A-5A4C-4C6C-B587-861921918AE6}"/>
    <cellStyle name="Normal 9 3 3 3 2 2 2 2" xfId="30953" xr:uid="{D6065004-D58D-466E-A94E-E5E9FB4F736E}"/>
    <cellStyle name="Normal 9 3 3 3 2 2 2 3" xfId="45786" xr:uid="{2B49D34E-31A4-4620-AC30-868E90E7EC87}"/>
    <cellStyle name="Normal 9 3 3 3 2 2 3" xfId="23533" xr:uid="{935F9B97-C848-4D35-9910-11A6FC51CB76}"/>
    <cellStyle name="Normal 9 3 3 3 2 2 4" xfId="38366" xr:uid="{D242EAA3-9DD0-473D-A2E1-BC68B3CEA587}"/>
    <cellStyle name="Normal 9 3 3 3 2 3" xfId="12877" xr:uid="{AA2ED21D-BA9F-4A3C-93B3-FFDC4AE230FF}"/>
    <cellStyle name="Normal 9 3 3 3 2 3 2" xfId="27715" xr:uid="{C61CB219-A61E-41AC-8021-492524C6C07C}"/>
    <cellStyle name="Normal 9 3 3 3 2 3 3" xfId="42548" xr:uid="{8677381A-485C-429A-8B84-69D5F87DD5C7}"/>
    <cellStyle name="Normal 9 3 3 3 2 4" xfId="20295" xr:uid="{8FD183B8-AED2-474E-B768-4E9602EC7461}"/>
    <cellStyle name="Normal 9 3 3 3 2 5" xfId="35128" xr:uid="{557452D3-3A89-45DF-8142-63FFF3FCC5B2}"/>
    <cellStyle name="Normal 9 3 3 3 3" xfId="7316" xr:uid="{1BD1283C-55DC-4708-A317-73791F9D6358}"/>
    <cellStyle name="Normal 9 3 3 3 3 2" xfId="14739" xr:uid="{8EF458E0-39F5-4A38-B96A-A4C3470B8E85}"/>
    <cellStyle name="Normal 9 3 3 3 3 2 2" xfId="29577" xr:uid="{B09BF025-13C0-4987-9637-99F0684B7C87}"/>
    <cellStyle name="Normal 9 3 3 3 3 2 3" xfId="44410" xr:uid="{4F338EF8-7D85-4933-9F23-804EC97B0653}"/>
    <cellStyle name="Normal 9 3 3 3 3 3" xfId="22157" xr:uid="{6C922789-6CB8-4404-902B-AF26D4BD5E01}"/>
    <cellStyle name="Normal 9 3 3 3 3 4" xfId="36990" xr:uid="{4A222995-6368-4968-8B52-C9E4E712528F}"/>
    <cellStyle name="Normal 9 3 3 3 4" xfId="11501" xr:uid="{336344DD-5F7A-4020-9674-A94B125BC47E}"/>
    <cellStyle name="Normal 9 3 3 3 4 2" xfId="26339" xr:uid="{EDA14FF7-B112-4717-A581-A1D3BB50D6D8}"/>
    <cellStyle name="Normal 9 3 3 3 4 3" xfId="41172" xr:uid="{996F70EE-671E-4267-A956-51EEED3D233C}"/>
    <cellStyle name="Normal 9 3 3 3 5" xfId="18919" xr:uid="{D4699D61-B741-48CD-B28E-8A6C953DD577}"/>
    <cellStyle name="Normal 9 3 3 3 6" xfId="33752" xr:uid="{B5937188-0B2C-4A35-AF4F-420B3DE90FB7}"/>
    <cellStyle name="Normal 9 3 3 4" xfId="5454" xr:uid="{6C468A0C-B02B-48A9-BFBB-064899BF9803}"/>
    <cellStyle name="Normal 9 3 3 4 2" xfId="8693" xr:uid="{5933E0D3-5EF9-4621-8B42-8EB9049850FE}"/>
    <cellStyle name="Normal 9 3 3 4 2 2" xfId="16116" xr:uid="{B6D991FD-D1F7-4B14-8806-9A88251A5A1A}"/>
    <cellStyle name="Normal 9 3 3 4 2 2 2" xfId="30954" xr:uid="{D8D3D3A2-13F5-43AC-96AB-715C93BEDF93}"/>
    <cellStyle name="Normal 9 3 3 4 2 2 3" xfId="45787" xr:uid="{CDB541DA-4E46-407B-954B-2E81055D47ED}"/>
    <cellStyle name="Normal 9 3 3 4 2 3" xfId="23534" xr:uid="{B3136159-9250-4776-BB1E-1437C8A3D764}"/>
    <cellStyle name="Normal 9 3 3 4 2 4" xfId="38367" xr:uid="{88A4B3C3-8185-4289-8A26-54CED9BD347C}"/>
    <cellStyle name="Normal 9 3 3 4 3" xfId="12878" xr:uid="{DE718637-9B3E-4DA5-B2DD-C2EA55B4BCE5}"/>
    <cellStyle name="Normal 9 3 3 4 3 2" xfId="27716" xr:uid="{1CEDD703-7BC4-4A06-B190-71637D2893F1}"/>
    <cellStyle name="Normal 9 3 3 4 3 3" xfId="42549" xr:uid="{D70CA73D-E103-4857-B9FD-CAB09E3C9824}"/>
    <cellStyle name="Normal 9 3 3 4 4" xfId="20296" xr:uid="{FA3A10ED-4077-4B57-9F60-46DBB7FD0BAC}"/>
    <cellStyle name="Normal 9 3 3 4 5" xfId="35129" xr:uid="{A75D3360-8582-4CCD-804C-B1546742AA56}"/>
    <cellStyle name="Normal 9 3 3 5" xfId="5989" xr:uid="{CE64E45F-1D94-4B76-9188-1A70CB22AA20}"/>
    <cellStyle name="Normal 9 3 3 5 2" xfId="9227" xr:uid="{18BC5371-F532-4AB1-BFE4-DDE9476D5268}"/>
    <cellStyle name="Normal 9 3 3 5 2 2" xfId="16650" xr:uid="{D166BC7F-D096-4261-A1E6-3049D47A9572}"/>
    <cellStyle name="Normal 9 3 3 5 2 2 2" xfId="31488" xr:uid="{B87C3CBD-7036-4070-91FA-6E06F8A164E9}"/>
    <cellStyle name="Normal 9 3 3 5 2 2 3" xfId="46321" xr:uid="{982C543D-8479-44E5-8226-CB790A148F49}"/>
    <cellStyle name="Normal 9 3 3 5 2 3" xfId="24068" xr:uid="{DE49FB21-A134-4D3C-A3DE-886E422617A2}"/>
    <cellStyle name="Normal 9 3 3 5 2 4" xfId="38901" xr:uid="{7708B7B1-9194-4145-BC80-0B698023C04A}"/>
    <cellStyle name="Normal 9 3 3 5 3" xfId="13412" xr:uid="{97086BE5-E71F-4697-9D13-69B0C4C86245}"/>
    <cellStyle name="Normal 9 3 3 5 3 2" xfId="28250" xr:uid="{F87FBAE1-8D06-4859-8055-0C13CF7B7F0F}"/>
    <cellStyle name="Normal 9 3 3 5 3 3" xfId="43083" xr:uid="{30CD02D8-48F7-4BFA-8392-95A8B7A84A14}"/>
    <cellStyle name="Normal 9 3 3 5 4" xfId="20830" xr:uid="{03467047-47A5-47F0-BB42-829637B33DC7}"/>
    <cellStyle name="Normal 9 3 3 5 5" xfId="35663" xr:uid="{24B91EFD-BA35-44D7-902A-0261A3CFAFB0}"/>
    <cellStyle name="Normal 9 3 3 6" xfId="4079" xr:uid="{121C97A1-C9C5-41B8-97BB-87D3B5F1B8DE}"/>
    <cellStyle name="Normal 9 3 3 6 2" xfId="9733" xr:uid="{B20F6D7E-0202-42EA-8898-2DD94038FC52}"/>
    <cellStyle name="Normal 9 3 3 6 2 2" xfId="17156" xr:uid="{97810705-71CD-4FF0-A007-38813DB251EB}"/>
    <cellStyle name="Normal 9 3 3 6 2 2 2" xfId="31994" xr:uid="{EE68B0A3-4908-4DD2-BBE9-3411D196983D}"/>
    <cellStyle name="Normal 9 3 3 6 2 2 3" xfId="46827" xr:uid="{578360B9-C489-4DCD-90F9-0CBED2E06B59}"/>
    <cellStyle name="Normal 9 3 3 6 2 3" xfId="24574" xr:uid="{CB795F61-9964-4F8E-A867-ACDC2F2B0413}"/>
    <cellStyle name="Normal 9 3 3 6 2 4" xfId="39407" xr:uid="{0684CA2A-47F6-4B85-A9AA-D2792D389C87}"/>
    <cellStyle name="Normal 9 3 3 6 3" xfId="11499" xr:uid="{0634E19F-B3D1-4D9A-888C-C5A4E88F0AF6}"/>
    <cellStyle name="Normal 9 3 3 6 3 2" xfId="26337" xr:uid="{FE481429-1F60-4012-A81F-C7A7C018AC11}"/>
    <cellStyle name="Normal 9 3 3 6 3 3" xfId="41170" xr:uid="{5F23612F-5C73-4AD8-87C7-364F85933DF3}"/>
    <cellStyle name="Normal 9 3 3 6 4" xfId="18917" xr:uid="{CCE85564-4C59-4FF8-9D00-3E2B42A15F9C}"/>
    <cellStyle name="Normal 9 3 3 6 5" xfId="33750" xr:uid="{27263CC4-3D50-4F35-B8D0-C802B3A0D403}"/>
    <cellStyle name="Normal 9 3 3 7" xfId="7314" xr:uid="{7BA2F794-5693-43A7-9D76-D314B8CEB95E}"/>
    <cellStyle name="Normal 9 3 3 7 2" xfId="14737" xr:uid="{A55A92D3-EEA2-4851-BA3C-726C53A990C4}"/>
    <cellStyle name="Normal 9 3 3 7 2 2" xfId="29575" xr:uid="{55C79AA8-2D81-46D9-BE0D-B0204C53A3FC}"/>
    <cellStyle name="Normal 9 3 3 7 2 3" xfId="44408" xr:uid="{90F128E1-EC97-4640-9647-F058EA468D8B}"/>
    <cellStyle name="Normal 9 3 3 7 3" xfId="22155" xr:uid="{133694DD-B8BB-4B87-A4A0-A781607E8782}"/>
    <cellStyle name="Normal 9 3 3 7 4" xfId="36988" xr:uid="{ED803B63-A281-4D0D-9AE9-848E208C3953}"/>
    <cellStyle name="Normal 9 3 3 8" xfId="9958" xr:uid="{E30D7ED4-0A33-4E06-9B9D-D0C20537642B}"/>
    <cellStyle name="Normal 9 3 3 8 2" xfId="24796" xr:uid="{997DE6E8-0301-459A-B873-58150F33283C}"/>
    <cellStyle name="Normal 9 3 3 8 3" xfId="39629" xr:uid="{8E6C1548-70CB-4143-8285-01498FF7C151}"/>
    <cellStyle name="Normal 9 3 3 9" xfId="17376" xr:uid="{62EB8F70-7BE1-454E-AD0B-02479814AF0A}"/>
    <cellStyle name="Normal 9 3 4" xfId="2499" xr:uid="{75EDE24A-CDE1-4446-BAB5-3206556298B2}"/>
    <cellStyle name="Normal 9 3 4 10" xfId="32285" xr:uid="{E04B2C9A-7B91-4B08-B6BD-5B574E5C1DA6}"/>
    <cellStyle name="Normal 9 3 4 2" xfId="4083" xr:uid="{72796B24-E67C-42CB-ABF2-A7858ABA7140}"/>
    <cellStyle name="Normal 9 3 4 2 2" xfId="5455" xr:uid="{55D87F25-3636-45DD-9667-905AE42CC527}"/>
    <cellStyle name="Normal 9 3 4 2 2 2" xfId="8694" xr:uid="{F0598CA5-B25F-4E92-914A-28FB5DC0F812}"/>
    <cellStyle name="Normal 9 3 4 2 2 2 2" xfId="16117" xr:uid="{92195CF0-FB8F-4F0B-8E6D-A221BC40A06E}"/>
    <cellStyle name="Normal 9 3 4 2 2 2 2 2" xfId="30955" xr:uid="{AF4763C5-0D04-49CA-9CCB-14CEC6AC4996}"/>
    <cellStyle name="Normal 9 3 4 2 2 2 2 3" xfId="45788" xr:uid="{43C8A58E-A69D-4918-836A-0DCCD7CF305B}"/>
    <cellStyle name="Normal 9 3 4 2 2 2 3" xfId="23535" xr:uid="{1D82FB98-48E5-46CE-9AD7-C0763F5E7BE1}"/>
    <cellStyle name="Normal 9 3 4 2 2 2 4" xfId="38368" xr:uid="{24572614-0960-4152-A99A-CA843750D163}"/>
    <cellStyle name="Normal 9 3 4 2 2 3" xfId="12879" xr:uid="{9ABE0271-8315-4BC5-981E-FB71156364BF}"/>
    <cellStyle name="Normal 9 3 4 2 2 3 2" xfId="27717" xr:uid="{07C976AE-3C3B-4ADA-8D84-8FB89C9D2595}"/>
    <cellStyle name="Normal 9 3 4 2 2 3 3" xfId="42550" xr:uid="{EBA72DB5-9220-4DB3-9243-F319DAF6FF25}"/>
    <cellStyle name="Normal 9 3 4 2 2 4" xfId="20297" xr:uid="{6411CC89-C88A-4480-A038-925A4771FE11}"/>
    <cellStyle name="Normal 9 3 4 2 2 5" xfId="35130" xr:uid="{74F6742C-6619-4D00-8B97-8426FAB0AC19}"/>
    <cellStyle name="Normal 9 3 4 2 3" xfId="7318" xr:uid="{FCD4538C-0BE5-43F7-8401-34E78F3EF6DC}"/>
    <cellStyle name="Normal 9 3 4 2 3 2" xfId="14741" xr:uid="{176AA576-3699-4E23-BB75-EF4CFBB13377}"/>
    <cellStyle name="Normal 9 3 4 2 3 2 2" xfId="29579" xr:uid="{36D15744-63EA-4832-98FB-264D5A8CA5EA}"/>
    <cellStyle name="Normal 9 3 4 2 3 2 3" xfId="44412" xr:uid="{3A51DC64-1204-48D8-85D2-CB5012822744}"/>
    <cellStyle name="Normal 9 3 4 2 3 3" xfId="22159" xr:uid="{274D5F0D-CF8C-4A8F-932B-7001BEC9638F}"/>
    <cellStyle name="Normal 9 3 4 2 3 4" xfId="36992" xr:uid="{856EFED7-46E4-4168-90C3-F313F3BD9E6A}"/>
    <cellStyle name="Normal 9 3 4 2 4" xfId="11503" xr:uid="{C9CB878F-325B-4F1B-B50E-E3C882F225EB}"/>
    <cellStyle name="Normal 9 3 4 2 4 2" xfId="26341" xr:uid="{87A83F7E-D994-4D2A-83B8-64D71ABF7236}"/>
    <cellStyle name="Normal 9 3 4 2 4 3" xfId="41174" xr:uid="{410092DF-B3CD-4D9E-A0DE-D6B261B7F6FC}"/>
    <cellStyle name="Normal 9 3 4 2 5" xfId="18921" xr:uid="{BC9DCFED-E85B-46F4-B172-3EE52049E8F9}"/>
    <cellStyle name="Normal 9 3 4 2 6" xfId="33754" xr:uid="{2A2EA8B1-90D1-4C0C-8DC0-4FEBFD3556B6}"/>
    <cellStyle name="Normal 9 3 4 3" xfId="4084" xr:uid="{7E4A9068-CEF8-4210-8E67-F4C7727A7B42}"/>
    <cellStyle name="Normal 9 3 4 3 2" xfId="5456" xr:uid="{607F3835-FDAC-4379-89BE-654E83343D04}"/>
    <cellStyle name="Normal 9 3 4 3 2 2" xfId="8695" xr:uid="{FF29D753-8751-49F6-930F-E1E5FBC2993B}"/>
    <cellStyle name="Normal 9 3 4 3 2 2 2" xfId="16118" xr:uid="{906CE6FD-ABA3-4290-A26A-6F89FAA3D22B}"/>
    <cellStyle name="Normal 9 3 4 3 2 2 2 2" xfId="30956" xr:uid="{0933EB52-FD32-486F-87CF-B98E3EFA350F}"/>
    <cellStyle name="Normal 9 3 4 3 2 2 2 3" xfId="45789" xr:uid="{91B7DAE5-4581-4645-A628-F525C3F93BE8}"/>
    <cellStyle name="Normal 9 3 4 3 2 2 3" xfId="23536" xr:uid="{1D6E978F-2F9D-4E41-9D55-05C0B225C27A}"/>
    <cellStyle name="Normal 9 3 4 3 2 2 4" xfId="38369" xr:uid="{FCFAEC8F-4C59-47C9-936E-34771950AB58}"/>
    <cellStyle name="Normal 9 3 4 3 2 3" xfId="12880" xr:uid="{C13F85A1-1424-405D-92CC-EA05A1A802DE}"/>
    <cellStyle name="Normal 9 3 4 3 2 3 2" xfId="27718" xr:uid="{F62630D0-5EAE-44FC-A178-8AA2C2E7F647}"/>
    <cellStyle name="Normal 9 3 4 3 2 3 3" xfId="42551" xr:uid="{010754F5-DA50-4313-A054-DD6CD140B23B}"/>
    <cellStyle name="Normal 9 3 4 3 2 4" xfId="20298" xr:uid="{71DA519D-B08B-48AB-89C5-AE9C2CB19786}"/>
    <cellStyle name="Normal 9 3 4 3 2 5" xfId="35131" xr:uid="{1A1FB494-743A-49F8-918D-01550C8138F4}"/>
    <cellStyle name="Normal 9 3 4 3 3" xfId="7319" xr:uid="{2E7084EB-5E58-45B3-90D0-727F04F05FCF}"/>
    <cellStyle name="Normal 9 3 4 3 3 2" xfId="14742" xr:uid="{BED4B9B8-6293-40DD-9C8C-9071C6B31C9B}"/>
    <cellStyle name="Normal 9 3 4 3 3 2 2" xfId="29580" xr:uid="{AD266B58-544B-4713-84DF-64D0CACB594C}"/>
    <cellStyle name="Normal 9 3 4 3 3 2 3" xfId="44413" xr:uid="{6A5B2A39-0ABF-4373-96B1-9C8D88FBDA15}"/>
    <cellStyle name="Normal 9 3 4 3 3 3" xfId="22160" xr:uid="{E3EDF2AA-709C-4F47-809D-294711E85F88}"/>
    <cellStyle name="Normal 9 3 4 3 3 4" xfId="36993" xr:uid="{71CC7D90-37B5-44E1-9D54-A43113AB60B3}"/>
    <cellStyle name="Normal 9 3 4 3 4" xfId="11504" xr:uid="{D55E41BD-45F2-49B8-ABB4-D5EBEEFD6EC8}"/>
    <cellStyle name="Normal 9 3 4 3 4 2" xfId="26342" xr:uid="{5CE3224F-4E82-489B-B71A-75540518EAD6}"/>
    <cellStyle name="Normal 9 3 4 3 4 3" xfId="41175" xr:uid="{E09325A8-7B23-4166-B7C6-29BD16F5D781}"/>
    <cellStyle name="Normal 9 3 4 3 5" xfId="18922" xr:uid="{E3754504-D4C1-491A-898F-D93D0428C61A}"/>
    <cellStyle name="Normal 9 3 4 3 6" xfId="33755" xr:uid="{2C50B3D2-F5D7-4A95-B47C-CD55D14AB25B}"/>
    <cellStyle name="Normal 9 3 4 4" xfId="5457" xr:uid="{2A093082-257E-4DAC-AA41-01F3035113D9}"/>
    <cellStyle name="Normal 9 3 4 4 2" xfId="8696" xr:uid="{23F28B91-CFF1-4C80-B1DC-82D04FC43137}"/>
    <cellStyle name="Normal 9 3 4 4 2 2" xfId="16119" xr:uid="{5D22CD3B-239F-47E5-B72E-3DCB085B5368}"/>
    <cellStyle name="Normal 9 3 4 4 2 2 2" xfId="30957" xr:uid="{F3599371-1BF2-4D22-ABCB-E7E5B9972D25}"/>
    <cellStyle name="Normal 9 3 4 4 2 2 3" xfId="45790" xr:uid="{77FDE335-C5C1-4EA5-B978-896076441C7B}"/>
    <cellStyle name="Normal 9 3 4 4 2 3" xfId="23537" xr:uid="{790B9E0D-5043-43A2-A0EA-3E947CF3C21F}"/>
    <cellStyle name="Normal 9 3 4 4 2 4" xfId="38370" xr:uid="{CD8422F1-F777-4839-8447-320776C61609}"/>
    <cellStyle name="Normal 9 3 4 4 3" xfId="12881" xr:uid="{8BFB87BF-AEAB-4C09-B257-48781D12E5D7}"/>
    <cellStyle name="Normal 9 3 4 4 3 2" xfId="27719" xr:uid="{FD864368-9CDD-43F4-9E64-9FC1539A161C}"/>
    <cellStyle name="Normal 9 3 4 4 3 3" xfId="42552" xr:uid="{B104D442-9A7D-4A88-A358-5895EFDCC925}"/>
    <cellStyle name="Normal 9 3 4 4 4" xfId="20299" xr:uid="{CD1428DA-E5BD-4BDA-881D-EAC9BE63189B}"/>
    <cellStyle name="Normal 9 3 4 4 5" xfId="35132" xr:uid="{3B7EE4A9-8149-4D8A-A6AD-1D982AFC79B3}"/>
    <cellStyle name="Normal 9 3 4 5" xfId="5658" xr:uid="{2B1365E0-015C-4120-87D6-AF39EE7B2734}"/>
    <cellStyle name="Normal 9 3 4 5 2" xfId="8898" xr:uid="{72EF488D-49D5-4FB6-BE46-05EA600D2486}"/>
    <cellStyle name="Normal 9 3 4 5 2 2" xfId="16321" xr:uid="{0A582AB9-CBC7-4248-A207-84E56D41B0F8}"/>
    <cellStyle name="Normal 9 3 4 5 2 2 2" xfId="31159" xr:uid="{B342F7F9-FD27-45EA-BD73-8A26DAC136D4}"/>
    <cellStyle name="Normal 9 3 4 5 2 2 3" xfId="45992" xr:uid="{A4A0C43E-523A-49C1-B744-963C08C27F6C}"/>
    <cellStyle name="Normal 9 3 4 5 2 3" xfId="23739" xr:uid="{DEEDDF3C-20FB-4368-9425-DCC775A84719}"/>
    <cellStyle name="Normal 9 3 4 5 2 4" xfId="38572" xr:uid="{D6C669BA-DAA9-40B9-9B8C-5E64EE7739B9}"/>
    <cellStyle name="Normal 9 3 4 5 3" xfId="13083" xr:uid="{1A0A1FAD-3426-4F45-9DE5-567BB0860DBA}"/>
    <cellStyle name="Normal 9 3 4 5 3 2" xfId="27921" xr:uid="{50597620-7D2A-4915-B542-48BF8B6DC8BD}"/>
    <cellStyle name="Normal 9 3 4 5 3 3" xfId="42754" xr:uid="{935F68F7-75F1-41EF-BB55-9B029942BAD1}"/>
    <cellStyle name="Normal 9 3 4 5 4" xfId="20501" xr:uid="{0E5F8DD4-558C-4EE3-AB04-77D956EEC2B4}"/>
    <cellStyle name="Normal 9 3 4 5 5" xfId="35334" xr:uid="{1EEF4093-B883-4EE4-BC60-6661120BD43A}"/>
    <cellStyle name="Normal 9 3 4 6" xfId="4082" xr:uid="{3C7E4854-9A1F-4AF9-94A1-D1BBDEA05CE2}"/>
    <cellStyle name="Normal 9 3 4 6 2" xfId="9734" xr:uid="{C43E0CA7-6290-4688-B21E-72178165BFE0}"/>
    <cellStyle name="Normal 9 3 4 6 2 2" xfId="17157" xr:uid="{B37F2427-C4FD-4BF3-B986-7B526DE8A263}"/>
    <cellStyle name="Normal 9 3 4 6 2 2 2" xfId="31995" xr:uid="{64127763-54E3-47D0-8609-B13CBF412F1E}"/>
    <cellStyle name="Normal 9 3 4 6 2 2 3" xfId="46828" xr:uid="{9C9C2475-CDFE-469B-99D5-0C439467FD66}"/>
    <cellStyle name="Normal 9 3 4 6 2 3" xfId="24575" xr:uid="{AC0EBD34-921E-4BCD-9332-E5B1A7B55275}"/>
    <cellStyle name="Normal 9 3 4 6 2 4" xfId="39408" xr:uid="{77432C10-A011-4725-9BDD-DD9D05E5A9BB}"/>
    <cellStyle name="Normal 9 3 4 6 3" xfId="11502" xr:uid="{CB01E732-411E-4A34-9D54-2D300DD5EE8E}"/>
    <cellStyle name="Normal 9 3 4 6 3 2" xfId="26340" xr:uid="{10F5E2BD-F3D0-473A-8C5F-A736BF7C1020}"/>
    <cellStyle name="Normal 9 3 4 6 3 3" xfId="41173" xr:uid="{DA5AD071-F3FA-42ED-B275-4C9DF6935E39}"/>
    <cellStyle name="Normal 9 3 4 6 4" xfId="18920" xr:uid="{D4358DE3-1939-4F80-B86A-428447688A1A}"/>
    <cellStyle name="Normal 9 3 4 6 5" xfId="33753" xr:uid="{8B178952-9EA7-4DAB-91FC-8DCC9B3FB25F}"/>
    <cellStyle name="Normal 9 3 4 7" xfId="7317" xr:uid="{636A5211-3D61-4CBF-922B-1F9EA4EA7ACE}"/>
    <cellStyle name="Normal 9 3 4 7 2" xfId="14740" xr:uid="{9E6E792F-2E5C-4659-BD0E-2FAF8475BDA8}"/>
    <cellStyle name="Normal 9 3 4 7 2 2" xfId="29578" xr:uid="{75FAFD62-4A13-4C5C-B57E-8CD6B0A7C4B1}"/>
    <cellStyle name="Normal 9 3 4 7 2 3" xfId="44411" xr:uid="{8AADFCFD-187B-4D0C-99A2-D060007E6631}"/>
    <cellStyle name="Normal 9 3 4 7 3" xfId="22158" xr:uid="{627CB5B5-15BA-4898-A082-296B7EF58456}"/>
    <cellStyle name="Normal 9 3 4 7 4" xfId="36991" xr:uid="{CE6FA4AC-3C96-41DD-99EF-282685B8FAD0}"/>
    <cellStyle name="Normal 9 3 4 8" xfId="10034" xr:uid="{E66E4E5D-BDC6-4BD6-9BF1-70535FD83E5A}"/>
    <cellStyle name="Normal 9 3 4 8 2" xfId="24872" xr:uid="{130B5FEB-57EF-470E-9D69-29444E6A1B5F}"/>
    <cellStyle name="Normal 9 3 4 8 3" xfId="39705" xr:uid="{2BB87D4F-7AEB-4DF2-A4C6-8DCD4E92F45A}"/>
    <cellStyle name="Normal 9 3 4 9" xfId="17452" xr:uid="{6A8F990D-B8DC-4A63-980E-2A8C66D0C0AD}"/>
    <cellStyle name="Normal 9 3 5" xfId="2534" xr:uid="{6680B6E2-FD29-486D-805F-C7A8EA5D899D}"/>
    <cellStyle name="Normal 9 3 5 10" xfId="32317" xr:uid="{79942F90-0E16-451F-B709-F75EC9385EC3}"/>
    <cellStyle name="Normal 9 3 5 2" xfId="4086" xr:uid="{F91FC2A9-200A-4B5C-A23E-45E0DE80FDAF}"/>
    <cellStyle name="Normal 9 3 5 2 2" xfId="5458" xr:uid="{F0DA7A27-F7C5-4482-9ADB-DD4E8D085927}"/>
    <cellStyle name="Normal 9 3 5 2 2 2" xfId="8697" xr:uid="{6F00A8DC-9394-4E2F-92C0-610EF5919CF3}"/>
    <cellStyle name="Normal 9 3 5 2 2 2 2" xfId="16120" xr:uid="{9379478F-F5D1-47DC-B4C3-CBEF4C015906}"/>
    <cellStyle name="Normal 9 3 5 2 2 2 2 2" xfId="30958" xr:uid="{E67A393E-6B73-4DBE-87E8-C909ECF133F4}"/>
    <cellStyle name="Normal 9 3 5 2 2 2 2 3" xfId="45791" xr:uid="{7B66F05E-7C37-4506-A769-ABB638DE63DA}"/>
    <cellStyle name="Normal 9 3 5 2 2 2 3" xfId="23538" xr:uid="{0E7216E7-E144-4EDF-9A26-BE633AA6837F}"/>
    <cellStyle name="Normal 9 3 5 2 2 2 4" xfId="38371" xr:uid="{C914C30A-6F06-4D4E-AE56-9005526E61B1}"/>
    <cellStyle name="Normal 9 3 5 2 2 3" xfId="12882" xr:uid="{842EAB24-F936-4D19-A3B6-46B3162C1971}"/>
    <cellStyle name="Normal 9 3 5 2 2 3 2" xfId="27720" xr:uid="{3A80577F-05A1-48D6-A6AD-AAED189AB55F}"/>
    <cellStyle name="Normal 9 3 5 2 2 3 3" xfId="42553" xr:uid="{CCEB4AB5-E2FD-431F-8C40-0042939D7D03}"/>
    <cellStyle name="Normal 9 3 5 2 2 4" xfId="20300" xr:uid="{21360B95-4A2B-4A6C-999B-239B731475D3}"/>
    <cellStyle name="Normal 9 3 5 2 2 5" xfId="35133" xr:uid="{F4391091-07F7-496C-B3CD-0056F3877AC0}"/>
    <cellStyle name="Normal 9 3 5 2 3" xfId="7321" xr:uid="{C0189739-433D-4674-AC31-178677E29A8F}"/>
    <cellStyle name="Normal 9 3 5 2 3 2" xfId="14744" xr:uid="{5904F66E-6B10-4F48-BB89-6F3981D6C7DC}"/>
    <cellStyle name="Normal 9 3 5 2 3 2 2" xfId="29582" xr:uid="{2E8B221F-9F18-4B5A-9501-9D38B05DF235}"/>
    <cellStyle name="Normal 9 3 5 2 3 2 3" xfId="44415" xr:uid="{900AD240-B0EE-407A-BB63-7018786B86FE}"/>
    <cellStyle name="Normal 9 3 5 2 3 3" xfId="22162" xr:uid="{FF85255B-4BC0-4131-957F-48F6AC66440B}"/>
    <cellStyle name="Normal 9 3 5 2 3 4" xfId="36995" xr:uid="{C0479F7B-84A9-4D99-A2BB-66E5928E346F}"/>
    <cellStyle name="Normal 9 3 5 2 4" xfId="11506" xr:uid="{20A2F241-6C2D-4925-A130-E36F62313E1A}"/>
    <cellStyle name="Normal 9 3 5 2 4 2" xfId="26344" xr:uid="{05657ABD-0C9B-4D6B-A6D9-DF9EB4A08F0D}"/>
    <cellStyle name="Normal 9 3 5 2 4 3" xfId="41177" xr:uid="{0C3A4CA4-FA6C-4C9D-9445-9FBC3C2192F3}"/>
    <cellStyle name="Normal 9 3 5 2 5" xfId="18924" xr:uid="{9C49BF63-0A33-49F7-94F0-906EE09B88E8}"/>
    <cellStyle name="Normal 9 3 5 2 6" xfId="33757" xr:uid="{E1556EE6-AEF2-4FCA-8689-A8B8DC0414A8}"/>
    <cellStyle name="Normal 9 3 5 3" xfId="4087" xr:uid="{82C3F999-399D-4245-82D0-1ED5096CDE3B}"/>
    <cellStyle name="Normal 9 3 5 3 2" xfId="5459" xr:uid="{954BE529-9EB1-48A7-A736-83312D504F83}"/>
    <cellStyle name="Normal 9 3 5 3 2 2" xfId="8698" xr:uid="{2E9A34F0-EC90-4F77-9930-C64242A43AE8}"/>
    <cellStyle name="Normal 9 3 5 3 2 2 2" xfId="16121" xr:uid="{9FFFA8B6-EA5C-4E4D-925C-4167DC90373D}"/>
    <cellStyle name="Normal 9 3 5 3 2 2 2 2" xfId="30959" xr:uid="{73B4EC72-E421-454D-9124-74A105AF6125}"/>
    <cellStyle name="Normal 9 3 5 3 2 2 2 3" xfId="45792" xr:uid="{456C0C77-C28B-48A3-A509-A347B27453C8}"/>
    <cellStyle name="Normal 9 3 5 3 2 2 3" xfId="23539" xr:uid="{8FA5523E-BC64-4E75-984D-F806F7D2FE0D}"/>
    <cellStyle name="Normal 9 3 5 3 2 2 4" xfId="38372" xr:uid="{AE10C7DB-61CF-4ECE-A5B2-CDF104B911F2}"/>
    <cellStyle name="Normal 9 3 5 3 2 3" xfId="12883" xr:uid="{CC3C471A-1693-4973-AA3D-8248925AAC8C}"/>
    <cellStyle name="Normal 9 3 5 3 2 3 2" xfId="27721" xr:uid="{A71D23C2-8B94-4BD1-AD06-FB559907BCC8}"/>
    <cellStyle name="Normal 9 3 5 3 2 3 3" xfId="42554" xr:uid="{FC4DEA0D-7595-4367-8BDE-449979F95D32}"/>
    <cellStyle name="Normal 9 3 5 3 2 4" xfId="20301" xr:uid="{2D417E64-03AC-465E-8B26-58C654193DD4}"/>
    <cellStyle name="Normal 9 3 5 3 2 5" xfId="35134" xr:uid="{D072C255-8303-4635-8903-5528E23E3E38}"/>
    <cellStyle name="Normal 9 3 5 3 3" xfId="7322" xr:uid="{7BC027E1-3B60-482F-969F-32562D6FD55E}"/>
    <cellStyle name="Normal 9 3 5 3 3 2" xfId="14745" xr:uid="{7BEB31B2-5649-42B5-8CDE-F5E987240D16}"/>
    <cellStyle name="Normal 9 3 5 3 3 2 2" xfId="29583" xr:uid="{1F2A6DD3-9CF0-4AAA-9CDA-D0B390ADF11C}"/>
    <cellStyle name="Normal 9 3 5 3 3 2 3" xfId="44416" xr:uid="{36EF77A4-960F-4587-AAE9-DB3ECBF14F16}"/>
    <cellStyle name="Normal 9 3 5 3 3 3" xfId="22163" xr:uid="{C09A7ED9-F3E7-488B-9274-8E5E3B4A1D23}"/>
    <cellStyle name="Normal 9 3 5 3 3 4" xfId="36996" xr:uid="{951B8BA1-2117-4B66-A9AA-46089C91DCF1}"/>
    <cellStyle name="Normal 9 3 5 3 4" xfId="11507" xr:uid="{1A4D9E84-A5EA-4122-B3D2-FEFFB61933A0}"/>
    <cellStyle name="Normal 9 3 5 3 4 2" xfId="26345" xr:uid="{5E6AFE08-CAD6-4037-91D3-51CDB888AE78}"/>
    <cellStyle name="Normal 9 3 5 3 4 3" xfId="41178" xr:uid="{30D1C68C-96C2-4505-B00D-9B132ECA9A12}"/>
    <cellStyle name="Normal 9 3 5 3 5" xfId="18925" xr:uid="{6D937B77-A9E9-4681-BF56-A58E3C73B448}"/>
    <cellStyle name="Normal 9 3 5 3 6" xfId="33758" xr:uid="{7C5B4012-A42F-49F8-947C-169A7FFB9FB2}"/>
    <cellStyle name="Normal 9 3 5 4" xfId="5460" xr:uid="{EA69DF8D-D4BD-4F87-A86A-165E7403C9B8}"/>
    <cellStyle name="Normal 9 3 5 4 2" xfId="8699" xr:uid="{D7CB77E8-0389-42B9-83C5-70EFE416E606}"/>
    <cellStyle name="Normal 9 3 5 4 2 2" xfId="16122" xr:uid="{36A01A09-97EC-4B01-9540-61B0B3CDF22F}"/>
    <cellStyle name="Normal 9 3 5 4 2 2 2" xfId="30960" xr:uid="{B9927683-8580-4A70-A3F7-263EECD76ED3}"/>
    <cellStyle name="Normal 9 3 5 4 2 2 3" xfId="45793" xr:uid="{9E42973E-85A8-4256-A2D3-C220BC05F733}"/>
    <cellStyle name="Normal 9 3 5 4 2 3" xfId="23540" xr:uid="{B7D1783A-AC88-4D27-ACA7-DCB8F9FFB302}"/>
    <cellStyle name="Normal 9 3 5 4 2 4" xfId="38373" xr:uid="{93B75790-77F4-448F-BDC6-23469BA2ABF9}"/>
    <cellStyle name="Normal 9 3 5 4 3" xfId="12884" xr:uid="{71E2DAB1-0059-4509-A73E-3E602879FA3A}"/>
    <cellStyle name="Normal 9 3 5 4 3 2" xfId="27722" xr:uid="{5657B8A9-C8B5-4846-B3B1-3DA4BB77964A}"/>
    <cellStyle name="Normal 9 3 5 4 3 3" xfId="42555" xr:uid="{22BEB661-3224-469D-9C9E-40A6AB4E1B8A}"/>
    <cellStyle name="Normal 9 3 5 4 4" xfId="20302" xr:uid="{CB70FF0B-98AD-4F90-9A3C-8561A182B313}"/>
    <cellStyle name="Normal 9 3 5 4 5" xfId="35135" xr:uid="{FBC94D3C-D376-4600-8671-BDE3F2FB55B1}"/>
    <cellStyle name="Normal 9 3 5 5" xfId="6053" xr:uid="{471E6B42-A27C-44B5-AF11-15A5815034FA}"/>
    <cellStyle name="Normal 9 3 5 5 2" xfId="9291" xr:uid="{217E88CD-B5FC-451E-A2BD-F1B86C9A90B9}"/>
    <cellStyle name="Normal 9 3 5 5 2 2" xfId="16714" xr:uid="{A870966D-33AD-437C-B1BE-2C0909480890}"/>
    <cellStyle name="Normal 9 3 5 5 2 2 2" xfId="31552" xr:uid="{B942AD0D-E26E-40A7-8891-78CA20B72330}"/>
    <cellStyle name="Normal 9 3 5 5 2 2 3" xfId="46385" xr:uid="{6D380AD7-6122-4CD3-B475-5D64144AF293}"/>
    <cellStyle name="Normal 9 3 5 5 2 3" xfId="24132" xr:uid="{803B57CA-766D-4E22-BF64-26B253A5F71A}"/>
    <cellStyle name="Normal 9 3 5 5 2 4" xfId="38965" xr:uid="{4C39990A-F581-4967-91ED-54F75D4C859B}"/>
    <cellStyle name="Normal 9 3 5 5 3" xfId="13476" xr:uid="{8119E143-C16D-4D21-95FC-1D647209CE16}"/>
    <cellStyle name="Normal 9 3 5 5 3 2" xfId="28314" xr:uid="{1DC24B97-356B-4A52-8F5A-356C8FC93A34}"/>
    <cellStyle name="Normal 9 3 5 5 3 3" xfId="43147" xr:uid="{56047237-BE9A-4B45-9582-98D829E164F2}"/>
    <cellStyle name="Normal 9 3 5 5 4" xfId="20894" xr:uid="{F6464D00-BB49-4F60-AD8D-B69855963784}"/>
    <cellStyle name="Normal 9 3 5 5 5" xfId="35727" xr:uid="{F2576711-D3A2-49D1-8895-70477B3C34CA}"/>
    <cellStyle name="Normal 9 3 5 6" xfId="4085" xr:uid="{6A5A88D3-D1F3-4DAE-8616-5D71CD214D81}"/>
    <cellStyle name="Normal 9 3 5 6 2" xfId="9735" xr:uid="{418ADAD7-83C9-4A24-A3D9-1449970931A5}"/>
    <cellStyle name="Normal 9 3 5 6 2 2" xfId="17158" xr:uid="{8DCE323A-F21A-4E87-AC75-2EB588FED94E}"/>
    <cellStyle name="Normal 9 3 5 6 2 2 2" xfId="31996" xr:uid="{705EB130-3995-480F-8399-0EB3D58A663A}"/>
    <cellStyle name="Normal 9 3 5 6 2 2 3" xfId="46829" xr:uid="{4D4D0B20-592A-4DF3-9AEB-80CB10A4FB53}"/>
    <cellStyle name="Normal 9 3 5 6 2 3" xfId="24576" xr:uid="{1B5FBCA6-5C52-40EB-B485-76454B7BE1E1}"/>
    <cellStyle name="Normal 9 3 5 6 2 4" xfId="39409" xr:uid="{DBA7BDB4-B111-4CDA-89DC-A30E1E026F64}"/>
    <cellStyle name="Normal 9 3 5 6 3" xfId="11505" xr:uid="{96153295-36B6-4002-8360-689B0C5BF11B}"/>
    <cellStyle name="Normal 9 3 5 6 3 2" xfId="26343" xr:uid="{33660068-FB25-4166-AE00-0C44F74C6559}"/>
    <cellStyle name="Normal 9 3 5 6 3 3" xfId="41176" xr:uid="{F4C85158-3F45-4DAB-B3F7-455BFDE9895E}"/>
    <cellStyle name="Normal 9 3 5 6 4" xfId="18923" xr:uid="{624B0F4B-FA7C-4570-B44A-CC37495950A6}"/>
    <cellStyle name="Normal 9 3 5 6 5" xfId="33756" xr:uid="{BB679154-4368-492F-8DFC-EFD04CAC34BC}"/>
    <cellStyle name="Normal 9 3 5 7" xfId="7320" xr:uid="{34CCAC32-A84D-4894-96A7-F9DAE03E50E8}"/>
    <cellStyle name="Normal 9 3 5 7 2" xfId="14743" xr:uid="{B99F3668-582D-45EB-9659-7BDA74E39F20}"/>
    <cellStyle name="Normal 9 3 5 7 2 2" xfId="29581" xr:uid="{1461518B-4676-4AF9-85F1-746C9F5678B6}"/>
    <cellStyle name="Normal 9 3 5 7 2 3" xfId="44414" xr:uid="{04EE4BD7-4257-4122-9DC9-6BBC60BC59E0}"/>
    <cellStyle name="Normal 9 3 5 7 3" xfId="22161" xr:uid="{628933DD-2A15-4A8C-8E3E-6BE8C9A56C5B}"/>
    <cellStyle name="Normal 9 3 5 7 4" xfId="36994" xr:uid="{4A88B6D3-3495-4447-A351-D5ED45E8E436}"/>
    <cellStyle name="Normal 9 3 5 8" xfId="10066" xr:uid="{4865989C-6BE0-40C9-BFF8-C915CF016A27}"/>
    <cellStyle name="Normal 9 3 5 8 2" xfId="24904" xr:uid="{FA01052F-0F4D-4847-8C02-47200A576AE8}"/>
    <cellStyle name="Normal 9 3 5 8 3" xfId="39737" xr:uid="{10B7AFCB-7DC9-4FAE-893F-5586BB126343}"/>
    <cellStyle name="Normal 9 3 5 9" xfId="17484" xr:uid="{9876D19E-627E-4DF1-B41C-066A74CC5930}"/>
    <cellStyle name="Normal 9 3 6" xfId="2353" xr:uid="{2AF79433-3D7F-4406-AAC5-01677D4B1C7F}"/>
    <cellStyle name="Normal 9 3 6 10" xfId="32180" xr:uid="{C3E888DF-10F1-4954-9A93-4D39991007BC}"/>
    <cellStyle name="Normal 9 3 6 2" xfId="4089" xr:uid="{F2173DA8-D751-42D5-A1D9-8558730BF7BC}"/>
    <cellStyle name="Normal 9 3 6 2 2" xfId="5461" xr:uid="{91F5023D-D148-4412-AB30-048EEE3101D8}"/>
    <cellStyle name="Normal 9 3 6 2 2 2" xfId="8700" xr:uid="{AEE94FD4-A77E-4C20-ADF7-529360951EC9}"/>
    <cellStyle name="Normal 9 3 6 2 2 2 2" xfId="16123" xr:uid="{DE96709F-42D6-40C0-8E96-3B144C92FA6A}"/>
    <cellStyle name="Normal 9 3 6 2 2 2 2 2" xfId="30961" xr:uid="{6976930C-4E34-46C9-BC13-68D0AEE15879}"/>
    <cellStyle name="Normal 9 3 6 2 2 2 2 3" xfId="45794" xr:uid="{5226F664-3713-4E49-A57F-C3F4A6E41840}"/>
    <cellStyle name="Normal 9 3 6 2 2 2 3" xfId="23541" xr:uid="{990CD26E-3841-447F-8656-8225F7C53668}"/>
    <cellStyle name="Normal 9 3 6 2 2 2 4" xfId="38374" xr:uid="{08EC277B-C81A-489E-97FA-D59A6349CDAE}"/>
    <cellStyle name="Normal 9 3 6 2 2 3" xfId="12885" xr:uid="{0A2953EE-6790-4F49-8E39-D16F9450F05A}"/>
    <cellStyle name="Normal 9 3 6 2 2 3 2" xfId="27723" xr:uid="{E38E1A46-AB65-4303-8AC3-D9F8462229B6}"/>
    <cellStyle name="Normal 9 3 6 2 2 3 3" xfId="42556" xr:uid="{016966D5-B634-4FFB-8EB5-36D7D042B6CB}"/>
    <cellStyle name="Normal 9 3 6 2 2 4" xfId="20303" xr:uid="{F3B3965B-6129-49B8-B31F-C9DBC386B957}"/>
    <cellStyle name="Normal 9 3 6 2 2 5" xfId="35136" xr:uid="{A1D6F74E-CC10-4DBA-8BED-20539C557621}"/>
    <cellStyle name="Normal 9 3 6 2 3" xfId="7324" xr:uid="{D33A2F31-5703-4036-81B8-8997582514F7}"/>
    <cellStyle name="Normal 9 3 6 2 3 2" xfId="14747" xr:uid="{11B8E206-15C7-4D59-9AC3-BD34063DABF0}"/>
    <cellStyle name="Normal 9 3 6 2 3 2 2" xfId="29585" xr:uid="{13314CD2-F364-411E-9BFE-E1E07FAD74BC}"/>
    <cellStyle name="Normal 9 3 6 2 3 2 3" xfId="44418" xr:uid="{E4DB3E2B-4116-4C34-A7A2-C91EF956EF45}"/>
    <cellStyle name="Normal 9 3 6 2 3 3" xfId="22165" xr:uid="{46395BD0-0A37-4C57-AFBC-CF7170919436}"/>
    <cellStyle name="Normal 9 3 6 2 3 4" xfId="36998" xr:uid="{83E2DF5E-769C-46B3-A3CE-107CA9235D66}"/>
    <cellStyle name="Normal 9 3 6 2 4" xfId="11509" xr:uid="{46416496-3489-48D0-AC39-E8D0A16E3044}"/>
    <cellStyle name="Normal 9 3 6 2 4 2" xfId="26347" xr:uid="{42A9483F-5822-4016-818F-72234B910BA7}"/>
    <cellStyle name="Normal 9 3 6 2 4 3" xfId="41180" xr:uid="{67582E1A-7A80-47DC-83CB-5FD34D1F7586}"/>
    <cellStyle name="Normal 9 3 6 2 5" xfId="18927" xr:uid="{45C64E17-E997-47B9-827A-B2B0DE7A00A9}"/>
    <cellStyle name="Normal 9 3 6 2 6" xfId="33760" xr:uid="{0268CCEC-BF01-4087-B7F8-2BFDDA3CD01E}"/>
    <cellStyle name="Normal 9 3 6 3" xfId="4090" xr:uid="{7680FC1A-DA51-434F-841C-64204A8F90AA}"/>
    <cellStyle name="Normal 9 3 6 3 2" xfId="5462" xr:uid="{8F1ECA36-4BFF-4ED7-8187-6BA17C647906}"/>
    <cellStyle name="Normal 9 3 6 3 2 2" xfId="8701" xr:uid="{EF010AD8-C88F-4B74-A6AE-4AB93C821A5C}"/>
    <cellStyle name="Normal 9 3 6 3 2 2 2" xfId="16124" xr:uid="{460FACA6-D8A0-4052-AB2C-1E44F6BBB850}"/>
    <cellStyle name="Normal 9 3 6 3 2 2 2 2" xfId="30962" xr:uid="{355C31BE-57BF-4923-A3F1-ADAAE5106400}"/>
    <cellStyle name="Normal 9 3 6 3 2 2 2 3" xfId="45795" xr:uid="{184684E2-97ED-4752-9ACB-35AEA35372C1}"/>
    <cellStyle name="Normal 9 3 6 3 2 2 3" xfId="23542" xr:uid="{88865467-9C81-4CAD-9533-188C08104643}"/>
    <cellStyle name="Normal 9 3 6 3 2 2 4" xfId="38375" xr:uid="{D99290FC-BC9F-431B-90BF-FB97A6045447}"/>
    <cellStyle name="Normal 9 3 6 3 2 3" xfId="12886" xr:uid="{64F60115-43F7-4590-8704-04D5EE1617EF}"/>
    <cellStyle name="Normal 9 3 6 3 2 3 2" xfId="27724" xr:uid="{5DEB8BEF-1B25-481D-B254-EECC17C94E5D}"/>
    <cellStyle name="Normal 9 3 6 3 2 3 3" xfId="42557" xr:uid="{76816FAA-860F-44A0-9B28-ED522874DE88}"/>
    <cellStyle name="Normal 9 3 6 3 2 4" xfId="20304" xr:uid="{BB4FC406-9065-467C-A397-B50A6E9D6FC9}"/>
    <cellStyle name="Normal 9 3 6 3 2 5" xfId="35137" xr:uid="{D779494C-8F5B-4052-B800-C4E5A4A00DCB}"/>
    <cellStyle name="Normal 9 3 6 3 3" xfId="7325" xr:uid="{7C22029D-2FB5-4FD3-AB10-58D477BEF122}"/>
    <cellStyle name="Normal 9 3 6 3 3 2" xfId="14748" xr:uid="{6008FA6A-2255-436B-8116-7A07CA581DB0}"/>
    <cellStyle name="Normal 9 3 6 3 3 2 2" xfId="29586" xr:uid="{AB9695C6-12DC-421E-AD84-3A03009F2068}"/>
    <cellStyle name="Normal 9 3 6 3 3 2 3" xfId="44419" xr:uid="{F2DB4E2D-CC07-4063-9523-39AAA252BACF}"/>
    <cellStyle name="Normal 9 3 6 3 3 3" xfId="22166" xr:uid="{B3EDF5F3-A1B9-4352-B389-84E87B25DE86}"/>
    <cellStyle name="Normal 9 3 6 3 3 4" xfId="36999" xr:uid="{18FC8E51-0140-49BD-A445-005A77B0D47F}"/>
    <cellStyle name="Normal 9 3 6 3 4" xfId="11510" xr:uid="{4D527694-40E3-41E4-8915-26A8F289BBF9}"/>
    <cellStyle name="Normal 9 3 6 3 4 2" xfId="26348" xr:uid="{CEBCEA7F-7F49-4817-9AC4-047B42F1D810}"/>
    <cellStyle name="Normal 9 3 6 3 4 3" xfId="41181" xr:uid="{9C3C2FE3-E6BE-46D1-A9D6-E6AFB266905D}"/>
    <cellStyle name="Normal 9 3 6 3 5" xfId="18928" xr:uid="{2D3048E2-67B0-4F0C-8C1F-AB6621C72D8C}"/>
    <cellStyle name="Normal 9 3 6 3 6" xfId="33761" xr:uid="{537A102D-63E4-427C-B51E-4E704CDE3B39}"/>
    <cellStyle name="Normal 9 3 6 4" xfId="5463" xr:uid="{6697A01E-6F5D-4A9D-B9CF-B6F4BFB40A1C}"/>
    <cellStyle name="Normal 9 3 6 4 2" xfId="8702" xr:uid="{B9110B48-B1DD-4D6D-8AA4-F531FFE986B1}"/>
    <cellStyle name="Normal 9 3 6 4 2 2" xfId="16125" xr:uid="{2C05D34E-8B50-44A2-B257-02BCC2BAA9C1}"/>
    <cellStyle name="Normal 9 3 6 4 2 2 2" xfId="30963" xr:uid="{2801DE2A-3401-4B17-B986-366F7DD63BC1}"/>
    <cellStyle name="Normal 9 3 6 4 2 2 3" xfId="45796" xr:uid="{1063D9E5-1251-4F40-B9DF-81BD876F3A69}"/>
    <cellStyle name="Normal 9 3 6 4 2 3" xfId="23543" xr:uid="{C93C189B-2837-4AC2-981A-EFEF3C518B7F}"/>
    <cellStyle name="Normal 9 3 6 4 2 4" xfId="38376" xr:uid="{9AFE80ED-4E7C-42A8-82FC-2CB107066957}"/>
    <cellStyle name="Normal 9 3 6 4 3" xfId="12887" xr:uid="{A3DE9A59-B25D-4B0F-8F74-9B4AB9765E4A}"/>
    <cellStyle name="Normal 9 3 6 4 3 2" xfId="27725" xr:uid="{D4F5273D-1C94-43DD-9DD3-2B450EC70907}"/>
    <cellStyle name="Normal 9 3 6 4 3 3" xfId="42558" xr:uid="{F8A848ED-4B93-46F7-AC36-82D07D4CC03C}"/>
    <cellStyle name="Normal 9 3 6 4 4" xfId="20305" xr:uid="{3D628C17-1813-4E85-8125-045AC6B82E1A}"/>
    <cellStyle name="Normal 9 3 6 4 5" xfId="35138" xr:uid="{4ED732FA-886F-4FCB-B767-55B3AF9BDBAE}"/>
    <cellStyle name="Normal 9 3 6 5" xfId="5778" xr:uid="{7964B259-CD99-4837-B5A5-A6F5C40D1D0D}"/>
    <cellStyle name="Normal 9 3 6 5 2" xfId="9018" xr:uid="{54AB3954-9588-4A4E-A32C-9801A8CD4640}"/>
    <cellStyle name="Normal 9 3 6 5 2 2" xfId="16441" xr:uid="{68631332-7762-498D-965E-5A37843AD8A7}"/>
    <cellStyle name="Normal 9 3 6 5 2 2 2" xfId="31279" xr:uid="{3E9C9675-4FFE-4596-9668-05D5E8065FD6}"/>
    <cellStyle name="Normal 9 3 6 5 2 2 3" xfId="46112" xr:uid="{1EE73914-6F7F-4EF8-8DEE-1283B9AEF1C9}"/>
    <cellStyle name="Normal 9 3 6 5 2 3" xfId="23859" xr:uid="{21B2B40B-3CD3-47FC-960B-0E6B40631FD7}"/>
    <cellStyle name="Normal 9 3 6 5 2 4" xfId="38692" xr:uid="{F6A1BAAC-C95C-4C35-9475-93B5D5CEC9AC}"/>
    <cellStyle name="Normal 9 3 6 5 3" xfId="13203" xr:uid="{C466E124-D201-4F65-BE71-01D849BFA746}"/>
    <cellStyle name="Normal 9 3 6 5 3 2" xfId="28041" xr:uid="{60D99C8D-AFDC-4805-8DC0-1A818FC7179F}"/>
    <cellStyle name="Normal 9 3 6 5 3 3" xfId="42874" xr:uid="{5B1915C3-FEF1-437B-9206-92979C069EC3}"/>
    <cellStyle name="Normal 9 3 6 5 4" xfId="20621" xr:uid="{B1A3942E-58E9-4E87-A288-C6DA0714EB69}"/>
    <cellStyle name="Normal 9 3 6 5 5" xfId="35454" xr:uid="{07052EA7-5CCD-41FB-A0C9-D9FF1C2635AC}"/>
    <cellStyle name="Normal 9 3 6 6" xfId="4088" xr:uid="{12C10BF2-07DE-4D6C-9F2D-B0927099003C}"/>
    <cellStyle name="Normal 9 3 6 6 2" xfId="9736" xr:uid="{446F119B-B565-4382-B7D3-22477245C8CA}"/>
    <cellStyle name="Normal 9 3 6 6 2 2" xfId="17159" xr:uid="{A19BD88F-752D-4EA9-92C5-ABAE8A79CCA8}"/>
    <cellStyle name="Normal 9 3 6 6 2 2 2" xfId="31997" xr:uid="{D149CD9F-4F3B-4EE4-A1CB-05B47E5A7B24}"/>
    <cellStyle name="Normal 9 3 6 6 2 2 3" xfId="46830" xr:uid="{4DE2600C-3971-441D-BE7A-92104073DCD4}"/>
    <cellStyle name="Normal 9 3 6 6 2 3" xfId="24577" xr:uid="{B453F054-D331-4F6C-B96F-D56EED9034E1}"/>
    <cellStyle name="Normal 9 3 6 6 2 4" xfId="39410" xr:uid="{6B470BEF-3FB6-49FE-8456-462E9F38B1E9}"/>
    <cellStyle name="Normal 9 3 6 6 3" xfId="11508" xr:uid="{52C2C726-64BA-41CD-8D40-AA3FDEFA108E}"/>
    <cellStyle name="Normal 9 3 6 6 3 2" xfId="26346" xr:uid="{0302B5C7-3B96-4818-ABBB-F7D098F9E355}"/>
    <cellStyle name="Normal 9 3 6 6 3 3" xfId="41179" xr:uid="{41ABC45B-F06C-47F4-B43B-90B6B9BB40FF}"/>
    <cellStyle name="Normal 9 3 6 6 4" xfId="18926" xr:uid="{AC953242-27D3-42C5-A7EA-D35FCBA399CC}"/>
    <cellStyle name="Normal 9 3 6 6 5" xfId="33759" xr:uid="{DBD0615D-8030-4EC5-A3AF-C9BA659FE767}"/>
    <cellStyle name="Normal 9 3 6 7" xfId="7323" xr:uid="{ACA6FC49-5218-4FE3-A0DD-43F51BFD6D02}"/>
    <cellStyle name="Normal 9 3 6 7 2" xfId="14746" xr:uid="{339FC94A-67E6-4F2D-90D3-7AD89BD9C8D4}"/>
    <cellStyle name="Normal 9 3 6 7 2 2" xfId="29584" xr:uid="{B2621CF2-EF11-4BBC-885A-C375040C8104}"/>
    <cellStyle name="Normal 9 3 6 7 2 3" xfId="44417" xr:uid="{45A6C4CB-C610-4C78-9994-1EA38185D3C1}"/>
    <cellStyle name="Normal 9 3 6 7 3" xfId="22164" xr:uid="{35477174-80EB-43CF-843B-D85BEE9B3806}"/>
    <cellStyle name="Normal 9 3 6 7 4" xfId="36997" xr:uid="{D3C063EE-CC93-4A8E-891B-08CC1BB45367}"/>
    <cellStyle name="Normal 9 3 6 8" xfId="9929" xr:uid="{EE185192-E05C-4EB5-A9C4-A7D62FBA6D18}"/>
    <cellStyle name="Normal 9 3 6 8 2" xfId="24767" xr:uid="{3F4F787E-CB60-49C7-A27B-78B225BEE018}"/>
    <cellStyle name="Normal 9 3 6 8 3" xfId="39600" xr:uid="{F6FA5C17-0F47-43DE-A537-42F13823CDA6}"/>
    <cellStyle name="Normal 9 3 6 9" xfId="17347" xr:uid="{9F0E1A03-0720-48AA-ADD5-263595768ABC}"/>
    <cellStyle name="Normal 9 3 7" xfId="4091" xr:uid="{EB1558F6-457B-4AC7-8E4A-C232E933A84E}"/>
    <cellStyle name="Normal 9 3 7 2" xfId="5464" xr:uid="{52585F3C-41E3-45C1-B16C-73E497A18309}"/>
    <cellStyle name="Normal 9 3 7 2 2" xfId="8703" xr:uid="{D417C040-82A3-4886-B81F-448E345C23D5}"/>
    <cellStyle name="Normal 9 3 7 2 2 2" xfId="16126" xr:uid="{22FD6999-CB98-49C3-9715-BB21C6E313AB}"/>
    <cellStyle name="Normal 9 3 7 2 2 2 2" xfId="30964" xr:uid="{F1CF3929-0740-4D59-AC95-B1E5FB92389A}"/>
    <cellStyle name="Normal 9 3 7 2 2 2 3" xfId="45797" xr:uid="{1956B3AC-1562-4D9C-87F8-72A9658F80F7}"/>
    <cellStyle name="Normal 9 3 7 2 2 3" xfId="23544" xr:uid="{E4AD7288-098A-4825-95D0-4AABC81EF15D}"/>
    <cellStyle name="Normal 9 3 7 2 2 4" xfId="38377" xr:uid="{C369384B-D2E4-4608-A578-520AEED95262}"/>
    <cellStyle name="Normal 9 3 7 2 3" xfId="12888" xr:uid="{03CCE590-E47A-437B-B9CE-54DAC0D426A1}"/>
    <cellStyle name="Normal 9 3 7 2 3 2" xfId="27726" xr:uid="{97B5398F-40EC-4523-9C4F-574E7FCBA986}"/>
    <cellStyle name="Normal 9 3 7 2 3 3" xfId="42559" xr:uid="{B2883F5A-633F-4777-B961-E88B0159BFEA}"/>
    <cellStyle name="Normal 9 3 7 2 4" xfId="20306" xr:uid="{949EFF93-2BF0-440D-96D6-7C5A3069EB68}"/>
    <cellStyle name="Normal 9 3 7 2 5" xfId="35139" xr:uid="{3CCECB59-26E2-4F2D-A973-A8301CBFBD86}"/>
    <cellStyle name="Normal 9 3 7 3" xfId="7326" xr:uid="{652C16A8-A3D7-4E9E-BB6D-04B87CE3DE9E}"/>
    <cellStyle name="Normal 9 3 7 3 2" xfId="14749" xr:uid="{07AD2611-A4BA-4634-B1E4-364222545447}"/>
    <cellStyle name="Normal 9 3 7 3 2 2" xfId="29587" xr:uid="{EB8658D6-D931-4136-B971-0C1BDAD48F23}"/>
    <cellStyle name="Normal 9 3 7 3 2 3" xfId="44420" xr:uid="{39566FDF-247F-44C0-823B-2F29D91DC439}"/>
    <cellStyle name="Normal 9 3 7 3 3" xfId="22167" xr:uid="{2BBE6750-5FE9-4C88-AC7E-B2CB71758147}"/>
    <cellStyle name="Normal 9 3 7 3 4" xfId="37000" xr:uid="{3B154F65-813A-4F10-9D7E-15B0FF910594}"/>
    <cellStyle name="Normal 9 3 7 4" xfId="11511" xr:uid="{219FDED6-9360-48C1-AD36-45D19DC5D554}"/>
    <cellStyle name="Normal 9 3 7 4 2" xfId="26349" xr:uid="{37BFA8D2-A6CD-4220-9A9B-2FEC171FD78B}"/>
    <cellStyle name="Normal 9 3 7 4 3" xfId="41182" xr:uid="{8FA2627A-01D2-447F-9FED-9F4D7B72F2C8}"/>
    <cellStyle name="Normal 9 3 7 5" xfId="18929" xr:uid="{7E3158E8-06CE-4A1D-950E-FB89A9A3522E}"/>
    <cellStyle name="Normal 9 3 7 6" xfId="33762" xr:uid="{698F96E1-CEDB-4A32-9AC0-8F59E2CE2C9E}"/>
    <cellStyle name="Normal 9 3 8" xfId="4092" xr:uid="{D2DD471A-DBD7-4D79-96B4-88ED7A333F02}"/>
    <cellStyle name="Normal 9 3 8 2" xfId="5465" xr:uid="{47CB005D-1E2C-4414-B9F9-F160E05A4717}"/>
    <cellStyle name="Normal 9 3 8 2 2" xfId="8704" xr:uid="{CC229EA5-C209-4531-A2A2-E5A34CB7E767}"/>
    <cellStyle name="Normal 9 3 8 2 2 2" xfId="16127" xr:uid="{FC95C3C6-70CC-489F-9308-498D2E898877}"/>
    <cellStyle name="Normal 9 3 8 2 2 2 2" xfId="30965" xr:uid="{CEA89041-BFC3-40C2-90E5-E686C3F9DB5E}"/>
    <cellStyle name="Normal 9 3 8 2 2 2 3" xfId="45798" xr:uid="{BD014FE3-1D12-4547-94FA-5FF844B1E43A}"/>
    <cellStyle name="Normal 9 3 8 2 2 3" xfId="23545" xr:uid="{28F60DBA-1535-4ABF-AD34-24D146BA94E1}"/>
    <cellStyle name="Normal 9 3 8 2 2 4" xfId="38378" xr:uid="{69EC58B3-B25C-4D42-9F55-EB28D9F37204}"/>
    <cellStyle name="Normal 9 3 8 2 3" xfId="12889" xr:uid="{3BB223E6-E197-4227-A88E-F0BD044168C9}"/>
    <cellStyle name="Normal 9 3 8 2 3 2" xfId="27727" xr:uid="{9363D614-3CA2-4322-9818-5828F6EA7565}"/>
    <cellStyle name="Normal 9 3 8 2 3 3" xfId="42560" xr:uid="{B009A536-02D0-4456-AA8B-F5ACFE8CC450}"/>
    <cellStyle name="Normal 9 3 8 2 4" xfId="20307" xr:uid="{3577D2DD-C59A-4CF4-AE53-93DE092F131D}"/>
    <cellStyle name="Normal 9 3 8 2 5" xfId="35140" xr:uid="{ECB136F7-711A-4961-A684-39BE08340726}"/>
    <cellStyle name="Normal 9 3 8 3" xfId="7327" xr:uid="{2930EFD8-9A40-47F2-BB0B-7C8598D482DE}"/>
    <cellStyle name="Normal 9 3 8 3 2" xfId="14750" xr:uid="{1D3E26DF-A954-4167-A287-E2BC1BB52D45}"/>
    <cellStyle name="Normal 9 3 8 3 2 2" xfId="29588" xr:uid="{D7E5BD35-6BCB-460A-A269-B316F63F779C}"/>
    <cellStyle name="Normal 9 3 8 3 2 3" xfId="44421" xr:uid="{4A39D462-931D-4957-96A5-55CF533ACEF0}"/>
    <cellStyle name="Normal 9 3 8 3 3" xfId="22168" xr:uid="{80987C6D-424A-4036-B49E-3784AEBF2317}"/>
    <cellStyle name="Normal 9 3 8 3 4" xfId="37001" xr:uid="{61294184-0047-4735-931B-4343EE0072BB}"/>
    <cellStyle name="Normal 9 3 8 4" xfId="11512" xr:uid="{8935F9D2-CC5D-4CA6-95B4-86E99CFE9087}"/>
    <cellStyle name="Normal 9 3 8 4 2" xfId="26350" xr:uid="{0586644A-EB4C-4FFE-89DC-1040E18AF62E}"/>
    <cellStyle name="Normal 9 3 8 4 3" xfId="41183" xr:uid="{408ACDE1-B8F1-4C4B-B376-3E46A4117E6D}"/>
    <cellStyle name="Normal 9 3 8 5" xfId="18930" xr:uid="{3C3C044E-B989-4613-914E-C328AD118CD1}"/>
    <cellStyle name="Normal 9 3 8 6" xfId="33763" xr:uid="{4BCC64B6-ED79-4355-B879-15691FA0BDAF}"/>
    <cellStyle name="Normal 9 3 9" xfId="5466" xr:uid="{5E569D87-6819-41BF-BFB2-DCA6F37FA917}"/>
    <cellStyle name="Normal 9 3 9 2" xfId="8705" xr:uid="{EF22369A-910F-4431-8ADD-DBD9ED92553A}"/>
    <cellStyle name="Normal 9 3 9 2 2" xfId="16128" xr:uid="{26088E61-B2F0-4298-B9EB-BCA350ED68C0}"/>
    <cellStyle name="Normal 9 3 9 2 2 2" xfId="30966" xr:uid="{80D62164-C1BE-47A5-8828-164FB13D9390}"/>
    <cellStyle name="Normal 9 3 9 2 2 3" xfId="45799" xr:uid="{1A8F6D5A-7F4E-4FCD-8DBA-61476433D57F}"/>
    <cellStyle name="Normal 9 3 9 2 3" xfId="23546" xr:uid="{642A56F3-21FE-48C6-812D-E6C96DA91859}"/>
    <cellStyle name="Normal 9 3 9 2 4" xfId="38379" xr:uid="{E09B5D4D-85EE-4AB7-8054-C1E48ED376CF}"/>
    <cellStyle name="Normal 9 3 9 3" xfId="12890" xr:uid="{1958CA7A-2ABD-45BB-BBAD-F4BBCA4BD295}"/>
    <cellStyle name="Normal 9 3 9 3 2" xfId="27728" xr:uid="{EFD36211-9394-4EFB-8A77-F1F92EBAD40B}"/>
    <cellStyle name="Normal 9 3 9 3 3" xfId="42561" xr:uid="{7EF8BEE0-C185-4793-93BB-23C3485DBF75}"/>
    <cellStyle name="Normal 9 3 9 4" xfId="20308" xr:uid="{061DE8F6-C5AD-4AE3-BE52-BC1C278649B5}"/>
    <cellStyle name="Normal 9 3 9 5" xfId="35141" xr:uid="{C6872473-71D3-4362-A7F4-4EBD9C02D512}"/>
    <cellStyle name="Normal 9 30" xfId="2677" xr:uid="{0F4F0DAD-7695-4854-9D92-D5D2936E95A5}"/>
    <cellStyle name="Normal 9 30 10" xfId="32402" xr:uid="{2370420C-8D74-4C5F-8A4F-9AF8015D09B5}"/>
    <cellStyle name="Normal 9 30 2" xfId="4094" xr:uid="{7CC20534-0C98-4099-BA42-FCA85B3DF731}"/>
    <cellStyle name="Normal 9 30 2 2" xfId="5467" xr:uid="{8EF37D8D-099C-40E0-809D-F380340AB0A2}"/>
    <cellStyle name="Normal 9 30 2 2 2" xfId="8706" xr:uid="{A8FB462D-243A-43D3-9889-2D983DEBBB17}"/>
    <cellStyle name="Normal 9 30 2 2 2 2" xfId="16129" xr:uid="{5F9500CC-60E1-4D55-953C-E51EE1EAA4AC}"/>
    <cellStyle name="Normal 9 30 2 2 2 2 2" xfId="30967" xr:uid="{0298D354-E708-4ADA-A094-82A3B110C026}"/>
    <cellStyle name="Normal 9 30 2 2 2 2 3" xfId="45800" xr:uid="{600277F3-97E7-48E6-A212-88E5AFC14443}"/>
    <cellStyle name="Normal 9 30 2 2 2 3" xfId="23547" xr:uid="{6ECAC5DD-AB1C-485C-B4CE-EE1AC39DA26B}"/>
    <cellStyle name="Normal 9 30 2 2 2 4" xfId="38380" xr:uid="{7BC09339-83EA-4D8E-9963-F148B5A6FE84}"/>
    <cellStyle name="Normal 9 30 2 2 3" xfId="12891" xr:uid="{EEE0796F-0EA1-49D2-A342-E7C9440A3027}"/>
    <cellStyle name="Normal 9 30 2 2 3 2" xfId="27729" xr:uid="{D7B46808-2502-41F5-9BED-DF16A6555FDD}"/>
    <cellStyle name="Normal 9 30 2 2 3 3" xfId="42562" xr:uid="{F40D196E-816F-42A5-8ABD-0B91DE2B7B0C}"/>
    <cellStyle name="Normal 9 30 2 2 4" xfId="20309" xr:uid="{7EA95E81-64E9-43E6-A108-5E5DC9836D54}"/>
    <cellStyle name="Normal 9 30 2 2 5" xfId="35142" xr:uid="{259ED570-7FDE-4BC2-A294-8BBBE41BBBB9}"/>
    <cellStyle name="Normal 9 30 2 3" xfId="7329" xr:uid="{0B115202-125D-446A-92F0-2033C2538793}"/>
    <cellStyle name="Normal 9 30 2 3 2" xfId="14752" xr:uid="{4D6BB698-C644-4897-BF9C-1F84889F4119}"/>
    <cellStyle name="Normal 9 30 2 3 2 2" xfId="29590" xr:uid="{DC04636B-C378-4613-8CE1-42CDB6696709}"/>
    <cellStyle name="Normal 9 30 2 3 2 3" xfId="44423" xr:uid="{26892DFF-35CA-4D9C-B102-7359C0999E4A}"/>
    <cellStyle name="Normal 9 30 2 3 3" xfId="22170" xr:uid="{6E2D5AD3-9AC0-4936-925B-86FAB66C720D}"/>
    <cellStyle name="Normal 9 30 2 3 4" xfId="37003" xr:uid="{E73617F3-67F2-4A0F-8F31-A5B7277B33DA}"/>
    <cellStyle name="Normal 9 30 2 4" xfId="11514" xr:uid="{DFCF811B-DA2E-44C6-9FC4-6DA1AAA99227}"/>
    <cellStyle name="Normal 9 30 2 4 2" xfId="26352" xr:uid="{203231E8-4F6D-4A32-86FE-7A5C7CDDAC02}"/>
    <cellStyle name="Normal 9 30 2 4 3" xfId="41185" xr:uid="{795819C2-244C-4D93-AFE0-76915FBBD1EA}"/>
    <cellStyle name="Normal 9 30 2 5" xfId="18932" xr:uid="{C5861BD1-8684-4ED1-B6D8-4D3FDBFAC9D9}"/>
    <cellStyle name="Normal 9 30 2 6" xfId="33765" xr:uid="{B5DD6DC7-7D5D-4C16-A4D0-65DA4FFBD6E2}"/>
    <cellStyle name="Normal 9 30 3" xfId="4095" xr:uid="{A9253E6A-D206-4494-B915-72E4E545AC36}"/>
    <cellStyle name="Normal 9 30 3 2" xfId="5468" xr:uid="{6B474480-196F-419E-B0E4-36D6F2E6A2D8}"/>
    <cellStyle name="Normal 9 30 3 2 2" xfId="8707" xr:uid="{5FB67734-12F4-4CF3-B96A-89D363D4D8A2}"/>
    <cellStyle name="Normal 9 30 3 2 2 2" xfId="16130" xr:uid="{4646A913-7FE9-40BD-A010-2662F8D3653D}"/>
    <cellStyle name="Normal 9 30 3 2 2 2 2" xfId="30968" xr:uid="{4F7F890A-A403-4058-A9F0-25B6A76555E8}"/>
    <cellStyle name="Normal 9 30 3 2 2 2 3" xfId="45801" xr:uid="{D89B7229-BA66-41B5-8F3C-982751E48103}"/>
    <cellStyle name="Normal 9 30 3 2 2 3" xfId="23548" xr:uid="{9306D1C0-226B-4773-8E11-5A8413210B43}"/>
    <cellStyle name="Normal 9 30 3 2 2 4" xfId="38381" xr:uid="{405076AD-B80A-4DD0-8721-597E2FD55477}"/>
    <cellStyle name="Normal 9 30 3 2 3" xfId="12892" xr:uid="{220DD566-DF01-41F2-8F8D-1B1380788685}"/>
    <cellStyle name="Normal 9 30 3 2 3 2" xfId="27730" xr:uid="{2CEA378C-04C8-4FAC-AABE-C03C77B71D76}"/>
    <cellStyle name="Normal 9 30 3 2 3 3" xfId="42563" xr:uid="{8D498981-D7D7-4C38-AD9C-BA20478D4E4F}"/>
    <cellStyle name="Normal 9 30 3 2 4" xfId="20310" xr:uid="{726A0199-E9F4-476E-BFAA-E2002632EC12}"/>
    <cellStyle name="Normal 9 30 3 2 5" xfId="35143" xr:uid="{7F405F9B-3644-4187-8AC3-CA9C117DE13B}"/>
    <cellStyle name="Normal 9 30 3 3" xfId="7330" xr:uid="{B2B0E638-CE00-4716-956A-5ED534AED6F4}"/>
    <cellStyle name="Normal 9 30 3 3 2" xfId="14753" xr:uid="{8A2301ED-7415-4182-B4F0-907B390016CB}"/>
    <cellStyle name="Normal 9 30 3 3 2 2" xfId="29591" xr:uid="{EAD85102-9EDC-42E8-A8CB-DB0224B0098C}"/>
    <cellStyle name="Normal 9 30 3 3 2 3" xfId="44424" xr:uid="{FF87946E-B43A-4382-A0E4-2411E2C4A6FF}"/>
    <cellStyle name="Normal 9 30 3 3 3" xfId="22171" xr:uid="{5B6B1131-3794-4451-9C0E-7D143CAACD31}"/>
    <cellStyle name="Normal 9 30 3 3 4" xfId="37004" xr:uid="{316B0710-6B34-4106-B770-E7486C6505D8}"/>
    <cellStyle name="Normal 9 30 3 4" xfId="11515" xr:uid="{43E62BE2-E544-42BB-ABAE-D2282916F89C}"/>
    <cellStyle name="Normal 9 30 3 4 2" xfId="26353" xr:uid="{CDC9BA57-C66E-4517-B78E-1217568E4C4D}"/>
    <cellStyle name="Normal 9 30 3 4 3" xfId="41186" xr:uid="{8E0648A4-74A2-4858-ABE2-C74A690C0B11}"/>
    <cellStyle name="Normal 9 30 3 5" xfId="18933" xr:uid="{32698361-7940-439E-B439-0A3751FA87B0}"/>
    <cellStyle name="Normal 9 30 3 6" xfId="33766" xr:uid="{F0DD9F4E-9EE4-4E72-93D2-466E67D16730}"/>
    <cellStyle name="Normal 9 30 4" xfId="5469" xr:uid="{8B2A6205-DED8-403C-A5C8-BA30BE9BB252}"/>
    <cellStyle name="Normal 9 30 4 2" xfId="8708" xr:uid="{2419F6AA-FCDE-413F-829F-DB2969577928}"/>
    <cellStyle name="Normal 9 30 4 2 2" xfId="16131" xr:uid="{8ABB95CB-267C-428B-9C47-82CD038B2F7D}"/>
    <cellStyle name="Normal 9 30 4 2 2 2" xfId="30969" xr:uid="{1FEA9150-6D35-4085-B0AE-7EFD729AC9A7}"/>
    <cellStyle name="Normal 9 30 4 2 2 3" xfId="45802" xr:uid="{7F1269E7-3C8C-44D4-9985-57DB8DA80C0F}"/>
    <cellStyle name="Normal 9 30 4 2 3" xfId="23549" xr:uid="{4222BDD7-A1D2-4833-B6BC-36ECD22351FA}"/>
    <cellStyle name="Normal 9 30 4 2 4" xfId="38382" xr:uid="{A10EF44C-DA0F-4B7F-9189-FA5ADD2DE526}"/>
    <cellStyle name="Normal 9 30 4 3" xfId="12893" xr:uid="{A8F1CEB0-5141-4A57-8068-51D1EA53AE66}"/>
    <cellStyle name="Normal 9 30 4 3 2" xfId="27731" xr:uid="{5690A01B-A7A4-4628-A466-55F29B72B29C}"/>
    <cellStyle name="Normal 9 30 4 3 3" xfId="42564" xr:uid="{22461766-74D1-4FA3-B032-68039FD87248}"/>
    <cellStyle name="Normal 9 30 4 4" xfId="20311" xr:uid="{F7A4CC16-00F5-48CA-934E-3B3AF04BC3EC}"/>
    <cellStyle name="Normal 9 30 4 5" xfId="35144" xr:uid="{E008D052-D23C-44F6-A149-7FDE1E9A18E3}"/>
    <cellStyle name="Normal 9 30 5" xfId="5833" xr:uid="{A1B926DB-2A5B-43FE-B680-55B4DC714D44}"/>
    <cellStyle name="Normal 9 30 5 2" xfId="9072" xr:uid="{B0B5C376-6AC6-4E56-8F1B-5580B60F8AD1}"/>
    <cellStyle name="Normal 9 30 5 2 2" xfId="16495" xr:uid="{8D844EFB-3CAD-4593-A83C-E3DE49114D82}"/>
    <cellStyle name="Normal 9 30 5 2 2 2" xfId="31333" xr:uid="{57EC4D53-5065-4C53-ABFB-FCB59E194B05}"/>
    <cellStyle name="Normal 9 30 5 2 2 3" xfId="46166" xr:uid="{F12D5F72-5FCF-4CD1-B1B2-3CF1268F139C}"/>
    <cellStyle name="Normal 9 30 5 2 3" xfId="23913" xr:uid="{9FB92618-5A9B-4B0F-847E-663FA42AC545}"/>
    <cellStyle name="Normal 9 30 5 2 4" xfId="38746" xr:uid="{B402518D-723C-4793-9694-30CE172637EF}"/>
    <cellStyle name="Normal 9 30 5 3" xfId="13257" xr:uid="{4D60D142-B435-4D1C-9216-1E1B627DC038}"/>
    <cellStyle name="Normal 9 30 5 3 2" xfId="28095" xr:uid="{7D40387A-7958-4A3D-9BAE-94DE489559A6}"/>
    <cellStyle name="Normal 9 30 5 3 3" xfId="42928" xr:uid="{50D712B9-13C2-45E5-8010-C3D879788301}"/>
    <cellStyle name="Normal 9 30 5 4" xfId="20675" xr:uid="{50F617F2-D6BF-4BF8-B189-522F8836BE92}"/>
    <cellStyle name="Normal 9 30 5 5" xfId="35508" xr:uid="{D2E76AB1-6E35-4CED-BAE7-EAC42B103000}"/>
    <cellStyle name="Normal 9 30 6" xfId="4093" xr:uid="{E2C35E9C-EBAE-4E4B-9EBD-FABD305AA7EB}"/>
    <cellStyle name="Normal 9 30 6 2" xfId="9737" xr:uid="{ECCE6354-9AE6-4AB9-9643-F96C5B2A7D3B}"/>
    <cellStyle name="Normal 9 30 6 2 2" xfId="17160" xr:uid="{66F17B7C-B7C4-4438-81F9-074E7037C873}"/>
    <cellStyle name="Normal 9 30 6 2 2 2" xfId="31998" xr:uid="{6C6A9ED2-D34A-4FD4-9221-B223CCCE3B9D}"/>
    <cellStyle name="Normal 9 30 6 2 2 3" xfId="46831" xr:uid="{93E84F61-8325-4DE0-A65C-40DDF09672F2}"/>
    <cellStyle name="Normal 9 30 6 2 3" xfId="24578" xr:uid="{B65A0D2B-3030-4E5B-AD54-26DF61266DA8}"/>
    <cellStyle name="Normal 9 30 6 2 4" xfId="39411" xr:uid="{FA99A88A-D4E9-445B-875F-C749240FE068}"/>
    <cellStyle name="Normal 9 30 6 3" xfId="11513" xr:uid="{F6279AB6-63E9-4AD2-80A6-A9FA3F7D5B31}"/>
    <cellStyle name="Normal 9 30 6 3 2" xfId="26351" xr:uid="{8A3A252E-30AC-4603-BDB6-E4E78E569488}"/>
    <cellStyle name="Normal 9 30 6 3 3" xfId="41184" xr:uid="{7822D033-B10A-4E6E-8078-30A29366BF60}"/>
    <cellStyle name="Normal 9 30 6 4" xfId="18931" xr:uid="{41C31FE6-08C4-4F2D-B451-25EFAAB0EE9B}"/>
    <cellStyle name="Normal 9 30 6 5" xfId="33764" xr:uid="{A2B992D9-F3D6-4644-9717-5D0C52E7B9FB}"/>
    <cellStyle name="Normal 9 30 7" xfId="7328" xr:uid="{A339124E-2F46-40C6-AE0B-938B96570F01}"/>
    <cellStyle name="Normal 9 30 7 2" xfId="14751" xr:uid="{B2D2F40F-0BDE-4898-AB79-8FCD1EDFDE80}"/>
    <cellStyle name="Normal 9 30 7 2 2" xfId="29589" xr:uid="{9F24ABCE-EAFB-412B-91F6-EED53E53A1CC}"/>
    <cellStyle name="Normal 9 30 7 2 3" xfId="44422" xr:uid="{8932A8F6-188E-4E51-BFC3-95BD4458383E}"/>
    <cellStyle name="Normal 9 30 7 3" xfId="22169" xr:uid="{72463032-A020-4B1C-9199-D9D65648003E}"/>
    <cellStyle name="Normal 9 30 7 4" xfId="37002" xr:uid="{384A3784-B459-42CF-AA57-D4750399C9DF}"/>
    <cellStyle name="Normal 9 30 8" xfId="10151" xr:uid="{C09BDB9E-12F5-41BA-BC32-DC9C530EE441}"/>
    <cellStyle name="Normal 9 30 8 2" xfId="24989" xr:uid="{671B88CF-F534-4856-AFDC-FA42996A3FED}"/>
    <cellStyle name="Normal 9 30 8 3" xfId="39822" xr:uid="{726CB665-0166-417A-9CB9-91D90B030A9D}"/>
    <cellStyle name="Normal 9 30 9" xfId="17569" xr:uid="{C4C05410-9C66-451E-A698-4578297BEAAB}"/>
    <cellStyle name="Normal 9 31" xfId="2687" xr:uid="{0BB542C3-94FB-455F-A00C-BECB36B245AC}"/>
    <cellStyle name="Normal 9 31 10" xfId="32406" xr:uid="{86A2843D-1421-40E2-8266-83F1412DA606}"/>
    <cellStyle name="Normal 9 31 2" xfId="4097" xr:uid="{9EF77066-25C9-4F7E-99DD-E8A1092369EF}"/>
    <cellStyle name="Normal 9 31 2 2" xfId="5470" xr:uid="{B46D03DB-0FD9-4EF7-B740-20E25ACD2278}"/>
    <cellStyle name="Normal 9 31 2 2 2" xfId="8709" xr:uid="{D90ED920-9869-4A5C-B945-61970AB9DFE6}"/>
    <cellStyle name="Normal 9 31 2 2 2 2" xfId="16132" xr:uid="{D35A10E3-755C-45D5-A8F5-7ECAF358B508}"/>
    <cellStyle name="Normal 9 31 2 2 2 2 2" xfId="30970" xr:uid="{67DF6227-3023-4B8E-89D5-1BA18F0EA1C8}"/>
    <cellStyle name="Normal 9 31 2 2 2 2 3" xfId="45803" xr:uid="{B1C77A37-61D9-486B-9D52-4B172858FA50}"/>
    <cellStyle name="Normal 9 31 2 2 2 3" xfId="23550" xr:uid="{E7D8D965-FBC7-4320-A7D2-892F5B4EF319}"/>
    <cellStyle name="Normal 9 31 2 2 2 4" xfId="38383" xr:uid="{8BFD8852-134A-473D-92DD-1AECFFCCCF2A}"/>
    <cellStyle name="Normal 9 31 2 2 3" xfId="12894" xr:uid="{BD6FB22D-489F-4BF6-BD1F-DB97A78390A2}"/>
    <cellStyle name="Normal 9 31 2 2 3 2" xfId="27732" xr:uid="{B141BBD1-3CCD-4180-A46B-3EB4DF48FFBF}"/>
    <cellStyle name="Normal 9 31 2 2 3 3" xfId="42565" xr:uid="{1542AB33-C2A6-4115-922F-D840CFE49B6B}"/>
    <cellStyle name="Normal 9 31 2 2 4" xfId="20312" xr:uid="{3541810A-5356-4766-AB89-C46CB504DDFF}"/>
    <cellStyle name="Normal 9 31 2 2 5" xfId="35145" xr:uid="{BEB08774-C3B9-4D52-9DB3-BDC5CE3DBE32}"/>
    <cellStyle name="Normal 9 31 2 3" xfId="7332" xr:uid="{FB6B2D73-5EFA-4475-BCB8-8CE59B9C2E33}"/>
    <cellStyle name="Normal 9 31 2 3 2" xfId="14755" xr:uid="{96B64063-8E05-411E-8666-ECA0D37B69C9}"/>
    <cellStyle name="Normal 9 31 2 3 2 2" xfId="29593" xr:uid="{1E143AE5-5550-43DB-A902-AF4940747E9D}"/>
    <cellStyle name="Normal 9 31 2 3 2 3" xfId="44426" xr:uid="{47CE2888-A968-445F-A2D1-0ED2095063A5}"/>
    <cellStyle name="Normal 9 31 2 3 3" xfId="22173" xr:uid="{5CED8D26-89F2-41CA-A388-0334E4644149}"/>
    <cellStyle name="Normal 9 31 2 3 4" xfId="37006" xr:uid="{123C5BA6-7830-439C-825C-A14C4BA29A0E}"/>
    <cellStyle name="Normal 9 31 2 4" xfId="11517" xr:uid="{AEFBFA4A-17B3-43B6-9F11-C0D6E3A21F92}"/>
    <cellStyle name="Normal 9 31 2 4 2" xfId="26355" xr:uid="{400C5F79-97F5-490F-A9BD-125987FD9889}"/>
    <cellStyle name="Normal 9 31 2 4 3" xfId="41188" xr:uid="{1388A226-2CDB-4032-9DF3-BD3469D33F00}"/>
    <cellStyle name="Normal 9 31 2 5" xfId="18935" xr:uid="{B28179D0-26ED-4BD5-A1E8-363D97530939}"/>
    <cellStyle name="Normal 9 31 2 6" xfId="33768" xr:uid="{6D0B1B9B-AD18-463A-B626-09A65A584E05}"/>
    <cellStyle name="Normal 9 31 3" xfId="4098" xr:uid="{6470EB5F-BF2E-4F6F-BD1B-9DE81C25DB0C}"/>
    <cellStyle name="Normal 9 31 3 2" xfId="5471" xr:uid="{2E5148F7-17EB-4758-8CCB-4E03F01C95F8}"/>
    <cellStyle name="Normal 9 31 3 2 2" xfId="8710" xr:uid="{DD75E053-F167-4679-A5CC-912487819C61}"/>
    <cellStyle name="Normal 9 31 3 2 2 2" xfId="16133" xr:uid="{0C04E941-1B08-4EE7-AC5F-A6980FED6AB6}"/>
    <cellStyle name="Normal 9 31 3 2 2 2 2" xfId="30971" xr:uid="{7C7964BD-9BCF-472B-A887-291BDB13A29E}"/>
    <cellStyle name="Normal 9 31 3 2 2 2 3" xfId="45804" xr:uid="{76E400C1-2DB1-4697-87D8-C7229B8E8721}"/>
    <cellStyle name="Normal 9 31 3 2 2 3" xfId="23551" xr:uid="{382C90B7-DBD3-49F7-BA0C-8F036AD90AB4}"/>
    <cellStyle name="Normal 9 31 3 2 2 4" xfId="38384" xr:uid="{F841579E-9EA9-48ED-B08A-593808251ED4}"/>
    <cellStyle name="Normal 9 31 3 2 3" xfId="12895" xr:uid="{DA4F44AD-9B9A-4DC1-923C-B85CCCD465EB}"/>
    <cellStyle name="Normal 9 31 3 2 3 2" xfId="27733" xr:uid="{3462C8FB-410B-4C64-B03E-991A1AC55233}"/>
    <cellStyle name="Normal 9 31 3 2 3 3" xfId="42566" xr:uid="{3EE3E7D5-9553-416B-AFE4-F3AD7CE0CE89}"/>
    <cellStyle name="Normal 9 31 3 2 4" xfId="20313" xr:uid="{ACD587B1-94BD-488F-9DDD-640523073C64}"/>
    <cellStyle name="Normal 9 31 3 2 5" xfId="35146" xr:uid="{07C5E902-0F78-4FAC-AC10-86C5207469D8}"/>
    <cellStyle name="Normal 9 31 3 3" xfId="7333" xr:uid="{21085786-844E-4EB1-AA49-C688D12883FF}"/>
    <cellStyle name="Normal 9 31 3 3 2" xfId="14756" xr:uid="{8FB08655-96AD-4265-B034-4E7B473777CC}"/>
    <cellStyle name="Normal 9 31 3 3 2 2" xfId="29594" xr:uid="{C1675A71-C9A8-4170-86C2-237D5A300800}"/>
    <cellStyle name="Normal 9 31 3 3 2 3" xfId="44427" xr:uid="{543331B0-3D34-4421-9171-C5CCB5809FBF}"/>
    <cellStyle name="Normal 9 31 3 3 3" xfId="22174" xr:uid="{F812C035-9366-4035-8435-A3CE01772A88}"/>
    <cellStyle name="Normal 9 31 3 3 4" xfId="37007" xr:uid="{44C7E49B-A122-42E2-B8CC-5EB69F570997}"/>
    <cellStyle name="Normal 9 31 3 4" xfId="11518" xr:uid="{23255DC5-6039-4B74-A5DB-CE5921BC939E}"/>
    <cellStyle name="Normal 9 31 3 4 2" xfId="26356" xr:uid="{E8B519DA-44E5-433F-B11D-BF707E461741}"/>
    <cellStyle name="Normal 9 31 3 4 3" xfId="41189" xr:uid="{322D9B15-0CA3-4195-BB8B-46EEE1DAFA51}"/>
    <cellStyle name="Normal 9 31 3 5" xfId="18936" xr:uid="{2325FD50-20F2-4B0D-88C5-6D89B5FDC88D}"/>
    <cellStyle name="Normal 9 31 3 6" xfId="33769" xr:uid="{896669B3-E22A-4CEE-91BC-0EA6D18881CD}"/>
    <cellStyle name="Normal 9 31 4" xfId="5472" xr:uid="{C9AEDF47-8805-46AD-81DD-6E0CE6A60188}"/>
    <cellStyle name="Normal 9 31 4 2" xfId="8711" xr:uid="{19835F80-A576-4439-B214-568AB16E395F}"/>
    <cellStyle name="Normal 9 31 4 2 2" xfId="16134" xr:uid="{095CC434-422A-4082-8ED8-4FD37748BCFA}"/>
    <cellStyle name="Normal 9 31 4 2 2 2" xfId="30972" xr:uid="{819F1E88-9AD2-41B4-9FEE-873874AE599B}"/>
    <cellStyle name="Normal 9 31 4 2 2 3" xfId="45805" xr:uid="{BE17765D-BD68-47F3-9692-CCD4225504AA}"/>
    <cellStyle name="Normal 9 31 4 2 3" xfId="23552" xr:uid="{5B2E11CA-80DA-4630-87E4-4BCEDDF00891}"/>
    <cellStyle name="Normal 9 31 4 2 4" xfId="38385" xr:uid="{1A0DAE48-40F8-4565-AD9E-025F6A06238F}"/>
    <cellStyle name="Normal 9 31 4 3" xfId="12896" xr:uid="{6EEE33F7-4544-4008-ACD4-5EFECBF12B96}"/>
    <cellStyle name="Normal 9 31 4 3 2" xfId="27734" xr:uid="{9D8DB786-F058-49EC-82FB-E9C3AFD4D9EE}"/>
    <cellStyle name="Normal 9 31 4 3 3" xfId="42567" xr:uid="{9106F34B-7193-41E1-AAC1-847E755D7D23}"/>
    <cellStyle name="Normal 9 31 4 4" xfId="20314" xr:uid="{92A31C8E-B54E-44CE-8B6A-15D6F3DD9740}"/>
    <cellStyle name="Normal 9 31 4 5" xfId="35147" xr:uid="{AC487900-342E-4361-BFDA-4483F54F9E48}"/>
    <cellStyle name="Normal 9 31 5" xfId="5997" xr:uid="{6F0D413A-D647-4ACE-8EB2-04510BF3B6E7}"/>
    <cellStyle name="Normal 9 31 5 2" xfId="9235" xr:uid="{6A5CA840-9019-4520-A788-779A4BF40DAB}"/>
    <cellStyle name="Normal 9 31 5 2 2" xfId="16658" xr:uid="{4E6B3D7F-563C-4F56-871C-2F414411B02E}"/>
    <cellStyle name="Normal 9 31 5 2 2 2" xfId="31496" xr:uid="{86AC88A6-042B-41BD-A47F-AF032F6283A6}"/>
    <cellStyle name="Normal 9 31 5 2 2 3" xfId="46329" xr:uid="{A4E6EBB8-A23B-4771-828F-A4E48E810373}"/>
    <cellStyle name="Normal 9 31 5 2 3" xfId="24076" xr:uid="{26F7DE93-DB28-4D65-8E8B-ADB0025BA1A2}"/>
    <cellStyle name="Normal 9 31 5 2 4" xfId="38909" xr:uid="{0E5E9A31-BD20-4915-B012-5B67EFD8CDE0}"/>
    <cellStyle name="Normal 9 31 5 3" xfId="13420" xr:uid="{30EDB16F-E319-4157-8D0C-7B369BAEAC6F}"/>
    <cellStyle name="Normal 9 31 5 3 2" xfId="28258" xr:uid="{E9B39DEC-32A1-4E86-B17E-7386DE2E78AD}"/>
    <cellStyle name="Normal 9 31 5 3 3" xfId="43091" xr:uid="{419B178E-4362-472F-930A-DFA48F9DBD66}"/>
    <cellStyle name="Normal 9 31 5 4" xfId="20838" xr:uid="{02F45CA5-316B-4BC7-BA8E-8258B2D93CDE}"/>
    <cellStyle name="Normal 9 31 5 5" xfId="35671" xr:uid="{6506B8D4-7521-48D5-9B02-7B99E079100B}"/>
    <cellStyle name="Normal 9 31 6" xfId="4096" xr:uid="{06ABF963-074F-4044-B686-373829F30CF0}"/>
    <cellStyle name="Normal 9 31 6 2" xfId="9738" xr:uid="{39F03AE7-DE5A-4839-A5DB-8BAF58D54AEC}"/>
    <cellStyle name="Normal 9 31 6 2 2" xfId="17161" xr:uid="{CC8628B1-4B8A-435E-925E-7BAF582371A9}"/>
    <cellStyle name="Normal 9 31 6 2 2 2" xfId="31999" xr:uid="{182DBEB3-8352-43FE-A345-DE8C56BD4DCF}"/>
    <cellStyle name="Normal 9 31 6 2 2 3" xfId="46832" xr:uid="{0C96FFAD-5E7A-4C4A-9DBF-FAC6FD81C7F0}"/>
    <cellStyle name="Normal 9 31 6 2 3" xfId="24579" xr:uid="{F1035207-9A81-4D03-922B-FB6783897222}"/>
    <cellStyle name="Normal 9 31 6 2 4" xfId="39412" xr:uid="{6C957089-EA34-43B2-9E3C-9337CF42F293}"/>
    <cellStyle name="Normal 9 31 6 3" xfId="11516" xr:uid="{242392D7-A8C9-48AF-A52E-1D010B7613A5}"/>
    <cellStyle name="Normal 9 31 6 3 2" xfId="26354" xr:uid="{76E7AC4F-0B6C-40D4-9FE0-30D24501F95E}"/>
    <cellStyle name="Normal 9 31 6 3 3" xfId="41187" xr:uid="{AB201C22-7FD4-4C30-B225-A7E7037D6A61}"/>
    <cellStyle name="Normal 9 31 6 4" xfId="18934" xr:uid="{8E2DDAF2-141A-46B6-B2E3-CCBCFECC4844}"/>
    <cellStyle name="Normal 9 31 6 5" xfId="33767" xr:uid="{540EEC75-FF17-480B-9211-466EBE769E9B}"/>
    <cellStyle name="Normal 9 31 7" xfId="7331" xr:uid="{FA65BA5C-951E-4DA7-B649-C9E5C0542DBD}"/>
    <cellStyle name="Normal 9 31 7 2" xfId="14754" xr:uid="{7A2D73CF-D85F-446D-B0C0-86543861FAF5}"/>
    <cellStyle name="Normal 9 31 7 2 2" xfId="29592" xr:uid="{79DFAD01-CADD-4DFE-A7C0-7EAFB1521EA3}"/>
    <cellStyle name="Normal 9 31 7 2 3" xfId="44425" xr:uid="{99D7C564-3D2B-4C94-9604-D61124950CE4}"/>
    <cellStyle name="Normal 9 31 7 3" xfId="22172" xr:uid="{744B6B1D-F9F0-420F-AE18-5F1302173862}"/>
    <cellStyle name="Normal 9 31 7 4" xfId="37005" xr:uid="{3456F5A6-AFA3-43EB-A111-E7F7F5569302}"/>
    <cellStyle name="Normal 9 31 8" xfId="10155" xr:uid="{460E9160-0980-48EA-A6A4-D747EE46B507}"/>
    <cellStyle name="Normal 9 31 8 2" xfId="24993" xr:uid="{6006F721-220D-4918-9A20-07109AD3AE79}"/>
    <cellStyle name="Normal 9 31 8 3" xfId="39826" xr:uid="{72BBDFF4-A2D8-4512-A83D-3AB2C4BCDD83}"/>
    <cellStyle name="Normal 9 31 9" xfId="17573" xr:uid="{0C5E5C2B-0BAD-4B27-A908-2487733F79C6}"/>
    <cellStyle name="Normal 9 32" xfId="2714" xr:uid="{40B8CC60-71CA-482D-899A-CFBA7C21F98E}"/>
    <cellStyle name="Normal 9 32 10" xfId="32415" xr:uid="{35B40AA4-1A32-4CA7-A03E-12DD13741D33}"/>
    <cellStyle name="Normal 9 32 2" xfId="4100" xr:uid="{733EB011-C57E-465D-A214-373622BA9F99}"/>
    <cellStyle name="Normal 9 32 2 2" xfId="5473" xr:uid="{E05C71D5-A27E-47C2-A35C-87077D6874AB}"/>
    <cellStyle name="Normal 9 32 2 2 2" xfId="8712" xr:uid="{764066A3-052B-4297-B712-90ABB498F147}"/>
    <cellStyle name="Normal 9 32 2 2 2 2" xfId="16135" xr:uid="{A4740E9A-7F24-4AC9-BBF5-DCA34980676F}"/>
    <cellStyle name="Normal 9 32 2 2 2 2 2" xfId="30973" xr:uid="{75FD33E2-EE1E-4DA9-9642-03A4E97438DD}"/>
    <cellStyle name="Normal 9 32 2 2 2 2 3" xfId="45806" xr:uid="{DFDB6B58-8955-4E1E-A54E-58977CAB40B7}"/>
    <cellStyle name="Normal 9 32 2 2 2 3" xfId="23553" xr:uid="{C1244ED1-B50E-4B78-89CD-D05E711600FB}"/>
    <cellStyle name="Normal 9 32 2 2 2 4" xfId="38386" xr:uid="{8EC94799-514E-4FF9-96AB-14D8BD9BAC93}"/>
    <cellStyle name="Normal 9 32 2 2 3" xfId="12897" xr:uid="{6B4FDC28-E170-4435-B761-3CFC584C5BA5}"/>
    <cellStyle name="Normal 9 32 2 2 3 2" xfId="27735" xr:uid="{5A4E066C-7C83-408F-A564-A0B3DFDB954D}"/>
    <cellStyle name="Normal 9 32 2 2 3 3" xfId="42568" xr:uid="{05F8E7D5-343E-463E-B08F-80C1271294E8}"/>
    <cellStyle name="Normal 9 32 2 2 4" xfId="20315" xr:uid="{E0BED3FB-9AB1-4AF6-BDB2-CFD8B6BAE41E}"/>
    <cellStyle name="Normal 9 32 2 2 5" xfId="35148" xr:uid="{A897E103-C239-474C-9A61-42E2587D5333}"/>
    <cellStyle name="Normal 9 32 2 3" xfId="7335" xr:uid="{BCAE9262-8600-4B19-8AC6-2F8D6E5B280F}"/>
    <cellStyle name="Normal 9 32 2 3 2" xfId="14758" xr:uid="{E5738D51-3587-4DE6-9295-C3B590B91B51}"/>
    <cellStyle name="Normal 9 32 2 3 2 2" xfId="29596" xr:uid="{4384236F-B5CC-432E-9A84-E35B77A99F09}"/>
    <cellStyle name="Normal 9 32 2 3 2 3" xfId="44429" xr:uid="{9EF1FEE6-98F8-4622-AC46-E07A2092CC45}"/>
    <cellStyle name="Normal 9 32 2 3 3" xfId="22176" xr:uid="{9EBA93D9-5F34-4F23-BCF7-D45DDC80E068}"/>
    <cellStyle name="Normal 9 32 2 3 4" xfId="37009" xr:uid="{72E08798-A45A-4892-B4B4-6532F0137710}"/>
    <cellStyle name="Normal 9 32 2 4" xfId="11520" xr:uid="{88D296B6-8B7F-40AB-B7CF-6A76060A40B0}"/>
    <cellStyle name="Normal 9 32 2 4 2" xfId="26358" xr:uid="{FE169E8F-D265-4269-84C7-4158F0E07C64}"/>
    <cellStyle name="Normal 9 32 2 4 3" xfId="41191" xr:uid="{8A313F72-B182-46EF-940A-0F5366007E15}"/>
    <cellStyle name="Normal 9 32 2 5" xfId="18938" xr:uid="{8738C181-FC83-4090-8764-60AC13400C63}"/>
    <cellStyle name="Normal 9 32 2 6" xfId="33771" xr:uid="{DAFA8E56-A7F1-4E5D-92C0-96908BFD27C8}"/>
    <cellStyle name="Normal 9 32 3" xfId="4101" xr:uid="{CD843F6A-6385-413D-B0E3-B46F7E48C19A}"/>
    <cellStyle name="Normal 9 32 3 2" xfId="5474" xr:uid="{0342BBB2-0CED-4F70-863B-82F8E78F6539}"/>
    <cellStyle name="Normal 9 32 3 2 2" xfId="8713" xr:uid="{12879173-3C8B-461E-85EA-78820AA5D47C}"/>
    <cellStyle name="Normal 9 32 3 2 2 2" xfId="16136" xr:uid="{23D9D8FD-5B23-4A7F-8305-DA2A618733C8}"/>
    <cellStyle name="Normal 9 32 3 2 2 2 2" xfId="30974" xr:uid="{1D714298-6F9E-4C78-BE08-B1366828AC5B}"/>
    <cellStyle name="Normal 9 32 3 2 2 2 3" xfId="45807" xr:uid="{A05329EF-12E9-484A-A3A5-B203D7966202}"/>
    <cellStyle name="Normal 9 32 3 2 2 3" xfId="23554" xr:uid="{DE25843A-6B2A-48A4-9060-5CB29BD638E6}"/>
    <cellStyle name="Normal 9 32 3 2 2 4" xfId="38387" xr:uid="{2B7F1BE7-BEB7-4720-898E-D00DFFCDD8F2}"/>
    <cellStyle name="Normal 9 32 3 2 3" xfId="12898" xr:uid="{9BE291FE-F89B-4E20-8C49-A766696F96B8}"/>
    <cellStyle name="Normal 9 32 3 2 3 2" xfId="27736" xr:uid="{0EA51FB5-A174-48BB-A70A-E9946B52C355}"/>
    <cellStyle name="Normal 9 32 3 2 3 3" xfId="42569" xr:uid="{7530DC85-183D-4CE6-8AE8-7DAB0F2BBD2F}"/>
    <cellStyle name="Normal 9 32 3 2 4" xfId="20316" xr:uid="{C65F5B09-05B9-4833-A7F7-3C971DE172A7}"/>
    <cellStyle name="Normal 9 32 3 2 5" xfId="35149" xr:uid="{12EAF82D-483B-45F4-AFF4-F2958E4F4B98}"/>
    <cellStyle name="Normal 9 32 3 3" xfId="7336" xr:uid="{76080682-2606-499F-9290-47A3A6AF6847}"/>
    <cellStyle name="Normal 9 32 3 3 2" xfId="14759" xr:uid="{663478CD-5E08-416B-B90B-588F2C2DAD31}"/>
    <cellStyle name="Normal 9 32 3 3 2 2" xfId="29597" xr:uid="{E28897B0-1C3B-488A-8B9E-987CFA297CB3}"/>
    <cellStyle name="Normal 9 32 3 3 2 3" xfId="44430" xr:uid="{C6409CC4-18F1-466D-83E4-6D7C879D251C}"/>
    <cellStyle name="Normal 9 32 3 3 3" xfId="22177" xr:uid="{41E65381-E394-45AA-9182-7201BCCCC16A}"/>
    <cellStyle name="Normal 9 32 3 3 4" xfId="37010" xr:uid="{3FCFF82E-CE7F-45DD-9F61-C23B08581409}"/>
    <cellStyle name="Normal 9 32 3 4" xfId="11521" xr:uid="{A95AAAA2-B1EE-4C29-B9A8-24085FD3844F}"/>
    <cellStyle name="Normal 9 32 3 4 2" xfId="26359" xr:uid="{F888FDE2-CD67-4868-B23C-720A8966AA75}"/>
    <cellStyle name="Normal 9 32 3 4 3" xfId="41192" xr:uid="{7FD04D30-52DA-4A6A-948D-0A8EC8CA9F79}"/>
    <cellStyle name="Normal 9 32 3 5" xfId="18939" xr:uid="{EC986F0F-5BB6-4C45-9DFE-4BE395A74EE2}"/>
    <cellStyle name="Normal 9 32 3 6" xfId="33772" xr:uid="{DF72AFE8-BE67-4B65-9662-C4228960F01E}"/>
    <cellStyle name="Normal 9 32 4" xfId="5475" xr:uid="{EAB64639-7937-46EB-8FD8-18F6C134549B}"/>
    <cellStyle name="Normal 9 32 4 2" xfId="8714" xr:uid="{8F57B4FC-DC20-4110-AC8C-2BD86B3C7F04}"/>
    <cellStyle name="Normal 9 32 4 2 2" xfId="16137" xr:uid="{EA96F4D5-5D75-4858-AE70-A21D6E3D9C1A}"/>
    <cellStyle name="Normal 9 32 4 2 2 2" xfId="30975" xr:uid="{F771D580-44BF-4DBC-8C68-CB85FA1E54FB}"/>
    <cellStyle name="Normal 9 32 4 2 2 3" xfId="45808" xr:uid="{FE6491F4-D2F8-49C0-B6F4-49BFC9FFD7F7}"/>
    <cellStyle name="Normal 9 32 4 2 3" xfId="23555" xr:uid="{46939053-39D0-46FE-90FB-C908DA2BE740}"/>
    <cellStyle name="Normal 9 32 4 2 4" xfId="38388" xr:uid="{B0273C11-00E6-402B-93EF-1534A7EA6B54}"/>
    <cellStyle name="Normal 9 32 4 3" xfId="12899" xr:uid="{A1DE0F35-7133-4F33-ADCB-585E12B7E3CB}"/>
    <cellStyle name="Normal 9 32 4 3 2" xfId="27737" xr:uid="{E0F655A0-20AE-4131-A47E-262DF3F720AA}"/>
    <cellStyle name="Normal 9 32 4 3 3" xfId="42570" xr:uid="{1C27DC8B-CAA4-4707-A7AA-E1E82FD0E0F2}"/>
    <cellStyle name="Normal 9 32 4 4" xfId="20317" xr:uid="{56AB1BAF-2B6D-4DDC-AB45-9C2CFD7995DA}"/>
    <cellStyle name="Normal 9 32 4 5" xfId="35150" xr:uid="{95AFC844-1746-4AA2-841E-F3C326B3D50E}"/>
    <cellStyle name="Normal 9 32 5" xfId="5662" xr:uid="{E8B7EE25-81E6-4162-8B53-2A659EBA68F8}"/>
    <cellStyle name="Normal 9 32 5 2" xfId="8902" xr:uid="{0D95E5F2-E43E-4797-B53E-B2149B320C57}"/>
    <cellStyle name="Normal 9 32 5 2 2" xfId="16325" xr:uid="{04967BB2-478D-4D04-B94C-F64989B3AB14}"/>
    <cellStyle name="Normal 9 32 5 2 2 2" xfId="31163" xr:uid="{529EB08A-2988-48AD-9247-6C3BA05DF8B7}"/>
    <cellStyle name="Normal 9 32 5 2 2 3" xfId="45996" xr:uid="{CC8A227B-D2A8-48E5-A528-2AAA897B52B9}"/>
    <cellStyle name="Normal 9 32 5 2 3" xfId="23743" xr:uid="{7B3F6473-8345-48D1-840F-42F3D4692E96}"/>
    <cellStyle name="Normal 9 32 5 2 4" xfId="38576" xr:uid="{882CD875-B5C4-479C-8C7B-3E9F46B6D1D7}"/>
    <cellStyle name="Normal 9 32 5 3" xfId="13087" xr:uid="{59ED3F4F-A058-45B5-9D5F-B78CDFE36235}"/>
    <cellStyle name="Normal 9 32 5 3 2" xfId="27925" xr:uid="{BE8EF92A-63A5-4A53-A466-FB3326DAA84E}"/>
    <cellStyle name="Normal 9 32 5 3 3" xfId="42758" xr:uid="{04FBAC87-961D-4A76-B6AF-795C1B889273}"/>
    <cellStyle name="Normal 9 32 5 4" xfId="20505" xr:uid="{8822252D-18F4-4D7F-AE7C-D21D407C4831}"/>
    <cellStyle name="Normal 9 32 5 5" xfId="35338" xr:uid="{3C55FC19-70E1-4DB2-816D-1B61AA526E5F}"/>
    <cellStyle name="Normal 9 32 6" xfId="4099" xr:uid="{EEBF98EB-E77D-48B2-B700-2133C44C9D6B}"/>
    <cellStyle name="Normal 9 32 6 2" xfId="9739" xr:uid="{1CB66B39-66A0-4E9D-85B9-84B75AB6E477}"/>
    <cellStyle name="Normal 9 32 6 2 2" xfId="17162" xr:uid="{35C4729D-5D52-419D-9DB3-6D850284C3FC}"/>
    <cellStyle name="Normal 9 32 6 2 2 2" xfId="32000" xr:uid="{EA6CCDA9-CE67-4AF1-A67B-9100F1907873}"/>
    <cellStyle name="Normal 9 32 6 2 2 3" xfId="46833" xr:uid="{696C6E98-02FC-4E30-A413-A528F88718EE}"/>
    <cellStyle name="Normal 9 32 6 2 3" xfId="24580" xr:uid="{78672133-28FA-4224-981D-4A225132A819}"/>
    <cellStyle name="Normal 9 32 6 2 4" xfId="39413" xr:uid="{4DCAF941-D6E6-4FBA-9B3C-4BE6722823E9}"/>
    <cellStyle name="Normal 9 32 6 3" xfId="11519" xr:uid="{047EBDF6-2161-4B8D-9AD6-4FE8298A2E7A}"/>
    <cellStyle name="Normal 9 32 6 3 2" xfId="26357" xr:uid="{EB6312D8-BADF-4AD6-BE65-321CDD606ED8}"/>
    <cellStyle name="Normal 9 32 6 3 3" xfId="41190" xr:uid="{4C4ED153-C86D-4EFE-8352-CDF602BB0619}"/>
    <cellStyle name="Normal 9 32 6 4" xfId="18937" xr:uid="{6285D704-C5B1-4C80-91C8-06C65ADDA68C}"/>
    <cellStyle name="Normal 9 32 6 5" xfId="33770" xr:uid="{E3BCCD07-4670-47D3-A9A1-C11A622DC43A}"/>
    <cellStyle name="Normal 9 32 7" xfId="7334" xr:uid="{816313C7-DD8E-49DB-8F52-963681995DAE}"/>
    <cellStyle name="Normal 9 32 7 2" xfId="14757" xr:uid="{57B1DF6C-4933-41EF-A5CB-AABEF83157E1}"/>
    <cellStyle name="Normal 9 32 7 2 2" xfId="29595" xr:uid="{5D7F08A4-3692-4262-84AE-E56392AA2FC8}"/>
    <cellStyle name="Normal 9 32 7 2 3" xfId="44428" xr:uid="{DD89FEB8-1AAD-4C21-A399-C1B293FDA287}"/>
    <cellStyle name="Normal 9 32 7 3" xfId="22175" xr:uid="{C127ED48-D218-4630-B092-031C399EA84E}"/>
    <cellStyle name="Normal 9 32 7 4" xfId="37008" xr:uid="{61EC4D75-4912-4821-9A28-A6B2A662B374}"/>
    <cellStyle name="Normal 9 32 8" xfId="10164" xr:uid="{632F37E3-E15C-4958-994B-F05AD1D4CB1F}"/>
    <cellStyle name="Normal 9 32 8 2" xfId="25002" xr:uid="{CB7CE6F1-659A-4D0E-9BBD-9DB4E9C82B57}"/>
    <cellStyle name="Normal 9 32 8 3" xfId="39835" xr:uid="{C22D592A-C736-457A-ABC9-B8C8029F1A61}"/>
    <cellStyle name="Normal 9 32 9" xfId="17582" xr:uid="{F77D72DD-70CF-480D-972B-D6BF4AD637AA}"/>
    <cellStyle name="Normal 9 33" xfId="2736" xr:uid="{F3BCB732-8FA0-4A93-8FDC-E82D91C18583}"/>
    <cellStyle name="Normal 9 33 10" xfId="32423" xr:uid="{C627B367-0FFF-40AA-9778-6C2847764F7B}"/>
    <cellStyle name="Normal 9 33 2" xfId="4103" xr:uid="{768AD666-8EF7-40E4-9FD8-C1AC33D91399}"/>
    <cellStyle name="Normal 9 33 2 2" xfId="5476" xr:uid="{06BB9AE3-B4E2-4965-8174-90DE9B47D45A}"/>
    <cellStyle name="Normal 9 33 2 2 2" xfId="8715" xr:uid="{230D4A41-00A5-4003-9E6B-74D6754B3F9F}"/>
    <cellStyle name="Normal 9 33 2 2 2 2" xfId="16138" xr:uid="{9E742F2B-BC08-4431-8171-915D8396ECDB}"/>
    <cellStyle name="Normal 9 33 2 2 2 2 2" xfId="30976" xr:uid="{CD34245F-63C4-4DE3-8046-69F36E49AC4F}"/>
    <cellStyle name="Normal 9 33 2 2 2 2 3" xfId="45809" xr:uid="{A8136C0D-DCCC-4723-98C8-9C9DDC9E81A8}"/>
    <cellStyle name="Normal 9 33 2 2 2 3" xfId="23556" xr:uid="{4B3D7FEA-F1A7-4F45-9166-9BBE9A861B30}"/>
    <cellStyle name="Normal 9 33 2 2 2 4" xfId="38389" xr:uid="{D9AE1530-75B3-423C-B565-3372346A4990}"/>
    <cellStyle name="Normal 9 33 2 2 3" xfId="12900" xr:uid="{7D0C7571-165F-4B8C-88BE-386F45411C8B}"/>
    <cellStyle name="Normal 9 33 2 2 3 2" xfId="27738" xr:uid="{AF1A4A73-B5BF-4F11-A82A-AA5B4B907CD7}"/>
    <cellStyle name="Normal 9 33 2 2 3 3" xfId="42571" xr:uid="{CE92D092-33AB-4FEB-ACA3-BE380DCC5F60}"/>
    <cellStyle name="Normal 9 33 2 2 4" xfId="20318" xr:uid="{6AC22128-7196-4A56-A4D7-3B977929F93C}"/>
    <cellStyle name="Normal 9 33 2 2 5" xfId="35151" xr:uid="{B8174404-C9E4-4B9D-AF79-5AE79E8127D8}"/>
    <cellStyle name="Normal 9 33 2 3" xfId="7338" xr:uid="{CAFD88FA-1480-49E6-89B2-D4DE2065168F}"/>
    <cellStyle name="Normal 9 33 2 3 2" xfId="14761" xr:uid="{9F0DF233-A57F-465A-A4B0-FAE012BB0891}"/>
    <cellStyle name="Normal 9 33 2 3 2 2" xfId="29599" xr:uid="{9011076A-9077-4063-8A4A-6AA07B86DD71}"/>
    <cellStyle name="Normal 9 33 2 3 2 3" xfId="44432" xr:uid="{1E010E9E-9E70-4FBB-B76B-A14412B1FE64}"/>
    <cellStyle name="Normal 9 33 2 3 3" xfId="22179" xr:uid="{30C0C927-8745-455F-90B1-B106FE76828B}"/>
    <cellStyle name="Normal 9 33 2 3 4" xfId="37012" xr:uid="{9AAA4C39-1126-4707-B767-DD7D34D5979D}"/>
    <cellStyle name="Normal 9 33 2 4" xfId="11523" xr:uid="{51BDFF2F-F489-4DF5-9B98-904778AE445C}"/>
    <cellStyle name="Normal 9 33 2 4 2" xfId="26361" xr:uid="{D8FC3AAA-1BC1-4050-9B29-45B56BF2979D}"/>
    <cellStyle name="Normal 9 33 2 4 3" xfId="41194" xr:uid="{5F571755-C69C-49CD-9093-1B747F27D2BC}"/>
    <cellStyle name="Normal 9 33 2 5" xfId="18941" xr:uid="{271DDA41-FEB1-44D2-BAFD-1208A9DF531D}"/>
    <cellStyle name="Normal 9 33 2 6" xfId="33774" xr:uid="{151FEC06-31EB-4535-918F-CEB3C6F9121F}"/>
    <cellStyle name="Normal 9 33 3" xfId="4104" xr:uid="{08826B31-9696-4850-A730-3465B100295E}"/>
    <cellStyle name="Normal 9 33 3 2" xfId="5477" xr:uid="{08294A09-C64B-43C8-9752-99C1065C1CD9}"/>
    <cellStyle name="Normal 9 33 3 2 2" xfId="8716" xr:uid="{4C8441FD-F6BF-4954-BA98-849B589FBF6F}"/>
    <cellStyle name="Normal 9 33 3 2 2 2" xfId="16139" xr:uid="{B7805317-7ECD-451A-98FC-698AAF0B4963}"/>
    <cellStyle name="Normal 9 33 3 2 2 2 2" xfId="30977" xr:uid="{6268A268-9031-4EDE-BA3A-90164F7263B5}"/>
    <cellStyle name="Normal 9 33 3 2 2 2 3" xfId="45810" xr:uid="{D6A3F0E2-CB66-4837-8167-F292242D380D}"/>
    <cellStyle name="Normal 9 33 3 2 2 3" xfId="23557" xr:uid="{E912A4D6-F3E8-4922-AA60-050BF38FEDB6}"/>
    <cellStyle name="Normal 9 33 3 2 2 4" xfId="38390" xr:uid="{089C0978-AC6F-431D-8154-37982F5F6D95}"/>
    <cellStyle name="Normal 9 33 3 2 3" xfId="12901" xr:uid="{3375FE7A-D4D8-4D35-A1C3-F5BC0069125C}"/>
    <cellStyle name="Normal 9 33 3 2 3 2" xfId="27739" xr:uid="{8C82D45D-EA9B-4D0E-9863-D9794CD88550}"/>
    <cellStyle name="Normal 9 33 3 2 3 3" xfId="42572" xr:uid="{34724E9A-F3D7-4C37-9670-92600178C21C}"/>
    <cellStyle name="Normal 9 33 3 2 4" xfId="20319" xr:uid="{DA4AE120-6AB6-43BB-83A7-0066DB29012C}"/>
    <cellStyle name="Normal 9 33 3 2 5" xfId="35152" xr:uid="{86A71855-95C6-4E34-88D1-743CCCADBA81}"/>
    <cellStyle name="Normal 9 33 3 3" xfId="7339" xr:uid="{0E20C6A1-7ABA-4170-83BB-F8133974F028}"/>
    <cellStyle name="Normal 9 33 3 3 2" xfId="14762" xr:uid="{B2B2992E-2231-4400-B477-0A605134F2EF}"/>
    <cellStyle name="Normal 9 33 3 3 2 2" xfId="29600" xr:uid="{D1F3557D-FBAC-4E7E-9506-9D957B2D19FB}"/>
    <cellStyle name="Normal 9 33 3 3 2 3" xfId="44433" xr:uid="{05EA9F86-8884-40B6-8BC3-EC5A3FE5320D}"/>
    <cellStyle name="Normal 9 33 3 3 3" xfId="22180" xr:uid="{E97BF8B3-5CA5-46C4-92F3-70D5AD5F27BD}"/>
    <cellStyle name="Normal 9 33 3 3 4" xfId="37013" xr:uid="{99C0A97F-E1E3-4DFE-8555-94F4E58756D3}"/>
    <cellStyle name="Normal 9 33 3 4" xfId="11524" xr:uid="{5F79600E-DA7C-4614-82ED-14F6FF16E4BA}"/>
    <cellStyle name="Normal 9 33 3 4 2" xfId="26362" xr:uid="{B490A5A5-87A2-4B86-9F32-FFA9BB742FA5}"/>
    <cellStyle name="Normal 9 33 3 4 3" xfId="41195" xr:uid="{3B8819CA-CF13-42AA-A6DF-5ACDF63590D2}"/>
    <cellStyle name="Normal 9 33 3 5" xfId="18942" xr:uid="{BB8B2099-6F7C-4984-8B56-A9E8D6EA4E25}"/>
    <cellStyle name="Normal 9 33 3 6" xfId="33775" xr:uid="{8BBB85B5-2B2E-4962-B98A-A4CC5BB9886D}"/>
    <cellStyle name="Normal 9 33 4" xfId="5478" xr:uid="{87B44293-E510-4862-AAA9-95ED5272F18A}"/>
    <cellStyle name="Normal 9 33 4 2" xfId="8717" xr:uid="{AD1D3BE2-F036-40FC-A3FA-5D6E0EC6062D}"/>
    <cellStyle name="Normal 9 33 4 2 2" xfId="16140" xr:uid="{00DB3EAA-003B-45A8-B4EC-D345F64DD664}"/>
    <cellStyle name="Normal 9 33 4 2 2 2" xfId="30978" xr:uid="{D8057D09-833C-425A-937B-FE8FAE4C68D2}"/>
    <cellStyle name="Normal 9 33 4 2 2 3" xfId="45811" xr:uid="{5D57759C-3FF8-47EC-95B7-7E120204C56A}"/>
    <cellStyle name="Normal 9 33 4 2 3" xfId="23558" xr:uid="{18C413B4-DD16-46C4-B319-8B610D3263DA}"/>
    <cellStyle name="Normal 9 33 4 2 4" xfId="38391" xr:uid="{B54CABE8-D5AB-4DD0-A103-86B2E3145F99}"/>
    <cellStyle name="Normal 9 33 4 3" xfId="12902" xr:uid="{54636898-2191-48F9-82C3-5DFEAF7E1228}"/>
    <cellStyle name="Normal 9 33 4 3 2" xfId="27740" xr:uid="{494CC286-9CCB-4663-BB16-CB34DB503A07}"/>
    <cellStyle name="Normal 9 33 4 3 3" xfId="42573" xr:uid="{ABA261F3-FB29-4AE9-B27B-1C5074513D3E}"/>
    <cellStyle name="Normal 9 33 4 4" xfId="20320" xr:uid="{C264D874-40CE-4132-A269-5EB8642C1BA9}"/>
    <cellStyle name="Normal 9 33 4 5" xfId="35153" xr:uid="{0D21E99F-20B6-4511-A47E-CFE852DA48A9}"/>
    <cellStyle name="Normal 9 33 5" xfId="5797" xr:uid="{43DC0B01-3A36-4591-91AB-F8EDE0D0198F}"/>
    <cellStyle name="Normal 9 33 5 2" xfId="9037" xr:uid="{88087351-EC3D-4D0B-A69F-32B4609BAB44}"/>
    <cellStyle name="Normal 9 33 5 2 2" xfId="16460" xr:uid="{47F3BD72-20E0-4E25-AEF4-CC5182DDC11C}"/>
    <cellStyle name="Normal 9 33 5 2 2 2" xfId="31298" xr:uid="{B6D47C87-844F-4813-86F7-3BA484AF771B}"/>
    <cellStyle name="Normal 9 33 5 2 2 3" xfId="46131" xr:uid="{55FB91B4-DB22-42B7-9ECC-559AA1F57C8A}"/>
    <cellStyle name="Normal 9 33 5 2 3" xfId="23878" xr:uid="{986561E2-B875-4467-BEBC-9032AEEC97B2}"/>
    <cellStyle name="Normal 9 33 5 2 4" xfId="38711" xr:uid="{933E8AAE-F776-4427-A512-169F452EFB66}"/>
    <cellStyle name="Normal 9 33 5 3" xfId="13222" xr:uid="{070738B1-A70C-4139-B268-692F37C1D02E}"/>
    <cellStyle name="Normal 9 33 5 3 2" xfId="28060" xr:uid="{E5742BF4-A018-456A-B033-1F4D357390F5}"/>
    <cellStyle name="Normal 9 33 5 3 3" xfId="42893" xr:uid="{A8E7711B-F935-46F0-96A2-A4F0A743B4B4}"/>
    <cellStyle name="Normal 9 33 5 4" xfId="20640" xr:uid="{1A4F64FF-F4EF-4382-B6D8-29D80B99ACB6}"/>
    <cellStyle name="Normal 9 33 5 5" xfId="35473" xr:uid="{0231177A-551F-4D6A-8B2A-A1236885C0AE}"/>
    <cellStyle name="Normal 9 33 6" xfId="4102" xr:uid="{0CE58907-0ED3-47A1-88D5-82F4F79FEB1E}"/>
    <cellStyle name="Normal 9 33 6 2" xfId="9740" xr:uid="{2AFC60DF-FCE3-42EC-A210-0F4B8097AF2D}"/>
    <cellStyle name="Normal 9 33 6 2 2" xfId="17163" xr:uid="{AA519635-5E91-4D38-9F30-C234E305228A}"/>
    <cellStyle name="Normal 9 33 6 2 2 2" xfId="32001" xr:uid="{9E50E312-43CF-4FD6-9630-BDF97C752D1F}"/>
    <cellStyle name="Normal 9 33 6 2 2 3" xfId="46834" xr:uid="{360781D7-6A7C-4064-8A9D-E9297B02EEAB}"/>
    <cellStyle name="Normal 9 33 6 2 3" xfId="24581" xr:uid="{FB7CA3DE-0A52-4DA1-B310-4ACF1BF90046}"/>
    <cellStyle name="Normal 9 33 6 2 4" xfId="39414" xr:uid="{ACD80198-233A-462D-A698-E6DA64913A21}"/>
    <cellStyle name="Normal 9 33 6 3" xfId="11522" xr:uid="{FBA46B72-E597-4BE8-841B-AB9366EACC05}"/>
    <cellStyle name="Normal 9 33 6 3 2" xfId="26360" xr:uid="{A58F38E6-A7B2-4599-A24E-DFD2ED9BA1E3}"/>
    <cellStyle name="Normal 9 33 6 3 3" xfId="41193" xr:uid="{015CD57E-56E9-4338-A600-BEA945010AB6}"/>
    <cellStyle name="Normal 9 33 6 4" xfId="18940" xr:uid="{9B20B00A-619A-4F5A-AA60-89F50740B53D}"/>
    <cellStyle name="Normal 9 33 6 5" xfId="33773" xr:uid="{D720ABF6-A849-4CA5-BB89-72C61408084C}"/>
    <cellStyle name="Normal 9 33 7" xfId="7337" xr:uid="{4A187ECA-D107-40A0-921C-325ECB70041D}"/>
    <cellStyle name="Normal 9 33 7 2" xfId="14760" xr:uid="{D130CF51-39B6-4C20-AB22-B0CA12A6FFE5}"/>
    <cellStyle name="Normal 9 33 7 2 2" xfId="29598" xr:uid="{91264ED1-A009-4CF0-9188-C7EA8464DB0C}"/>
    <cellStyle name="Normal 9 33 7 2 3" xfId="44431" xr:uid="{96F86196-C338-405A-BD2C-ACB111D324BD}"/>
    <cellStyle name="Normal 9 33 7 3" xfId="22178" xr:uid="{03A44554-9CC1-467C-A980-8395359C5A0D}"/>
    <cellStyle name="Normal 9 33 7 4" xfId="37011" xr:uid="{903E578B-969C-4736-A1C3-BC94FAC3E4BB}"/>
    <cellStyle name="Normal 9 33 8" xfId="10172" xr:uid="{DAE8475F-17E0-4605-BF65-4D31FEF159C4}"/>
    <cellStyle name="Normal 9 33 8 2" xfId="25010" xr:uid="{5B859BF6-B1B2-4036-84C3-D30FF11FB554}"/>
    <cellStyle name="Normal 9 33 8 3" xfId="39843" xr:uid="{369A0FD3-65F6-4A98-B931-9168B9B546BE}"/>
    <cellStyle name="Normal 9 33 9" xfId="17590" xr:uid="{3A73B66B-B052-4F0A-926D-F2047481BB00}"/>
    <cellStyle name="Normal 9 34" xfId="2747" xr:uid="{7CE3D1EB-63AC-4B5A-9E35-BF2F8E794DE5}"/>
    <cellStyle name="Normal 9 34 10" xfId="32426" xr:uid="{03CF4323-F385-4BF1-A4B0-5BE116E7961D}"/>
    <cellStyle name="Normal 9 34 2" xfId="4106" xr:uid="{B9493CE1-4DEC-43A4-8E13-0744DA720AAF}"/>
    <cellStyle name="Normal 9 34 2 2" xfId="5479" xr:uid="{476C0CCB-D3CD-4A5B-ACB8-76D9C30AB4DD}"/>
    <cellStyle name="Normal 9 34 2 2 2" xfId="8718" xr:uid="{3CBAA604-F38A-4321-8A8C-4EF2937C7DDE}"/>
    <cellStyle name="Normal 9 34 2 2 2 2" xfId="16141" xr:uid="{5DAE6B29-76E2-47CC-AE2C-6F8D4B0D54E0}"/>
    <cellStyle name="Normal 9 34 2 2 2 2 2" xfId="30979" xr:uid="{10758065-2ABD-4FAE-9D3F-445FA662BCEF}"/>
    <cellStyle name="Normal 9 34 2 2 2 2 3" xfId="45812" xr:uid="{FCCB0E7C-B073-4FB3-9539-82D33454D883}"/>
    <cellStyle name="Normal 9 34 2 2 2 3" xfId="23559" xr:uid="{E75CE204-41AD-4223-9C2A-F8D37A94309B}"/>
    <cellStyle name="Normal 9 34 2 2 2 4" xfId="38392" xr:uid="{60343341-309F-410C-B378-BE2E42F3CF6F}"/>
    <cellStyle name="Normal 9 34 2 2 3" xfId="12903" xr:uid="{5308B87E-3332-4FED-9A94-54F83C1DACB8}"/>
    <cellStyle name="Normal 9 34 2 2 3 2" xfId="27741" xr:uid="{D95BC29D-80F8-4D82-BE5C-517B9840B363}"/>
    <cellStyle name="Normal 9 34 2 2 3 3" xfId="42574" xr:uid="{6D96E1F2-F84D-4237-94F6-18FB6A0459E8}"/>
    <cellStyle name="Normal 9 34 2 2 4" xfId="20321" xr:uid="{7DFE93B2-2656-42E3-AF41-3C07301C5A8C}"/>
    <cellStyle name="Normal 9 34 2 2 5" xfId="35154" xr:uid="{A8F378F8-5191-484E-862F-6FE8488D815A}"/>
    <cellStyle name="Normal 9 34 2 3" xfId="7341" xr:uid="{DC163EAB-7015-4148-BA06-4E967E3175C2}"/>
    <cellStyle name="Normal 9 34 2 3 2" xfId="14764" xr:uid="{A1AD9D08-FF77-4736-B333-B453924224F0}"/>
    <cellStyle name="Normal 9 34 2 3 2 2" xfId="29602" xr:uid="{26C64316-6836-4837-AA53-AAA900752F18}"/>
    <cellStyle name="Normal 9 34 2 3 2 3" xfId="44435" xr:uid="{C0F97DC7-4C84-46E9-A069-D1DCD5359E34}"/>
    <cellStyle name="Normal 9 34 2 3 3" xfId="22182" xr:uid="{A9AC18D1-A0FC-4981-AEAE-CBC9DBF729D0}"/>
    <cellStyle name="Normal 9 34 2 3 4" xfId="37015" xr:uid="{A28D9943-F605-4471-AC44-37767EE23BC3}"/>
    <cellStyle name="Normal 9 34 2 4" xfId="11526" xr:uid="{A6FF315C-FD74-4D4E-9973-B8267818AF7C}"/>
    <cellStyle name="Normal 9 34 2 4 2" xfId="26364" xr:uid="{4E62F4B7-C181-4B66-A0D1-BE27C171C0C7}"/>
    <cellStyle name="Normal 9 34 2 4 3" xfId="41197" xr:uid="{2339A329-124F-47FA-91E2-7BCD878361A9}"/>
    <cellStyle name="Normal 9 34 2 5" xfId="18944" xr:uid="{A41F79D4-C52C-47C9-9A56-E397CC9B4383}"/>
    <cellStyle name="Normal 9 34 2 6" xfId="33777" xr:uid="{00A25C87-A5EE-4F7C-98F6-055D5D873E24}"/>
    <cellStyle name="Normal 9 34 3" xfId="4107" xr:uid="{C7595A4D-59B4-4100-B693-D8974840A0C6}"/>
    <cellStyle name="Normal 9 34 3 2" xfId="5480" xr:uid="{AC442657-66ED-4B31-BD87-D2C7283EDF14}"/>
    <cellStyle name="Normal 9 34 3 2 2" xfId="8719" xr:uid="{E7E3D4AC-C308-4F66-B26F-8B883AD2355E}"/>
    <cellStyle name="Normal 9 34 3 2 2 2" xfId="16142" xr:uid="{76407050-6E45-4624-A740-86358843ECFF}"/>
    <cellStyle name="Normal 9 34 3 2 2 2 2" xfId="30980" xr:uid="{BB8192E7-10E7-4873-A7B0-91B1065DEC46}"/>
    <cellStyle name="Normal 9 34 3 2 2 2 3" xfId="45813" xr:uid="{AD5C7B29-5C69-47AF-A278-79EB34FB2FB4}"/>
    <cellStyle name="Normal 9 34 3 2 2 3" xfId="23560" xr:uid="{9AF36D6E-6841-4FCD-B998-E9C41427FD95}"/>
    <cellStyle name="Normal 9 34 3 2 2 4" xfId="38393" xr:uid="{44D454C3-D763-41FB-96D6-BF4CC98A8F6A}"/>
    <cellStyle name="Normal 9 34 3 2 3" xfId="12904" xr:uid="{2199E376-11F1-4591-AC0B-1FE34A2D9754}"/>
    <cellStyle name="Normal 9 34 3 2 3 2" xfId="27742" xr:uid="{0C1194F3-18EA-4DD0-8219-C0D0C352407D}"/>
    <cellStyle name="Normal 9 34 3 2 3 3" xfId="42575" xr:uid="{6A2774A1-63B0-499D-80D5-00DA9AD21E86}"/>
    <cellStyle name="Normal 9 34 3 2 4" xfId="20322" xr:uid="{7D2C18BF-7617-49FC-9FA2-134E3E844758}"/>
    <cellStyle name="Normal 9 34 3 2 5" xfId="35155" xr:uid="{DF573586-8499-476F-87A9-50EE54CC802A}"/>
    <cellStyle name="Normal 9 34 3 3" xfId="7342" xr:uid="{42F9EDC6-0CAA-4D44-8B99-9C0D99B5A50C}"/>
    <cellStyle name="Normal 9 34 3 3 2" xfId="14765" xr:uid="{D241F7BB-88E1-44C3-B781-59ED02BC36C7}"/>
    <cellStyle name="Normal 9 34 3 3 2 2" xfId="29603" xr:uid="{319DB145-1F2C-4288-ACAA-B1A23BE6A11B}"/>
    <cellStyle name="Normal 9 34 3 3 2 3" xfId="44436" xr:uid="{4B63AD9F-F461-4600-9D4B-F097D1327D9E}"/>
    <cellStyle name="Normal 9 34 3 3 3" xfId="22183" xr:uid="{38A59306-0F04-4A05-BC8B-D9609EB9B94B}"/>
    <cellStyle name="Normal 9 34 3 3 4" xfId="37016" xr:uid="{6AC81961-D50F-401A-9B23-11EE6321F963}"/>
    <cellStyle name="Normal 9 34 3 4" xfId="11527" xr:uid="{1933ADCF-9300-4D82-AA1E-AF78B4F346C0}"/>
    <cellStyle name="Normal 9 34 3 4 2" xfId="26365" xr:uid="{B82713F7-4960-43E6-B505-7BFBA9864A88}"/>
    <cellStyle name="Normal 9 34 3 4 3" xfId="41198" xr:uid="{A3CFCB2B-87C8-4D3C-81D9-A2289BE2568C}"/>
    <cellStyle name="Normal 9 34 3 5" xfId="18945" xr:uid="{171DDD42-F426-4A94-89C0-43C9DB8E85DB}"/>
    <cellStyle name="Normal 9 34 3 6" xfId="33778" xr:uid="{5A743966-4325-4CCD-9DD3-21E253F9112E}"/>
    <cellStyle name="Normal 9 34 4" xfId="5481" xr:uid="{7ACF7A34-B957-4393-BBD2-A92C8AFC8A00}"/>
    <cellStyle name="Normal 9 34 4 2" xfId="8720" xr:uid="{34364094-2C58-4923-94E7-F6D35E79ED53}"/>
    <cellStyle name="Normal 9 34 4 2 2" xfId="16143" xr:uid="{37FF681C-1C75-437B-8021-AD3F5F0C8B20}"/>
    <cellStyle name="Normal 9 34 4 2 2 2" xfId="30981" xr:uid="{87003D08-9372-4636-BF02-F018D0ED13E8}"/>
    <cellStyle name="Normal 9 34 4 2 2 3" xfId="45814" xr:uid="{2E20A31E-A2A3-429C-B1BE-79183D39FB01}"/>
    <cellStyle name="Normal 9 34 4 2 3" xfId="23561" xr:uid="{CE2DC03A-024E-454D-A8DE-43DEC48A382F}"/>
    <cellStyle name="Normal 9 34 4 2 4" xfId="38394" xr:uid="{CF15FE10-1086-45A4-A297-E6CD55BB35D2}"/>
    <cellStyle name="Normal 9 34 4 3" xfId="12905" xr:uid="{569F5F0F-99A1-469F-996F-6546569A3378}"/>
    <cellStyle name="Normal 9 34 4 3 2" xfId="27743" xr:uid="{267A49BF-B542-4866-9221-CDC9154D3896}"/>
    <cellStyle name="Normal 9 34 4 3 3" xfId="42576" xr:uid="{34BA1883-DAF5-454D-BC0E-4314AB48CF3F}"/>
    <cellStyle name="Normal 9 34 4 4" xfId="20323" xr:uid="{A5EE995E-3D96-4A38-9CEF-932B2B12F362}"/>
    <cellStyle name="Normal 9 34 4 5" xfId="35156" xr:uid="{0E816E9E-9ACC-4277-A8C0-A8E3D3998808}"/>
    <cellStyle name="Normal 9 34 5" xfId="5810" xr:uid="{D7F36179-58C4-47D1-8475-55056FBDAB0A}"/>
    <cellStyle name="Normal 9 34 5 2" xfId="9049" xr:uid="{6C407F3C-EA2C-4C20-B6EE-7377003164D5}"/>
    <cellStyle name="Normal 9 34 5 2 2" xfId="16472" xr:uid="{8A46D5A7-E5B2-4B7C-AE85-7B00B6021F13}"/>
    <cellStyle name="Normal 9 34 5 2 2 2" xfId="31310" xr:uid="{0991F428-807D-436E-B674-B2AF8FC6CB10}"/>
    <cellStyle name="Normal 9 34 5 2 2 3" xfId="46143" xr:uid="{EE05ADB1-983C-4409-9444-42B31A4D0C8D}"/>
    <cellStyle name="Normal 9 34 5 2 3" xfId="23890" xr:uid="{571AF242-3B2F-407E-9283-A3C560C29628}"/>
    <cellStyle name="Normal 9 34 5 2 4" xfId="38723" xr:uid="{73221224-AAE3-4262-94E5-8B18C81FC6C1}"/>
    <cellStyle name="Normal 9 34 5 3" xfId="13234" xr:uid="{E01374A8-60D9-4C3B-9859-A8388890C66A}"/>
    <cellStyle name="Normal 9 34 5 3 2" xfId="28072" xr:uid="{85BD3DF4-E512-43F8-A90B-0FEAABB4F657}"/>
    <cellStyle name="Normal 9 34 5 3 3" xfId="42905" xr:uid="{1D9DF4A6-F13F-47B8-916B-23FEAAF207BA}"/>
    <cellStyle name="Normal 9 34 5 4" xfId="20652" xr:uid="{F3E6DECF-2D0C-4BCA-899C-788E5F8A622B}"/>
    <cellStyle name="Normal 9 34 5 5" xfId="35485" xr:uid="{CC60BF97-C574-4217-BFE4-653A78143989}"/>
    <cellStyle name="Normal 9 34 6" xfId="4105" xr:uid="{0022E879-3BC5-4DEF-ADD3-B4608F02ACDC}"/>
    <cellStyle name="Normal 9 34 6 2" xfId="9741" xr:uid="{B5E48CD8-EFEC-4268-868C-FC2D1D8EC8C8}"/>
    <cellStyle name="Normal 9 34 6 2 2" xfId="17164" xr:uid="{42925031-1AA6-4014-A527-C8FCB9920B99}"/>
    <cellStyle name="Normal 9 34 6 2 2 2" xfId="32002" xr:uid="{12D0DC78-37B2-4162-84A3-392067874EE4}"/>
    <cellStyle name="Normal 9 34 6 2 2 3" xfId="46835" xr:uid="{A7AFE7B9-3069-43E0-8DFE-8D12CEFC1770}"/>
    <cellStyle name="Normal 9 34 6 2 3" xfId="24582" xr:uid="{10B0A1DC-8088-4E53-B56A-66C549B2994A}"/>
    <cellStyle name="Normal 9 34 6 2 4" xfId="39415" xr:uid="{2031F7FE-EADE-4586-9BEC-ED1D7CC76005}"/>
    <cellStyle name="Normal 9 34 6 3" xfId="11525" xr:uid="{FFE531C4-0040-4181-8076-D516B96E99E6}"/>
    <cellStyle name="Normal 9 34 6 3 2" xfId="26363" xr:uid="{4D41E596-E676-4F1A-91C6-0B0EDEAC9DA9}"/>
    <cellStyle name="Normal 9 34 6 3 3" xfId="41196" xr:uid="{D9838DC6-C612-447C-BAEC-27E209A69B83}"/>
    <cellStyle name="Normal 9 34 6 4" xfId="18943" xr:uid="{18BB29F9-1E65-40E9-B8D1-390513DD3D30}"/>
    <cellStyle name="Normal 9 34 6 5" xfId="33776" xr:uid="{4630A575-10E4-494B-9EE0-2F6FE73B779B}"/>
    <cellStyle name="Normal 9 34 7" xfId="7340" xr:uid="{1DB03E2F-D5C0-4E88-A235-D172303C9557}"/>
    <cellStyle name="Normal 9 34 7 2" xfId="14763" xr:uid="{6289089B-F6C7-4361-89E8-0473F479EFBC}"/>
    <cellStyle name="Normal 9 34 7 2 2" xfId="29601" xr:uid="{8A1D2096-517C-4DE9-B33B-F322C077DD72}"/>
    <cellStyle name="Normal 9 34 7 2 3" xfId="44434" xr:uid="{CE05C410-0284-4603-870A-9FF858318ABD}"/>
    <cellStyle name="Normal 9 34 7 3" xfId="22181" xr:uid="{F7F73BC6-E808-423E-9EDD-6F12B1697B96}"/>
    <cellStyle name="Normal 9 34 7 4" xfId="37014" xr:uid="{986334F3-B31F-4984-842C-1857EB922CA0}"/>
    <cellStyle name="Normal 9 34 8" xfId="10175" xr:uid="{81C61021-F126-4886-BE6C-C7A40FBD6C0E}"/>
    <cellStyle name="Normal 9 34 8 2" xfId="25013" xr:uid="{22DB5F6C-4085-41E6-845D-3B68B83CE505}"/>
    <cellStyle name="Normal 9 34 8 3" xfId="39846" xr:uid="{4E0B50AD-073D-4DFD-8FA4-B9D928B72850}"/>
    <cellStyle name="Normal 9 34 9" xfId="17593" xr:uid="{E98CDF48-6AED-41EA-89F4-4A8A2CE0A11B}"/>
    <cellStyle name="Normal 9 35" xfId="2720" xr:uid="{3199B0FB-F9AE-4E7D-92DD-D2D09DBADE4B}"/>
    <cellStyle name="Normal 9 35 10" xfId="32417" xr:uid="{539D4024-4B02-45DB-AA74-B90D751084CF}"/>
    <cellStyle name="Normal 9 35 2" xfId="4109" xr:uid="{BEEC1C94-EB63-4448-8D50-4955A14FDC66}"/>
    <cellStyle name="Normal 9 35 2 2" xfId="5482" xr:uid="{754E054B-D477-4FD1-9CC8-981FD6946D57}"/>
    <cellStyle name="Normal 9 35 2 2 2" xfId="8721" xr:uid="{195A93A2-6165-452D-BE09-E4C64F2E9214}"/>
    <cellStyle name="Normal 9 35 2 2 2 2" xfId="16144" xr:uid="{CCF59D2A-D146-40DB-B906-306DA8898B80}"/>
    <cellStyle name="Normal 9 35 2 2 2 2 2" xfId="30982" xr:uid="{34845CB6-B326-47FC-85F9-1B5869B61117}"/>
    <cellStyle name="Normal 9 35 2 2 2 2 3" xfId="45815" xr:uid="{3B7DCBE0-0867-406A-9D7E-880AB31E739B}"/>
    <cellStyle name="Normal 9 35 2 2 2 3" xfId="23562" xr:uid="{960A27F2-54CC-4B9B-BA41-031DE9E6D32A}"/>
    <cellStyle name="Normal 9 35 2 2 2 4" xfId="38395" xr:uid="{00797FE6-90E5-45DA-BFAA-092500C2796D}"/>
    <cellStyle name="Normal 9 35 2 2 3" xfId="12906" xr:uid="{CFC32EED-C367-4DBC-A762-52C553DBDCA9}"/>
    <cellStyle name="Normal 9 35 2 2 3 2" xfId="27744" xr:uid="{04D8E4C1-7783-4FAD-B40A-A6C6EEEA80CD}"/>
    <cellStyle name="Normal 9 35 2 2 3 3" xfId="42577" xr:uid="{5FAF84E0-DE41-4961-9830-E7436FD63A05}"/>
    <cellStyle name="Normal 9 35 2 2 4" xfId="20324" xr:uid="{EBEFB780-7763-44F2-A7C1-5531F060986A}"/>
    <cellStyle name="Normal 9 35 2 2 5" xfId="35157" xr:uid="{F51AF7C6-6561-4F92-A433-C7611F824D61}"/>
    <cellStyle name="Normal 9 35 2 3" xfId="7344" xr:uid="{C2EB370D-3A48-4679-8CE7-3F2E9D71B44D}"/>
    <cellStyle name="Normal 9 35 2 3 2" xfId="14767" xr:uid="{E0108995-204D-4801-AC1D-194D101484D3}"/>
    <cellStyle name="Normal 9 35 2 3 2 2" xfId="29605" xr:uid="{97A6B655-7859-4F13-86EB-A4E1F809D8E0}"/>
    <cellStyle name="Normal 9 35 2 3 2 3" xfId="44438" xr:uid="{6EE33B67-864A-4778-97D9-23E6902842FD}"/>
    <cellStyle name="Normal 9 35 2 3 3" xfId="22185" xr:uid="{009582F2-7264-42C6-8287-F6E05670CD3F}"/>
    <cellStyle name="Normal 9 35 2 3 4" xfId="37018" xr:uid="{0D7BBD86-90FB-44D0-969D-D8BB6850D591}"/>
    <cellStyle name="Normal 9 35 2 4" xfId="11529" xr:uid="{3494701E-E3F5-4CF2-B0BC-08770485652E}"/>
    <cellStyle name="Normal 9 35 2 4 2" xfId="26367" xr:uid="{A75872A8-4C40-4E3D-90C0-EB73290855C0}"/>
    <cellStyle name="Normal 9 35 2 4 3" xfId="41200" xr:uid="{64DF3530-184B-4852-9BAA-89A459A5F605}"/>
    <cellStyle name="Normal 9 35 2 5" xfId="18947" xr:uid="{72D3BD79-3851-4730-A34A-B77053245186}"/>
    <cellStyle name="Normal 9 35 2 6" xfId="33780" xr:uid="{9E646BAA-AB81-42B8-B058-B7EB8C6EEAC8}"/>
    <cellStyle name="Normal 9 35 3" xfId="4110" xr:uid="{E5E48806-EE4F-49AE-93DD-8533DEE8BC90}"/>
    <cellStyle name="Normal 9 35 3 2" xfId="5483" xr:uid="{E9690172-689E-4231-9D71-6AEC6FD69FBE}"/>
    <cellStyle name="Normal 9 35 3 2 2" xfId="8722" xr:uid="{11CF644A-9E2E-4B64-814D-3E6DCC83C27F}"/>
    <cellStyle name="Normal 9 35 3 2 2 2" xfId="16145" xr:uid="{20BB942F-B8D0-4D6E-A0BB-C69C7DC2F831}"/>
    <cellStyle name="Normal 9 35 3 2 2 2 2" xfId="30983" xr:uid="{0B2D5B0C-A41F-4BB6-A7BF-373F19ED9C2D}"/>
    <cellStyle name="Normal 9 35 3 2 2 2 3" xfId="45816" xr:uid="{B4C9F76C-35FB-475B-AA0A-3B15510C5038}"/>
    <cellStyle name="Normal 9 35 3 2 2 3" xfId="23563" xr:uid="{DF402F76-9D41-41DA-A565-13394989A3A6}"/>
    <cellStyle name="Normal 9 35 3 2 2 4" xfId="38396" xr:uid="{8228FFF3-A783-4E51-ABF0-5FEE9E2A81D8}"/>
    <cellStyle name="Normal 9 35 3 2 3" xfId="12907" xr:uid="{46EAD908-2AFE-4082-AFCD-6A18308ACFE6}"/>
    <cellStyle name="Normal 9 35 3 2 3 2" xfId="27745" xr:uid="{EC6204A1-8612-4AD9-B3C9-1A90F29E11A8}"/>
    <cellStyle name="Normal 9 35 3 2 3 3" xfId="42578" xr:uid="{56D123A9-99EB-4564-9F45-7511EE68CC1F}"/>
    <cellStyle name="Normal 9 35 3 2 4" xfId="20325" xr:uid="{9F1DEF3B-DD88-463E-B939-5D1BF3B0235D}"/>
    <cellStyle name="Normal 9 35 3 2 5" xfId="35158" xr:uid="{B16C7D32-AA88-4154-AF4A-926B9A8604C6}"/>
    <cellStyle name="Normal 9 35 3 3" xfId="7345" xr:uid="{C11ABB8D-4CE4-410A-B49B-E6C1BB2B38A9}"/>
    <cellStyle name="Normal 9 35 3 3 2" xfId="14768" xr:uid="{946C29D1-27D4-473C-ADF4-6433CDA56A65}"/>
    <cellStyle name="Normal 9 35 3 3 2 2" xfId="29606" xr:uid="{99F423DE-10BB-4482-96E4-0F9785EF6AAF}"/>
    <cellStyle name="Normal 9 35 3 3 2 3" xfId="44439" xr:uid="{74C8FA8E-5B29-4134-9938-63A989DE3627}"/>
    <cellStyle name="Normal 9 35 3 3 3" xfId="22186" xr:uid="{6DD3893B-5600-464E-94AC-51456C3DEE9C}"/>
    <cellStyle name="Normal 9 35 3 3 4" xfId="37019" xr:uid="{80D6A034-E035-4872-81B4-77AD10C9171B}"/>
    <cellStyle name="Normal 9 35 3 4" xfId="11530" xr:uid="{5BBBAD61-F6E2-4564-AE48-0791396CAC60}"/>
    <cellStyle name="Normal 9 35 3 4 2" xfId="26368" xr:uid="{A81BBC67-B910-47B5-9CEE-1D14581624B0}"/>
    <cellStyle name="Normal 9 35 3 4 3" xfId="41201" xr:uid="{D55BF4FF-08AB-4F74-8667-C32F4C4C513C}"/>
    <cellStyle name="Normal 9 35 3 5" xfId="18948" xr:uid="{34F1A352-FAF7-425B-BC3A-FC6A2BE7E079}"/>
    <cellStyle name="Normal 9 35 3 6" xfId="33781" xr:uid="{480E4F74-EB9B-45B4-A20C-EFE8D169E110}"/>
    <cellStyle name="Normal 9 35 4" xfId="5484" xr:uid="{8AD1CF8C-816C-4B64-8A1D-5969D24B8DFA}"/>
    <cellStyle name="Normal 9 35 4 2" xfId="8723" xr:uid="{FAE130B7-D33D-4E4B-8A35-84129622BC13}"/>
    <cellStyle name="Normal 9 35 4 2 2" xfId="16146" xr:uid="{B366048A-F6BF-47C8-B833-20D4B477C842}"/>
    <cellStyle name="Normal 9 35 4 2 2 2" xfId="30984" xr:uid="{CBDB3EEE-F37E-41E9-AA30-13438A29EF8D}"/>
    <cellStyle name="Normal 9 35 4 2 2 3" xfId="45817" xr:uid="{13EE8541-34B9-4AB7-8745-B3503B8294AD}"/>
    <cellStyle name="Normal 9 35 4 2 3" xfId="23564" xr:uid="{497807D8-E385-45A5-B427-B2601C76FA27}"/>
    <cellStyle name="Normal 9 35 4 2 4" xfId="38397" xr:uid="{0520EB10-F332-4432-BCDE-DBAE3BA4EFB8}"/>
    <cellStyle name="Normal 9 35 4 3" xfId="12908" xr:uid="{0F5DE80B-F4B0-44D0-AD69-53C91A9C5F69}"/>
    <cellStyle name="Normal 9 35 4 3 2" xfId="27746" xr:uid="{313404F0-B4D8-4DF6-8B5F-6C3DEBE22945}"/>
    <cellStyle name="Normal 9 35 4 3 3" xfId="42579" xr:uid="{7A7D12CF-5693-410B-8B71-CAF33FC9F295}"/>
    <cellStyle name="Normal 9 35 4 4" xfId="20326" xr:uid="{704C7ED7-6345-4807-BC38-52BA36121BD8}"/>
    <cellStyle name="Normal 9 35 4 5" xfId="35159" xr:uid="{ECD8B67E-7849-4FAF-8502-E6956A13158E}"/>
    <cellStyle name="Normal 9 35 5" xfId="5711" xr:uid="{5945DD62-C361-441D-A5EA-1BC6B75B0A74}"/>
    <cellStyle name="Normal 9 35 5 2" xfId="8951" xr:uid="{5FF3E93F-383C-4C55-80E0-CAA99129FB84}"/>
    <cellStyle name="Normal 9 35 5 2 2" xfId="16374" xr:uid="{AFA26834-1E3B-43CA-87D1-7FF3E4331A6A}"/>
    <cellStyle name="Normal 9 35 5 2 2 2" xfId="31212" xr:uid="{77E82147-9D7F-43A8-A1F8-1B55A0F6D4D5}"/>
    <cellStyle name="Normal 9 35 5 2 2 3" xfId="46045" xr:uid="{EE40EA69-E2E7-4E05-A8C9-723DA633CB8E}"/>
    <cellStyle name="Normal 9 35 5 2 3" xfId="23792" xr:uid="{F49F314C-C353-46EC-8119-E848E9D4E35A}"/>
    <cellStyle name="Normal 9 35 5 2 4" xfId="38625" xr:uid="{931FB34D-BA8D-4674-9208-5022E66DBC57}"/>
    <cellStyle name="Normal 9 35 5 3" xfId="13136" xr:uid="{205FD17A-E08E-4379-A7F6-2BD45AA09C5F}"/>
    <cellStyle name="Normal 9 35 5 3 2" xfId="27974" xr:uid="{BEB8A8C3-4312-4250-848A-E8030602BF2B}"/>
    <cellStyle name="Normal 9 35 5 3 3" xfId="42807" xr:uid="{C0336D69-91BC-4831-81D9-3800DFE4ECCB}"/>
    <cellStyle name="Normal 9 35 5 4" xfId="20554" xr:uid="{17A3C6BF-BFF5-49F1-891E-28FFBE99F17F}"/>
    <cellStyle name="Normal 9 35 5 5" xfId="35387" xr:uid="{63E51F2F-F4FD-4532-A6D0-470C8D9B1B36}"/>
    <cellStyle name="Normal 9 35 6" xfId="4108" xr:uid="{8872E681-6F60-4E04-BC32-DBFC0B7BFC33}"/>
    <cellStyle name="Normal 9 35 6 2" xfId="9742" xr:uid="{4E859855-B05B-408F-BA61-FDFC9A601D87}"/>
    <cellStyle name="Normal 9 35 6 2 2" xfId="17165" xr:uid="{C2DC845C-DAAC-4758-81FD-037C89677AE5}"/>
    <cellStyle name="Normal 9 35 6 2 2 2" xfId="32003" xr:uid="{0DB00C94-18F2-479D-AFA3-EA8BC487A220}"/>
    <cellStyle name="Normal 9 35 6 2 2 3" xfId="46836" xr:uid="{CECA2909-09D9-4C2A-9C8C-FA8F82C0349D}"/>
    <cellStyle name="Normal 9 35 6 2 3" xfId="24583" xr:uid="{930B9D9D-F71C-4B80-A4DA-086798EA7779}"/>
    <cellStyle name="Normal 9 35 6 2 4" xfId="39416" xr:uid="{8A1E256F-E063-4D05-83F2-4AF4657D6348}"/>
    <cellStyle name="Normal 9 35 6 3" xfId="11528" xr:uid="{B5BA4DAD-E4E1-4A30-AC3E-D91529A4D9FE}"/>
    <cellStyle name="Normal 9 35 6 3 2" xfId="26366" xr:uid="{D810FC07-4A31-4F63-84CC-2A2BB081E155}"/>
    <cellStyle name="Normal 9 35 6 3 3" xfId="41199" xr:uid="{ACEB1F92-3ED3-4793-A65B-9A5610ED693E}"/>
    <cellStyle name="Normal 9 35 6 4" xfId="18946" xr:uid="{D9E25A61-28BE-4D2F-8637-D4BC4CA7B467}"/>
    <cellStyle name="Normal 9 35 6 5" xfId="33779" xr:uid="{1A356D9B-2B79-446B-B071-8B776A148DA6}"/>
    <cellStyle name="Normal 9 35 7" xfId="7343" xr:uid="{F207F7D3-8EEE-4230-A13C-B67B58C1EDCC}"/>
    <cellStyle name="Normal 9 35 7 2" xfId="14766" xr:uid="{A1FE14B2-5D53-4511-8C67-509DD25242EE}"/>
    <cellStyle name="Normal 9 35 7 2 2" xfId="29604" xr:uid="{F8B03E61-2034-4BA1-9AB3-872AB93CF467}"/>
    <cellStyle name="Normal 9 35 7 2 3" xfId="44437" xr:uid="{87561ACA-8342-42B9-B95A-DBFA44D04152}"/>
    <cellStyle name="Normal 9 35 7 3" xfId="22184" xr:uid="{E31F0208-5E77-41B4-B57E-5875A8F75528}"/>
    <cellStyle name="Normal 9 35 7 4" xfId="37017" xr:uid="{8515487C-D759-4C84-A4C9-A500DC8C4A84}"/>
    <cellStyle name="Normal 9 35 8" xfId="10166" xr:uid="{634748E0-BCFC-404A-8EBB-121DE7F3FE8C}"/>
    <cellStyle name="Normal 9 35 8 2" xfId="25004" xr:uid="{82E12DAF-9830-4480-92DC-3FFF229B2062}"/>
    <cellStyle name="Normal 9 35 8 3" xfId="39837" xr:uid="{95AF4DD8-27FC-49AE-AC86-E2361E8B2415}"/>
    <cellStyle name="Normal 9 35 9" xfId="17584" xr:uid="{D9238055-2E83-4DC8-B1EF-908FE2946964}"/>
    <cellStyle name="Normal 9 36" xfId="2752" xr:uid="{6F6FDCAF-5DE2-4422-9F72-369BC50E58F0}"/>
    <cellStyle name="Normal 9 36 10" xfId="32427" xr:uid="{C5AECF8E-B3B1-43FA-B3F3-7F4D996C784E}"/>
    <cellStyle name="Normal 9 36 2" xfId="4112" xr:uid="{3EE3C0D1-72AD-4D21-B3CE-AB291D34252B}"/>
    <cellStyle name="Normal 9 36 2 2" xfId="5485" xr:uid="{12E1C26E-69B2-4BF8-AB6D-109EACA62C70}"/>
    <cellStyle name="Normal 9 36 2 2 2" xfId="8724" xr:uid="{9C091218-01E8-4C4E-A0FE-41AA84090CE4}"/>
    <cellStyle name="Normal 9 36 2 2 2 2" xfId="16147" xr:uid="{98531FB3-F0ED-4728-B981-E48A21DB0067}"/>
    <cellStyle name="Normal 9 36 2 2 2 2 2" xfId="30985" xr:uid="{C8722BF8-5CC8-4BCB-AF03-B56CA23BFB6D}"/>
    <cellStyle name="Normal 9 36 2 2 2 2 3" xfId="45818" xr:uid="{F32C54F9-F391-4037-8FFD-87FBA262C47C}"/>
    <cellStyle name="Normal 9 36 2 2 2 3" xfId="23565" xr:uid="{5417EAA2-7004-407A-A801-7E19F39AA76B}"/>
    <cellStyle name="Normal 9 36 2 2 2 4" xfId="38398" xr:uid="{B56C7CC1-2F8A-441F-B9DF-CFF01933403F}"/>
    <cellStyle name="Normal 9 36 2 2 3" xfId="12909" xr:uid="{07A826CF-D699-415F-BBF8-A6E79417A347}"/>
    <cellStyle name="Normal 9 36 2 2 3 2" xfId="27747" xr:uid="{E3FB848C-312C-406E-B035-33B2E88F3AE1}"/>
    <cellStyle name="Normal 9 36 2 2 3 3" xfId="42580" xr:uid="{9E1C5EE7-D4D2-4745-A285-4076C028F8CA}"/>
    <cellStyle name="Normal 9 36 2 2 4" xfId="20327" xr:uid="{5609DA68-2BFF-4DCF-B243-45E9300D2B5E}"/>
    <cellStyle name="Normal 9 36 2 2 5" xfId="35160" xr:uid="{7061517E-E5F1-479C-8AD8-E45E20C5D8A1}"/>
    <cellStyle name="Normal 9 36 2 3" xfId="7347" xr:uid="{BFC7CAEC-08F5-47E6-AD76-86D6DB460F29}"/>
    <cellStyle name="Normal 9 36 2 3 2" xfId="14770" xr:uid="{8FEFC939-A83A-45C4-9501-E9DF88AA859A}"/>
    <cellStyle name="Normal 9 36 2 3 2 2" xfId="29608" xr:uid="{3F229075-5DA9-4F42-B24E-C64EF3F6EB86}"/>
    <cellStyle name="Normal 9 36 2 3 2 3" xfId="44441" xr:uid="{E38C0A8B-42D5-4CB6-993E-430705A4B0F7}"/>
    <cellStyle name="Normal 9 36 2 3 3" xfId="22188" xr:uid="{6F7E04CD-6468-4363-A99B-05D35BA83732}"/>
    <cellStyle name="Normal 9 36 2 3 4" xfId="37021" xr:uid="{F9CD9D4D-7869-4702-9A3E-0679E42E2306}"/>
    <cellStyle name="Normal 9 36 2 4" xfId="11532" xr:uid="{D01F8F3A-D137-42FA-81D2-A87D0A4393DB}"/>
    <cellStyle name="Normal 9 36 2 4 2" xfId="26370" xr:uid="{192F3367-3FFA-4C08-97DC-B3049FBD99C5}"/>
    <cellStyle name="Normal 9 36 2 4 3" xfId="41203" xr:uid="{5927334F-693C-45F7-A12E-74F7F11FD972}"/>
    <cellStyle name="Normal 9 36 2 5" xfId="18950" xr:uid="{388D5E2D-EC3A-4AA4-9666-EF9A01BDD7E8}"/>
    <cellStyle name="Normal 9 36 2 6" xfId="33783" xr:uid="{D8B91324-A7C9-469E-BB9F-48C838ADDBB4}"/>
    <cellStyle name="Normal 9 36 3" xfId="4113" xr:uid="{08FE7CD8-1EFF-4B13-9B84-87BF60306548}"/>
    <cellStyle name="Normal 9 36 3 2" xfId="5486" xr:uid="{A49D67AD-C03E-406E-9A5C-9D3EB28A9C19}"/>
    <cellStyle name="Normal 9 36 3 2 2" xfId="8725" xr:uid="{5E383BC3-CF8B-47B0-8F45-34BBE01EE84F}"/>
    <cellStyle name="Normal 9 36 3 2 2 2" xfId="16148" xr:uid="{734FBECB-6A84-4681-9C9F-B49F39D2078D}"/>
    <cellStyle name="Normal 9 36 3 2 2 2 2" xfId="30986" xr:uid="{0249390C-8B5B-4704-9844-958935340CFB}"/>
    <cellStyle name="Normal 9 36 3 2 2 2 3" xfId="45819" xr:uid="{1FB4F909-562E-4CD3-911B-AD05E0281974}"/>
    <cellStyle name="Normal 9 36 3 2 2 3" xfId="23566" xr:uid="{8B60F42D-1546-445C-AF52-12F3BEC56B4C}"/>
    <cellStyle name="Normal 9 36 3 2 2 4" xfId="38399" xr:uid="{0E1CC82D-BCAE-4E8F-8545-7F2E5C4B07FC}"/>
    <cellStyle name="Normal 9 36 3 2 3" xfId="12910" xr:uid="{3C4EF810-895B-4A29-A6FC-93E55CA2B896}"/>
    <cellStyle name="Normal 9 36 3 2 3 2" xfId="27748" xr:uid="{51B35A3E-3A13-48CE-8815-7F45E93DA39B}"/>
    <cellStyle name="Normal 9 36 3 2 3 3" xfId="42581" xr:uid="{6C0BA55E-FF08-4199-A5C1-6AFF7B7CC47F}"/>
    <cellStyle name="Normal 9 36 3 2 4" xfId="20328" xr:uid="{DE9A0E8E-5F13-4972-9F2C-4B4ACA05B047}"/>
    <cellStyle name="Normal 9 36 3 2 5" xfId="35161" xr:uid="{920373DB-1D32-45DA-9091-AB0050C9ED7C}"/>
    <cellStyle name="Normal 9 36 3 3" xfId="7348" xr:uid="{63A55D32-7618-4636-8AD8-5BAD5F24C632}"/>
    <cellStyle name="Normal 9 36 3 3 2" xfId="14771" xr:uid="{2A056F87-6218-4CD3-BF4B-C91F23CD62BD}"/>
    <cellStyle name="Normal 9 36 3 3 2 2" xfId="29609" xr:uid="{455FC1CF-7B60-4D59-9C31-B47364E06F53}"/>
    <cellStyle name="Normal 9 36 3 3 2 3" xfId="44442" xr:uid="{7245EC24-FD0B-476C-A947-049856E74922}"/>
    <cellStyle name="Normal 9 36 3 3 3" xfId="22189" xr:uid="{825AC294-67F2-4DEE-A74B-4BFD3E0470D7}"/>
    <cellStyle name="Normal 9 36 3 3 4" xfId="37022" xr:uid="{3A61BFB0-77F7-47A8-91CE-D8D8E5D3BA85}"/>
    <cellStyle name="Normal 9 36 3 4" xfId="11533" xr:uid="{E683E54A-5129-4B84-9ACD-32D910A57723}"/>
    <cellStyle name="Normal 9 36 3 4 2" xfId="26371" xr:uid="{C7E251AF-E2AD-4169-AFC5-338ED8EED765}"/>
    <cellStyle name="Normal 9 36 3 4 3" xfId="41204" xr:uid="{4CA74BF9-67C9-4D68-BE6A-D27C0DB601E6}"/>
    <cellStyle name="Normal 9 36 3 5" xfId="18951" xr:uid="{E143DA6B-E46D-44BF-9F77-0F9E6C2598CB}"/>
    <cellStyle name="Normal 9 36 3 6" xfId="33784" xr:uid="{D5FE67F9-F392-4701-A9AC-8C6B79F361B5}"/>
    <cellStyle name="Normal 9 36 4" xfId="5487" xr:uid="{2ED82C9B-0ADF-4CD0-A54A-827847CB54C7}"/>
    <cellStyle name="Normal 9 36 4 2" xfId="8726" xr:uid="{5341EF05-B67E-4091-9758-C9BB798E166E}"/>
    <cellStyle name="Normal 9 36 4 2 2" xfId="16149" xr:uid="{42421D9F-986B-4569-8CCC-38A302B1D77D}"/>
    <cellStyle name="Normal 9 36 4 2 2 2" xfId="30987" xr:uid="{257EA213-0F5E-4AF6-81B8-BD2EC1BB1C43}"/>
    <cellStyle name="Normal 9 36 4 2 2 3" xfId="45820" xr:uid="{E70B7873-BCCA-48FA-9922-5C3BFC8B2666}"/>
    <cellStyle name="Normal 9 36 4 2 3" xfId="23567" xr:uid="{4A12C057-FABE-4818-ABD8-F967B710778D}"/>
    <cellStyle name="Normal 9 36 4 2 4" xfId="38400" xr:uid="{87BB8729-8C9B-4A3A-97E7-EE2D2FAD2FF3}"/>
    <cellStyle name="Normal 9 36 4 3" xfId="12911" xr:uid="{E43ED7D3-86C2-463A-8681-F85DA1BDD8E2}"/>
    <cellStyle name="Normal 9 36 4 3 2" xfId="27749" xr:uid="{59E6F24E-B9FF-4427-8D3F-77784340CA8C}"/>
    <cellStyle name="Normal 9 36 4 3 3" xfId="42582" xr:uid="{3C2668EB-C327-4F36-B892-FFC5779A8277}"/>
    <cellStyle name="Normal 9 36 4 4" xfId="20329" xr:uid="{823D008F-7683-49E8-B91D-3EB2A6F8380B}"/>
    <cellStyle name="Normal 9 36 4 5" xfId="35162" xr:uid="{217D1109-9187-4E6F-A3B5-4C66F50B30C7}"/>
    <cellStyle name="Normal 9 36 5" xfId="5666" xr:uid="{DE2B6789-428E-469E-A04F-711C7E959CDE}"/>
    <cellStyle name="Normal 9 36 5 2" xfId="8906" xr:uid="{4F666E9B-C60D-4F89-9E1D-725F934D952A}"/>
    <cellStyle name="Normal 9 36 5 2 2" xfId="16329" xr:uid="{5629E329-8EB4-469D-80C9-98B334AABAFB}"/>
    <cellStyle name="Normal 9 36 5 2 2 2" xfId="31167" xr:uid="{43A26939-D434-41DC-B07E-157708D81428}"/>
    <cellStyle name="Normal 9 36 5 2 2 3" xfId="46000" xr:uid="{5FA52DC7-6442-4A64-A053-244FB6AFA81A}"/>
    <cellStyle name="Normal 9 36 5 2 3" xfId="23747" xr:uid="{4054DCA2-6E0A-466C-A29E-FE9EB2CAAE5D}"/>
    <cellStyle name="Normal 9 36 5 2 4" xfId="38580" xr:uid="{014CC60F-B104-4946-B56A-652DA614A07D}"/>
    <cellStyle name="Normal 9 36 5 3" xfId="13091" xr:uid="{802DA637-0AD6-4825-A117-E87F1C22B3C3}"/>
    <cellStyle name="Normal 9 36 5 3 2" xfId="27929" xr:uid="{B327CA22-1478-46FB-8B3A-BC903771C754}"/>
    <cellStyle name="Normal 9 36 5 3 3" xfId="42762" xr:uid="{99C14E03-ACF7-42A9-BD4E-600C58FB3AD2}"/>
    <cellStyle name="Normal 9 36 5 4" xfId="20509" xr:uid="{F9262A89-F2B2-47F0-A066-73BB2F6614BD}"/>
    <cellStyle name="Normal 9 36 5 5" xfId="35342" xr:uid="{BCCAC1FD-FD99-497D-885F-DB3BB1FA76F3}"/>
    <cellStyle name="Normal 9 36 6" xfId="4111" xr:uid="{727F24D2-FE62-4E3B-87D0-02AA0DB9124E}"/>
    <cellStyle name="Normal 9 36 6 2" xfId="9743" xr:uid="{B9771C62-6FBF-4673-A845-3B205CAAF12E}"/>
    <cellStyle name="Normal 9 36 6 2 2" xfId="17166" xr:uid="{ED1BD27E-2931-4B44-BCFA-6C0F9AF5E96A}"/>
    <cellStyle name="Normal 9 36 6 2 2 2" xfId="32004" xr:uid="{3585D571-5852-41CC-8F66-C979BA6CF6EC}"/>
    <cellStyle name="Normal 9 36 6 2 2 3" xfId="46837" xr:uid="{55DF22AF-D5DE-45C1-A266-C7597F67F83C}"/>
    <cellStyle name="Normal 9 36 6 2 3" xfId="24584" xr:uid="{4E6B5F13-B205-47A9-BD38-AF4C415C4893}"/>
    <cellStyle name="Normal 9 36 6 2 4" xfId="39417" xr:uid="{5464E42E-DC4E-4DD3-B138-8406218942C8}"/>
    <cellStyle name="Normal 9 36 6 3" xfId="11531" xr:uid="{D8B4CD02-6F3B-47B0-860B-09E95342CC74}"/>
    <cellStyle name="Normal 9 36 6 3 2" xfId="26369" xr:uid="{8ADDEA4C-7549-4B19-BEA4-AD1414A05839}"/>
    <cellStyle name="Normal 9 36 6 3 3" xfId="41202" xr:uid="{1B270047-85B9-4AD5-A8F6-68BB47B2DD6C}"/>
    <cellStyle name="Normal 9 36 6 4" xfId="18949" xr:uid="{6EECF02D-480A-47FA-A02E-44AB28CE2530}"/>
    <cellStyle name="Normal 9 36 6 5" xfId="33782" xr:uid="{3C37F2BE-B9EC-4F03-9E2F-A2BA447F2C6A}"/>
    <cellStyle name="Normal 9 36 7" xfId="7346" xr:uid="{8FF16945-5A49-462F-8E8A-E8A42A27DFFC}"/>
    <cellStyle name="Normal 9 36 7 2" xfId="14769" xr:uid="{C8B11060-D105-4C5D-9A9F-83916A8FA0DC}"/>
    <cellStyle name="Normal 9 36 7 2 2" xfId="29607" xr:uid="{22D64D2E-514B-4ECF-A576-FA7FCBB53EBC}"/>
    <cellStyle name="Normal 9 36 7 2 3" xfId="44440" xr:uid="{30ED8B93-2698-49C0-8748-E2C899F061E0}"/>
    <cellStyle name="Normal 9 36 7 3" xfId="22187" xr:uid="{64DF1C72-2D21-4C1E-90B6-1861FD7A14F2}"/>
    <cellStyle name="Normal 9 36 7 4" xfId="37020" xr:uid="{9AF765A0-F3B8-4D22-8245-B51BC2E661B1}"/>
    <cellStyle name="Normal 9 36 8" xfId="10176" xr:uid="{305CE031-FBAE-419B-8BF8-97B9C624FA67}"/>
    <cellStyle name="Normal 9 36 8 2" xfId="25014" xr:uid="{7B5F8C03-3C0C-439C-A6A8-D36066D32AF9}"/>
    <cellStyle name="Normal 9 36 8 3" xfId="39847" xr:uid="{2A1AFE94-328A-4A50-90CC-B5791C9EA18E}"/>
    <cellStyle name="Normal 9 36 9" xfId="17594" xr:uid="{2DED86F1-93FA-4505-A31D-9B9E080DDACF}"/>
    <cellStyle name="Normal 9 37" xfId="2726" xr:uid="{D75D2075-88A3-4100-A9F9-46B40F5C0877}"/>
    <cellStyle name="Normal 9 37 10" xfId="32421" xr:uid="{90E318ED-FA1C-4406-A0B9-F5132377036F}"/>
    <cellStyle name="Normal 9 37 2" xfId="4115" xr:uid="{4128F994-D1BC-40C1-8B00-27EC2B75C599}"/>
    <cellStyle name="Normal 9 37 2 2" xfId="5488" xr:uid="{AC7EC85A-CB21-463A-A748-41509F558588}"/>
    <cellStyle name="Normal 9 37 2 2 2" xfId="8727" xr:uid="{664FF206-10F5-41A3-92E2-F0DA29E62F66}"/>
    <cellStyle name="Normal 9 37 2 2 2 2" xfId="16150" xr:uid="{AA19937D-6B8E-4D70-AFDF-2EF3FFA579F5}"/>
    <cellStyle name="Normal 9 37 2 2 2 2 2" xfId="30988" xr:uid="{ADA0CDD2-4966-433D-8E7B-A7B2F28EC6A7}"/>
    <cellStyle name="Normal 9 37 2 2 2 2 3" xfId="45821" xr:uid="{539AB1F8-AE0C-409B-9F5F-4FA806C3F401}"/>
    <cellStyle name="Normal 9 37 2 2 2 3" xfId="23568" xr:uid="{571D1B67-DE23-49ED-9587-8CA1289D0472}"/>
    <cellStyle name="Normal 9 37 2 2 2 4" xfId="38401" xr:uid="{DA4CEFF8-BE8C-4A95-8007-52796264D45B}"/>
    <cellStyle name="Normal 9 37 2 2 3" xfId="12912" xr:uid="{EEE3A861-6632-4F90-9731-F72270FE0AC5}"/>
    <cellStyle name="Normal 9 37 2 2 3 2" xfId="27750" xr:uid="{342FC8F4-CDF6-4183-B046-72580F137B19}"/>
    <cellStyle name="Normal 9 37 2 2 3 3" xfId="42583" xr:uid="{07528862-0FFF-49CF-971F-EA62F186C1A5}"/>
    <cellStyle name="Normal 9 37 2 2 4" xfId="20330" xr:uid="{F68EE27B-9CA7-4493-B43F-C126D8850E35}"/>
    <cellStyle name="Normal 9 37 2 2 5" xfId="35163" xr:uid="{DCFECB53-9BCE-47B5-973C-F455ED3F7022}"/>
    <cellStyle name="Normal 9 37 2 3" xfId="7350" xr:uid="{DFF1756B-C0CB-46D6-8A79-FA8BECFAAC2E}"/>
    <cellStyle name="Normal 9 37 2 3 2" xfId="14773" xr:uid="{E7390A8D-5B56-4634-8F8F-02EBB221CFD0}"/>
    <cellStyle name="Normal 9 37 2 3 2 2" xfId="29611" xr:uid="{31FC3E47-8CAE-484D-AADD-235907ED7632}"/>
    <cellStyle name="Normal 9 37 2 3 2 3" xfId="44444" xr:uid="{D8513A07-E370-497A-80AE-37C846B6C375}"/>
    <cellStyle name="Normal 9 37 2 3 3" xfId="22191" xr:uid="{08A24F06-0791-4AD6-957C-016DB23E9F75}"/>
    <cellStyle name="Normal 9 37 2 3 4" xfId="37024" xr:uid="{AF8F7AFE-F3E2-433B-84F7-EDE01557F594}"/>
    <cellStyle name="Normal 9 37 2 4" xfId="11535" xr:uid="{7284C236-DA79-4A5A-BF8B-58FE60452F0D}"/>
    <cellStyle name="Normal 9 37 2 4 2" xfId="26373" xr:uid="{B01AE4DB-48D8-4CB4-8458-54090264956C}"/>
    <cellStyle name="Normal 9 37 2 4 3" xfId="41206" xr:uid="{23C97545-8C30-4A36-8D9A-C869956362C8}"/>
    <cellStyle name="Normal 9 37 2 5" xfId="18953" xr:uid="{7E7B759C-97D9-4275-8C05-A1041E40C863}"/>
    <cellStyle name="Normal 9 37 2 6" xfId="33786" xr:uid="{250BCDE6-1FDF-4037-AE24-65D6C515FE7E}"/>
    <cellStyle name="Normal 9 37 3" xfId="4116" xr:uid="{D7E74AA9-D39A-4884-8D5D-D910FC2643CD}"/>
    <cellStyle name="Normal 9 37 3 2" xfId="5489" xr:uid="{78537211-983E-46E2-AD16-B3FF88BE48DB}"/>
    <cellStyle name="Normal 9 37 3 2 2" xfId="8728" xr:uid="{EBB8A177-7882-4451-AE78-45E93C4A2500}"/>
    <cellStyle name="Normal 9 37 3 2 2 2" xfId="16151" xr:uid="{24C46F53-9246-4A94-9366-06EE9BAE3201}"/>
    <cellStyle name="Normal 9 37 3 2 2 2 2" xfId="30989" xr:uid="{9D14D5E6-6327-42A8-BAAB-FD734F089EEC}"/>
    <cellStyle name="Normal 9 37 3 2 2 2 3" xfId="45822" xr:uid="{9693CC31-C88C-441F-BADD-6B998F6C5D8B}"/>
    <cellStyle name="Normal 9 37 3 2 2 3" xfId="23569" xr:uid="{9BEA86D3-38B3-471A-A0B8-050B9DAA8417}"/>
    <cellStyle name="Normal 9 37 3 2 2 4" xfId="38402" xr:uid="{98F4331D-57AB-48A8-8093-FB07AA1DE0A9}"/>
    <cellStyle name="Normal 9 37 3 2 3" xfId="12913" xr:uid="{8B40A769-23AD-4309-8FFE-9D259742AD82}"/>
    <cellStyle name="Normal 9 37 3 2 3 2" xfId="27751" xr:uid="{AA1A9248-2ADA-433B-A0D2-5AEDBD5028DC}"/>
    <cellStyle name="Normal 9 37 3 2 3 3" xfId="42584" xr:uid="{E82B249A-BF03-4BA2-B57E-7A72D5E4299C}"/>
    <cellStyle name="Normal 9 37 3 2 4" xfId="20331" xr:uid="{612CD735-75B8-4654-8B97-52C30F80D945}"/>
    <cellStyle name="Normal 9 37 3 2 5" xfId="35164" xr:uid="{62BCF64C-E607-4A7C-BFC2-08053E0A81A7}"/>
    <cellStyle name="Normal 9 37 3 3" xfId="7351" xr:uid="{DD37C4A4-E290-4DEF-BC88-6420F44973E3}"/>
    <cellStyle name="Normal 9 37 3 3 2" xfId="14774" xr:uid="{20AF4554-BC7E-420C-BF27-B69820A848AE}"/>
    <cellStyle name="Normal 9 37 3 3 2 2" xfId="29612" xr:uid="{5EA18E49-BF5A-4EC1-873F-BFA8CA076B91}"/>
    <cellStyle name="Normal 9 37 3 3 2 3" xfId="44445" xr:uid="{CBBE1B5D-E017-4112-B470-83AE7A992AC9}"/>
    <cellStyle name="Normal 9 37 3 3 3" xfId="22192" xr:uid="{30E1BC95-8839-4F29-847F-4414A374919D}"/>
    <cellStyle name="Normal 9 37 3 3 4" xfId="37025" xr:uid="{5E670952-4B10-407F-9CC8-A0C63BD90BB0}"/>
    <cellStyle name="Normal 9 37 3 4" xfId="11536" xr:uid="{982CE0E9-F4DF-4E1E-B2F0-23AF4A5F7969}"/>
    <cellStyle name="Normal 9 37 3 4 2" xfId="26374" xr:uid="{CDB3E896-FBDD-4B48-857D-6986D3BDFC9D}"/>
    <cellStyle name="Normal 9 37 3 4 3" xfId="41207" xr:uid="{F514A991-289B-42AB-8885-6967DC13708B}"/>
    <cellStyle name="Normal 9 37 3 5" xfId="18954" xr:uid="{47D7D645-963F-43FD-8683-4E86DB5C3A03}"/>
    <cellStyle name="Normal 9 37 3 6" xfId="33787" xr:uid="{602F2E4B-84FE-4429-904C-632A10CAB42E}"/>
    <cellStyle name="Normal 9 37 4" xfId="5490" xr:uid="{CC5F11B5-496A-47B7-9EC2-2C0B25016955}"/>
    <cellStyle name="Normal 9 37 4 2" xfId="8729" xr:uid="{DC4C2D39-93B8-4706-9A05-75D6D7A97D52}"/>
    <cellStyle name="Normal 9 37 4 2 2" xfId="16152" xr:uid="{81190F3F-9330-479D-86D5-C7FFF56CE9AE}"/>
    <cellStyle name="Normal 9 37 4 2 2 2" xfId="30990" xr:uid="{E30F701B-6391-4F49-ADE4-6A688917395D}"/>
    <cellStyle name="Normal 9 37 4 2 2 3" xfId="45823" xr:uid="{9AA47C76-E701-4F64-9780-2F99A3124B73}"/>
    <cellStyle name="Normal 9 37 4 2 3" xfId="23570" xr:uid="{81252A10-EC69-4AB9-9FBA-07F3AAAB8F3C}"/>
    <cellStyle name="Normal 9 37 4 2 4" xfId="38403" xr:uid="{9D139A5E-26CD-4F35-BBB2-15E8977954AB}"/>
    <cellStyle name="Normal 9 37 4 3" xfId="12914" xr:uid="{E19D40F2-57AC-4366-871A-EB3D2B2D92B9}"/>
    <cellStyle name="Normal 9 37 4 3 2" xfId="27752" xr:uid="{42F53A47-2914-4221-93EB-4F51CA211894}"/>
    <cellStyle name="Normal 9 37 4 3 3" xfId="42585" xr:uid="{D1880B71-9E5F-40D3-B870-576983A9908C}"/>
    <cellStyle name="Normal 9 37 4 4" xfId="20332" xr:uid="{76BB6076-4455-4FCE-BD8B-D80DD77C0456}"/>
    <cellStyle name="Normal 9 37 4 5" xfId="35165" xr:uid="{314BD66D-104D-48D2-A296-578DD99DC6AD}"/>
    <cellStyle name="Normal 9 37 5" xfId="5716" xr:uid="{6B2A9256-78AB-4266-865A-4CE1D9542C10}"/>
    <cellStyle name="Normal 9 37 5 2" xfId="8956" xr:uid="{1B23D945-1008-442C-8C0F-F74324EC8AE9}"/>
    <cellStyle name="Normal 9 37 5 2 2" xfId="16379" xr:uid="{06F8EACA-DE80-4DD9-83F2-5BBFDEA416AB}"/>
    <cellStyle name="Normal 9 37 5 2 2 2" xfId="31217" xr:uid="{EFB6C236-4C61-4A7C-AE75-82F70AF7EC22}"/>
    <cellStyle name="Normal 9 37 5 2 2 3" xfId="46050" xr:uid="{E74148DF-8EE2-4411-82F3-8248BF6D98AD}"/>
    <cellStyle name="Normal 9 37 5 2 3" xfId="23797" xr:uid="{027E7E26-E2AE-44A6-A4A2-24F87FC05FC9}"/>
    <cellStyle name="Normal 9 37 5 2 4" xfId="38630" xr:uid="{CE043E43-8EDC-40DC-A07F-F9E7058ECD60}"/>
    <cellStyle name="Normal 9 37 5 3" xfId="13141" xr:uid="{0B5023C8-0B4B-465F-AA67-712CA7917988}"/>
    <cellStyle name="Normal 9 37 5 3 2" xfId="27979" xr:uid="{DCA9BFC7-4EDB-4E15-9642-D57F61A5607F}"/>
    <cellStyle name="Normal 9 37 5 3 3" xfId="42812" xr:uid="{DEECBCDD-D4A5-42AE-9DEB-BE11A00C1864}"/>
    <cellStyle name="Normal 9 37 5 4" xfId="20559" xr:uid="{433DC160-CCC4-4350-8679-565332A88A8C}"/>
    <cellStyle name="Normal 9 37 5 5" xfId="35392" xr:uid="{2B928B78-A711-403F-8AD0-966163691F15}"/>
    <cellStyle name="Normal 9 37 6" xfId="4114" xr:uid="{C61C999A-0421-444E-A170-1E8C95FF45A0}"/>
    <cellStyle name="Normal 9 37 6 2" xfId="9744" xr:uid="{3584CE47-1851-452F-B7E4-852A32927444}"/>
    <cellStyle name="Normal 9 37 6 2 2" xfId="17167" xr:uid="{B95495C6-B15D-4B69-B07F-48B6667AD784}"/>
    <cellStyle name="Normal 9 37 6 2 2 2" xfId="32005" xr:uid="{4812DD9B-9D55-41F9-926C-D3551DB66267}"/>
    <cellStyle name="Normal 9 37 6 2 2 3" xfId="46838" xr:uid="{D6D97E43-C8A4-49A4-9072-0B9EA57B2D5E}"/>
    <cellStyle name="Normal 9 37 6 2 3" xfId="24585" xr:uid="{3F2782D4-A820-41B5-88C9-F2C730FE81EB}"/>
    <cellStyle name="Normal 9 37 6 2 4" xfId="39418" xr:uid="{14FD1992-B3E4-429A-85E7-E329290CFE0D}"/>
    <cellStyle name="Normal 9 37 6 3" xfId="11534" xr:uid="{8040F429-779C-404A-BDEF-73FA4818A542}"/>
    <cellStyle name="Normal 9 37 6 3 2" xfId="26372" xr:uid="{42514F6B-16BD-4DB9-AE08-877C45EF5A8D}"/>
    <cellStyle name="Normal 9 37 6 3 3" xfId="41205" xr:uid="{24FC2831-01A8-4601-87BE-72A64DF08E9F}"/>
    <cellStyle name="Normal 9 37 6 4" xfId="18952" xr:uid="{6DC638C6-760F-4DD8-86C8-E77B88DB74CE}"/>
    <cellStyle name="Normal 9 37 6 5" xfId="33785" xr:uid="{66655194-54A7-404B-9E4E-0ABBB5E4E182}"/>
    <cellStyle name="Normal 9 37 7" xfId="7349" xr:uid="{BEB56CA6-B940-4A9C-864B-B9FCE5950652}"/>
    <cellStyle name="Normal 9 37 7 2" xfId="14772" xr:uid="{323A28B2-F7BB-4551-B5DD-04A2B944E2E5}"/>
    <cellStyle name="Normal 9 37 7 2 2" xfId="29610" xr:uid="{2D1FF8C4-950C-423A-B721-A31A5318DE0E}"/>
    <cellStyle name="Normal 9 37 7 2 3" xfId="44443" xr:uid="{C0450362-0827-44A6-BD4F-435907F071F9}"/>
    <cellStyle name="Normal 9 37 7 3" xfId="22190" xr:uid="{851D4EE0-1BDA-421B-8C79-4FF805811C02}"/>
    <cellStyle name="Normal 9 37 7 4" xfId="37023" xr:uid="{C514C8FD-F2F5-4BC3-A5B0-420B2E624836}"/>
    <cellStyle name="Normal 9 37 8" xfId="10170" xr:uid="{7A328B5E-74BE-451F-B930-B8F0F8CA6F0D}"/>
    <cellStyle name="Normal 9 37 8 2" xfId="25008" xr:uid="{CEBE17C1-6CF9-4410-AD28-BF3480BB68E5}"/>
    <cellStyle name="Normal 9 37 8 3" xfId="39841" xr:uid="{D2B8BA2D-8C5A-4BD9-9DD0-E953F007A63E}"/>
    <cellStyle name="Normal 9 37 9" xfId="17588" xr:uid="{4155D612-4C6D-420D-9196-1A85DBE59A6F}"/>
    <cellStyle name="Normal 9 38" xfId="2765" xr:uid="{214BDE5E-9790-4EFD-AE6B-E1B2420FEC2A}"/>
    <cellStyle name="Normal 9 38 10" xfId="32433" xr:uid="{62D3DA22-4CF5-443B-9C40-90D0164E1ED3}"/>
    <cellStyle name="Normal 9 38 2" xfId="4118" xr:uid="{452338C8-B5A4-462D-95FA-3C3E4980A6E7}"/>
    <cellStyle name="Normal 9 38 2 2" xfId="5491" xr:uid="{83DBF555-4F15-4A70-A7A9-98CC67805BB0}"/>
    <cellStyle name="Normal 9 38 2 2 2" xfId="8730" xr:uid="{BCC3CF62-4401-4E85-B8A9-F16B1C0FB04B}"/>
    <cellStyle name="Normal 9 38 2 2 2 2" xfId="16153" xr:uid="{F8B90A28-58F2-4843-9411-35E791C5CD75}"/>
    <cellStyle name="Normal 9 38 2 2 2 2 2" xfId="30991" xr:uid="{E7E37045-73CC-48E8-8382-3EDEB12E63C4}"/>
    <cellStyle name="Normal 9 38 2 2 2 2 3" xfId="45824" xr:uid="{091C6562-04F2-4342-9C2B-1C71555038BF}"/>
    <cellStyle name="Normal 9 38 2 2 2 3" xfId="23571" xr:uid="{56D8E46C-BB5E-4C44-AF7E-BE11AD24DFBE}"/>
    <cellStyle name="Normal 9 38 2 2 2 4" xfId="38404" xr:uid="{2E094586-EBC9-4057-A2E7-083893463940}"/>
    <cellStyle name="Normal 9 38 2 2 3" xfId="12915" xr:uid="{66F2456E-F41A-46AA-A072-99BA4BBE491C}"/>
    <cellStyle name="Normal 9 38 2 2 3 2" xfId="27753" xr:uid="{0B98E4A5-B82E-4810-9EFB-AB418D064D72}"/>
    <cellStyle name="Normal 9 38 2 2 3 3" xfId="42586" xr:uid="{8858A3F0-7174-4245-97C7-0AEB7D14B9AB}"/>
    <cellStyle name="Normal 9 38 2 2 4" xfId="20333" xr:uid="{1900D3F1-8EE6-4C06-B1CB-411D3EC0D6FB}"/>
    <cellStyle name="Normal 9 38 2 2 5" xfId="35166" xr:uid="{B6DAFAB8-DCB8-4151-8D5A-1428947F20CD}"/>
    <cellStyle name="Normal 9 38 2 3" xfId="7353" xr:uid="{A17AEFA4-D962-42DF-A769-154902F6D5DD}"/>
    <cellStyle name="Normal 9 38 2 3 2" xfId="14776" xr:uid="{96A44471-C44E-4488-BDFD-6D9D79A16870}"/>
    <cellStyle name="Normal 9 38 2 3 2 2" xfId="29614" xr:uid="{2CA9B2ED-8BFA-4C43-A82E-5BDFE934A5EF}"/>
    <cellStyle name="Normal 9 38 2 3 2 3" xfId="44447" xr:uid="{C25E7124-E9B2-4F6A-91C5-895CC5EBC2EA}"/>
    <cellStyle name="Normal 9 38 2 3 3" xfId="22194" xr:uid="{3635EFC1-FF1E-4DB5-96C1-2B41C4F7FE6A}"/>
    <cellStyle name="Normal 9 38 2 3 4" xfId="37027" xr:uid="{2D91D104-FBA3-42F1-9814-FA3FDAB7BE3D}"/>
    <cellStyle name="Normal 9 38 2 4" xfId="11538" xr:uid="{4927FD47-5558-478D-A92B-6A4ACC39D7FA}"/>
    <cellStyle name="Normal 9 38 2 4 2" xfId="26376" xr:uid="{80431806-3744-436B-81E8-ECD844175900}"/>
    <cellStyle name="Normal 9 38 2 4 3" xfId="41209" xr:uid="{E5F8CA97-5236-4036-8F2B-6BF069C74BA6}"/>
    <cellStyle name="Normal 9 38 2 5" xfId="18956" xr:uid="{FAA1480F-9C65-4632-9CC8-3ED566118D5A}"/>
    <cellStyle name="Normal 9 38 2 6" xfId="33789" xr:uid="{B156397F-FC24-48ED-B958-92277A2DAE89}"/>
    <cellStyle name="Normal 9 38 3" xfId="4119" xr:uid="{A4206CD4-8A85-4038-970D-90302FB08845}"/>
    <cellStyle name="Normal 9 38 3 2" xfId="5492" xr:uid="{5A640C8F-1985-400D-899F-B1320076EB63}"/>
    <cellStyle name="Normal 9 38 3 2 2" xfId="8731" xr:uid="{F08BAC5C-5310-46EA-8FC5-050DF67C1794}"/>
    <cellStyle name="Normal 9 38 3 2 2 2" xfId="16154" xr:uid="{F5F396AF-8F5F-4BFD-ABDD-9C28E3360066}"/>
    <cellStyle name="Normal 9 38 3 2 2 2 2" xfId="30992" xr:uid="{1A91F2C0-E622-4F0F-A231-8927B005B8CB}"/>
    <cellStyle name="Normal 9 38 3 2 2 2 3" xfId="45825" xr:uid="{63B4F41B-C81F-4477-B551-C374B5FF4D3D}"/>
    <cellStyle name="Normal 9 38 3 2 2 3" xfId="23572" xr:uid="{85403F85-6316-4F70-92DA-196BC7EA0060}"/>
    <cellStyle name="Normal 9 38 3 2 2 4" xfId="38405" xr:uid="{4A6B9386-1BCE-4156-87A4-EDF5580A0CAD}"/>
    <cellStyle name="Normal 9 38 3 2 3" xfId="12916" xr:uid="{F9743D08-D999-439D-9AC6-75E0010B1F2D}"/>
    <cellStyle name="Normal 9 38 3 2 3 2" xfId="27754" xr:uid="{E61017A9-D489-428F-8C4C-C539AB215578}"/>
    <cellStyle name="Normal 9 38 3 2 3 3" xfId="42587" xr:uid="{9B69BD47-2256-4A39-95B5-AA847877A3E4}"/>
    <cellStyle name="Normal 9 38 3 2 4" xfId="20334" xr:uid="{09FB59F7-6957-48DD-806E-C523C0104474}"/>
    <cellStyle name="Normal 9 38 3 2 5" xfId="35167" xr:uid="{F24DF7ED-DC3E-4B33-B2EE-88003FCF37DD}"/>
    <cellStyle name="Normal 9 38 3 3" xfId="7354" xr:uid="{58B75D90-6816-48A5-A665-00DE4E7EC381}"/>
    <cellStyle name="Normal 9 38 3 3 2" xfId="14777" xr:uid="{A63BBADC-A20B-403E-A412-D18D896E60F6}"/>
    <cellStyle name="Normal 9 38 3 3 2 2" xfId="29615" xr:uid="{69E3E95C-EDA7-4175-9088-9FDAC60F6ED7}"/>
    <cellStyle name="Normal 9 38 3 3 2 3" xfId="44448" xr:uid="{FF87464C-BAE7-46A9-A5B3-E81A46FF0909}"/>
    <cellStyle name="Normal 9 38 3 3 3" xfId="22195" xr:uid="{D26035C7-72AE-4B57-AF4C-17EDE35AC410}"/>
    <cellStyle name="Normal 9 38 3 3 4" xfId="37028" xr:uid="{B2F57119-8118-4827-BAA3-1124CF6ADCAB}"/>
    <cellStyle name="Normal 9 38 3 4" xfId="11539" xr:uid="{786E426F-1989-4813-9974-82E4E02BCA00}"/>
    <cellStyle name="Normal 9 38 3 4 2" xfId="26377" xr:uid="{BD24B803-E3D0-4328-B1EE-8F6E1E97133A}"/>
    <cellStyle name="Normal 9 38 3 4 3" xfId="41210" xr:uid="{11E9E86A-60A4-41DA-8D65-BDD9300952EC}"/>
    <cellStyle name="Normal 9 38 3 5" xfId="18957" xr:uid="{2DC7CC61-5900-4479-A04A-A8A03784F778}"/>
    <cellStyle name="Normal 9 38 3 6" xfId="33790" xr:uid="{D59E8DED-37A1-48AD-823F-B79A27045963}"/>
    <cellStyle name="Normal 9 38 4" xfId="5493" xr:uid="{C3F3FCE1-8669-4BEF-82F8-F293986C7352}"/>
    <cellStyle name="Normal 9 38 4 2" xfId="8732" xr:uid="{583ADAB6-B371-4793-B6D6-3ECC6C1B16A2}"/>
    <cellStyle name="Normal 9 38 4 2 2" xfId="16155" xr:uid="{CCFF3315-7742-4B3B-8613-E1FEF721A97E}"/>
    <cellStyle name="Normal 9 38 4 2 2 2" xfId="30993" xr:uid="{6D18FFE3-6BF0-4149-ABD5-33C2B6208B84}"/>
    <cellStyle name="Normal 9 38 4 2 2 3" xfId="45826" xr:uid="{941F94C0-4C94-4F94-9DD7-94C1373CA6E2}"/>
    <cellStyle name="Normal 9 38 4 2 3" xfId="23573" xr:uid="{52731476-48CF-42AF-A411-261A47F9E932}"/>
    <cellStyle name="Normal 9 38 4 2 4" xfId="38406" xr:uid="{19000552-ACF4-45EE-90F3-F2002ADC001D}"/>
    <cellStyle name="Normal 9 38 4 3" xfId="12917" xr:uid="{9139594F-093B-4CD7-A279-48E5FB0E507A}"/>
    <cellStyle name="Normal 9 38 4 3 2" xfId="27755" xr:uid="{FA90C2D4-0276-4204-8329-CF3598BD7249}"/>
    <cellStyle name="Normal 9 38 4 3 3" xfId="42588" xr:uid="{0B2523A8-B9D7-4B76-8291-4E21363DC1C0}"/>
    <cellStyle name="Normal 9 38 4 4" xfId="20335" xr:uid="{E2244F89-5950-4FF9-ADD0-8A4452471986}"/>
    <cellStyle name="Normal 9 38 4 5" xfId="35168" xr:uid="{19826A3D-8288-4AEC-94BA-099C80DA5403}"/>
    <cellStyle name="Normal 9 38 5" xfId="5700" xr:uid="{22929025-A0B0-4060-9616-41BE3BE1A71B}"/>
    <cellStyle name="Normal 9 38 5 2" xfId="8940" xr:uid="{F9FD6138-D405-4D1D-ADC6-D847F6156C38}"/>
    <cellStyle name="Normal 9 38 5 2 2" xfId="16363" xr:uid="{B3C2918B-DC9E-4249-AE1C-595E6FC3FB4D}"/>
    <cellStyle name="Normal 9 38 5 2 2 2" xfId="31201" xr:uid="{AD76449B-107D-4EFA-A175-612ED31A42D4}"/>
    <cellStyle name="Normal 9 38 5 2 2 3" xfId="46034" xr:uid="{01052BA0-7962-4A17-8DCF-46535981E2EE}"/>
    <cellStyle name="Normal 9 38 5 2 3" xfId="23781" xr:uid="{DE11E657-6578-4160-AE48-2EBBF785B735}"/>
    <cellStyle name="Normal 9 38 5 2 4" xfId="38614" xr:uid="{97DD913D-56E4-47FA-B8AA-F6439AC8E0C9}"/>
    <cellStyle name="Normal 9 38 5 3" xfId="13125" xr:uid="{63B050AB-0109-4427-833C-5893BCA535BA}"/>
    <cellStyle name="Normal 9 38 5 3 2" xfId="27963" xr:uid="{FAD51F60-5FB8-4EF7-A364-BF7E0B7C3C84}"/>
    <cellStyle name="Normal 9 38 5 3 3" xfId="42796" xr:uid="{B1FD8806-E534-4202-97A2-6C4147676129}"/>
    <cellStyle name="Normal 9 38 5 4" xfId="20543" xr:uid="{CFFABAA1-4327-4896-80BF-BC493292F4B6}"/>
    <cellStyle name="Normal 9 38 5 5" xfId="35376" xr:uid="{B951AF7E-8378-45F4-9709-9AA49482C05C}"/>
    <cellStyle name="Normal 9 38 6" xfId="4117" xr:uid="{E5FA0BE3-A6F3-4F39-997F-91027BB63BDA}"/>
    <cellStyle name="Normal 9 38 6 2" xfId="9745" xr:uid="{33D4F017-3393-46A4-95FA-9C93108A380A}"/>
    <cellStyle name="Normal 9 38 6 2 2" xfId="17168" xr:uid="{152A9A45-4494-46BF-861B-E1D11B1BBA20}"/>
    <cellStyle name="Normal 9 38 6 2 2 2" xfId="32006" xr:uid="{B6F53AFB-ED90-4E6B-BC08-433A7EC35653}"/>
    <cellStyle name="Normal 9 38 6 2 2 3" xfId="46839" xr:uid="{FB0D867B-6FD2-48A4-84DF-C98DB7759317}"/>
    <cellStyle name="Normal 9 38 6 2 3" xfId="24586" xr:uid="{C201AC57-89FC-4765-A4BA-BE4F199A626A}"/>
    <cellStyle name="Normal 9 38 6 2 4" xfId="39419" xr:uid="{6501871E-CB50-48A8-B533-3AE90994EAFA}"/>
    <cellStyle name="Normal 9 38 6 3" xfId="11537" xr:uid="{1297B05D-9AF8-4ADD-B900-C45D95B4A597}"/>
    <cellStyle name="Normal 9 38 6 3 2" xfId="26375" xr:uid="{4297BB0E-1416-459F-872C-BBC6549DFFA4}"/>
    <cellStyle name="Normal 9 38 6 3 3" xfId="41208" xr:uid="{3B1FEC07-CB3A-40C3-BE9B-D591502B2CA3}"/>
    <cellStyle name="Normal 9 38 6 4" xfId="18955" xr:uid="{644737B0-2913-4F14-9B0A-CBAD41D5EC9F}"/>
    <cellStyle name="Normal 9 38 6 5" xfId="33788" xr:uid="{8CA57DCB-20BE-411A-A3F7-A416AC9D4E1B}"/>
    <cellStyle name="Normal 9 38 7" xfId="7352" xr:uid="{A8D7BD58-8582-43CC-BC69-F5410A87FD5D}"/>
    <cellStyle name="Normal 9 38 7 2" xfId="14775" xr:uid="{8AD9E4FA-A5ED-4812-A6A5-9B4CD99703AE}"/>
    <cellStyle name="Normal 9 38 7 2 2" xfId="29613" xr:uid="{6C8B70ED-2026-46B2-B2A9-4881C346181D}"/>
    <cellStyle name="Normal 9 38 7 2 3" xfId="44446" xr:uid="{67569945-8BA7-475F-9B97-24AB49EE10B9}"/>
    <cellStyle name="Normal 9 38 7 3" xfId="22193" xr:uid="{37DA94BE-E9DB-4E11-B677-44C3ECB9B06B}"/>
    <cellStyle name="Normal 9 38 7 4" xfId="37026" xr:uid="{0FD0D131-7346-4EE4-A58B-1B31FAA76FDC}"/>
    <cellStyle name="Normal 9 38 8" xfId="10182" xr:uid="{7F891FDD-BCEE-44D4-A7C4-929A96868AD6}"/>
    <cellStyle name="Normal 9 38 8 2" xfId="25020" xr:uid="{ECF2CDEA-D403-4897-8CE8-8EF1BD718AAF}"/>
    <cellStyle name="Normal 9 38 8 3" xfId="39853" xr:uid="{F6D85A14-BDA7-44C2-AE2F-17801DACAF60}"/>
    <cellStyle name="Normal 9 38 9" xfId="17600" xr:uid="{C1520947-F6AF-4F28-822B-7F81BA5BB4EA}"/>
    <cellStyle name="Normal 9 39" xfId="2766" xr:uid="{DC0A0EEA-DDBC-4531-81CC-66980291B33E}"/>
    <cellStyle name="Normal 9 39 10" xfId="32434" xr:uid="{3AADA6FC-DB89-4B68-B2D4-89E159CE22EA}"/>
    <cellStyle name="Normal 9 39 2" xfId="4121" xr:uid="{D030D50E-124B-4691-BBDE-06E012E41473}"/>
    <cellStyle name="Normal 9 39 2 2" xfId="5494" xr:uid="{D5CA4BD6-9361-4ED6-842D-E6F2AF95AE74}"/>
    <cellStyle name="Normal 9 39 2 2 2" xfId="8733" xr:uid="{C55E51AF-C532-4C6B-9E13-E2A1E19F02D8}"/>
    <cellStyle name="Normal 9 39 2 2 2 2" xfId="16156" xr:uid="{C2D84A60-8660-4226-B6D1-FDF94EF42CA4}"/>
    <cellStyle name="Normal 9 39 2 2 2 2 2" xfId="30994" xr:uid="{A6F0432F-F5CD-4D5F-A7A2-167482EAF086}"/>
    <cellStyle name="Normal 9 39 2 2 2 2 3" xfId="45827" xr:uid="{19F307FF-05F2-4703-B242-D6732BBDA0B4}"/>
    <cellStyle name="Normal 9 39 2 2 2 3" xfId="23574" xr:uid="{E0A62C12-4A28-4072-BF3E-A60EE5D6A569}"/>
    <cellStyle name="Normal 9 39 2 2 2 4" xfId="38407" xr:uid="{4F27A245-3EC8-44A5-BD04-582CB778E2D8}"/>
    <cellStyle name="Normal 9 39 2 2 3" xfId="12918" xr:uid="{C396BA17-9F3E-42C3-BD59-507A6DEF0FD4}"/>
    <cellStyle name="Normal 9 39 2 2 3 2" xfId="27756" xr:uid="{BCB70E15-CB8F-41EC-99C8-8842372BFB8A}"/>
    <cellStyle name="Normal 9 39 2 2 3 3" xfId="42589" xr:uid="{0CD4FB1A-9F47-4072-AD5D-9C66EA1464EE}"/>
    <cellStyle name="Normal 9 39 2 2 4" xfId="20336" xr:uid="{8AB16F19-8B1B-42B3-8FA4-0C7BC7150A89}"/>
    <cellStyle name="Normal 9 39 2 2 5" xfId="35169" xr:uid="{E5FA4F67-CCF7-4890-9264-F9D60863228F}"/>
    <cellStyle name="Normal 9 39 2 3" xfId="7356" xr:uid="{B3B98732-4466-4F9E-BD07-C44FDD641242}"/>
    <cellStyle name="Normal 9 39 2 3 2" xfId="14779" xr:uid="{6844BB30-2778-46FA-922D-43DA8746A1C9}"/>
    <cellStyle name="Normal 9 39 2 3 2 2" xfId="29617" xr:uid="{BA05E689-4750-454D-9CD6-EFDC075E00A7}"/>
    <cellStyle name="Normal 9 39 2 3 2 3" xfId="44450" xr:uid="{E25D0531-0007-40CE-8D42-C97ECBF512C7}"/>
    <cellStyle name="Normal 9 39 2 3 3" xfId="22197" xr:uid="{6C59B98E-BB41-4502-8CDE-828EA86B8811}"/>
    <cellStyle name="Normal 9 39 2 3 4" xfId="37030" xr:uid="{698BEDD3-5E68-4F59-80AD-7A0DBC7B3800}"/>
    <cellStyle name="Normal 9 39 2 4" xfId="11541" xr:uid="{CE739944-C9AB-40C3-9AE1-8E4C1F182D98}"/>
    <cellStyle name="Normal 9 39 2 4 2" xfId="26379" xr:uid="{1B267ABC-184E-4AB6-8A11-182BA94CA606}"/>
    <cellStyle name="Normal 9 39 2 4 3" xfId="41212" xr:uid="{8398296C-05D6-4456-8D5B-E04BF02408B7}"/>
    <cellStyle name="Normal 9 39 2 5" xfId="18959" xr:uid="{BC7DE3D0-E707-410C-BA26-F665E3C9F10D}"/>
    <cellStyle name="Normal 9 39 2 6" xfId="33792" xr:uid="{3D4DA29E-DF55-4DB5-AD72-C01649FC0CA0}"/>
    <cellStyle name="Normal 9 39 3" xfId="4122" xr:uid="{7F2C7742-F09B-44AB-8252-E8D96194843A}"/>
    <cellStyle name="Normal 9 39 3 2" xfId="5495" xr:uid="{BB5D40FC-26A0-4C9F-80EC-57AE1AF84220}"/>
    <cellStyle name="Normal 9 39 3 2 2" xfId="8734" xr:uid="{A8943B17-054E-44C3-A77F-71671B3E96B4}"/>
    <cellStyle name="Normal 9 39 3 2 2 2" xfId="16157" xr:uid="{57A7ED6F-32CF-4511-B6F6-33B8BA8C56D6}"/>
    <cellStyle name="Normal 9 39 3 2 2 2 2" xfId="30995" xr:uid="{B900389A-E2E1-46E3-8129-91A96CAF6B4D}"/>
    <cellStyle name="Normal 9 39 3 2 2 2 3" xfId="45828" xr:uid="{3C5307EC-A9F3-4564-9313-1BE3C098477C}"/>
    <cellStyle name="Normal 9 39 3 2 2 3" xfId="23575" xr:uid="{38BE3541-B0C5-4135-B931-0B295527E93A}"/>
    <cellStyle name="Normal 9 39 3 2 2 4" xfId="38408" xr:uid="{D7C0B801-BDA6-41E3-B7D3-4CBE6BB9402D}"/>
    <cellStyle name="Normal 9 39 3 2 3" xfId="12919" xr:uid="{8937A7EE-A0D4-4A72-B540-DA7A99340F56}"/>
    <cellStyle name="Normal 9 39 3 2 3 2" xfId="27757" xr:uid="{6E48341F-C564-424C-B453-D42647700A11}"/>
    <cellStyle name="Normal 9 39 3 2 3 3" xfId="42590" xr:uid="{43DB488B-029F-428B-8557-EA0BEE117965}"/>
    <cellStyle name="Normal 9 39 3 2 4" xfId="20337" xr:uid="{BB680FAC-90F3-454F-9ADE-96FBBC96A68A}"/>
    <cellStyle name="Normal 9 39 3 2 5" xfId="35170" xr:uid="{EA1F662C-3CF0-405B-8224-5337DAC99B49}"/>
    <cellStyle name="Normal 9 39 3 3" xfId="7357" xr:uid="{FFACDFD3-F995-483A-A021-52F5D1017714}"/>
    <cellStyle name="Normal 9 39 3 3 2" xfId="14780" xr:uid="{6E4FCC4C-EC5A-4449-B3D0-AE9B6084565C}"/>
    <cellStyle name="Normal 9 39 3 3 2 2" xfId="29618" xr:uid="{41184DC5-2860-417E-9299-8731F13ABFF9}"/>
    <cellStyle name="Normal 9 39 3 3 2 3" xfId="44451" xr:uid="{A697BBF5-2BBA-4A0B-882C-AC8780DB2E9B}"/>
    <cellStyle name="Normal 9 39 3 3 3" xfId="22198" xr:uid="{889C280D-CA01-431E-BB82-F9CC473C3541}"/>
    <cellStyle name="Normal 9 39 3 3 4" xfId="37031" xr:uid="{C6301EAB-4F11-4739-A441-B08542E309A9}"/>
    <cellStyle name="Normal 9 39 3 4" xfId="11542" xr:uid="{94D8D5AF-F0FA-409E-BC65-F6D07251F676}"/>
    <cellStyle name="Normal 9 39 3 4 2" xfId="26380" xr:uid="{7EEC089E-EC75-4480-ADC4-C9B928B90AF1}"/>
    <cellStyle name="Normal 9 39 3 4 3" xfId="41213" xr:uid="{553122DD-784E-4AFD-9CC8-72FEFD07C62C}"/>
    <cellStyle name="Normal 9 39 3 5" xfId="18960" xr:uid="{C98FBAC7-4B19-416C-892F-3F610DA4AE4A}"/>
    <cellStyle name="Normal 9 39 3 6" xfId="33793" xr:uid="{07287C70-B37C-4CA0-8EA3-050B6E259644}"/>
    <cellStyle name="Normal 9 39 4" xfId="5496" xr:uid="{BF1B0127-FF8C-4054-8B65-60AEB0A195EE}"/>
    <cellStyle name="Normal 9 39 4 2" xfId="8735" xr:uid="{5A8F2638-DB75-4F08-93CF-AE5302058C29}"/>
    <cellStyle name="Normal 9 39 4 2 2" xfId="16158" xr:uid="{5998D839-04C0-49BE-8784-29AB8D449BE4}"/>
    <cellStyle name="Normal 9 39 4 2 2 2" xfId="30996" xr:uid="{2BF9F568-CE22-42E6-AE79-A40373D9600B}"/>
    <cellStyle name="Normal 9 39 4 2 2 3" xfId="45829" xr:uid="{0D0FA437-7B3C-44CC-B863-FCB1B4C17391}"/>
    <cellStyle name="Normal 9 39 4 2 3" xfId="23576" xr:uid="{AAD4FBAC-2AB0-4B7C-9212-66064B5B7688}"/>
    <cellStyle name="Normal 9 39 4 2 4" xfId="38409" xr:uid="{674069FD-152E-46CF-B8B7-89ACFA3D3DD0}"/>
    <cellStyle name="Normal 9 39 4 3" xfId="12920" xr:uid="{CAAEF23F-80B3-405A-8B10-9A922D85C279}"/>
    <cellStyle name="Normal 9 39 4 3 2" xfId="27758" xr:uid="{C9C5B772-FDB5-4B7F-A460-2013EA0BE90D}"/>
    <cellStyle name="Normal 9 39 4 3 3" xfId="42591" xr:uid="{F8C02CFA-1AB6-47FC-8C1C-CB8015C71017}"/>
    <cellStyle name="Normal 9 39 4 4" xfId="20338" xr:uid="{ACAE7C95-E1C1-4A6B-B726-2C7438843988}"/>
    <cellStyle name="Normal 9 39 4 5" xfId="35171" xr:uid="{E0714C76-8222-40A8-93CB-EAB19A801675}"/>
    <cellStyle name="Normal 9 39 5" xfId="5792" xr:uid="{A465CED5-952C-441F-B06D-B1926C66A9E0}"/>
    <cellStyle name="Normal 9 39 5 2" xfId="9032" xr:uid="{628CD4A2-4482-4962-86BC-D4CE039AB90E}"/>
    <cellStyle name="Normal 9 39 5 2 2" xfId="16455" xr:uid="{4439AC76-999E-4398-AE61-D6EDB0B947C1}"/>
    <cellStyle name="Normal 9 39 5 2 2 2" xfId="31293" xr:uid="{57D417FE-3A3B-4AF9-AAFA-5BB1EA9A005E}"/>
    <cellStyle name="Normal 9 39 5 2 2 3" xfId="46126" xr:uid="{BA268AA0-A906-473E-8960-56590F9E31B3}"/>
    <cellStyle name="Normal 9 39 5 2 3" xfId="23873" xr:uid="{47FFA50A-2DEA-4898-8DF5-B94F9A54962D}"/>
    <cellStyle name="Normal 9 39 5 2 4" xfId="38706" xr:uid="{203F9035-444B-423E-9D93-66A51FFCBEF2}"/>
    <cellStyle name="Normal 9 39 5 3" xfId="13217" xr:uid="{27D59EE7-15EC-49E9-B3CA-7FF81C047520}"/>
    <cellStyle name="Normal 9 39 5 3 2" xfId="28055" xr:uid="{455BF4E8-6025-4A28-9C89-F9DEB6E9D6C5}"/>
    <cellStyle name="Normal 9 39 5 3 3" xfId="42888" xr:uid="{BA2483D1-3D6E-411E-9AF2-B79A150E02AA}"/>
    <cellStyle name="Normal 9 39 5 4" xfId="20635" xr:uid="{A2CEA607-01DE-411B-97F4-54ED1A09CC6D}"/>
    <cellStyle name="Normal 9 39 5 5" xfId="35468" xr:uid="{B116322C-08A2-42CA-8090-A9DBF80A6734}"/>
    <cellStyle name="Normal 9 39 6" xfId="4120" xr:uid="{893FC3E0-0FA4-4A37-8639-BF2D455983D8}"/>
    <cellStyle name="Normal 9 39 6 2" xfId="9746" xr:uid="{56AD885D-9F79-4D7E-B8E6-4D79A40ABBA8}"/>
    <cellStyle name="Normal 9 39 6 2 2" xfId="17169" xr:uid="{63864F96-31C9-4F76-ABDF-E5C8A73C1E38}"/>
    <cellStyle name="Normal 9 39 6 2 2 2" xfId="32007" xr:uid="{46849F4A-E169-4408-A416-F563AC8DF3EB}"/>
    <cellStyle name="Normal 9 39 6 2 2 3" xfId="46840" xr:uid="{BE09959E-61A2-4FC5-A03B-63A4F9F47C41}"/>
    <cellStyle name="Normal 9 39 6 2 3" xfId="24587" xr:uid="{8843776D-F27C-456D-90AF-02A49F7653E5}"/>
    <cellStyle name="Normal 9 39 6 2 4" xfId="39420" xr:uid="{03DCA2F8-BDAB-4342-910B-ABB9F7E138FB}"/>
    <cellStyle name="Normal 9 39 6 3" xfId="11540" xr:uid="{ACD26C83-34B2-4358-9766-1D050379BB84}"/>
    <cellStyle name="Normal 9 39 6 3 2" xfId="26378" xr:uid="{EFCF027F-98FF-4370-ADC3-781B22EB1708}"/>
    <cellStyle name="Normal 9 39 6 3 3" xfId="41211" xr:uid="{00211AFB-4B39-4BED-B91A-4C64497FE133}"/>
    <cellStyle name="Normal 9 39 6 4" xfId="18958" xr:uid="{907851BD-08E1-4FBF-8A76-309518998540}"/>
    <cellStyle name="Normal 9 39 6 5" xfId="33791" xr:uid="{48820A0B-2DBF-4E98-8CAF-F3EAEBD91872}"/>
    <cellStyle name="Normal 9 39 7" xfId="7355" xr:uid="{87562029-6020-4CC2-B92E-30C37C275F6A}"/>
    <cellStyle name="Normal 9 39 7 2" xfId="14778" xr:uid="{27D03262-7581-45DD-9462-96B0FF35160D}"/>
    <cellStyle name="Normal 9 39 7 2 2" xfId="29616" xr:uid="{CD9B4F2E-4254-4873-B8B5-729B23D51935}"/>
    <cellStyle name="Normal 9 39 7 2 3" xfId="44449" xr:uid="{43304C91-2728-4A4B-810A-FB32151018E6}"/>
    <cellStyle name="Normal 9 39 7 3" xfId="22196" xr:uid="{6139C223-13F8-4E4D-83AB-A5ADFAC53935}"/>
    <cellStyle name="Normal 9 39 7 4" xfId="37029" xr:uid="{127CE29F-65C5-41AA-8811-9B71092BDFD1}"/>
    <cellStyle name="Normal 9 39 8" xfId="10183" xr:uid="{B5C5A917-BC1C-4589-B02B-3E0E53DD6C15}"/>
    <cellStyle name="Normal 9 39 8 2" xfId="25021" xr:uid="{B193A205-AE7D-4282-AABA-DCEED51EA98E}"/>
    <cellStyle name="Normal 9 39 8 3" xfId="39854" xr:uid="{3B85ED0B-07F5-451C-9F77-4AB3C4CFBA2C}"/>
    <cellStyle name="Normal 9 39 9" xfId="17601" xr:uid="{F61F1C27-057B-4E66-9C2F-5A53F24EE787}"/>
    <cellStyle name="Normal 9 4" xfId="1848" xr:uid="{34200278-5624-453B-BC0D-5FEAD5646B2A}"/>
    <cellStyle name="Normal 9 4 10" xfId="4123" xr:uid="{FF96E01B-2381-4DB7-B235-20FEC70E2E3C}"/>
    <cellStyle name="Normal 9 4 10 2" xfId="9747" xr:uid="{7F4BC622-CEF6-4CE0-B480-C3DCEBB960BC}"/>
    <cellStyle name="Normal 9 4 10 2 2" xfId="17170" xr:uid="{C643C75C-D1D7-49A4-AE9C-F875145D8714}"/>
    <cellStyle name="Normal 9 4 10 2 2 2" xfId="32008" xr:uid="{3E8A0A7B-637B-4FA7-8B2E-BE66BA31462C}"/>
    <cellStyle name="Normal 9 4 10 2 2 3" xfId="46841" xr:uid="{CC1510B7-B8E6-48CA-999C-4634082D6949}"/>
    <cellStyle name="Normal 9 4 10 2 3" xfId="24588" xr:uid="{7297F113-AB95-407B-8FF4-534043DB501F}"/>
    <cellStyle name="Normal 9 4 10 2 4" xfId="39421" xr:uid="{79D424B7-8F66-4756-8350-2A79180FB4CA}"/>
    <cellStyle name="Normal 9 4 10 3" xfId="11543" xr:uid="{93116ED6-9862-46CB-A394-D722978ECCD9}"/>
    <cellStyle name="Normal 9 4 10 3 2" xfId="26381" xr:uid="{C7C43C0D-DE85-4DAB-9880-C894AA3AD187}"/>
    <cellStyle name="Normal 9 4 10 3 3" xfId="41214" xr:uid="{E5A706AA-BD3B-4A27-B456-3EF2E1227090}"/>
    <cellStyle name="Normal 9 4 10 4" xfId="18961" xr:uid="{D3178BAD-96F0-4031-9B78-E9256734F1DF}"/>
    <cellStyle name="Normal 9 4 10 5" xfId="33794" xr:uid="{64250589-2EEC-428A-B810-FE9D6695270B}"/>
    <cellStyle name="Normal 9 4 11" xfId="7358" xr:uid="{1E246337-A0A2-4ADB-9948-DCCFD1301AB2}"/>
    <cellStyle name="Normal 9 4 11 2" xfId="14781" xr:uid="{13A75A0C-B3AF-4436-B6EF-D99DA245010D}"/>
    <cellStyle name="Normal 9 4 11 2 2" xfId="29619" xr:uid="{D2AA585B-07EF-4423-9CDC-BBC9EDD02A33}"/>
    <cellStyle name="Normal 9 4 11 2 3" xfId="44452" xr:uid="{6C96FEA8-C12D-43F3-BB6F-4A128C2FCB09}"/>
    <cellStyle name="Normal 9 4 11 3" xfId="22199" xr:uid="{ECF24D54-CDCF-4E81-BABC-D4F805317B09}"/>
    <cellStyle name="Normal 9 4 11 4" xfId="37032" xr:uid="{79D3E0B0-B8AE-4766-9B84-737EAEBFE1DA}"/>
    <cellStyle name="Normal 9 4 12" xfId="9854" xr:uid="{BC0661DB-AABF-47C1-9A2E-728EAF96760E}"/>
    <cellStyle name="Normal 9 4 12 2" xfId="24692" xr:uid="{11C8284A-6F93-45D3-86B1-B98B53B286DB}"/>
    <cellStyle name="Normal 9 4 12 3" xfId="39525" xr:uid="{E4C723C2-E3ED-47F8-983F-F3AACBEE2B16}"/>
    <cellStyle name="Normal 9 4 13" xfId="17272" xr:uid="{7299B56C-659F-4BA0-BA1C-B53E153E9F3F}"/>
    <cellStyle name="Normal 9 4 14" xfId="32105" xr:uid="{D1F1C99E-F5BF-4154-96F5-CA88F029743D}"/>
    <cellStyle name="Normal 9 4 2" xfId="2388" xr:uid="{59121E86-774C-443D-A2C4-39AEC742BD43}"/>
    <cellStyle name="Normal 9 4 2 10" xfId="32213" xr:uid="{2EA2143F-57B3-4A30-9A40-7A808DDD42A8}"/>
    <cellStyle name="Normal 9 4 2 2" xfId="4125" xr:uid="{DEA0BCD2-AAED-4B10-906F-A368A1CDBDAC}"/>
    <cellStyle name="Normal 9 4 2 2 2" xfId="5497" xr:uid="{611CEDEF-8F41-4092-8CEA-E6F7F4D5FC0B}"/>
    <cellStyle name="Normal 9 4 2 2 2 2" xfId="8736" xr:uid="{EBBB2645-68E6-4A26-B09C-DB7E65C02A80}"/>
    <cellStyle name="Normal 9 4 2 2 2 2 2" xfId="16159" xr:uid="{A520A6A3-3C8D-42E7-9043-ED276AF32140}"/>
    <cellStyle name="Normal 9 4 2 2 2 2 2 2" xfId="30997" xr:uid="{2E3E4C95-982C-4F48-9894-93ABA3FFE6B9}"/>
    <cellStyle name="Normal 9 4 2 2 2 2 2 3" xfId="45830" xr:uid="{D79AB458-AC9B-4F7F-A8C3-235D5210B703}"/>
    <cellStyle name="Normal 9 4 2 2 2 2 3" xfId="23577" xr:uid="{FD4A053A-A619-42B3-B5E1-E44B497DFA02}"/>
    <cellStyle name="Normal 9 4 2 2 2 2 4" xfId="38410" xr:uid="{26106E0C-2475-4F1E-81FF-F1000E4B2C58}"/>
    <cellStyle name="Normal 9 4 2 2 2 3" xfId="12921" xr:uid="{66F8BD3D-2EE0-42F1-AA03-0FF64AC51F31}"/>
    <cellStyle name="Normal 9 4 2 2 2 3 2" xfId="27759" xr:uid="{C2C08957-5BFD-4E2B-A269-CABCF29C6FF6}"/>
    <cellStyle name="Normal 9 4 2 2 2 3 3" xfId="42592" xr:uid="{6BA1E31A-B960-42FE-A805-815AAA434392}"/>
    <cellStyle name="Normal 9 4 2 2 2 4" xfId="20339" xr:uid="{A674CA20-8E39-4A9D-83C5-071B85D1DBFC}"/>
    <cellStyle name="Normal 9 4 2 2 2 5" xfId="35172" xr:uid="{F6891352-A97C-475B-8432-B727FDE249F0}"/>
    <cellStyle name="Normal 9 4 2 2 3" xfId="7360" xr:uid="{6BF8D72D-9B49-4115-9FDC-68D1903D52D0}"/>
    <cellStyle name="Normal 9 4 2 2 3 2" xfId="14783" xr:uid="{0E590D10-B9FC-426E-96AD-9EFA9D58A18D}"/>
    <cellStyle name="Normal 9 4 2 2 3 2 2" xfId="29621" xr:uid="{116F3655-9A14-462B-819E-66B8090163E0}"/>
    <cellStyle name="Normal 9 4 2 2 3 2 3" xfId="44454" xr:uid="{29C9194D-A967-48DC-864C-A85B5EDEAD23}"/>
    <cellStyle name="Normal 9 4 2 2 3 3" xfId="22201" xr:uid="{2D4CC31C-0D11-4625-B75C-6DE2F208659D}"/>
    <cellStyle name="Normal 9 4 2 2 3 4" xfId="37034" xr:uid="{84E9A6F1-F4AD-4E55-BA8C-075BA82F6656}"/>
    <cellStyle name="Normal 9 4 2 2 4" xfId="11545" xr:uid="{AA37C28D-C2FF-4B0C-87D7-143FF9089DC0}"/>
    <cellStyle name="Normal 9 4 2 2 4 2" xfId="26383" xr:uid="{17C906A9-015F-422F-9192-BD3CF6B5FD9C}"/>
    <cellStyle name="Normal 9 4 2 2 4 3" xfId="41216" xr:uid="{E722649F-B136-48AE-991C-53AF86B9978A}"/>
    <cellStyle name="Normal 9 4 2 2 5" xfId="18963" xr:uid="{6781C5AA-C033-4F02-92FC-9B22E14DF57D}"/>
    <cellStyle name="Normal 9 4 2 2 6" xfId="33796" xr:uid="{3CF620C9-EBC3-4D9A-AD4D-CD169F4A1761}"/>
    <cellStyle name="Normal 9 4 2 3" xfId="4126" xr:uid="{ADCD82C4-FA34-4DA1-A3F3-A5411D8DCE12}"/>
    <cellStyle name="Normal 9 4 2 3 2" xfId="5498" xr:uid="{FF12DE26-D9EE-4FAA-A704-49732080D097}"/>
    <cellStyle name="Normal 9 4 2 3 2 2" xfId="8737" xr:uid="{44D6138C-2651-44EC-A59E-B9127B897459}"/>
    <cellStyle name="Normal 9 4 2 3 2 2 2" xfId="16160" xr:uid="{F968C3F7-5EB3-416A-B2A7-0D5371B407BA}"/>
    <cellStyle name="Normal 9 4 2 3 2 2 2 2" xfId="30998" xr:uid="{EF2FD26C-90D9-4A01-BF62-88FEC5851E28}"/>
    <cellStyle name="Normal 9 4 2 3 2 2 2 3" xfId="45831" xr:uid="{7A8336B8-6001-4C27-8624-D7231C97AC7E}"/>
    <cellStyle name="Normal 9 4 2 3 2 2 3" xfId="23578" xr:uid="{5CF06C6C-013E-465A-819F-FCBAFB272768}"/>
    <cellStyle name="Normal 9 4 2 3 2 2 4" xfId="38411" xr:uid="{9D58D872-2D01-4069-B8DE-D96E81FD0608}"/>
    <cellStyle name="Normal 9 4 2 3 2 3" xfId="12922" xr:uid="{0CEAF2DC-328E-4990-9E98-BE40DF579428}"/>
    <cellStyle name="Normal 9 4 2 3 2 3 2" xfId="27760" xr:uid="{3C345499-5111-49B2-AA82-EB23917650BE}"/>
    <cellStyle name="Normal 9 4 2 3 2 3 3" xfId="42593" xr:uid="{8D44313A-3F60-4DAE-9312-86CE4150FDAF}"/>
    <cellStyle name="Normal 9 4 2 3 2 4" xfId="20340" xr:uid="{7C9DDCF9-1770-431C-A5E1-0CF552FCCBC5}"/>
    <cellStyle name="Normal 9 4 2 3 2 5" xfId="35173" xr:uid="{A5E84950-373A-4750-83D9-D9AA60CB588E}"/>
    <cellStyle name="Normal 9 4 2 3 3" xfId="7361" xr:uid="{4A67E87D-2E41-4FCA-81BB-B57028AB99DB}"/>
    <cellStyle name="Normal 9 4 2 3 3 2" xfId="14784" xr:uid="{B7D4DD6D-7120-44B7-9B78-BBD5FD0EDB34}"/>
    <cellStyle name="Normal 9 4 2 3 3 2 2" xfId="29622" xr:uid="{E022385E-76BD-408A-B4B5-857F71B6E049}"/>
    <cellStyle name="Normal 9 4 2 3 3 2 3" xfId="44455" xr:uid="{F5702722-5032-4D68-B301-69BFCDC5A87E}"/>
    <cellStyle name="Normal 9 4 2 3 3 3" xfId="22202" xr:uid="{35AF036A-2ED7-4E77-A3D4-5F8E6532B378}"/>
    <cellStyle name="Normal 9 4 2 3 3 4" xfId="37035" xr:uid="{86005620-C7E2-483D-82DE-89141BE871D0}"/>
    <cellStyle name="Normal 9 4 2 3 4" xfId="11546" xr:uid="{EC2223C9-481F-4BCA-B898-BF46C882F989}"/>
    <cellStyle name="Normal 9 4 2 3 4 2" xfId="26384" xr:uid="{21BB0F7A-3808-4FCA-BAC3-47A82945930D}"/>
    <cellStyle name="Normal 9 4 2 3 4 3" xfId="41217" xr:uid="{57FBDBBE-9DC5-4073-A114-80566397F417}"/>
    <cellStyle name="Normal 9 4 2 3 5" xfId="18964" xr:uid="{2FE6AB23-0A09-409B-AB3D-0F5FB354F6F0}"/>
    <cellStyle name="Normal 9 4 2 3 6" xfId="33797" xr:uid="{871C2705-2014-433E-9C09-147DE99F2AC2}"/>
    <cellStyle name="Normal 9 4 2 4" xfId="5499" xr:uid="{03D627DF-AD91-4197-8254-DEB01F43452B}"/>
    <cellStyle name="Normal 9 4 2 4 2" xfId="8738" xr:uid="{F7EF3DC1-D263-4A5B-ABE8-AAF7EBE0CEAF}"/>
    <cellStyle name="Normal 9 4 2 4 2 2" xfId="16161" xr:uid="{601F8FD9-AF00-4217-B5E5-70F3147EA897}"/>
    <cellStyle name="Normal 9 4 2 4 2 2 2" xfId="30999" xr:uid="{F7EAE8FF-55F6-428B-8DE9-88040DF0E8C7}"/>
    <cellStyle name="Normal 9 4 2 4 2 2 3" xfId="45832" xr:uid="{3BDBB181-6AD7-4822-AE31-AC97BD58E2E3}"/>
    <cellStyle name="Normal 9 4 2 4 2 3" xfId="23579" xr:uid="{59A1B445-DCE6-4EC4-802E-FE495AB4115B}"/>
    <cellStyle name="Normal 9 4 2 4 2 4" xfId="38412" xr:uid="{058F6A44-4827-40C6-9D14-A8B3BDD8F6AE}"/>
    <cellStyle name="Normal 9 4 2 4 3" xfId="12923" xr:uid="{B07BF3E1-8A96-4DFF-8626-4D59CCF1CCA3}"/>
    <cellStyle name="Normal 9 4 2 4 3 2" xfId="27761" xr:uid="{625330D0-BEAD-4B18-90FD-09E87A2BD3C9}"/>
    <cellStyle name="Normal 9 4 2 4 3 3" xfId="42594" xr:uid="{93ED0839-12FE-49C1-B686-87538C528B63}"/>
    <cellStyle name="Normal 9 4 2 4 4" xfId="20341" xr:uid="{E9957CAF-4272-4CB0-A54A-131868DEE716}"/>
    <cellStyle name="Normal 9 4 2 4 5" xfId="35174" xr:uid="{7ED9296B-D859-43AE-BDA9-B4165F4FBBDE}"/>
    <cellStyle name="Normal 9 4 2 5" xfId="5669" xr:uid="{18D72695-B701-482C-9614-815A0016E947}"/>
    <cellStyle name="Normal 9 4 2 5 2" xfId="8909" xr:uid="{76917D64-E210-498E-9190-878F7D0C12BE}"/>
    <cellStyle name="Normal 9 4 2 5 2 2" xfId="16332" xr:uid="{C5221390-B951-4355-B7A0-723126692990}"/>
    <cellStyle name="Normal 9 4 2 5 2 2 2" xfId="31170" xr:uid="{C57B5024-9040-4426-B31A-B64CC40F6EB9}"/>
    <cellStyle name="Normal 9 4 2 5 2 2 3" xfId="46003" xr:uid="{FA3FF3D1-AE9D-49CF-8688-C712AE4EC8D9}"/>
    <cellStyle name="Normal 9 4 2 5 2 3" xfId="23750" xr:uid="{BB50261B-F3B1-46FC-8635-7C46DFCFED6E}"/>
    <cellStyle name="Normal 9 4 2 5 2 4" xfId="38583" xr:uid="{B777A8B4-E96C-479F-9897-80D4861D198F}"/>
    <cellStyle name="Normal 9 4 2 5 3" xfId="13094" xr:uid="{29B1981A-FE3C-473B-B83A-493C624D445A}"/>
    <cellStyle name="Normal 9 4 2 5 3 2" xfId="27932" xr:uid="{A3FB3316-9F54-4562-A5EA-94D4FE21151F}"/>
    <cellStyle name="Normal 9 4 2 5 3 3" xfId="42765" xr:uid="{1A4EEAE9-FE22-4938-A066-A3B4E455AEE3}"/>
    <cellStyle name="Normal 9 4 2 5 4" xfId="20512" xr:uid="{74C7D4CF-9337-43A9-95F5-AA039ABECB0E}"/>
    <cellStyle name="Normal 9 4 2 5 5" xfId="35345" xr:uid="{B042BCBC-61F4-46A4-9F23-0F66D4373296}"/>
    <cellStyle name="Normal 9 4 2 6" xfId="4124" xr:uid="{A222D9F7-4049-43B4-8A46-5DE8A2BEB01C}"/>
    <cellStyle name="Normal 9 4 2 6 2" xfId="9748" xr:uid="{5CC2C01D-0ED1-49F8-B644-8925924178ED}"/>
    <cellStyle name="Normal 9 4 2 6 2 2" xfId="17171" xr:uid="{B101BF91-1E2C-4A31-A63A-73004F2C9FC1}"/>
    <cellStyle name="Normal 9 4 2 6 2 2 2" xfId="32009" xr:uid="{A51E086C-C902-4FB6-B94A-9ECC504F35B2}"/>
    <cellStyle name="Normal 9 4 2 6 2 2 3" xfId="46842" xr:uid="{AF2C2885-E04C-4A94-8B7F-6D4B4752A51B}"/>
    <cellStyle name="Normal 9 4 2 6 2 3" xfId="24589" xr:uid="{6BB5123A-28D7-4B66-B7CA-2CEF6F7A64FF}"/>
    <cellStyle name="Normal 9 4 2 6 2 4" xfId="39422" xr:uid="{C84CFCE9-5187-43DD-87E6-32C4CCB40C2E}"/>
    <cellStyle name="Normal 9 4 2 6 3" xfId="11544" xr:uid="{8BECE05D-D467-4762-8097-3CDC8B59EAE1}"/>
    <cellStyle name="Normal 9 4 2 6 3 2" xfId="26382" xr:uid="{F39F988B-2B79-476F-A836-3D0356939D22}"/>
    <cellStyle name="Normal 9 4 2 6 3 3" xfId="41215" xr:uid="{74CB7A12-2CF5-43F5-8F99-0305FA23E64F}"/>
    <cellStyle name="Normal 9 4 2 6 4" xfId="18962" xr:uid="{912583F0-5533-4554-90D5-9EDB1ECB9D07}"/>
    <cellStyle name="Normal 9 4 2 6 5" xfId="33795" xr:uid="{E926C2BD-6505-4F15-A99C-E1EE9F5E9FAD}"/>
    <cellStyle name="Normal 9 4 2 7" xfId="7359" xr:uid="{02A2B7ED-DA9D-4984-9D0D-730DDF3A3D90}"/>
    <cellStyle name="Normal 9 4 2 7 2" xfId="14782" xr:uid="{78E9C2F9-E9D6-443E-8BE9-B2061D9DBD2E}"/>
    <cellStyle name="Normal 9 4 2 7 2 2" xfId="29620" xr:uid="{C2E2BCC7-28FC-4804-A9BC-2A7BDB7DABF7}"/>
    <cellStyle name="Normal 9 4 2 7 2 3" xfId="44453" xr:uid="{EC22F585-62FF-447B-AB8A-9185C1E77B88}"/>
    <cellStyle name="Normal 9 4 2 7 3" xfId="22200" xr:uid="{25AFF6BC-37D3-4295-8BD5-5D6EDBCEBB33}"/>
    <cellStyle name="Normal 9 4 2 7 4" xfId="37033" xr:uid="{450B1D76-803B-4889-BFB3-0CB3E51AFCDD}"/>
    <cellStyle name="Normal 9 4 2 8" xfId="9962" xr:uid="{AF7CDF05-8F70-4564-9B7E-E67A08B39104}"/>
    <cellStyle name="Normal 9 4 2 8 2" xfId="24800" xr:uid="{B56DA08F-0A5D-4545-BEDB-8BBA89B663A9}"/>
    <cellStyle name="Normal 9 4 2 8 3" xfId="39633" xr:uid="{96D84B0A-E006-4C9B-A621-CEC6781B6228}"/>
    <cellStyle name="Normal 9 4 2 9" xfId="17380" xr:uid="{BC978575-95D8-49ED-9EA7-332E573CEDEF}"/>
    <cellStyle name="Normal 9 4 3" xfId="2503" xr:uid="{08EFEFDC-1130-49BA-9134-4F86C63C10F5}"/>
    <cellStyle name="Normal 9 4 3 10" xfId="32289" xr:uid="{44DE78DC-F18F-462B-81B6-071DDB062411}"/>
    <cellStyle name="Normal 9 4 3 2" xfId="4128" xr:uid="{89A76D86-8205-476D-81FC-8BF340ED6BE3}"/>
    <cellStyle name="Normal 9 4 3 2 2" xfId="5500" xr:uid="{832480FB-4A24-4B2D-8CFC-6C4254D0A0DB}"/>
    <cellStyle name="Normal 9 4 3 2 2 2" xfId="8739" xr:uid="{9700E5B5-81C5-4A6B-A762-95EC8F15262E}"/>
    <cellStyle name="Normal 9 4 3 2 2 2 2" xfId="16162" xr:uid="{28D7EB8B-3454-4F85-AAEA-9B2F28BEE669}"/>
    <cellStyle name="Normal 9 4 3 2 2 2 2 2" xfId="31000" xr:uid="{C0780ED8-BCB2-4B2B-AE1A-BD3E2F32C435}"/>
    <cellStyle name="Normal 9 4 3 2 2 2 2 3" xfId="45833" xr:uid="{881095BF-7D1F-462A-BCBF-B2BE573F8109}"/>
    <cellStyle name="Normal 9 4 3 2 2 2 3" xfId="23580" xr:uid="{21A1069D-F8AC-4CDC-A6E7-FC1CD037E6C0}"/>
    <cellStyle name="Normal 9 4 3 2 2 2 4" xfId="38413" xr:uid="{ECBFD343-4966-4711-A447-671822033782}"/>
    <cellStyle name="Normal 9 4 3 2 2 3" xfId="12924" xr:uid="{F68B376A-A0C4-4EEF-A48D-0169D0F56BB7}"/>
    <cellStyle name="Normal 9 4 3 2 2 3 2" xfId="27762" xr:uid="{4D5566F2-593E-4434-9738-8C1CF19B3791}"/>
    <cellStyle name="Normal 9 4 3 2 2 3 3" xfId="42595" xr:uid="{5A8E0193-1505-4274-8D58-61FB0D13BFA2}"/>
    <cellStyle name="Normal 9 4 3 2 2 4" xfId="20342" xr:uid="{7D88B1ED-DBA9-493A-A5E2-8CE35C0E6DF5}"/>
    <cellStyle name="Normal 9 4 3 2 2 5" xfId="35175" xr:uid="{1C0021CD-55C1-4988-94BB-0D6D222C76D6}"/>
    <cellStyle name="Normal 9 4 3 2 3" xfId="7363" xr:uid="{D4B295B5-F9D6-4BB6-879F-F0468C14DA19}"/>
    <cellStyle name="Normal 9 4 3 2 3 2" xfId="14786" xr:uid="{7413113A-6EDD-4FD1-A1C9-D44A296B509B}"/>
    <cellStyle name="Normal 9 4 3 2 3 2 2" xfId="29624" xr:uid="{42E0D821-21CE-4D1C-A7EF-5A0EB43D1904}"/>
    <cellStyle name="Normal 9 4 3 2 3 2 3" xfId="44457" xr:uid="{A5893D10-7D3B-4085-B449-7158931D638E}"/>
    <cellStyle name="Normal 9 4 3 2 3 3" xfId="22204" xr:uid="{D4B5BF3F-3BA4-4DCD-B6CC-48BFD6F8316B}"/>
    <cellStyle name="Normal 9 4 3 2 3 4" xfId="37037" xr:uid="{DECEE144-47D0-4B47-AFCF-644CFCF1BC21}"/>
    <cellStyle name="Normal 9 4 3 2 4" xfId="11548" xr:uid="{DC7D7E55-CF74-4CE0-B02E-F6F97CEAB420}"/>
    <cellStyle name="Normal 9 4 3 2 4 2" xfId="26386" xr:uid="{0F8A2950-D981-48AB-B69D-8398D86AFABC}"/>
    <cellStyle name="Normal 9 4 3 2 4 3" xfId="41219" xr:uid="{DEDD4151-7A64-4BFD-9842-C77A694DEDD5}"/>
    <cellStyle name="Normal 9 4 3 2 5" xfId="18966" xr:uid="{2573EC16-8696-43EB-A229-73C5C7222897}"/>
    <cellStyle name="Normal 9 4 3 2 6" xfId="33799" xr:uid="{2154BE2A-84B0-4BA7-AF41-194571B333CD}"/>
    <cellStyle name="Normal 9 4 3 3" xfId="4129" xr:uid="{5675820E-F2D0-4C45-84C8-FC2F7973B432}"/>
    <cellStyle name="Normal 9 4 3 3 2" xfId="5501" xr:uid="{B7256D0D-5617-4698-92CC-F50CCE57E98E}"/>
    <cellStyle name="Normal 9 4 3 3 2 2" xfId="8740" xr:uid="{8F15BBC4-0DE3-4C10-B131-49E1476669CF}"/>
    <cellStyle name="Normal 9 4 3 3 2 2 2" xfId="16163" xr:uid="{9B52C17F-CA33-44F0-9EC2-4B8C19A3BFC1}"/>
    <cellStyle name="Normal 9 4 3 3 2 2 2 2" xfId="31001" xr:uid="{9F47DFF1-0AFD-40CA-9913-F1171ABCE6F9}"/>
    <cellStyle name="Normal 9 4 3 3 2 2 2 3" xfId="45834" xr:uid="{FD9BF7EA-555A-4991-AEB1-129C2774A2E2}"/>
    <cellStyle name="Normal 9 4 3 3 2 2 3" xfId="23581" xr:uid="{6A235031-FBC4-40EF-8F28-EC7D1A30C55D}"/>
    <cellStyle name="Normal 9 4 3 3 2 2 4" xfId="38414" xr:uid="{63CB928B-720B-4AA3-BAD3-E92289598037}"/>
    <cellStyle name="Normal 9 4 3 3 2 3" xfId="12925" xr:uid="{9CF14274-538B-4F91-B45A-EADD9EBA7DD4}"/>
    <cellStyle name="Normal 9 4 3 3 2 3 2" xfId="27763" xr:uid="{F5F31F08-ADA3-42F9-86FE-1F917AAB870E}"/>
    <cellStyle name="Normal 9 4 3 3 2 3 3" xfId="42596" xr:uid="{5DB4B232-85AB-4B6F-BC47-835C510B406A}"/>
    <cellStyle name="Normal 9 4 3 3 2 4" xfId="20343" xr:uid="{BECA2B65-3590-4EBF-8138-712DC30465E6}"/>
    <cellStyle name="Normal 9 4 3 3 2 5" xfId="35176" xr:uid="{9D3FD7F1-9502-4ED5-ABE0-C9CBF04EF116}"/>
    <cellStyle name="Normal 9 4 3 3 3" xfId="7364" xr:uid="{03230F8D-13F0-4A9E-98FB-1604D4E32A42}"/>
    <cellStyle name="Normal 9 4 3 3 3 2" xfId="14787" xr:uid="{682F5B73-38E3-46B3-A084-99E102D39780}"/>
    <cellStyle name="Normal 9 4 3 3 3 2 2" xfId="29625" xr:uid="{05759FE9-FD9B-4E08-BC79-1C051C2CFF0D}"/>
    <cellStyle name="Normal 9 4 3 3 3 2 3" xfId="44458" xr:uid="{EBFC843B-F967-4F0D-AC60-FB25FDE35002}"/>
    <cellStyle name="Normal 9 4 3 3 3 3" xfId="22205" xr:uid="{BB415456-390F-4A0C-A661-8B5EFCDA13CA}"/>
    <cellStyle name="Normal 9 4 3 3 3 4" xfId="37038" xr:uid="{4CA052AE-D57F-49E6-9649-D07314697754}"/>
    <cellStyle name="Normal 9 4 3 3 4" xfId="11549" xr:uid="{EA46179B-1C97-4AEE-A2B6-D0F81E0B028F}"/>
    <cellStyle name="Normal 9 4 3 3 4 2" xfId="26387" xr:uid="{B3D36F90-974E-4587-A868-9C032F8880EB}"/>
    <cellStyle name="Normal 9 4 3 3 4 3" xfId="41220" xr:uid="{0BA09EF5-EC36-4323-860A-0BED01BAA952}"/>
    <cellStyle name="Normal 9 4 3 3 5" xfId="18967" xr:uid="{6A294429-99C5-4C41-858B-56C752DBF510}"/>
    <cellStyle name="Normal 9 4 3 3 6" xfId="33800" xr:uid="{0FD04713-8E18-4A71-AF4F-90DDD9A4EF8E}"/>
    <cellStyle name="Normal 9 4 3 4" xfId="5502" xr:uid="{95B63CC2-C659-4D60-B84A-49DC801875D9}"/>
    <cellStyle name="Normal 9 4 3 4 2" xfId="8741" xr:uid="{66158BC5-7657-40B6-8443-73CEFB83C43D}"/>
    <cellStyle name="Normal 9 4 3 4 2 2" xfId="16164" xr:uid="{3CDDD2F3-C669-4E05-AA06-3078397BA224}"/>
    <cellStyle name="Normal 9 4 3 4 2 2 2" xfId="31002" xr:uid="{50D1D601-34F8-4447-9FAC-1D401FF67BC5}"/>
    <cellStyle name="Normal 9 4 3 4 2 2 3" xfId="45835" xr:uid="{8935424F-BEB5-4D10-BCAD-E46077752428}"/>
    <cellStyle name="Normal 9 4 3 4 2 3" xfId="23582" xr:uid="{5873E48D-1DBB-4EE1-B9D3-0141F41CA414}"/>
    <cellStyle name="Normal 9 4 3 4 2 4" xfId="38415" xr:uid="{2D64F130-E1AA-4CB1-90C5-F1AA5EB11228}"/>
    <cellStyle name="Normal 9 4 3 4 3" xfId="12926" xr:uid="{DACF161C-3410-411B-9C1B-1237E6259B81}"/>
    <cellStyle name="Normal 9 4 3 4 3 2" xfId="27764" xr:uid="{EC5B42FF-1891-4C12-AD0D-310AE7741155}"/>
    <cellStyle name="Normal 9 4 3 4 3 3" xfId="42597" xr:uid="{8709AC67-982D-41AB-8623-384F49CE9523}"/>
    <cellStyle name="Normal 9 4 3 4 4" xfId="20344" xr:uid="{B8D0440F-AED3-495E-B184-ADF7B528D811}"/>
    <cellStyle name="Normal 9 4 3 4 5" xfId="35177" xr:uid="{EEA41D2F-2798-4F82-8FBB-1A7C9AD8116D}"/>
    <cellStyle name="Normal 9 4 3 5" xfId="5975" xr:uid="{DC5C66D4-0AF3-44F2-9AE5-7828896782F6}"/>
    <cellStyle name="Normal 9 4 3 5 2" xfId="9213" xr:uid="{4803C069-8A7E-4503-86E9-B78A5F4EBE54}"/>
    <cellStyle name="Normal 9 4 3 5 2 2" xfId="16636" xr:uid="{38222F82-6C30-41A7-B73C-84007BB1051B}"/>
    <cellStyle name="Normal 9 4 3 5 2 2 2" xfId="31474" xr:uid="{EFE58F72-5568-433E-B632-175588F1C393}"/>
    <cellStyle name="Normal 9 4 3 5 2 2 3" xfId="46307" xr:uid="{B8AB535C-5D3A-4FF1-8142-85B85128107C}"/>
    <cellStyle name="Normal 9 4 3 5 2 3" xfId="24054" xr:uid="{37683FEB-7121-486D-BDFC-5B542BA33F2C}"/>
    <cellStyle name="Normal 9 4 3 5 2 4" xfId="38887" xr:uid="{9F2F6BB1-5509-4B06-8A6D-59B78721C45C}"/>
    <cellStyle name="Normal 9 4 3 5 3" xfId="13398" xr:uid="{B7CF78DE-CD7C-479E-A1C7-B76FA343F684}"/>
    <cellStyle name="Normal 9 4 3 5 3 2" xfId="28236" xr:uid="{1B49F6EF-722B-447D-B62C-97788217D2F4}"/>
    <cellStyle name="Normal 9 4 3 5 3 3" xfId="43069" xr:uid="{4383709E-5D85-464D-8D00-68F8011DA29D}"/>
    <cellStyle name="Normal 9 4 3 5 4" xfId="20816" xr:uid="{A5609422-0E95-4E44-B0B4-DA8C9C91FCBD}"/>
    <cellStyle name="Normal 9 4 3 5 5" xfId="35649" xr:uid="{79C652E4-2D97-4304-8E96-505A28F91E41}"/>
    <cellStyle name="Normal 9 4 3 6" xfId="4127" xr:uid="{91367169-E01B-4C42-895E-C2F64ED32D60}"/>
    <cellStyle name="Normal 9 4 3 6 2" xfId="9749" xr:uid="{75F2DD27-0652-4B0A-B7E0-320E72854142}"/>
    <cellStyle name="Normal 9 4 3 6 2 2" xfId="17172" xr:uid="{6F2BAB70-7BDA-4073-B0EA-FA2652B6B51A}"/>
    <cellStyle name="Normal 9 4 3 6 2 2 2" xfId="32010" xr:uid="{7BC658F3-5E27-4D7A-AF93-A178C926354D}"/>
    <cellStyle name="Normal 9 4 3 6 2 2 3" xfId="46843" xr:uid="{29E498C1-7BA7-4FF3-99EF-1C60D13A775B}"/>
    <cellStyle name="Normal 9 4 3 6 2 3" xfId="24590" xr:uid="{DEC350EB-D1EA-49A4-9E6D-FE86A90675F2}"/>
    <cellStyle name="Normal 9 4 3 6 2 4" xfId="39423" xr:uid="{8969E187-2C5D-4CE7-A93F-53E4964E4AE5}"/>
    <cellStyle name="Normal 9 4 3 6 3" xfId="11547" xr:uid="{28A58F3F-D711-4404-AD21-C7CA06D0C5B4}"/>
    <cellStyle name="Normal 9 4 3 6 3 2" xfId="26385" xr:uid="{0271562B-2311-4BF7-AEE5-EEB32B883852}"/>
    <cellStyle name="Normal 9 4 3 6 3 3" xfId="41218" xr:uid="{038126F4-26DD-430A-8F7D-B3A959BF32F9}"/>
    <cellStyle name="Normal 9 4 3 6 4" xfId="18965" xr:uid="{0C9DA9BA-6089-46AC-8CDA-345DF144E89E}"/>
    <cellStyle name="Normal 9 4 3 6 5" xfId="33798" xr:uid="{99EFE92A-470A-4363-BF86-94B466D45F36}"/>
    <cellStyle name="Normal 9 4 3 7" xfId="7362" xr:uid="{644EB524-07B3-4F93-B271-AD21F34B31B4}"/>
    <cellStyle name="Normal 9 4 3 7 2" xfId="14785" xr:uid="{418E8B81-18E7-4192-B797-0C268C7733D7}"/>
    <cellStyle name="Normal 9 4 3 7 2 2" xfId="29623" xr:uid="{E628EA59-A2DD-44B5-9DC7-6822C92B552C}"/>
    <cellStyle name="Normal 9 4 3 7 2 3" xfId="44456" xr:uid="{04F840F0-0DCB-42D5-B6CB-FE4A67921C9E}"/>
    <cellStyle name="Normal 9 4 3 7 3" xfId="22203" xr:uid="{98A6DFCE-A6A0-4AD7-AA5D-3C5885DEFE2E}"/>
    <cellStyle name="Normal 9 4 3 7 4" xfId="37036" xr:uid="{2DA2D83A-877E-4661-9351-A21A2D520FB3}"/>
    <cellStyle name="Normal 9 4 3 8" xfId="10038" xr:uid="{B7526868-30D3-4DA5-9925-212743770A81}"/>
    <cellStyle name="Normal 9 4 3 8 2" xfId="24876" xr:uid="{0DAE3257-21CD-4AC1-99F5-FCE2CD937C2F}"/>
    <cellStyle name="Normal 9 4 3 8 3" xfId="39709" xr:uid="{7997FA15-B4C8-4A17-80EC-F6239BE742EC}"/>
    <cellStyle name="Normal 9 4 3 9" xfId="17456" xr:uid="{9B75F8C7-7041-4F52-AE77-D3845E6FE801}"/>
    <cellStyle name="Normal 9 4 4" xfId="2371" xr:uid="{073A60E7-EEF0-489A-A1D5-68DB038FAE2A}"/>
    <cellStyle name="Normal 9 4 4 10" xfId="32195" xr:uid="{A091DC31-876A-4F13-8055-AC476155EF39}"/>
    <cellStyle name="Normal 9 4 4 2" xfId="4131" xr:uid="{3D1BF48D-289D-4634-8499-CF00764F7FB1}"/>
    <cellStyle name="Normal 9 4 4 2 2" xfId="5503" xr:uid="{18FC6817-A212-4F3A-B08F-B1FF4804A5AB}"/>
    <cellStyle name="Normal 9 4 4 2 2 2" xfId="8742" xr:uid="{9EFC9CFB-082B-4243-A6AB-B3DF319F5F28}"/>
    <cellStyle name="Normal 9 4 4 2 2 2 2" xfId="16165" xr:uid="{06CE48F9-AADD-4760-94AE-B664C0A668C9}"/>
    <cellStyle name="Normal 9 4 4 2 2 2 2 2" xfId="31003" xr:uid="{D37C97AF-49FB-4413-B6F9-54E05EE80150}"/>
    <cellStyle name="Normal 9 4 4 2 2 2 2 3" xfId="45836" xr:uid="{527B82E5-6308-4462-9599-7746575B5524}"/>
    <cellStyle name="Normal 9 4 4 2 2 2 3" xfId="23583" xr:uid="{FC18B0D2-8A4D-4AAC-97F2-72D6F0A37306}"/>
    <cellStyle name="Normal 9 4 4 2 2 2 4" xfId="38416" xr:uid="{6C1B8CD5-E736-4F9C-90CB-86D4ECEA3C0F}"/>
    <cellStyle name="Normal 9 4 4 2 2 3" xfId="12927" xr:uid="{34E7E21D-975C-4AD6-A534-AC67F7F488F7}"/>
    <cellStyle name="Normal 9 4 4 2 2 3 2" xfId="27765" xr:uid="{B5BE094A-D6F9-47A6-8D53-D64EBD269DF0}"/>
    <cellStyle name="Normal 9 4 4 2 2 3 3" xfId="42598" xr:uid="{3AAC4C94-DE6E-4EB3-A7E2-AC419683838A}"/>
    <cellStyle name="Normal 9 4 4 2 2 4" xfId="20345" xr:uid="{D86743A1-C361-458A-B666-B20212B8183D}"/>
    <cellStyle name="Normal 9 4 4 2 2 5" xfId="35178" xr:uid="{46025606-60BD-416E-B460-B92B54BC84E0}"/>
    <cellStyle name="Normal 9 4 4 2 3" xfId="7366" xr:uid="{2C79A0E8-4C14-401B-8F43-DDBA33185276}"/>
    <cellStyle name="Normal 9 4 4 2 3 2" xfId="14789" xr:uid="{CF05D25F-E749-46EB-B737-638CB3A92C38}"/>
    <cellStyle name="Normal 9 4 4 2 3 2 2" xfId="29627" xr:uid="{A9862FF7-0717-4A2C-9389-0E2B95F3F559}"/>
    <cellStyle name="Normal 9 4 4 2 3 2 3" xfId="44460" xr:uid="{CFD9BC63-786B-43CD-8316-E37939949C3B}"/>
    <cellStyle name="Normal 9 4 4 2 3 3" xfId="22207" xr:uid="{3155BDD5-E94B-4A73-8964-26D94AC9C1D8}"/>
    <cellStyle name="Normal 9 4 4 2 3 4" xfId="37040" xr:uid="{E7CBFA8B-170C-4466-AA9F-2C5E12B68BA3}"/>
    <cellStyle name="Normal 9 4 4 2 4" xfId="11551" xr:uid="{54EE1BAD-4420-4363-B21A-20EFF9BE3465}"/>
    <cellStyle name="Normal 9 4 4 2 4 2" xfId="26389" xr:uid="{7C0B0EC4-85B0-4A64-8ACD-548C232D7074}"/>
    <cellStyle name="Normal 9 4 4 2 4 3" xfId="41222" xr:uid="{C276E65A-048E-465A-830F-6E1E6EA330B6}"/>
    <cellStyle name="Normal 9 4 4 2 5" xfId="18969" xr:uid="{9B579702-5E3F-481C-8D63-B100D79EA3DF}"/>
    <cellStyle name="Normal 9 4 4 2 6" xfId="33802" xr:uid="{387160D3-9441-4841-95D6-866ADDCB631F}"/>
    <cellStyle name="Normal 9 4 4 3" xfId="4132" xr:uid="{F3DF4431-715F-4471-A24C-46F932B115E8}"/>
    <cellStyle name="Normal 9 4 4 3 2" xfId="5504" xr:uid="{21BD7579-8559-4C42-A141-62557DDADEB7}"/>
    <cellStyle name="Normal 9 4 4 3 2 2" xfId="8743" xr:uid="{8E2AC5C7-4CA1-41D3-A450-E6960B36BC50}"/>
    <cellStyle name="Normal 9 4 4 3 2 2 2" xfId="16166" xr:uid="{55508030-CC05-43AB-BBC7-2F802BA18799}"/>
    <cellStyle name="Normal 9 4 4 3 2 2 2 2" xfId="31004" xr:uid="{D9D91030-8DC6-4427-886B-CB47812E77A5}"/>
    <cellStyle name="Normal 9 4 4 3 2 2 2 3" xfId="45837" xr:uid="{C51748D3-7744-4F82-B2F0-216081CF17E4}"/>
    <cellStyle name="Normal 9 4 4 3 2 2 3" xfId="23584" xr:uid="{42CF3DB6-FF30-42A7-9F26-EA2329851622}"/>
    <cellStyle name="Normal 9 4 4 3 2 2 4" xfId="38417" xr:uid="{E0EB2254-472B-4667-9128-2675CF433B4E}"/>
    <cellStyle name="Normal 9 4 4 3 2 3" xfId="12928" xr:uid="{77B0D973-9576-4BB5-8DE3-7FDFFECC8242}"/>
    <cellStyle name="Normal 9 4 4 3 2 3 2" xfId="27766" xr:uid="{FA6925EA-6F82-459F-AD74-D92903B46190}"/>
    <cellStyle name="Normal 9 4 4 3 2 3 3" xfId="42599" xr:uid="{BA049BC5-549C-4D9D-B38F-152B92F65184}"/>
    <cellStyle name="Normal 9 4 4 3 2 4" xfId="20346" xr:uid="{284135AE-C9D1-42F8-AD7B-EDDA8E46F53A}"/>
    <cellStyle name="Normal 9 4 4 3 2 5" xfId="35179" xr:uid="{DDC4B535-4D17-439C-831C-D27B8E5F3480}"/>
    <cellStyle name="Normal 9 4 4 3 3" xfId="7367" xr:uid="{62BD286D-D0AD-4D6D-9128-C26CD94F8002}"/>
    <cellStyle name="Normal 9 4 4 3 3 2" xfId="14790" xr:uid="{07D9181E-6E41-40F3-8138-E05F5372BCA2}"/>
    <cellStyle name="Normal 9 4 4 3 3 2 2" xfId="29628" xr:uid="{C0E4BDD3-B85D-4670-9ADE-F4AC0D2357EB}"/>
    <cellStyle name="Normal 9 4 4 3 3 2 3" xfId="44461" xr:uid="{F13F0017-E64E-4E55-8710-94E379236E59}"/>
    <cellStyle name="Normal 9 4 4 3 3 3" xfId="22208" xr:uid="{DAECAB9C-0B48-4A7C-9941-1846B8E1FF06}"/>
    <cellStyle name="Normal 9 4 4 3 3 4" xfId="37041" xr:uid="{99A02E36-B50C-44A4-B74D-1893523E5B51}"/>
    <cellStyle name="Normal 9 4 4 3 4" xfId="11552" xr:uid="{DC1BC3AE-722E-43C3-898B-6AD8F49FAAF4}"/>
    <cellStyle name="Normal 9 4 4 3 4 2" xfId="26390" xr:uid="{A60DDC82-D05D-4CC8-8A16-2DA908642EC8}"/>
    <cellStyle name="Normal 9 4 4 3 4 3" xfId="41223" xr:uid="{B4DA789A-6619-45EC-95C5-81591E917963}"/>
    <cellStyle name="Normal 9 4 4 3 5" xfId="18970" xr:uid="{E1791B2F-E284-4DA8-9943-3AC1FF3E2FC3}"/>
    <cellStyle name="Normal 9 4 4 3 6" xfId="33803" xr:uid="{95416B6A-9631-491E-A4BF-1B007731EADD}"/>
    <cellStyle name="Normal 9 4 4 4" xfId="5505" xr:uid="{E4DAB264-C780-4EDD-95A9-DF595356A17D}"/>
    <cellStyle name="Normal 9 4 4 4 2" xfId="8744" xr:uid="{59BEC76B-F138-4BF7-8A63-BA2DB2979DF6}"/>
    <cellStyle name="Normal 9 4 4 4 2 2" xfId="16167" xr:uid="{67DADE9D-A996-4DD5-8F52-0E915A689072}"/>
    <cellStyle name="Normal 9 4 4 4 2 2 2" xfId="31005" xr:uid="{039B06DA-FB66-49A3-A7C9-D9795A28AD0E}"/>
    <cellStyle name="Normal 9 4 4 4 2 2 3" xfId="45838" xr:uid="{A0973936-2A3D-4D0C-A749-539FE28AE70B}"/>
    <cellStyle name="Normal 9 4 4 4 2 3" xfId="23585" xr:uid="{BD98977E-3D30-467C-B210-D737799152D7}"/>
    <cellStyle name="Normal 9 4 4 4 2 4" xfId="38418" xr:uid="{BE2363ED-DFE2-4863-9367-D6B98D41C18A}"/>
    <cellStyle name="Normal 9 4 4 4 3" xfId="12929" xr:uid="{7BDCC5C5-5CAC-42D5-8539-0CF532C76C03}"/>
    <cellStyle name="Normal 9 4 4 4 3 2" xfId="27767" xr:uid="{2FCFE880-CB5A-49A7-92A1-91B0DBBF531F}"/>
    <cellStyle name="Normal 9 4 4 4 3 3" xfId="42600" xr:uid="{8C26CA08-D2D0-412F-B23A-F049B2344ADD}"/>
    <cellStyle name="Normal 9 4 4 4 4" xfId="20347" xr:uid="{1FB105B8-641A-436A-BD00-A5AC0E1BD778}"/>
    <cellStyle name="Normal 9 4 4 4 5" xfId="35180" xr:uid="{030C8B64-DE8D-43D1-9C55-308C1857D0C1}"/>
    <cellStyle name="Normal 9 4 4 5" xfId="5839" xr:uid="{157C2915-B30D-4FAF-9B94-3116D26C74AD}"/>
    <cellStyle name="Normal 9 4 4 5 2" xfId="9078" xr:uid="{149636D5-AA35-4128-B28E-5616EA3DFD67}"/>
    <cellStyle name="Normal 9 4 4 5 2 2" xfId="16501" xr:uid="{B578613C-3670-41C2-988E-B5C74051C33D}"/>
    <cellStyle name="Normal 9 4 4 5 2 2 2" xfId="31339" xr:uid="{840AD68C-C127-4FE3-AF2F-E62C64D27CF5}"/>
    <cellStyle name="Normal 9 4 4 5 2 2 3" xfId="46172" xr:uid="{AE385807-A143-489C-9EA4-125238CB6A0B}"/>
    <cellStyle name="Normal 9 4 4 5 2 3" xfId="23919" xr:uid="{D60AE055-784D-4518-833D-703B29B309A0}"/>
    <cellStyle name="Normal 9 4 4 5 2 4" xfId="38752" xr:uid="{E39F9D7C-5442-4D09-AEBD-4C79152BA9EC}"/>
    <cellStyle name="Normal 9 4 4 5 3" xfId="13263" xr:uid="{0DAFD9A5-DD22-4E27-AD0D-F4B34B2DA490}"/>
    <cellStyle name="Normal 9 4 4 5 3 2" xfId="28101" xr:uid="{A2DD2C0A-3F13-4648-95E2-BE75C23E70B9}"/>
    <cellStyle name="Normal 9 4 4 5 3 3" xfId="42934" xr:uid="{2D4DCAA0-8A72-42B1-B42E-B87424647BD1}"/>
    <cellStyle name="Normal 9 4 4 5 4" xfId="20681" xr:uid="{73817DC5-D5A5-4833-A1D9-D0E5D4C97F99}"/>
    <cellStyle name="Normal 9 4 4 5 5" xfId="35514" xr:uid="{0FB020A7-9E5B-4E46-A42E-F1ABEE3517BB}"/>
    <cellStyle name="Normal 9 4 4 6" xfId="4130" xr:uid="{8B1A2A5B-B226-4C61-A5F2-8E687D309FBC}"/>
    <cellStyle name="Normal 9 4 4 6 2" xfId="9750" xr:uid="{A3A5A8A2-2DF2-43BD-8A63-89EF988855F5}"/>
    <cellStyle name="Normal 9 4 4 6 2 2" xfId="17173" xr:uid="{0E56F718-AB04-42DF-8DF4-519E5C72A756}"/>
    <cellStyle name="Normal 9 4 4 6 2 2 2" xfId="32011" xr:uid="{5CCE76EF-A870-4F01-8CC4-4C7E6220ABAC}"/>
    <cellStyle name="Normal 9 4 4 6 2 2 3" xfId="46844" xr:uid="{054641E4-ABC9-4AE1-A5E4-072000B86E0D}"/>
    <cellStyle name="Normal 9 4 4 6 2 3" xfId="24591" xr:uid="{FD51D070-5F5E-4CA4-8DEA-F742292734B0}"/>
    <cellStyle name="Normal 9 4 4 6 2 4" xfId="39424" xr:uid="{43D0949F-6B6A-4932-9ACD-92D63676CF8E}"/>
    <cellStyle name="Normal 9 4 4 6 3" xfId="11550" xr:uid="{82ED66AD-FC7B-4849-B60A-F9AF3DCB2A90}"/>
    <cellStyle name="Normal 9 4 4 6 3 2" xfId="26388" xr:uid="{53E70462-F250-4B45-B63A-D5E14496B12E}"/>
    <cellStyle name="Normal 9 4 4 6 3 3" xfId="41221" xr:uid="{A406BDCC-D821-44C3-8852-601AA4C9BCD9}"/>
    <cellStyle name="Normal 9 4 4 6 4" xfId="18968" xr:uid="{46EC1B85-0D6A-4B0A-87BF-ADA6F7A1A759}"/>
    <cellStyle name="Normal 9 4 4 6 5" xfId="33801" xr:uid="{C9273230-C5D0-4FAF-A777-44CB57D7B995}"/>
    <cellStyle name="Normal 9 4 4 7" xfId="7365" xr:uid="{D53518C8-1578-4383-B91F-7068BF7DBEF1}"/>
    <cellStyle name="Normal 9 4 4 7 2" xfId="14788" xr:uid="{4F772B76-3800-45F0-B7D6-7E0BE8E0ACB5}"/>
    <cellStyle name="Normal 9 4 4 7 2 2" xfId="29626" xr:uid="{CDF1BF1B-6AA2-4E9D-B767-F7EBB84F67DC}"/>
    <cellStyle name="Normal 9 4 4 7 2 3" xfId="44459" xr:uid="{FBD3A9CA-3EB3-445A-B726-DB6C253F48A2}"/>
    <cellStyle name="Normal 9 4 4 7 3" xfId="22206" xr:uid="{134960AB-7431-4490-B534-05410F1C5FB6}"/>
    <cellStyle name="Normal 9 4 4 7 4" xfId="37039" xr:uid="{A5682B68-7DC4-4D98-9DE6-B9E51D547B5B}"/>
    <cellStyle name="Normal 9 4 4 8" xfId="9944" xr:uid="{B46022A4-08C6-4579-92E1-C2E35D448B7D}"/>
    <cellStyle name="Normal 9 4 4 8 2" xfId="24782" xr:uid="{DAF756A5-505E-4F8D-B4E7-A1E5EA674B13}"/>
    <cellStyle name="Normal 9 4 4 8 3" xfId="39615" xr:uid="{26D7AF4E-5853-42FA-8E73-495D28E33969}"/>
    <cellStyle name="Normal 9 4 4 9" xfId="17362" xr:uid="{BE47E54B-F46D-44CA-9D08-E4AFAF33BF25}"/>
    <cellStyle name="Normal 9 4 5" xfId="2535" xr:uid="{89F1F1C1-4246-4174-B59C-7BEA9828249A}"/>
    <cellStyle name="Normal 9 4 5 10" xfId="32318" xr:uid="{4B680255-4263-4156-A6AF-BE5754E2F055}"/>
    <cellStyle name="Normal 9 4 5 2" xfId="4134" xr:uid="{4DD1C7F8-43F9-42A2-911F-A9B2FDDFCEF6}"/>
    <cellStyle name="Normal 9 4 5 2 2" xfId="5506" xr:uid="{9B9BCD01-4BB1-42DE-B8CB-6DA67333D766}"/>
    <cellStyle name="Normal 9 4 5 2 2 2" xfId="8745" xr:uid="{95173DB7-3452-434F-BD32-BFD0D8FFCA28}"/>
    <cellStyle name="Normal 9 4 5 2 2 2 2" xfId="16168" xr:uid="{9BDF9B56-0A1A-43E0-8D15-C1EC54DD570E}"/>
    <cellStyle name="Normal 9 4 5 2 2 2 2 2" xfId="31006" xr:uid="{14B961CA-06BD-4818-89AD-159D8E872CCE}"/>
    <cellStyle name="Normal 9 4 5 2 2 2 2 3" xfId="45839" xr:uid="{6D8AF3F6-5984-4A05-A986-152BD324CECB}"/>
    <cellStyle name="Normal 9 4 5 2 2 2 3" xfId="23586" xr:uid="{7BBAA857-33FF-49BC-A4DA-39031855CED3}"/>
    <cellStyle name="Normal 9 4 5 2 2 2 4" xfId="38419" xr:uid="{84CC6DD1-B2B7-4AD5-A722-55B351BA6D74}"/>
    <cellStyle name="Normal 9 4 5 2 2 3" xfId="12930" xr:uid="{F204D86F-7319-4386-BD54-CA0AF37C10E7}"/>
    <cellStyle name="Normal 9 4 5 2 2 3 2" xfId="27768" xr:uid="{6883F1CE-A3A2-4151-92DD-E8CBF2D0B69B}"/>
    <cellStyle name="Normal 9 4 5 2 2 3 3" xfId="42601" xr:uid="{030E52F2-C2E6-4E90-A361-75C7D2578510}"/>
    <cellStyle name="Normal 9 4 5 2 2 4" xfId="20348" xr:uid="{BF7E8A25-E664-4194-A274-EB1BA37D51B4}"/>
    <cellStyle name="Normal 9 4 5 2 2 5" xfId="35181" xr:uid="{45B94B7A-DF99-421A-81C6-EA42A10BF5FD}"/>
    <cellStyle name="Normal 9 4 5 2 3" xfId="7369" xr:uid="{91431FFA-6B0B-4EE9-948D-BDFF15A5DE2C}"/>
    <cellStyle name="Normal 9 4 5 2 3 2" xfId="14792" xr:uid="{64D3059F-80BD-487C-BC53-6624CF902EE7}"/>
    <cellStyle name="Normal 9 4 5 2 3 2 2" xfId="29630" xr:uid="{B44C2254-50EC-43D8-BE1F-A9D59EF56BF2}"/>
    <cellStyle name="Normal 9 4 5 2 3 2 3" xfId="44463" xr:uid="{769C8DAE-DB93-4330-A88B-421D83085765}"/>
    <cellStyle name="Normal 9 4 5 2 3 3" xfId="22210" xr:uid="{9026A84E-A191-490A-877C-E16C7AB9CA6D}"/>
    <cellStyle name="Normal 9 4 5 2 3 4" xfId="37043" xr:uid="{DFDB08B9-1CF7-47D8-B7F6-CDCA28C644A6}"/>
    <cellStyle name="Normal 9 4 5 2 4" xfId="11554" xr:uid="{8E331A7E-AE17-42EA-9C6C-AF441A4DCD3A}"/>
    <cellStyle name="Normal 9 4 5 2 4 2" xfId="26392" xr:uid="{2B13F0F0-1D21-4F71-88A4-1E344E7BD1A8}"/>
    <cellStyle name="Normal 9 4 5 2 4 3" xfId="41225" xr:uid="{E5AC5D70-5282-49B6-9D84-3B2F5E85E29E}"/>
    <cellStyle name="Normal 9 4 5 2 5" xfId="18972" xr:uid="{76C19322-16AF-4092-B8F8-B590881199FC}"/>
    <cellStyle name="Normal 9 4 5 2 6" xfId="33805" xr:uid="{EADD3F82-2EC2-4E09-AE3C-92C9E0BADBB2}"/>
    <cellStyle name="Normal 9 4 5 3" xfId="4135" xr:uid="{3CF87131-3B11-4A53-B7E2-D705377E71A6}"/>
    <cellStyle name="Normal 9 4 5 3 2" xfId="5507" xr:uid="{D1BE3178-B100-4E88-989C-62BB0E640B42}"/>
    <cellStyle name="Normal 9 4 5 3 2 2" xfId="8746" xr:uid="{81CD5E25-2CD6-43B1-A553-B3B2E55EF172}"/>
    <cellStyle name="Normal 9 4 5 3 2 2 2" xfId="16169" xr:uid="{F7143F5D-58B3-41F0-8A02-838DF177E8F5}"/>
    <cellStyle name="Normal 9 4 5 3 2 2 2 2" xfId="31007" xr:uid="{31F67B3D-8BD2-49AA-B9D4-B3D7AA958447}"/>
    <cellStyle name="Normal 9 4 5 3 2 2 2 3" xfId="45840" xr:uid="{FEB4A4B5-6D56-4C0D-B838-F74A7D41E10D}"/>
    <cellStyle name="Normal 9 4 5 3 2 2 3" xfId="23587" xr:uid="{82BB5323-AD0D-4B98-81B8-AC3493B87748}"/>
    <cellStyle name="Normal 9 4 5 3 2 2 4" xfId="38420" xr:uid="{74DB0349-BBEA-41B1-9A37-1A09AE4DA9E6}"/>
    <cellStyle name="Normal 9 4 5 3 2 3" xfId="12931" xr:uid="{1A0FD592-DB87-4E54-ADA3-1341CD3B4848}"/>
    <cellStyle name="Normal 9 4 5 3 2 3 2" xfId="27769" xr:uid="{FF73F0B2-BDE7-4BC4-9C4E-AE2CC9A38653}"/>
    <cellStyle name="Normal 9 4 5 3 2 3 3" xfId="42602" xr:uid="{2B31874C-B38A-42F3-81FB-4D614CAFE992}"/>
    <cellStyle name="Normal 9 4 5 3 2 4" xfId="20349" xr:uid="{1A49AC09-F32C-4858-8D47-E5F95AA7D71E}"/>
    <cellStyle name="Normal 9 4 5 3 2 5" xfId="35182" xr:uid="{D391CD1C-309E-422B-8E57-87643952A9FA}"/>
    <cellStyle name="Normal 9 4 5 3 3" xfId="7370" xr:uid="{8FFDE785-519B-4869-80BC-3D135025A387}"/>
    <cellStyle name="Normal 9 4 5 3 3 2" xfId="14793" xr:uid="{F47D6251-81AD-4362-979E-F75C1BB1E5BC}"/>
    <cellStyle name="Normal 9 4 5 3 3 2 2" xfId="29631" xr:uid="{5C833B06-7045-46F8-9218-FB779CFDD94A}"/>
    <cellStyle name="Normal 9 4 5 3 3 2 3" xfId="44464" xr:uid="{7A7CB807-E5FB-4B08-834D-E5F988B60F2F}"/>
    <cellStyle name="Normal 9 4 5 3 3 3" xfId="22211" xr:uid="{3752C5CB-65C5-4F10-B807-E0B131E83421}"/>
    <cellStyle name="Normal 9 4 5 3 3 4" xfId="37044" xr:uid="{321C5D98-77D0-48A4-B77E-5A10BFF8F5BA}"/>
    <cellStyle name="Normal 9 4 5 3 4" xfId="11555" xr:uid="{176D1276-6034-4E1C-A51B-799D014FB254}"/>
    <cellStyle name="Normal 9 4 5 3 4 2" xfId="26393" xr:uid="{E559C57E-253B-444A-A69F-EF19FA58CFA7}"/>
    <cellStyle name="Normal 9 4 5 3 4 3" xfId="41226" xr:uid="{56778B42-ED73-4A27-9D3F-2C946783E6E8}"/>
    <cellStyle name="Normal 9 4 5 3 5" xfId="18973" xr:uid="{CFFFA157-02F9-47B3-A198-B547E4C2831A}"/>
    <cellStyle name="Normal 9 4 5 3 6" xfId="33806" xr:uid="{3F42D200-40FA-42DA-AC9D-8AF5BDB75BC3}"/>
    <cellStyle name="Normal 9 4 5 4" xfId="5508" xr:uid="{F59AD410-A6AE-4196-99CB-23BD555672E6}"/>
    <cellStyle name="Normal 9 4 5 4 2" xfId="8747" xr:uid="{180A4261-2F9E-492D-9A10-C7D83A5FA2B8}"/>
    <cellStyle name="Normal 9 4 5 4 2 2" xfId="16170" xr:uid="{4633B158-106B-439F-8386-80B1D4B84D2B}"/>
    <cellStyle name="Normal 9 4 5 4 2 2 2" xfId="31008" xr:uid="{E7D9DADC-7507-4D9D-9DDE-3FC62872B672}"/>
    <cellStyle name="Normal 9 4 5 4 2 2 3" xfId="45841" xr:uid="{82BD358D-285E-459A-93ED-FB3D47851E1E}"/>
    <cellStyle name="Normal 9 4 5 4 2 3" xfId="23588" xr:uid="{E8213F6B-814E-4600-953F-66F9961F4202}"/>
    <cellStyle name="Normal 9 4 5 4 2 4" xfId="38421" xr:uid="{6DDE22BA-4458-49D1-ACE0-40A28D7B4966}"/>
    <cellStyle name="Normal 9 4 5 4 3" xfId="12932" xr:uid="{0F4C567C-C369-47A2-B831-5D20EB6640CE}"/>
    <cellStyle name="Normal 9 4 5 4 3 2" xfId="27770" xr:uid="{4F2DFE76-483A-4928-B112-847408BBB02A}"/>
    <cellStyle name="Normal 9 4 5 4 3 3" xfId="42603" xr:uid="{B8AC2DB4-BB43-4DEA-A50D-88C58F8DD556}"/>
    <cellStyle name="Normal 9 4 5 4 4" xfId="20350" xr:uid="{9942E836-D41A-41E7-9A0B-07638B9C05FF}"/>
    <cellStyle name="Normal 9 4 5 4 5" xfId="35183" xr:uid="{7C06AAAA-4DAD-4CEC-8ACF-22168E7809A9}"/>
    <cellStyle name="Normal 9 4 5 5" xfId="5777" xr:uid="{21347965-E5E2-4E93-A7B2-BAAF64DA4C98}"/>
    <cellStyle name="Normal 9 4 5 5 2" xfId="9017" xr:uid="{C9C1506B-DA70-4FF7-ADBB-EFBB99DD15C5}"/>
    <cellStyle name="Normal 9 4 5 5 2 2" xfId="16440" xr:uid="{041030BB-8679-445B-B0AD-38EE8CD2AEB7}"/>
    <cellStyle name="Normal 9 4 5 5 2 2 2" xfId="31278" xr:uid="{A564B03A-A062-46EB-AC40-A83022249347}"/>
    <cellStyle name="Normal 9 4 5 5 2 2 3" xfId="46111" xr:uid="{46525891-1307-41DD-A360-D91D56AB7610}"/>
    <cellStyle name="Normal 9 4 5 5 2 3" xfId="23858" xr:uid="{6147F064-374B-42BE-93B1-CA2D13F7741F}"/>
    <cellStyle name="Normal 9 4 5 5 2 4" xfId="38691" xr:uid="{FD6B21B3-BDE9-4B8B-A73E-459B4ACAA735}"/>
    <cellStyle name="Normal 9 4 5 5 3" xfId="13202" xr:uid="{75F10D62-A49F-49BB-A7BB-B6DAC95F2B1D}"/>
    <cellStyle name="Normal 9 4 5 5 3 2" xfId="28040" xr:uid="{8A1C1034-C007-4847-810C-7392DC1673D5}"/>
    <cellStyle name="Normal 9 4 5 5 3 3" xfId="42873" xr:uid="{2223D583-825C-4E40-9AB5-79CF8D83EC77}"/>
    <cellStyle name="Normal 9 4 5 5 4" xfId="20620" xr:uid="{DA943FC7-2A4C-455B-B6F5-9A9AE2D8C4F4}"/>
    <cellStyle name="Normal 9 4 5 5 5" xfId="35453" xr:uid="{A75BD31A-1526-4640-9D5F-2FE198C8B04F}"/>
    <cellStyle name="Normal 9 4 5 6" xfId="4133" xr:uid="{FAD6505E-9ED2-4A6F-B3C6-040C5177DB08}"/>
    <cellStyle name="Normal 9 4 5 6 2" xfId="9751" xr:uid="{D6C93C6B-29D7-477E-83F4-EEB52A2D14BC}"/>
    <cellStyle name="Normal 9 4 5 6 2 2" xfId="17174" xr:uid="{137A4501-4ADF-470A-A9BD-A25CEE3AAABC}"/>
    <cellStyle name="Normal 9 4 5 6 2 2 2" xfId="32012" xr:uid="{1626AA72-AE7F-4CAB-9484-898920393167}"/>
    <cellStyle name="Normal 9 4 5 6 2 2 3" xfId="46845" xr:uid="{8B41A4C2-6059-4CE4-9711-1F8F0E004773}"/>
    <cellStyle name="Normal 9 4 5 6 2 3" xfId="24592" xr:uid="{2C2D0616-3D6E-484D-96E6-89FE13766267}"/>
    <cellStyle name="Normal 9 4 5 6 2 4" xfId="39425" xr:uid="{0E59BB03-970A-4470-95D6-D6794C661A0E}"/>
    <cellStyle name="Normal 9 4 5 6 3" xfId="11553" xr:uid="{FF50D1EA-B954-444C-AE35-1EA874B0C4FF}"/>
    <cellStyle name="Normal 9 4 5 6 3 2" xfId="26391" xr:uid="{726BD15E-9512-464C-8DE4-9098864D17E6}"/>
    <cellStyle name="Normal 9 4 5 6 3 3" xfId="41224" xr:uid="{3531B6C3-97C3-4F37-9859-FC4376C9A4D8}"/>
    <cellStyle name="Normal 9 4 5 6 4" xfId="18971" xr:uid="{E208C6CC-A24D-497F-98B0-67ACC099A46B}"/>
    <cellStyle name="Normal 9 4 5 6 5" xfId="33804" xr:uid="{42D582E6-ACC9-491C-B62C-59205DE68E90}"/>
    <cellStyle name="Normal 9 4 5 7" xfId="7368" xr:uid="{4050B819-19F8-4EC9-AFBF-3986D4A34AE2}"/>
    <cellStyle name="Normal 9 4 5 7 2" xfId="14791" xr:uid="{DCCC6C69-93F9-4423-B979-CF84B1F14E40}"/>
    <cellStyle name="Normal 9 4 5 7 2 2" xfId="29629" xr:uid="{C397F4F9-2651-46E1-AF69-B5E106876DEF}"/>
    <cellStyle name="Normal 9 4 5 7 2 3" xfId="44462" xr:uid="{1ACA18FB-578E-4DFA-8F31-DD993414658E}"/>
    <cellStyle name="Normal 9 4 5 7 3" xfId="22209" xr:uid="{A09D9739-B8E6-473D-B40C-72A2E4379521}"/>
    <cellStyle name="Normal 9 4 5 7 4" xfId="37042" xr:uid="{15184724-4382-42C3-B16D-95160E7C57A2}"/>
    <cellStyle name="Normal 9 4 5 8" xfId="10067" xr:uid="{56C74659-57A8-4353-9D94-DA63B1168799}"/>
    <cellStyle name="Normal 9 4 5 8 2" xfId="24905" xr:uid="{CD4FDDD9-8E7F-45CA-8F76-209D8775DD49}"/>
    <cellStyle name="Normal 9 4 5 8 3" xfId="39738" xr:uid="{04D0A1D4-8389-42BE-B695-6F658EB0ABE8}"/>
    <cellStyle name="Normal 9 4 5 9" xfId="17485" xr:uid="{3706B8A2-E7C9-4077-93EC-C54B370C5F18}"/>
    <cellStyle name="Normal 9 4 6" xfId="4136" xr:uid="{5DBC83B1-BD6E-44C8-B379-ABD2EF1C9F5B}"/>
    <cellStyle name="Normal 9 4 6 2" xfId="5509" xr:uid="{76AB05BE-A014-47F5-AE36-75444E26B2E2}"/>
    <cellStyle name="Normal 9 4 6 2 2" xfId="8748" xr:uid="{DF303656-A623-4823-80D2-CECE379C0A25}"/>
    <cellStyle name="Normal 9 4 6 2 2 2" xfId="16171" xr:uid="{6E8BF6D5-0E26-49B4-A733-CD2883E4574E}"/>
    <cellStyle name="Normal 9 4 6 2 2 2 2" xfId="31009" xr:uid="{FA2579F6-3A31-4722-9E23-8E416DA0CA3C}"/>
    <cellStyle name="Normal 9 4 6 2 2 2 3" xfId="45842" xr:uid="{7CE4EED8-04E3-4C86-84EA-6BF6F03BA7F5}"/>
    <cellStyle name="Normal 9 4 6 2 2 3" xfId="23589" xr:uid="{75A57ED7-15F1-48D6-B6A9-5680DB03279D}"/>
    <cellStyle name="Normal 9 4 6 2 2 4" xfId="38422" xr:uid="{EF9AF7FB-1782-4AA9-B273-D7C4DC54D5D1}"/>
    <cellStyle name="Normal 9 4 6 2 3" xfId="12933" xr:uid="{5B5A578D-F9A0-499A-A82E-5E5AC4C85E85}"/>
    <cellStyle name="Normal 9 4 6 2 3 2" xfId="27771" xr:uid="{31CBEC21-5F7A-4D67-BC17-99BDA8A59B3A}"/>
    <cellStyle name="Normal 9 4 6 2 3 3" xfId="42604" xr:uid="{6208C540-7F65-473F-B4FD-2CA1ADEC40E0}"/>
    <cellStyle name="Normal 9 4 6 2 4" xfId="20351" xr:uid="{7CC986E3-A058-4946-ACDB-1B27EEC09C0E}"/>
    <cellStyle name="Normal 9 4 6 2 5" xfId="35184" xr:uid="{B09D4719-4E33-49B0-BFF8-05FD1BFC9F37}"/>
    <cellStyle name="Normal 9 4 6 3" xfId="7371" xr:uid="{D143E254-1E68-4F98-AF2C-EBB00C790DA2}"/>
    <cellStyle name="Normal 9 4 6 3 2" xfId="14794" xr:uid="{14EA930F-F94B-4C24-9C68-9076CED6D969}"/>
    <cellStyle name="Normal 9 4 6 3 2 2" xfId="29632" xr:uid="{D76247F5-4F13-4269-BF23-716650F3829F}"/>
    <cellStyle name="Normal 9 4 6 3 2 3" xfId="44465" xr:uid="{F2D43305-DF14-4597-A2FF-5A9D9588ED07}"/>
    <cellStyle name="Normal 9 4 6 3 3" xfId="22212" xr:uid="{81BFC22F-2CF9-4B8D-80BE-931315CBF44C}"/>
    <cellStyle name="Normal 9 4 6 3 4" xfId="37045" xr:uid="{7BF7802E-EAA3-4AA7-9D99-9571EEC3558A}"/>
    <cellStyle name="Normal 9 4 6 4" xfId="11556" xr:uid="{F024F05D-2259-445F-A739-E290F630D6E8}"/>
    <cellStyle name="Normal 9 4 6 4 2" xfId="26394" xr:uid="{F99DB7E3-5AD7-4F1D-AA3D-D8FB46300246}"/>
    <cellStyle name="Normal 9 4 6 4 3" xfId="41227" xr:uid="{9FDD6B12-32B5-4F82-B0F6-71384D0E6C42}"/>
    <cellStyle name="Normal 9 4 6 5" xfId="18974" xr:uid="{0E4A0BFC-C588-4B43-845F-EE986C0B649B}"/>
    <cellStyle name="Normal 9 4 6 6" xfId="33807" xr:uid="{EA61403B-6F10-47EA-89A6-0EDB1D7FFB19}"/>
    <cellStyle name="Normal 9 4 7" xfId="4137" xr:uid="{EBB15234-3304-4AB7-A354-713B4DC83EF4}"/>
    <cellStyle name="Normal 9 4 7 2" xfId="5510" xr:uid="{448153BC-0AEC-4960-A781-4F4B7A3B27DB}"/>
    <cellStyle name="Normal 9 4 7 2 2" xfId="8749" xr:uid="{4D5D92A3-408A-430A-84DC-FC93783B40DF}"/>
    <cellStyle name="Normal 9 4 7 2 2 2" xfId="16172" xr:uid="{42EC8AC1-1BC9-4E06-8F12-424060C48AB4}"/>
    <cellStyle name="Normal 9 4 7 2 2 2 2" xfId="31010" xr:uid="{FAAD867E-B03A-40E5-A301-B5697E9F4760}"/>
    <cellStyle name="Normal 9 4 7 2 2 2 3" xfId="45843" xr:uid="{F0E24CEE-FCB5-4A7B-ABAE-FE9781055D3F}"/>
    <cellStyle name="Normal 9 4 7 2 2 3" xfId="23590" xr:uid="{28F25ADA-21E4-41D7-B4EA-4DC6AF97853B}"/>
    <cellStyle name="Normal 9 4 7 2 2 4" xfId="38423" xr:uid="{A1BC9091-E5CA-43A7-AD14-1B85EDA900C9}"/>
    <cellStyle name="Normal 9 4 7 2 3" xfId="12934" xr:uid="{A1E81AED-B580-4D46-BD18-009261C4B6DA}"/>
    <cellStyle name="Normal 9 4 7 2 3 2" xfId="27772" xr:uid="{6476CC72-1C19-4BC9-B66A-C8776CE4B8FA}"/>
    <cellStyle name="Normal 9 4 7 2 3 3" xfId="42605" xr:uid="{B872E00D-B85C-47C3-8D70-E9F31E467AE6}"/>
    <cellStyle name="Normal 9 4 7 2 4" xfId="20352" xr:uid="{CAFFAB47-C012-4719-84F5-F68DFF33805B}"/>
    <cellStyle name="Normal 9 4 7 2 5" xfId="35185" xr:uid="{E24A74B6-4B98-461C-B542-50B62B376115}"/>
    <cellStyle name="Normal 9 4 7 3" xfId="7372" xr:uid="{88DBDBC5-F130-42CD-8FB1-59500D757BA2}"/>
    <cellStyle name="Normal 9 4 7 3 2" xfId="14795" xr:uid="{6F5D5590-C468-4DB7-A928-12F1D3A78B3C}"/>
    <cellStyle name="Normal 9 4 7 3 2 2" xfId="29633" xr:uid="{B77ED690-71ED-46A4-AC2D-2FC53171300E}"/>
    <cellStyle name="Normal 9 4 7 3 2 3" xfId="44466" xr:uid="{D6E49366-9452-48B9-8E17-1591FBAE3C8C}"/>
    <cellStyle name="Normal 9 4 7 3 3" xfId="22213" xr:uid="{8003861E-AA0C-4B04-AA1E-977233A33762}"/>
    <cellStyle name="Normal 9 4 7 3 4" xfId="37046" xr:uid="{64197E3A-E0B6-40D1-B870-AD3D566EA904}"/>
    <cellStyle name="Normal 9 4 7 4" xfId="11557" xr:uid="{EE1D1AA5-EA1B-47F4-A200-5FE4182AEA24}"/>
    <cellStyle name="Normal 9 4 7 4 2" xfId="26395" xr:uid="{D9C82F4C-F455-433C-92BF-78D831BDBFBA}"/>
    <cellStyle name="Normal 9 4 7 4 3" xfId="41228" xr:uid="{7ED35CD2-E3E8-4958-9A62-681441EAA620}"/>
    <cellStyle name="Normal 9 4 7 5" xfId="18975" xr:uid="{8B1364F8-3D21-47B6-861A-0BF3E06A1CB5}"/>
    <cellStyle name="Normal 9 4 7 6" xfId="33808" xr:uid="{41DB69E7-C61D-4B9F-8C38-8779980D6B38}"/>
    <cellStyle name="Normal 9 4 8" xfId="5511" xr:uid="{68559EB1-8817-4C1B-8E6A-06ABEF6C1C1F}"/>
    <cellStyle name="Normal 9 4 8 2" xfId="8750" xr:uid="{8F6BC0BF-5D0A-44E0-A055-F321B08776B3}"/>
    <cellStyle name="Normal 9 4 8 2 2" xfId="16173" xr:uid="{659DA77B-555F-4455-8002-DB27740B51A3}"/>
    <cellStyle name="Normal 9 4 8 2 2 2" xfId="31011" xr:uid="{6E48FBF0-2294-4F53-93EC-432C13D8BE01}"/>
    <cellStyle name="Normal 9 4 8 2 2 3" xfId="45844" xr:uid="{371295E0-063A-41B0-9BCF-9BF51FBFFDFF}"/>
    <cellStyle name="Normal 9 4 8 2 3" xfId="23591" xr:uid="{FD234E9F-F258-4A67-B9F3-EE82597F4DB3}"/>
    <cellStyle name="Normal 9 4 8 2 4" xfId="38424" xr:uid="{675A3BD2-DE72-4FC8-ACB8-E97639B860C3}"/>
    <cellStyle name="Normal 9 4 8 3" xfId="12935" xr:uid="{15942D1A-B590-46BB-846E-A708C9384A8B}"/>
    <cellStyle name="Normal 9 4 8 3 2" xfId="27773" xr:uid="{ACA84066-B081-4877-BE56-BB3D5CEDF758}"/>
    <cellStyle name="Normal 9 4 8 3 3" xfId="42606" xr:uid="{DC81A8C2-CC46-4915-9191-CA7693CF7C9A}"/>
    <cellStyle name="Normal 9 4 8 4" xfId="20353" xr:uid="{9AF81D26-1572-4B81-87E1-5DC56FF21D18}"/>
    <cellStyle name="Normal 9 4 8 5" xfId="35186" xr:uid="{EAB7E3DE-7EEF-4DEF-AE3E-DB90F2E5F603}"/>
    <cellStyle name="Normal 9 4 9" xfId="5668" xr:uid="{65C469A1-9FA2-4734-98F8-80E142513BE0}"/>
    <cellStyle name="Normal 9 4 9 2" xfId="8908" xr:uid="{DB8966E2-0874-421D-B166-DAD2D4F0F000}"/>
    <cellStyle name="Normal 9 4 9 2 2" xfId="16331" xr:uid="{0A137121-56EE-406A-A705-79381EED2291}"/>
    <cellStyle name="Normal 9 4 9 2 2 2" xfId="31169" xr:uid="{E257B9BC-1F82-4E4D-8067-76110DBA7CFA}"/>
    <cellStyle name="Normal 9 4 9 2 2 3" xfId="46002" xr:uid="{B3A2F814-FCC1-427C-A4DC-79B0ABAFDFE3}"/>
    <cellStyle name="Normal 9 4 9 2 3" xfId="23749" xr:uid="{5337398A-D179-4B91-9EBB-29FA44E10089}"/>
    <cellStyle name="Normal 9 4 9 2 4" xfId="38582" xr:uid="{FFC51710-968C-438B-A701-2996BBB3E18D}"/>
    <cellStyle name="Normal 9 4 9 3" xfId="13093" xr:uid="{519E401F-3648-4EB5-B394-6D7AD07D6952}"/>
    <cellStyle name="Normal 9 4 9 3 2" xfId="27931" xr:uid="{BB0BB634-A293-4B23-B26D-7986FCAD2B6F}"/>
    <cellStyle name="Normal 9 4 9 3 3" xfId="42764" xr:uid="{A5ED8756-C74A-4D9C-B201-6E89C50F9587}"/>
    <cellStyle name="Normal 9 4 9 4" xfId="20511" xr:uid="{B5F4DACF-8D65-4D56-8F80-6CA75C05074E}"/>
    <cellStyle name="Normal 9 4 9 5" xfId="35344" xr:uid="{C17757C7-A6EA-4585-8CA5-729B1DBB62E3}"/>
    <cellStyle name="Normal 9 40" xfId="2770" xr:uid="{D4F2B552-13B8-4147-AA69-CFDF2036F88F}"/>
    <cellStyle name="Normal 9 40 10" xfId="32435" xr:uid="{D7082A58-2213-4F6A-95FF-8D213DB2F08B}"/>
    <cellStyle name="Normal 9 40 2" xfId="4139" xr:uid="{25E882EC-FE9D-4CA7-B701-F68A6E7D66EC}"/>
    <cellStyle name="Normal 9 40 2 2" xfId="5512" xr:uid="{3D55AB2F-E3EB-450E-831B-14376F934612}"/>
    <cellStyle name="Normal 9 40 2 2 2" xfId="8751" xr:uid="{64729711-956D-4290-909C-C8CF529B4493}"/>
    <cellStyle name="Normal 9 40 2 2 2 2" xfId="16174" xr:uid="{FD1F507F-E20A-4DA7-AC22-0A37780BB2D8}"/>
    <cellStyle name="Normal 9 40 2 2 2 2 2" xfId="31012" xr:uid="{7D39073C-73F8-4CD2-909A-65120270D7BC}"/>
    <cellStyle name="Normal 9 40 2 2 2 2 3" xfId="45845" xr:uid="{3A5C75D8-E010-470A-A584-1326179E2566}"/>
    <cellStyle name="Normal 9 40 2 2 2 3" xfId="23592" xr:uid="{B08B2D12-E48C-46F2-ABAA-0DB9FF7B859A}"/>
    <cellStyle name="Normal 9 40 2 2 2 4" xfId="38425" xr:uid="{D30CE2FB-D004-44DF-9DA1-70D6F5A5A841}"/>
    <cellStyle name="Normal 9 40 2 2 3" xfId="12936" xr:uid="{24750BBB-DE38-4CE8-85C1-75F613C601FF}"/>
    <cellStyle name="Normal 9 40 2 2 3 2" xfId="27774" xr:uid="{27A1DB2C-7058-4A62-895D-CE60DF44AF35}"/>
    <cellStyle name="Normal 9 40 2 2 3 3" xfId="42607" xr:uid="{36ACFD20-DD16-4D30-822F-D3E56E4CEB01}"/>
    <cellStyle name="Normal 9 40 2 2 4" xfId="20354" xr:uid="{EF7A6AEC-784F-472F-B419-E2E1D3CC746B}"/>
    <cellStyle name="Normal 9 40 2 2 5" xfId="35187" xr:uid="{064B8FE4-8C0B-49BE-A7F4-CE902CDC98FB}"/>
    <cellStyle name="Normal 9 40 2 3" xfId="7374" xr:uid="{3B8EF08D-91BC-4B56-94E3-4B3D867DFDFB}"/>
    <cellStyle name="Normal 9 40 2 3 2" xfId="14797" xr:uid="{D044C43D-E358-4A30-A7C1-2FA80CC2764E}"/>
    <cellStyle name="Normal 9 40 2 3 2 2" xfId="29635" xr:uid="{88FDA2A0-B5BA-46E8-A367-BA5C45D7E600}"/>
    <cellStyle name="Normal 9 40 2 3 2 3" xfId="44468" xr:uid="{5923DEDD-7DA4-4DC9-8929-DBE3174A7B2A}"/>
    <cellStyle name="Normal 9 40 2 3 3" xfId="22215" xr:uid="{5A2B0F68-8744-4FB7-A168-3A14681A0D4E}"/>
    <cellStyle name="Normal 9 40 2 3 4" xfId="37048" xr:uid="{E0210ABC-B07E-4459-99B7-D2E307CA510B}"/>
    <cellStyle name="Normal 9 40 2 4" xfId="11559" xr:uid="{DD8764B6-E187-4CE9-8B0C-AE56AA04C00C}"/>
    <cellStyle name="Normal 9 40 2 4 2" xfId="26397" xr:uid="{98BF81D3-2925-48ED-A18A-31430B7B273F}"/>
    <cellStyle name="Normal 9 40 2 4 3" xfId="41230" xr:uid="{BAB8852F-A76E-440D-8860-A96F2C9A37E7}"/>
    <cellStyle name="Normal 9 40 2 5" xfId="18977" xr:uid="{2773A9B8-C98E-4245-8D3A-ED7EB8AEEA4B}"/>
    <cellStyle name="Normal 9 40 2 6" xfId="33810" xr:uid="{7DB3E803-4EB8-44BC-9BE2-DB7FFD218B4C}"/>
    <cellStyle name="Normal 9 40 3" xfId="4140" xr:uid="{DF1BDA16-5DA4-4E43-86BD-70CE9D24BD1A}"/>
    <cellStyle name="Normal 9 40 3 2" xfId="5513" xr:uid="{93390E95-195A-4348-910B-380E7CCAB5C6}"/>
    <cellStyle name="Normal 9 40 3 2 2" xfId="8752" xr:uid="{3DD5923D-C659-4C1A-8B94-72510F57BF92}"/>
    <cellStyle name="Normal 9 40 3 2 2 2" xfId="16175" xr:uid="{E3A009C4-DD2B-4DD5-9581-9989C0DAE15F}"/>
    <cellStyle name="Normal 9 40 3 2 2 2 2" xfId="31013" xr:uid="{35D8073D-C350-4791-A12A-99F11B53D1C0}"/>
    <cellStyle name="Normal 9 40 3 2 2 2 3" xfId="45846" xr:uid="{218EA4AB-AF0D-4099-94E3-3F4ABD7631E7}"/>
    <cellStyle name="Normal 9 40 3 2 2 3" xfId="23593" xr:uid="{6B55BFA0-0D04-417A-8AB8-B135F2C3D567}"/>
    <cellStyle name="Normal 9 40 3 2 2 4" xfId="38426" xr:uid="{601FAAE1-01D5-4F79-892D-0DF24338ED92}"/>
    <cellStyle name="Normal 9 40 3 2 3" xfId="12937" xr:uid="{51A9F39D-C15D-4F55-8FA7-1D5041E46A36}"/>
    <cellStyle name="Normal 9 40 3 2 3 2" xfId="27775" xr:uid="{E86FB1CB-1104-4B4B-A77C-81F993A944E4}"/>
    <cellStyle name="Normal 9 40 3 2 3 3" xfId="42608" xr:uid="{60CAA5D4-1847-45E4-9508-12BC6CCEB895}"/>
    <cellStyle name="Normal 9 40 3 2 4" xfId="20355" xr:uid="{DF8F4889-4A37-436F-817E-F2B58D17D5EB}"/>
    <cellStyle name="Normal 9 40 3 2 5" xfId="35188" xr:uid="{F4F2615B-7793-439B-80AC-16F327B80180}"/>
    <cellStyle name="Normal 9 40 3 3" xfId="7375" xr:uid="{FE847943-B9BB-47DD-825B-3045AC7E25EC}"/>
    <cellStyle name="Normal 9 40 3 3 2" xfId="14798" xr:uid="{6E0E9547-EEF8-435E-AC65-C5151BB234F5}"/>
    <cellStyle name="Normal 9 40 3 3 2 2" xfId="29636" xr:uid="{6C648EF6-7C9D-4825-B843-5EF5DFB2389D}"/>
    <cellStyle name="Normal 9 40 3 3 2 3" xfId="44469" xr:uid="{EB7C0EA2-7FBD-4365-81A5-D37DA8E8EA90}"/>
    <cellStyle name="Normal 9 40 3 3 3" xfId="22216" xr:uid="{95AB3603-808C-49B1-ACFE-4D4B169D18AF}"/>
    <cellStyle name="Normal 9 40 3 3 4" xfId="37049" xr:uid="{EBDAE3D2-AAE3-40BB-A588-F7482AD85640}"/>
    <cellStyle name="Normal 9 40 3 4" xfId="11560" xr:uid="{3571BAC2-56AE-4660-A34A-A1BAF2C6D6ED}"/>
    <cellStyle name="Normal 9 40 3 4 2" xfId="26398" xr:uid="{C1054A00-E921-47DB-98D6-DD319A9F4B52}"/>
    <cellStyle name="Normal 9 40 3 4 3" xfId="41231" xr:uid="{7C46387F-75A2-44D2-A850-B4CD1819DE6F}"/>
    <cellStyle name="Normal 9 40 3 5" xfId="18978" xr:uid="{BCC4E3DF-E5C3-4892-AAD4-81541555596C}"/>
    <cellStyle name="Normal 9 40 3 6" xfId="33811" xr:uid="{32460EAA-BC38-454C-B9C1-E19F8CD56531}"/>
    <cellStyle name="Normal 9 40 4" xfId="5514" xr:uid="{0627C804-EB55-4990-819C-BBCEC40B4926}"/>
    <cellStyle name="Normal 9 40 4 2" xfId="8753" xr:uid="{CD7D725E-2D2D-4FAA-836F-B8794290C0EC}"/>
    <cellStyle name="Normal 9 40 4 2 2" xfId="16176" xr:uid="{8B487FE4-20DE-42A5-B098-B0CC398549EA}"/>
    <cellStyle name="Normal 9 40 4 2 2 2" xfId="31014" xr:uid="{3C4818E6-4781-4A7D-86A6-BF1BB8727CFF}"/>
    <cellStyle name="Normal 9 40 4 2 2 3" xfId="45847" xr:uid="{9B4C9DD4-4D38-41AE-8E1C-7A16FD60DC19}"/>
    <cellStyle name="Normal 9 40 4 2 3" xfId="23594" xr:uid="{2FEBD91F-E415-486D-B693-2CD974F3A01D}"/>
    <cellStyle name="Normal 9 40 4 2 4" xfId="38427" xr:uid="{BD9E0109-5E8C-4A11-8A2C-FE19E830B0A8}"/>
    <cellStyle name="Normal 9 40 4 3" xfId="12938" xr:uid="{BCCE6452-581D-4F9E-8F09-45D9F38B80D2}"/>
    <cellStyle name="Normal 9 40 4 3 2" xfId="27776" xr:uid="{90FB3799-CCC1-4A75-BA6A-6E936C55D96F}"/>
    <cellStyle name="Normal 9 40 4 3 3" xfId="42609" xr:uid="{F044BAC1-A55B-46D8-B1B9-5E2CB66B431D}"/>
    <cellStyle name="Normal 9 40 4 4" xfId="20356" xr:uid="{B5939FCA-C380-4C39-A798-0602D934EEFF}"/>
    <cellStyle name="Normal 9 40 4 5" xfId="35189" xr:uid="{CEEB3A8F-053D-4E8A-AA75-F0429492402A}"/>
    <cellStyle name="Normal 9 40 5" xfId="5659" xr:uid="{FF04CA0A-05FF-4EF8-BDA4-BF55BC1C1E45}"/>
    <cellStyle name="Normal 9 40 5 2" xfId="8899" xr:uid="{CA7666AE-6CDD-4113-9681-38429024CEC8}"/>
    <cellStyle name="Normal 9 40 5 2 2" xfId="16322" xr:uid="{DF9B0DEF-7B63-44F9-AF83-6B3BD33C24A0}"/>
    <cellStyle name="Normal 9 40 5 2 2 2" xfId="31160" xr:uid="{AFFFE259-0E8F-4548-B7EC-98ADE2FD764B}"/>
    <cellStyle name="Normal 9 40 5 2 2 3" xfId="45993" xr:uid="{F0EAC7CB-65CC-439C-8D2D-81068557D146}"/>
    <cellStyle name="Normal 9 40 5 2 3" xfId="23740" xr:uid="{213297E8-0CD6-473A-8C0B-64EB710E33D6}"/>
    <cellStyle name="Normal 9 40 5 2 4" xfId="38573" xr:uid="{D1ED9663-6FF6-4ED9-A4A4-05DBF4DB16A8}"/>
    <cellStyle name="Normal 9 40 5 3" xfId="13084" xr:uid="{CD22F1C3-EFC8-4B13-AB02-90EB29FBDA72}"/>
    <cellStyle name="Normal 9 40 5 3 2" xfId="27922" xr:uid="{799C6524-A302-4DA4-8BB3-212470FF9CE4}"/>
    <cellStyle name="Normal 9 40 5 3 3" xfId="42755" xr:uid="{071A3FCA-9324-44B1-96B1-13F0EF852A1B}"/>
    <cellStyle name="Normal 9 40 5 4" xfId="20502" xr:uid="{19507B04-B83D-4185-AEF8-1F7722D0ACC9}"/>
    <cellStyle name="Normal 9 40 5 5" xfId="35335" xr:uid="{770C95AD-8881-4164-AD94-04F9272D77CB}"/>
    <cellStyle name="Normal 9 40 6" xfId="4138" xr:uid="{E691CF2F-7269-4810-8883-C3D120803F4B}"/>
    <cellStyle name="Normal 9 40 6 2" xfId="9752" xr:uid="{07198C63-407D-4013-9401-8F056E538594}"/>
    <cellStyle name="Normal 9 40 6 2 2" xfId="17175" xr:uid="{2FFEAC64-3ED0-4062-B125-B34933D5D59F}"/>
    <cellStyle name="Normal 9 40 6 2 2 2" xfId="32013" xr:uid="{C0693F56-3E7C-4253-B6C1-0E76D6B8DDFC}"/>
    <cellStyle name="Normal 9 40 6 2 2 3" xfId="46846" xr:uid="{AC9716B4-F0A8-49B8-8EE4-0D669E70525F}"/>
    <cellStyle name="Normal 9 40 6 2 3" xfId="24593" xr:uid="{7827F34B-1AF1-4A70-B3AA-A57591B47496}"/>
    <cellStyle name="Normal 9 40 6 2 4" xfId="39426" xr:uid="{E57EBCCE-EB0F-4410-9880-586F315137BF}"/>
    <cellStyle name="Normal 9 40 6 3" xfId="11558" xr:uid="{EB4EDC13-EB01-4BB7-84CE-107685F254A4}"/>
    <cellStyle name="Normal 9 40 6 3 2" xfId="26396" xr:uid="{373391D3-384E-4EE2-B69C-3212F05B58A3}"/>
    <cellStyle name="Normal 9 40 6 3 3" xfId="41229" xr:uid="{4E1891D2-6995-4317-8494-6042A28914ED}"/>
    <cellStyle name="Normal 9 40 6 4" xfId="18976" xr:uid="{F0514792-BB12-46CB-9D3C-7CBC09FAA78B}"/>
    <cellStyle name="Normal 9 40 6 5" xfId="33809" xr:uid="{EE748046-8824-49C8-923C-FFF0372E935E}"/>
    <cellStyle name="Normal 9 40 7" xfId="7373" xr:uid="{BB076D49-DF40-4003-B8D6-846380540807}"/>
    <cellStyle name="Normal 9 40 7 2" xfId="14796" xr:uid="{193E352C-291E-40CE-A1EB-090539B7DCE5}"/>
    <cellStyle name="Normal 9 40 7 2 2" xfId="29634" xr:uid="{2B8D7940-F452-47B5-AB0E-814A393FEEBF}"/>
    <cellStyle name="Normal 9 40 7 2 3" xfId="44467" xr:uid="{0BCDE3D2-5589-4A1B-81B3-3DEEAE7A6142}"/>
    <cellStyle name="Normal 9 40 7 3" xfId="22214" xr:uid="{5B7CD63F-5990-4670-A1EC-E4D1D19972F4}"/>
    <cellStyle name="Normal 9 40 7 4" xfId="37047" xr:uid="{15353B2F-BAE1-434A-978D-C9DA3190D737}"/>
    <cellStyle name="Normal 9 40 8" xfId="10184" xr:uid="{0BA9975C-24E8-4873-8543-BBD07D6A6802}"/>
    <cellStyle name="Normal 9 40 8 2" xfId="25022" xr:uid="{E1125E94-2454-4C63-9A6F-82BE7420FBF0}"/>
    <cellStyle name="Normal 9 40 8 3" xfId="39855" xr:uid="{6D126CE2-4E77-4FFA-A976-6DBB3D66D8E3}"/>
    <cellStyle name="Normal 9 40 9" xfId="17602" xr:uid="{ABE6DDB3-0E8A-41A7-A496-E1452B842472}"/>
    <cellStyle name="Normal 9 41" xfId="2795" xr:uid="{CDF40B51-E656-48DC-9B52-01D1034ACCDD}"/>
    <cellStyle name="Normal 9 41 10" xfId="32453" xr:uid="{0804468B-3714-4A34-8AAE-00A28484F079}"/>
    <cellStyle name="Normal 9 41 2" xfId="4142" xr:uid="{D5933AA4-BB72-43B6-ADC3-3E500D4AE541}"/>
    <cellStyle name="Normal 9 41 2 2" xfId="5515" xr:uid="{17B5CDC6-8342-4595-A887-3EF5E36F0671}"/>
    <cellStyle name="Normal 9 41 2 2 2" xfId="8754" xr:uid="{014B5788-7321-4126-A8E5-D3AFC03ADBF7}"/>
    <cellStyle name="Normal 9 41 2 2 2 2" xfId="16177" xr:uid="{6BCF6E0E-35B9-473D-9E7F-DE045F49392E}"/>
    <cellStyle name="Normal 9 41 2 2 2 2 2" xfId="31015" xr:uid="{452DF86B-D7BD-408A-ADB5-A8C39903681D}"/>
    <cellStyle name="Normal 9 41 2 2 2 2 3" xfId="45848" xr:uid="{8DB269B9-88C1-4F47-942A-CA09E78DF44A}"/>
    <cellStyle name="Normal 9 41 2 2 2 3" xfId="23595" xr:uid="{644CE187-7D0D-4EBF-A5D8-A8C4B09BB807}"/>
    <cellStyle name="Normal 9 41 2 2 2 4" xfId="38428" xr:uid="{EDF31F60-1660-445E-8FFC-57DD5F154426}"/>
    <cellStyle name="Normal 9 41 2 2 3" xfId="12939" xr:uid="{0AF77A5F-F840-405E-AAA8-6B3BF108DBF3}"/>
    <cellStyle name="Normal 9 41 2 2 3 2" xfId="27777" xr:uid="{1F799312-0D6E-4FBD-A07D-939AABC8C075}"/>
    <cellStyle name="Normal 9 41 2 2 3 3" xfId="42610" xr:uid="{602FB952-6441-4487-9B84-5EDC2191B826}"/>
    <cellStyle name="Normal 9 41 2 2 4" xfId="20357" xr:uid="{B61E7D68-EEA7-4CF3-B00F-71B299A774FC}"/>
    <cellStyle name="Normal 9 41 2 2 5" xfId="35190" xr:uid="{E667623F-75B7-4A73-9F0E-640B6EEF3824}"/>
    <cellStyle name="Normal 9 41 2 3" xfId="7377" xr:uid="{9ECAC517-C6BC-4495-8DEA-6D6F64392C9C}"/>
    <cellStyle name="Normal 9 41 2 3 2" xfId="14800" xr:uid="{5104A73E-0BE9-458E-A787-986E5BDFCE59}"/>
    <cellStyle name="Normal 9 41 2 3 2 2" xfId="29638" xr:uid="{863AD312-358F-4D84-B853-F84A19DA4D8B}"/>
    <cellStyle name="Normal 9 41 2 3 2 3" xfId="44471" xr:uid="{72198FF1-B210-441D-B81E-377592C914F4}"/>
    <cellStyle name="Normal 9 41 2 3 3" xfId="22218" xr:uid="{CDE81923-015A-40F2-8366-5355F8F098D3}"/>
    <cellStyle name="Normal 9 41 2 3 4" xfId="37051" xr:uid="{DF93082E-0CA5-4006-8833-A64E3538D24F}"/>
    <cellStyle name="Normal 9 41 2 4" xfId="11562" xr:uid="{4FC79589-0333-45F4-8B8B-FF92F78D268B}"/>
    <cellStyle name="Normal 9 41 2 4 2" xfId="26400" xr:uid="{1C6E730D-E272-46F9-A753-503BBD433E89}"/>
    <cellStyle name="Normal 9 41 2 4 3" xfId="41233" xr:uid="{CE34A522-A9B7-47B5-BFAB-523C5860CE09}"/>
    <cellStyle name="Normal 9 41 2 5" xfId="18980" xr:uid="{8CAE26B4-46A8-495C-B778-77387FC68B57}"/>
    <cellStyle name="Normal 9 41 2 6" xfId="33813" xr:uid="{AFDCCFD3-D343-4D35-A848-DC5B29BB5428}"/>
    <cellStyle name="Normal 9 41 3" xfId="4143" xr:uid="{CCE99057-3873-4190-8539-FEF61EDE253A}"/>
    <cellStyle name="Normal 9 41 3 2" xfId="5516" xr:uid="{B6EEDCBC-7D43-4A38-8D34-FD8275CD4A18}"/>
    <cellStyle name="Normal 9 41 3 2 2" xfId="8755" xr:uid="{FB6363D9-CC37-41F5-9824-FFF61829D64F}"/>
    <cellStyle name="Normal 9 41 3 2 2 2" xfId="16178" xr:uid="{91EFE1FC-6E85-49C1-9524-E65C3EE502C6}"/>
    <cellStyle name="Normal 9 41 3 2 2 2 2" xfId="31016" xr:uid="{4EC14036-4686-4D3F-B576-CC3381DD4628}"/>
    <cellStyle name="Normal 9 41 3 2 2 2 3" xfId="45849" xr:uid="{605FD54E-6CF5-46CD-BB7A-7D1209A971A2}"/>
    <cellStyle name="Normal 9 41 3 2 2 3" xfId="23596" xr:uid="{24C068D4-1EE0-47B2-A701-68B6562E1E23}"/>
    <cellStyle name="Normal 9 41 3 2 2 4" xfId="38429" xr:uid="{3BDAF70E-D398-4489-ABD3-D7BAC42EAAA3}"/>
    <cellStyle name="Normal 9 41 3 2 3" xfId="12940" xr:uid="{D16632AC-065F-493E-A175-43E0FD2A3158}"/>
    <cellStyle name="Normal 9 41 3 2 3 2" xfId="27778" xr:uid="{11D8EA1F-0206-4C0F-8BD6-439F68F71206}"/>
    <cellStyle name="Normal 9 41 3 2 3 3" xfId="42611" xr:uid="{8861321F-980D-40F6-95B8-53937C2F12D4}"/>
    <cellStyle name="Normal 9 41 3 2 4" xfId="20358" xr:uid="{916CA66C-1936-40C4-8CFD-8438BBFF8FEB}"/>
    <cellStyle name="Normal 9 41 3 2 5" xfId="35191" xr:uid="{608F934C-E0BD-4067-9213-F5BCB658F1FF}"/>
    <cellStyle name="Normal 9 41 3 3" xfId="7378" xr:uid="{E2071393-2ECD-49AF-B9B2-C7F88D67CCEB}"/>
    <cellStyle name="Normal 9 41 3 3 2" xfId="14801" xr:uid="{0E476F0A-DD1B-495F-A5EB-59E84C1172D2}"/>
    <cellStyle name="Normal 9 41 3 3 2 2" xfId="29639" xr:uid="{90E6923C-F519-4D52-9650-662995FFFC7F}"/>
    <cellStyle name="Normal 9 41 3 3 2 3" xfId="44472" xr:uid="{82625B1D-64BF-48EB-ADD3-3C80885C9073}"/>
    <cellStyle name="Normal 9 41 3 3 3" xfId="22219" xr:uid="{0EFBF747-D6AC-4479-BACB-A2EEF9A54998}"/>
    <cellStyle name="Normal 9 41 3 3 4" xfId="37052" xr:uid="{1397972E-8631-41BA-BEF6-1D1C1130E752}"/>
    <cellStyle name="Normal 9 41 3 4" xfId="11563" xr:uid="{F8D55711-CEAC-44B3-96D1-3162EA80CBD7}"/>
    <cellStyle name="Normal 9 41 3 4 2" xfId="26401" xr:uid="{6B4CDFCD-973C-4DCD-AEFA-E48587B1B15E}"/>
    <cellStyle name="Normal 9 41 3 4 3" xfId="41234" xr:uid="{78846E5E-9937-4C8E-8159-DDE035D0E3D2}"/>
    <cellStyle name="Normal 9 41 3 5" xfId="18981" xr:uid="{BA8A078D-FD4E-4066-8D0D-AE78AA2E35EC}"/>
    <cellStyle name="Normal 9 41 3 6" xfId="33814" xr:uid="{C46C43A8-58CA-4978-96FA-832700DDEF30}"/>
    <cellStyle name="Normal 9 41 4" xfId="5517" xr:uid="{270B5DAE-4AAA-452F-93E5-67724F383055}"/>
    <cellStyle name="Normal 9 41 4 2" xfId="8756" xr:uid="{D846DA7B-4132-481C-A725-06460F13D393}"/>
    <cellStyle name="Normal 9 41 4 2 2" xfId="16179" xr:uid="{4E0380B0-1689-4594-B0BB-DA4209A72A3A}"/>
    <cellStyle name="Normal 9 41 4 2 2 2" xfId="31017" xr:uid="{6E79F141-815E-4E14-9C7D-624FA470A9A2}"/>
    <cellStyle name="Normal 9 41 4 2 2 3" xfId="45850" xr:uid="{FC7406E4-4323-49F6-AF34-04095E44D14F}"/>
    <cellStyle name="Normal 9 41 4 2 3" xfId="23597" xr:uid="{3DA999A7-918A-4E69-91A4-BA2C84A2969D}"/>
    <cellStyle name="Normal 9 41 4 2 4" xfId="38430" xr:uid="{0BD25D90-93C3-4D20-ACDD-4EE025509593}"/>
    <cellStyle name="Normal 9 41 4 3" xfId="12941" xr:uid="{D7C457AB-9B99-4AC1-A9C0-269D0F594238}"/>
    <cellStyle name="Normal 9 41 4 3 2" xfId="27779" xr:uid="{D5039563-5CD1-4033-89C9-AB556E4CC46D}"/>
    <cellStyle name="Normal 9 41 4 3 3" xfId="42612" xr:uid="{B8060379-BDD7-48B7-A7C5-AE4C5084B027}"/>
    <cellStyle name="Normal 9 41 4 4" xfId="20359" xr:uid="{3E8679F0-38DB-483E-BE6D-52DDA56E188D}"/>
    <cellStyle name="Normal 9 41 4 5" xfId="35192" xr:uid="{A2B892EC-BBD1-4A4C-B681-469528B3D828}"/>
    <cellStyle name="Normal 9 41 5" xfId="6021" xr:uid="{D1C80C8B-29B8-46F7-8EE4-840B58D365CD}"/>
    <cellStyle name="Normal 9 41 5 2" xfId="9259" xr:uid="{E8214806-B881-4026-97AC-81AD96218A15}"/>
    <cellStyle name="Normal 9 41 5 2 2" xfId="16682" xr:uid="{34BABBCC-4245-4EFD-A10B-2DB0D7EE72D9}"/>
    <cellStyle name="Normal 9 41 5 2 2 2" xfId="31520" xr:uid="{D78E297D-292B-4120-86A2-329D37818E5C}"/>
    <cellStyle name="Normal 9 41 5 2 2 3" xfId="46353" xr:uid="{A13CE301-D633-4758-AB2C-8CECC2A01E6D}"/>
    <cellStyle name="Normal 9 41 5 2 3" xfId="24100" xr:uid="{E328EC60-5D46-4637-8360-0B275E6B30B5}"/>
    <cellStyle name="Normal 9 41 5 2 4" xfId="38933" xr:uid="{AF701B27-DBED-49FA-91EA-5337C38C28B9}"/>
    <cellStyle name="Normal 9 41 5 3" xfId="13444" xr:uid="{E6F6E876-D97F-43E7-8285-15C5EE2CB97D}"/>
    <cellStyle name="Normal 9 41 5 3 2" xfId="28282" xr:uid="{270B2991-2DB0-42C1-9C9D-6682B7F83896}"/>
    <cellStyle name="Normal 9 41 5 3 3" xfId="43115" xr:uid="{ED78E175-2857-477B-B6E5-DD59A458AF82}"/>
    <cellStyle name="Normal 9 41 5 4" xfId="20862" xr:uid="{0A374196-FF1E-45EB-9B61-1EDC8E5C1164}"/>
    <cellStyle name="Normal 9 41 5 5" xfId="35695" xr:uid="{41D5A2D5-3A03-4041-BBBF-96425D958A25}"/>
    <cellStyle name="Normal 9 41 6" xfId="4141" xr:uid="{231078C2-6671-4443-90C6-2B845F545B2B}"/>
    <cellStyle name="Normal 9 41 6 2" xfId="9753" xr:uid="{41B04B42-C614-4072-AC2D-3DA289841AFD}"/>
    <cellStyle name="Normal 9 41 6 2 2" xfId="17176" xr:uid="{5E575F58-B060-4FF9-83EC-6C50E497F96D}"/>
    <cellStyle name="Normal 9 41 6 2 2 2" xfId="32014" xr:uid="{06FD2D27-9CDF-424C-8A9F-3D75A8EE2377}"/>
    <cellStyle name="Normal 9 41 6 2 2 3" xfId="46847" xr:uid="{63DC41A1-ED6D-4BF9-AAA9-B1C4DCF9E352}"/>
    <cellStyle name="Normal 9 41 6 2 3" xfId="24594" xr:uid="{A317317B-F27F-42B9-B3B7-0B93AE0E93F5}"/>
    <cellStyle name="Normal 9 41 6 2 4" xfId="39427" xr:uid="{D9DADCBD-703E-4149-B2C7-78039E9BD50B}"/>
    <cellStyle name="Normal 9 41 6 3" xfId="11561" xr:uid="{1ECBD42B-46B2-4648-A184-C1F6634592B2}"/>
    <cellStyle name="Normal 9 41 6 3 2" xfId="26399" xr:uid="{26FDCA84-522D-4778-AA34-5DF127E79C0B}"/>
    <cellStyle name="Normal 9 41 6 3 3" xfId="41232" xr:uid="{F99CC12B-A10F-4633-A608-10AF88919719}"/>
    <cellStyle name="Normal 9 41 6 4" xfId="18979" xr:uid="{273FF229-626F-4A44-9B9D-011211ADA112}"/>
    <cellStyle name="Normal 9 41 6 5" xfId="33812" xr:uid="{88E7DEC7-5B8A-4600-8662-515D2BC4957B}"/>
    <cellStyle name="Normal 9 41 7" xfId="7376" xr:uid="{059C2CE5-3F4C-457F-9F66-3FBAF9CD1395}"/>
    <cellStyle name="Normal 9 41 7 2" xfId="14799" xr:uid="{E68105D8-CA3F-41F9-A6FF-51349DC6A72D}"/>
    <cellStyle name="Normal 9 41 7 2 2" xfId="29637" xr:uid="{BA25164E-D43B-48E5-8165-6A32B0CDB231}"/>
    <cellStyle name="Normal 9 41 7 2 3" xfId="44470" xr:uid="{344D0DC9-DD60-471F-9902-62F83F2F0906}"/>
    <cellStyle name="Normal 9 41 7 3" xfId="22217" xr:uid="{99E62C10-725D-4113-ACDE-422E6ACB1D62}"/>
    <cellStyle name="Normal 9 41 7 4" xfId="37050" xr:uid="{60A34B61-5929-4081-92FF-5978CE5D25D0}"/>
    <cellStyle name="Normal 9 41 8" xfId="10202" xr:uid="{700E1440-0717-47C9-A668-06189F79E168}"/>
    <cellStyle name="Normal 9 41 8 2" xfId="25040" xr:uid="{8FB224D6-0051-42DE-9899-0CDB49B737DD}"/>
    <cellStyle name="Normal 9 41 8 3" xfId="39873" xr:uid="{7BDC9BCF-252A-4E3E-88E8-B20DF81D2157}"/>
    <cellStyle name="Normal 9 41 9" xfId="17620" xr:uid="{887BE637-1C13-4C4E-B048-FFB1D20AF8EC}"/>
    <cellStyle name="Normal 9 42" xfId="2808" xr:uid="{4529B2C6-149F-4543-832A-46EE850943C4}"/>
    <cellStyle name="Normal 9 42 10" xfId="32464" xr:uid="{DF1FD137-D122-4D4F-8842-EA782C8E5EF7}"/>
    <cellStyle name="Normal 9 42 2" xfId="4145" xr:uid="{2CCDA8E2-0505-46A9-A9CF-CD249F3B846D}"/>
    <cellStyle name="Normal 9 42 2 2" xfId="5518" xr:uid="{FC4AE20F-8FF8-4B3C-A2A8-F95FFFA22A7C}"/>
    <cellStyle name="Normal 9 42 2 2 2" xfId="8757" xr:uid="{D99C3F8A-C75A-4566-BF81-34AF09CF967B}"/>
    <cellStyle name="Normal 9 42 2 2 2 2" xfId="16180" xr:uid="{9AA77DDF-215E-44C4-8DCA-BA95E5F2F300}"/>
    <cellStyle name="Normal 9 42 2 2 2 2 2" xfId="31018" xr:uid="{5EE14D50-BD0E-447B-8283-D86C5B5D48E5}"/>
    <cellStyle name="Normal 9 42 2 2 2 2 3" xfId="45851" xr:uid="{9059F5BC-E17B-4D6B-9BBA-2A1E346ED2AC}"/>
    <cellStyle name="Normal 9 42 2 2 2 3" xfId="23598" xr:uid="{6E51B1AB-D126-492F-AA44-F75EC5B95BCB}"/>
    <cellStyle name="Normal 9 42 2 2 2 4" xfId="38431" xr:uid="{10906F23-5C0C-4FEC-8D59-3F1EBFF921F9}"/>
    <cellStyle name="Normal 9 42 2 2 3" xfId="12942" xr:uid="{EAF2ABB2-7228-4746-822B-210281B1A883}"/>
    <cellStyle name="Normal 9 42 2 2 3 2" xfId="27780" xr:uid="{04BB0C04-90CA-4FCC-AC3D-53841D1E6AD3}"/>
    <cellStyle name="Normal 9 42 2 2 3 3" xfId="42613" xr:uid="{EACA8BB8-F85B-4C57-9D89-15510D74D221}"/>
    <cellStyle name="Normal 9 42 2 2 4" xfId="20360" xr:uid="{32529E8D-3C48-49AF-AFDB-1AB29B537C4E}"/>
    <cellStyle name="Normal 9 42 2 2 5" xfId="35193" xr:uid="{AD1840A8-DF11-49D7-9AAE-34FE37CA9758}"/>
    <cellStyle name="Normal 9 42 2 3" xfId="7380" xr:uid="{CA3B09A5-FDAF-4F3E-84BB-CD86363F81CF}"/>
    <cellStyle name="Normal 9 42 2 3 2" xfId="14803" xr:uid="{67446A46-18C9-49E9-AB22-B57428A28827}"/>
    <cellStyle name="Normal 9 42 2 3 2 2" xfId="29641" xr:uid="{AD5CD8AD-A2AF-4FBB-A028-51054DA0EF09}"/>
    <cellStyle name="Normal 9 42 2 3 2 3" xfId="44474" xr:uid="{2DB0EE8A-7C3C-47A4-9D49-34BD3A24072F}"/>
    <cellStyle name="Normal 9 42 2 3 3" xfId="22221" xr:uid="{BFAF2E5F-DBD4-432C-B836-50EB7F652D1F}"/>
    <cellStyle name="Normal 9 42 2 3 4" xfId="37054" xr:uid="{252F858C-F132-4EC6-84C9-B5EFA3422E2C}"/>
    <cellStyle name="Normal 9 42 2 4" xfId="11565" xr:uid="{7652ED45-AAD1-4945-ADDD-9F51383AC318}"/>
    <cellStyle name="Normal 9 42 2 4 2" xfId="26403" xr:uid="{55BA68B2-713E-46DD-B7D2-AEA3EE6CC0F6}"/>
    <cellStyle name="Normal 9 42 2 4 3" xfId="41236" xr:uid="{F5FEB759-8ABA-4E85-8911-D60448E7D9BE}"/>
    <cellStyle name="Normal 9 42 2 5" xfId="18983" xr:uid="{724DDA62-50B2-4A13-8A61-0E66B73059EF}"/>
    <cellStyle name="Normal 9 42 2 6" xfId="33816" xr:uid="{7B0DB7FF-8CD2-4895-8656-12CEADE5D99D}"/>
    <cellStyle name="Normal 9 42 3" xfId="4146" xr:uid="{4CE6CD70-DBEC-428F-B7A8-922DA788213D}"/>
    <cellStyle name="Normal 9 42 3 2" xfId="5519" xr:uid="{9FCDB75D-3FF0-469A-8463-27A4B2912600}"/>
    <cellStyle name="Normal 9 42 3 2 2" xfId="8758" xr:uid="{FA8D52DF-C1C0-49D2-A641-86B139196B9D}"/>
    <cellStyle name="Normal 9 42 3 2 2 2" xfId="16181" xr:uid="{BEF21B0B-FC99-4887-BA9E-CA5305791075}"/>
    <cellStyle name="Normal 9 42 3 2 2 2 2" xfId="31019" xr:uid="{95FD8D88-406B-4D3C-8A50-DAC2ABC979A4}"/>
    <cellStyle name="Normal 9 42 3 2 2 2 3" xfId="45852" xr:uid="{357488C3-7FD2-41B6-BFE4-BCE33BC12337}"/>
    <cellStyle name="Normal 9 42 3 2 2 3" xfId="23599" xr:uid="{66607278-FAD2-482D-B0FB-70A69362EED6}"/>
    <cellStyle name="Normal 9 42 3 2 2 4" xfId="38432" xr:uid="{EE4651A2-8383-471E-92B0-51F3D9CFC7B1}"/>
    <cellStyle name="Normal 9 42 3 2 3" xfId="12943" xr:uid="{B0FF3768-BCD1-4EA3-A519-14726A7BB305}"/>
    <cellStyle name="Normal 9 42 3 2 3 2" xfId="27781" xr:uid="{C35DC872-0E35-493B-B0A4-C24A026B4AC3}"/>
    <cellStyle name="Normal 9 42 3 2 3 3" xfId="42614" xr:uid="{6BBFFE83-5738-4E5C-AC00-4E160A5D71FA}"/>
    <cellStyle name="Normal 9 42 3 2 4" xfId="20361" xr:uid="{277777E5-7A95-4875-91DE-84411150E9AA}"/>
    <cellStyle name="Normal 9 42 3 2 5" xfId="35194" xr:uid="{B09633B8-177B-47C8-B186-CE2FDFCC9CFC}"/>
    <cellStyle name="Normal 9 42 3 3" xfId="7381" xr:uid="{D0B09605-987E-455B-A752-96138555C212}"/>
    <cellStyle name="Normal 9 42 3 3 2" xfId="14804" xr:uid="{66360E7A-5EB3-4A78-822C-79B001AE52DC}"/>
    <cellStyle name="Normal 9 42 3 3 2 2" xfId="29642" xr:uid="{03658A7A-C260-4824-B0AB-7407C1F6B5D0}"/>
    <cellStyle name="Normal 9 42 3 3 2 3" xfId="44475" xr:uid="{3310E9E1-9B8F-4FEA-BCFA-A5F76CA3DCB6}"/>
    <cellStyle name="Normal 9 42 3 3 3" xfId="22222" xr:uid="{885171E9-CC52-49E4-8EBC-B2295A13C04F}"/>
    <cellStyle name="Normal 9 42 3 3 4" xfId="37055" xr:uid="{0DB15B41-5AA0-4FC3-9E37-65D006527133}"/>
    <cellStyle name="Normal 9 42 3 4" xfId="11566" xr:uid="{7895B35D-ADEF-4834-B444-D77B973C34CA}"/>
    <cellStyle name="Normal 9 42 3 4 2" xfId="26404" xr:uid="{A52CA3DF-F999-4E14-8C7F-2C6B3BDB09EB}"/>
    <cellStyle name="Normal 9 42 3 4 3" xfId="41237" xr:uid="{A332EBE7-2A36-473A-B4F6-AADF2BCB755F}"/>
    <cellStyle name="Normal 9 42 3 5" xfId="18984" xr:uid="{AD07DC54-3197-424D-B11E-BC1A46C879A0}"/>
    <cellStyle name="Normal 9 42 3 6" xfId="33817" xr:uid="{50170CD2-C60F-4FF2-B230-F88C7918CF71}"/>
    <cellStyle name="Normal 9 42 4" xfId="5520" xr:uid="{5ABACD78-5302-43C6-8448-044C7014DDFD}"/>
    <cellStyle name="Normal 9 42 4 2" xfId="8759" xr:uid="{396D3C29-F2D5-4FFF-A12C-DCDDA26C9076}"/>
    <cellStyle name="Normal 9 42 4 2 2" xfId="16182" xr:uid="{7D457952-4CD9-4242-83B4-82B35A934E4C}"/>
    <cellStyle name="Normal 9 42 4 2 2 2" xfId="31020" xr:uid="{E160960A-B790-4B25-85F1-C848087BC4F9}"/>
    <cellStyle name="Normal 9 42 4 2 2 3" xfId="45853" xr:uid="{570F5408-4294-49E4-8DF6-2928E979305E}"/>
    <cellStyle name="Normal 9 42 4 2 3" xfId="23600" xr:uid="{A41EE81E-27DB-491B-9A5B-48C7200E0CB0}"/>
    <cellStyle name="Normal 9 42 4 2 4" xfId="38433" xr:uid="{8B774F1B-9BE2-413C-B6B1-A137F9733159}"/>
    <cellStyle name="Normal 9 42 4 3" xfId="12944" xr:uid="{EC67C67D-37C8-4E40-A0B8-2CB83E2A5812}"/>
    <cellStyle name="Normal 9 42 4 3 2" xfId="27782" xr:uid="{072F7EE6-FFB2-4D3E-ACBC-1D3C3D68C560}"/>
    <cellStyle name="Normal 9 42 4 3 3" xfId="42615" xr:uid="{A8500C97-0158-4B37-AFDC-2DAE110731DC}"/>
    <cellStyle name="Normal 9 42 4 4" xfId="20362" xr:uid="{EB64D490-BFC1-4EB3-85A4-CB073D89DDC7}"/>
    <cellStyle name="Normal 9 42 4 5" xfId="35195" xr:uid="{EF6A3E4C-54BB-484F-9AC2-85AF5840C239}"/>
    <cellStyle name="Normal 9 42 5" xfId="5657" xr:uid="{FDAD7C4E-1312-4EFC-8A32-7086F5DA984B}"/>
    <cellStyle name="Normal 9 42 5 2" xfId="8897" xr:uid="{318D599D-03A0-4AD9-AA3D-12D7BAAC462D}"/>
    <cellStyle name="Normal 9 42 5 2 2" xfId="16320" xr:uid="{5187170E-9FD3-4800-810A-B8D06E0C9775}"/>
    <cellStyle name="Normal 9 42 5 2 2 2" xfId="31158" xr:uid="{B008E9D3-BDF9-423A-AE67-FFB9E6CAA903}"/>
    <cellStyle name="Normal 9 42 5 2 2 3" xfId="45991" xr:uid="{6B787EBF-CCBF-42FA-BA01-07D66ADE314B}"/>
    <cellStyle name="Normal 9 42 5 2 3" xfId="23738" xr:uid="{941EF520-3D61-4671-AA14-78D45C4B88FC}"/>
    <cellStyle name="Normal 9 42 5 2 4" xfId="38571" xr:uid="{9E637744-D9A8-4E0B-A831-0EB4C109CEA3}"/>
    <cellStyle name="Normal 9 42 5 3" xfId="13082" xr:uid="{8605C8BF-998F-454B-BE0B-922F896E7C0E}"/>
    <cellStyle name="Normal 9 42 5 3 2" xfId="27920" xr:uid="{D48E2138-F4A1-4C17-B377-E95FC8B0D2E2}"/>
    <cellStyle name="Normal 9 42 5 3 3" xfId="42753" xr:uid="{CA8D17F1-F7E2-47BE-A593-5C53795968C3}"/>
    <cellStyle name="Normal 9 42 5 4" xfId="20500" xr:uid="{60B39CD0-5554-48FE-A465-4672BB7A4AC1}"/>
    <cellStyle name="Normal 9 42 5 5" xfId="35333" xr:uid="{5BB8E2DE-67E1-469C-A540-6C43D0A1B25C}"/>
    <cellStyle name="Normal 9 42 6" xfId="4144" xr:uid="{27012A5E-9940-4A73-BB8F-0512D906634D}"/>
    <cellStyle name="Normal 9 42 6 2" xfId="9754" xr:uid="{8961B097-5B57-42C1-9E47-DC7275B713CD}"/>
    <cellStyle name="Normal 9 42 6 2 2" xfId="17177" xr:uid="{0CED5F24-A258-4143-94EE-B921EA4F072B}"/>
    <cellStyle name="Normal 9 42 6 2 2 2" xfId="32015" xr:uid="{2C7BB8E3-59E2-4F63-8EA5-6A3B06899F93}"/>
    <cellStyle name="Normal 9 42 6 2 2 3" xfId="46848" xr:uid="{9B432BFD-E511-4739-8E38-C33B95ACF55A}"/>
    <cellStyle name="Normal 9 42 6 2 3" xfId="24595" xr:uid="{CF8FC4AB-ECF1-42CA-A55F-222EFBEEAE71}"/>
    <cellStyle name="Normal 9 42 6 2 4" xfId="39428" xr:uid="{DB0AF2EC-2C94-4336-ABE0-1BD43DB17017}"/>
    <cellStyle name="Normal 9 42 6 3" xfId="11564" xr:uid="{A5DB7B6C-EB27-42CD-831F-B237FE21DBC0}"/>
    <cellStyle name="Normal 9 42 6 3 2" xfId="26402" xr:uid="{FE76E1A8-336F-4737-AF85-F593764BC5FD}"/>
    <cellStyle name="Normal 9 42 6 3 3" xfId="41235" xr:uid="{D815CDD0-03DE-4F76-8158-99BDB65CF06D}"/>
    <cellStyle name="Normal 9 42 6 4" xfId="18982" xr:uid="{81D7B260-253B-489B-8E63-8E29B59B7154}"/>
    <cellStyle name="Normal 9 42 6 5" xfId="33815" xr:uid="{E3DC0341-51E4-4E52-8240-AD0015751982}"/>
    <cellStyle name="Normal 9 42 7" xfId="7379" xr:uid="{8F9381B5-6597-4400-846A-9EABF7254E9B}"/>
    <cellStyle name="Normal 9 42 7 2" xfId="14802" xr:uid="{1795D858-01F2-40FB-AC99-C3BB7FC069D3}"/>
    <cellStyle name="Normal 9 42 7 2 2" xfId="29640" xr:uid="{64B0FCE9-1C13-4C35-98D4-AA11B0A42F83}"/>
    <cellStyle name="Normal 9 42 7 2 3" xfId="44473" xr:uid="{DE64213B-A80B-4955-A0BF-46A13CC9294C}"/>
    <cellStyle name="Normal 9 42 7 3" xfId="22220" xr:uid="{9F9A859C-5D34-4CF6-B716-F400A352ACAB}"/>
    <cellStyle name="Normal 9 42 7 4" xfId="37053" xr:uid="{42876084-D88E-4069-BBEC-ACB8B48478B7}"/>
    <cellStyle name="Normal 9 42 8" xfId="10213" xr:uid="{B573FD24-2C89-43DD-8BB5-A4236144C194}"/>
    <cellStyle name="Normal 9 42 8 2" xfId="25051" xr:uid="{09917348-795A-472C-A486-C17F234F90D6}"/>
    <cellStyle name="Normal 9 42 8 3" xfId="39884" xr:uid="{81306650-4E2E-4ABB-A26E-183CD02B3201}"/>
    <cellStyle name="Normal 9 42 9" xfId="17631" xr:uid="{8EFD385B-023E-4B53-A341-8F5AA65E18CC}"/>
    <cellStyle name="Normal 9 43" xfId="2817" xr:uid="{B21A63A5-5B51-4CC2-9DC8-0573709181BC}"/>
    <cellStyle name="Normal 9 43 10" xfId="32475" xr:uid="{36E5C63F-25D2-4E69-9FD5-354225DABCE4}"/>
    <cellStyle name="Normal 9 43 2" xfId="4148" xr:uid="{F21F3A90-2B28-4270-BDE8-0656A7BC8F84}"/>
    <cellStyle name="Normal 9 43 2 2" xfId="5521" xr:uid="{DC8B5388-778B-4F82-B55E-C115B50D294A}"/>
    <cellStyle name="Normal 9 43 2 2 2" xfId="8760" xr:uid="{A47BE85E-5764-4F14-936A-89E67A59739F}"/>
    <cellStyle name="Normal 9 43 2 2 2 2" xfId="16183" xr:uid="{FB6DD2D7-B0EC-45B4-8867-CBEFD73E4DA1}"/>
    <cellStyle name="Normal 9 43 2 2 2 2 2" xfId="31021" xr:uid="{D7163E9F-6241-4581-8E65-124B1A3DE90A}"/>
    <cellStyle name="Normal 9 43 2 2 2 2 3" xfId="45854" xr:uid="{4FD8BF60-E611-4953-952F-510EE6F32101}"/>
    <cellStyle name="Normal 9 43 2 2 2 3" xfId="23601" xr:uid="{1F7A7534-2999-437E-B82B-FAB6C2423819}"/>
    <cellStyle name="Normal 9 43 2 2 2 4" xfId="38434" xr:uid="{A52B38C9-7A5F-4D7D-80A7-0423EBAA8F62}"/>
    <cellStyle name="Normal 9 43 2 2 3" xfId="12945" xr:uid="{C8425CBD-F3AF-4717-B8EF-F3BBD632F492}"/>
    <cellStyle name="Normal 9 43 2 2 3 2" xfId="27783" xr:uid="{57D24D4B-DDB8-4266-B3B1-8AC9D83E1839}"/>
    <cellStyle name="Normal 9 43 2 2 3 3" xfId="42616" xr:uid="{008389FE-AC50-49CE-896D-EA377787EDB4}"/>
    <cellStyle name="Normal 9 43 2 2 4" xfId="20363" xr:uid="{F7417D39-500E-4C76-B01F-E6DC86A210A1}"/>
    <cellStyle name="Normal 9 43 2 2 5" xfId="35196" xr:uid="{124FAC99-48E6-4B10-B7DB-16567ADC3E0A}"/>
    <cellStyle name="Normal 9 43 2 3" xfId="7383" xr:uid="{40FA216F-1C7E-40A0-93ED-7CD175813DE7}"/>
    <cellStyle name="Normal 9 43 2 3 2" xfId="14806" xr:uid="{47F5F596-0DBF-4B1C-B966-94CFF37F7C9D}"/>
    <cellStyle name="Normal 9 43 2 3 2 2" xfId="29644" xr:uid="{C3680810-0BAC-45DA-9087-0630E2FC5184}"/>
    <cellStyle name="Normal 9 43 2 3 2 3" xfId="44477" xr:uid="{3EBAD356-AB9F-4CE9-AC5B-472FF0FDF91E}"/>
    <cellStyle name="Normal 9 43 2 3 3" xfId="22224" xr:uid="{2D22643E-E4FD-4607-9429-C5309BC15AF5}"/>
    <cellStyle name="Normal 9 43 2 3 4" xfId="37057" xr:uid="{3515A460-BBA6-440A-A880-EAADD3C1808A}"/>
    <cellStyle name="Normal 9 43 2 4" xfId="11568" xr:uid="{40565A5F-B389-4D60-A241-C3B4A0037A3A}"/>
    <cellStyle name="Normal 9 43 2 4 2" xfId="26406" xr:uid="{6A08456C-8CD1-4A01-B7BF-BFA5987178D3}"/>
    <cellStyle name="Normal 9 43 2 4 3" xfId="41239" xr:uid="{692B3321-EAD2-445F-B825-9703714E343F}"/>
    <cellStyle name="Normal 9 43 2 5" xfId="18986" xr:uid="{50805899-C1D2-4620-8E7C-0F548DC16630}"/>
    <cellStyle name="Normal 9 43 2 6" xfId="33819" xr:uid="{41AC335E-0038-43CA-A4FD-969FCA753559}"/>
    <cellStyle name="Normal 9 43 3" xfId="4149" xr:uid="{34129E0B-4B20-4145-AB41-1C524A6D21B3}"/>
    <cellStyle name="Normal 9 43 3 2" xfId="5522" xr:uid="{0F4E422B-9986-47C9-BFC9-337142DFE555}"/>
    <cellStyle name="Normal 9 43 3 2 2" xfId="8761" xr:uid="{806DA3E2-3FE3-4F01-B8CE-F7739F04CBE0}"/>
    <cellStyle name="Normal 9 43 3 2 2 2" xfId="16184" xr:uid="{41B87AFD-D13B-4B99-B7F7-5525294B0AA3}"/>
    <cellStyle name="Normal 9 43 3 2 2 2 2" xfId="31022" xr:uid="{6609B697-51F4-4270-95AB-FC5BF6B2C412}"/>
    <cellStyle name="Normal 9 43 3 2 2 2 3" xfId="45855" xr:uid="{28470A3E-21CE-4D55-B8A6-9F5A530076E8}"/>
    <cellStyle name="Normal 9 43 3 2 2 3" xfId="23602" xr:uid="{74E0CD32-EBBC-452C-8286-7D0FCDD8C79C}"/>
    <cellStyle name="Normal 9 43 3 2 2 4" xfId="38435" xr:uid="{89A0D1EF-383F-4891-822B-813FBFD8D6EB}"/>
    <cellStyle name="Normal 9 43 3 2 3" xfId="12946" xr:uid="{0FC67B2D-E0E7-42DB-BF5D-CC7B581FC99D}"/>
    <cellStyle name="Normal 9 43 3 2 3 2" xfId="27784" xr:uid="{C05BD44E-7465-4AFF-B4AD-53210B336DE3}"/>
    <cellStyle name="Normal 9 43 3 2 3 3" xfId="42617" xr:uid="{50170367-C049-45FE-9C99-9FBC2357E86D}"/>
    <cellStyle name="Normal 9 43 3 2 4" xfId="20364" xr:uid="{465477C1-1392-463A-A763-F7079474C3AB}"/>
    <cellStyle name="Normal 9 43 3 2 5" xfId="35197" xr:uid="{11EA0933-0FA5-4BAA-9780-E2D86A752887}"/>
    <cellStyle name="Normal 9 43 3 3" xfId="7384" xr:uid="{0E720526-95D8-4233-B163-4BD22F7BE2EB}"/>
    <cellStyle name="Normal 9 43 3 3 2" xfId="14807" xr:uid="{F81C0B67-A9B9-4743-9530-2A52AD526DA2}"/>
    <cellStyle name="Normal 9 43 3 3 2 2" xfId="29645" xr:uid="{D211B97D-E6AD-4A24-B4D1-FA34B3296C88}"/>
    <cellStyle name="Normal 9 43 3 3 2 3" xfId="44478" xr:uid="{A3D56A1C-A95A-4A97-A6B3-31E55FE03F37}"/>
    <cellStyle name="Normal 9 43 3 3 3" xfId="22225" xr:uid="{53A8C65E-56B0-4FF0-B627-4C824648E8A5}"/>
    <cellStyle name="Normal 9 43 3 3 4" xfId="37058" xr:uid="{F0EF86AB-2DC9-4C67-BCF4-25CDBE13DB32}"/>
    <cellStyle name="Normal 9 43 3 4" xfId="11569" xr:uid="{1FAF22FA-B83B-49C2-951B-083513817BF5}"/>
    <cellStyle name="Normal 9 43 3 4 2" xfId="26407" xr:uid="{881700DE-72A4-4828-BEC9-F9FFBCDE7FCB}"/>
    <cellStyle name="Normal 9 43 3 4 3" xfId="41240" xr:uid="{A5E7B681-C85C-40CA-AD8B-58F66DBD0FE5}"/>
    <cellStyle name="Normal 9 43 3 5" xfId="18987" xr:uid="{836DD048-A67F-48B4-AA17-75392D27E0D8}"/>
    <cellStyle name="Normal 9 43 3 6" xfId="33820" xr:uid="{D06D0228-E979-49BF-B685-ABA425D63772}"/>
    <cellStyle name="Normal 9 43 4" xfId="5523" xr:uid="{67BA5FE2-3CEF-4870-9959-04F102A78B01}"/>
    <cellStyle name="Normal 9 43 4 2" xfId="8762" xr:uid="{07E0DE33-7A3D-4FA1-A372-7EC1DCACD65E}"/>
    <cellStyle name="Normal 9 43 4 2 2" xfId="16185" xr:uid="{435FA641-1BCB-471A-8D6E-F6FF2828A90A}"/>
    <cellStyle name="Normal 9 43 4 2 2 2" xfId="31023" xr:uid="{9B5942D6-C21C-4DE6-B362-B573EFB55841}"/>
    <cellStyle name="Normal 9 43 4 2 2 3" xfId="45856" xr:uid="{A0A3812E-E8EF-4202-892C-0B6F0FE92AB1}"/>
    <cellStyle name="Normal 9 43 4 2 3" xfId="23603" xr:uid="{D6B20821-332F-4FF8-9CF5-8858135304E0}"/>
    <cellStyle name="Normal 9 43 4 2 4" xfId="38436" xr:uid="{FD910937-74C0-46DB-B0EF-A1457B4CBBD0}"/>
    <cellStyle name="Normal 9 43 4 3" xfId="12947" xr:uid="{8BC82A21-32A6-488D-8F4F-6B4C0AD2518E}"/>
    <cellStyle name="Normal 9 43 4 3 2" xfId="27785" xr:uid="{ECB990D8-0FC1-41A8-AD16-58A3F35D705A}"/>
    <cellStyle name="Normal 9 43 4 3 3" xfId="42618" xr:uid="{72C0BDD5-630E-4710-95D6-4DB59ED0255E}"/>
    <cellStyle name="Normal 9 43 4 4" xfId="20365" xr:uid="{E725D4F3-2742-4F99-BAC0-ECC7DBD4B24E}"/>
    <cellStyle name="Normal 9 43 4 5" xfId="35198" xr:uid="{E6963A95-5F40-42BE-958C-81B0F51D8978}"/>
    <cellStyle name="Normal 9 43 5" xfId="6051" xr:uid="{F7E66246-9B46-41B9-AA1E-11FB2E2FE38E}"/>
    <cellStyle name="Normal 9 43 5 2" xfId="9289" xr:uid="{278E7FDF-789C-4655-B122-C54F094F73BF}"/>
    <cellStyle name="Normal 9 43 5 2 2" xfId="16712" xr:uid="{5F6F0F3B-C95B-4F45-802C-89F6167FF851}"/>
    <cellStyle name="Normal 9 43 5 2 2 2" xfId="31550" xr:uid="{85347091-BD7A-47F8-B2FF-9CF6570F4931}"/>
    <cellStyle name="Normal 9 43 5 2 2 3" xfId="46383" xr:uid="{B6129D5B-9F16-451C-BD49-A604906880EF}"/>
    <cellStyle name="Normal 9 43 5 2 3" xfId="24130" xr:uid="{99DFDBA2-B819-4F59-B5F7-D21C66998BAE}"/>
    <cellStyle name="Normal 9 43 5 2 4" xfId="38963" xr:uid="{A48A4E6A-B8FE-4BD3-9181-A577E96223DA}"/>
    <cellStyle name="Normal 9 43 5 3" xfId="13474" xr:uid="{4E73D599-50E4-42A9-AA32-EB7576606F8D}"/>
    <cellStyle name="Normal 9 43 5 3 2" xfId="28312" xr:uid="{70E8CFFB-31D8-4C22-A750-FBF3DB115403}"/>
    <cellStyle name="Normal 9 43 5 3 3" xfId="43145" xr:uid="{9525BED1-E27D-4CB0-83E3-D2554F80C56B}"/>
    <cellStyle name="Normal 9 43 5 4" xfId="20892" xr:uid="{3960250B-D7C2-45C2-8E9C-2A27062D3DC2}"/>
    <cellStyle name="Normal 9 43 5 5" xfId="35725" xr:uid="{345C3533-8A4A-4642-8BB2-F0287E437A9F}"/>
    <cellStyle name="Normal 9 43 6" xfId="4147" xr:uid="{9D9C11F4-76DA-4CF8-BC99-251A0522772A}"/>
    <cellStyle name="Normal 9 43 6 2" xfId="9755" xr:uid="{40F590BF-8BC3-46B9-A773-5477DA92BAAC}"/>
    <cellStyle name="Normal 9 43 6 2 2" xfId="17178" xr:uid="{084337B7-D526-4E02-B198-850141E919A8}"/>
    <cellStyle name="Normal 9 43 6 2 2 2" xfId="32016" xr:uid="{33B1A3F9-6A4F-46E7-9292-EDF99196F644}"/>
    <cellStyle name="Normal 9 43 6 2 2 3" xfId="46849" xr:uid="{6C15637D-005E-433C-B7FC-3D262874DAD3}"/>
    <cellStyle name="Normal 9 43 6 2 3" xfId="24596" xr:uid="{4F8A1F68-8E46-4F06-859F-415421515E63}"/>
    <cellStyle name="Normal 9 43 6 2 4" xfId="39429" xr:uid="{E0748537-D37A-411D-B6B7-7C9CFA949565}"/>
    <cellStyle name="Normal 9 43 6 3" xfId="11567" xr:uid="{7BE04497-2307-422C-9D62-6B35AFD93F52}"/>
    <cellStyle name="Normal 9 43 6 3 2" xfId="26405" xr:uid="{A035EA43-71D6-4ED1-91D9-ED2515A195F5}"/>
    <cellStyle name="Normal 9 43 6 3 3" xfId="41238" xr:uid="{606006FE-FEB8-4935-89B4-6C962CDD639E}"/>
    <cellStyle name="Normal 9 43 6 4" xfId="18985" xr:uid="{1F034AB0-9882-41F9-B877-083074C45784}"/>
    <cellStyle name="Normal 9 43 6 5" xfId="33818" xr:uid="{02050CF9-4733-4B86-85F5-8B37A22B208A}"/>
    <cellStyle name="Normal 9 43 7" xfId="7382" xr:uid="{2873EF9F-51EA-4242-81C6-1283DC7BC4EB}"/>
    <cellStyle name="Normal 9 43 7 2" xfId="14805" xr:uid="{C7C16800-CA05-4030-B63A-D40049221555}"/>
    <cellStyle name="Normal 9 43 7 2 2" xfId="29643" xr:uid="{F65EDAE7-1D9B-4304-AE17-C0D1B9CB6DBA}"/>
    <cellStyle name="Normal 9 43 7 2 3" xfId="44476" xr:uid="{14852183-B3CF-4A78-B251-4EB733BA2B65}"/>
    <cellStyle name="Normal 9 43 7 3" xfId="22223" xr:uid="{0BDA8B16-3347-4DB0-9F4D-7F7436002D25}"/>
    <cellStyle name="Normal 9 43 7 4" xfId="37056" xr:uid="{67FFD381-28E2-4647-9528-086513979ADB}"/>
    <cellStyle name="Normal 9 43 8" xfId="10224" xr:uid="{A36F0B22-52F7-408B-AE96-98875E4329E1}"/>
    <cellStyle name="Normal 9 43 8 2" xfId="25062" xr:uid="{E9F353AA-BE5F-4B6F-B637-998B512FFA73}"/>
    <cellStyle name="Normal 9 43 8 3" xfId="39895" xr:uid="{D4D6A33D-D8D4-4D5B-8162-EA99D48DFE7D}"/>
    <cellStyle name="Normal 9 43 9" xfId="17642" xr:uid="{59FA994D-6EFA-4E8F-9630-497FB0A616B6}"/>
    <cellStyle name="Normal 9 44" xfId="2826" xr:uid="{04B871EB-E05E-45D9-AB6C-2D3755D3333B}"/>
    <cellStyle name="Normal 9 44 10" xfId="32486" xr:uid="{416C9C70-55CE-4296-842D-30BEA7174022}"/>
    <cellStyle name="Normal 9 44 2" xfId="4151" xr:uid="{2FF4DF9F-5F59-4C4A-8FB2-DE2DAEC9954A}"/>
    <cellStyle name="Normal 9 44 2 2" xfId="5524" xr:uid="{9078C040-842A-495C-B413-F4CD81E7FE42}"/>
    <cellStyle name="Normal 9 44 2 2 2" xfId="8763" xr:uid="{A28B5738-37DF-4C55-AA99-A177AC187E88}"/>
    <cellStyle name="Normal 9 44 2 2 2 2" xfId="16186" xr:uid="{0C6481D6-23D3-451B-BB4B-B30E75394846}"/>
    <cellStyle name="Normal 9 44 2 2 2 2 2" xfId="31024" xr:uid="{89E645BF-E215-4DB2-B516-4755D5DA0246}"/>
    <cellStyle name="Normal 9 44 2 2 2 2 3" xfId="45857" xr:uid="{3FF3866C-C999-4C98-A750-A103B55ACA93}"/>
    <cellStyle name="Normal 9 44 2 2 2 3" xfId="23604" xr:uid="{66D06F34-CEFA-4238-9A6E-6A3338F29D6E}"/>
    <cellStyle name="Normal 9 44 2 2 2 4" xfId="38437" xr:uid="{0884F1F8-5A18-4C53-A536-9A33F55C42A7}"/>
    <cellStyle name="Normal 9 44 2 2 3" xfId="12948" xr:uid="{CD389F55-8C15-41E1-807D-2C3ADDF921D6}"/>
    <cellStyle name="Normal 9 44 2 2 3 2" xfId="27786" xr:uid="{6E799C64-00A0-4D62-8119-6478F8E724DD}"/>
    <cellStyle name="Normal 9 44 2 2 3 3" xfId="42619" xr:uid="{0466F608-B25E-4E2F-90B8-2F3BA21EC725}"/>
    <cellStyle name="Normal 9 44 2 2 4" xfId="20366" xr:uid="{BFD507C3-C455-4F1B-92B6-0EFF8B237F47}"/>
    <cellStyle name="Normal 9 44 2 2 5" xfId="35199" xr:uid="{9360A87F-D55C-41BC-8CD0-9668578AE75C}"/>
    <cellStyle name="Normal 9 44 2 3" xfId="7386" xr:uid="{6D0844B0-1B92-41EA-B0B0-20C7C4A013D2}"/>
    <cellStyle name="Normal 9 44 2 3 2" xfId="14809" xr:uid="{9D89B89E-2BC5-40B0-9038-CBB3547186F6}"/>
    <cellStyle name="Normal 9 44 2 3 2 2" xfId="29647" xr:uid="{DF57BFA0-2151-43E4-81DB-C4843C2CD4D6}"/>
    <cellStyle name="Normal 9 44 2 3 2 3" xfId="44480" xr:uid="{821F2AE1-C2FC-4ED8-A9B1-9A5169D824C7}"/>
    <cellStyle name="Normal 9 44 2 3 3" xfId="22227" xr:uid="{39C7C984-9273-4D21-B9CE-88BC4B8E7523}"/>
    <cellStyle name="Normal 9 44 2 3 4" xfId="37060" xr:uid="{293D98DF-4D3D-4AF5-B694-DB9787327F1F}"/>
    <cellStyle name="Normal 9 44 2 4" xfId="11571" xr:uid="{65289A61-F261-4CB2-9151-AEAD44F50421}"/>
    <cellStyle name="Normal 9 44 2 4 2" xfId="26409" xr:uid="{33D5FEC5-2CB9-415D-BCF6-D47E758498F5}"/>
    <cellStyle name="Normal 9 44 2 4 3" xfId="41242" xr:uid="{7D5EC3F0-49BA-4603-BEEC-591969F54A66}"/>
    <cellStyle name="Normal 9 44 2 5" xfId="18989" xr:uid="{4D9D016B-BFF3-43D9-85FD-6E8359150430}"/>
    <cellStyle name="Normal 9 44 2 6" xfId="33822" xr:uid="{37A05842-952A-4EA1-8EB7-78273566A423}"/>
    <cellStyle name="Normal 9 44 3" xfId="4152" xr:uid="{6220C954-6D48-4111-8132-1506CE4BB7D5}"/>
    <cellStyle name="Normal 9 44 3 2" xfId="5525" xr:uid="{467A6BC5-871C-4330-A303-73CD12847E1F}"/>
    <cellStyle name="Normal 9 44 3 2 2" xfId="8764" xr:uid="{61AD90D0-8DD9-4DEE-8631-0E470638F79A}"/>
    <cellStyle name="Normal 9 44 3 2 2 2" xfId="16187" xr:uid="{64B92B36-4C6C-4F1D-A7C2-46AD20B4D62F}"/>
    <cellStyle name="Normal 9 44 3 2 2 2 2" xfId="31025" xr:uid="{8FA61819-6AE0-40DC-A1AC-302A347A990C}"/>
    <cellStyle name="Normal 9 44 3 2 2 2 3" xfId="45858" xr:uid="{F2EEB40C-8264-41FA-A877-CA1DEB3CB62F}"/>
    <cellStyle name="Normal 9 44 3 2 2 3" xfId="23605" xr:uid="{DC657AFD-2B13-4F76-930B-CE31F9201AA7}"/>
    <cellStyle name="Normal 9 44 3 2 2 4" xfId="38438" xr:uid="{22400477-19C2-4CD0-896A-6AECE1B901DA}"/>
    <cellStyle name="Normal 9 44 3 2 3" xfId="12949" xr:uid="{22B4D393-EED6-4A71-BE61-999EE877F736}"/>
    <cellStyle name="Normal 9 44 3 2 3 2" xfId="27787" xr:uid="{33538A3F-D284-4088-984D-D011B045E0E4}"/>
    <cellStyle name="Normal 9 44 3 2 3 3" xfId="42620" xr:uid="{3F8C608B-7A41-4613-B068-174ED4740F0B}"/>
    <cellStyle name="Normal 9 44 3 2 4" xfId="20367" xr:uid="{93867C1C-4FD6-4672-878E-1B9A6A4C3CD1}"/>
    <cellStyle name="Normal 9 44 3 2 5" xfId="35200" xr:uid="{59798101-5D17-4BC0-9BC4-E271CF6CCCCD}"/>
    <cellStyle name="Normal 9 44 3 3" xfId="7387" xr:uid="{2103943C-510A-463E-951A-B89D97033E7F}"/>
    <cellStyle name="Normal 9 44 3 3 2" xfId="14810" xr:uid="{2F4B6888-34A8-478C-B766-52E17EC118B6}"/>
    <cellStyle name="Normal 9 44 3 3 2 2" xfId="29648" xr:uid="{4CF6051F-D6CA-448D-B471-B86190B1C774}"/>
    <cellStyle name="Normal 9 44 3 3 2 3" xfId="44481" xr:uid="{13EC82A1-EE71-491F-B71C-88B75A22206A}"/>
    <cellStyle name="Normal 9 44 3 3 3" xfId="22228" xr:uid="{5856195F-2852-4AD0-BC4D-6F5EDD5F3BD6}"/>
    <cellStyle name="Normal 9 44 3 3 4" xfId="37061" xr:uid="{ADE6AA60-6C38-4002-80D0-D112EAC97253}"/>
    <cellStyle name="Normal 9 44 3 4" xfId="11572" xr:uid="{F00E3FE2-0761-4517-A850-809C1E41E86D}"/>
    <cellStyle name="Normal 9 44 3 4 2" xfId="26410" xr:uid="{76FCFB35-3657-4095-AD21-C27C5AF915CB}"/>
    <cellStyle name="Normal 9 44 3 4 3" xfId="41243" xr:uid="{314F57FA-7DAD-4828-A121-7CE5F66DCDAC}"/>
    <cellStyle name="Normal 9 44 3 5" xfId="18990" xr:uid="{E4EC2FCA-7DB3-4D81-B3C8-2F3E4BC990DF}"/>
    <cellStyle name="Normal 9 44 3 6" xfId="33823" xr:uid="{454F0D1C-CD44-416F-B62A-351CA0760778}"/>
    <cellStyle name="Normal 9 44 4" xfId="5526" xr:uid="{FD454F6A-B8B0-491D-803A-D4CCD42CEC25}"/>
    <cellStyle name="Normal 9 44 4 2" xfId="8765" xr:uid="{4F419345-B013-40F6-9C7B-EF483B70FDD5}"/>
    <cellStyle name="Normal 9 44 4 2 2" xfId="16188" xr:uid="{A73042FF-EA4D-4C92-9367-EE848088918E}"/>
    <cellStyle name="Normal 9 44 4 2 2 2" xfId="31026" xr:uid="{A6C2ECF0-8FAD-4871-97A7-AC7575184E60}"/>
    <cellStyle name="Normal 9 44 4 2 2 3" xfId="45859" xr:uid="{DFBD8886-8EB3-4EAA-9850-69B070E44847}"/>
    <cellStyle name="Normal 9 44 4 2 3" xfId="23606" xr:uid="{BEF96F2F-0F43-4622-9702-AD1AF1E636E9}"/>
    <cellStyle name="Normal 9 44 4 2 4" xfId="38439" xr:uid="{D9FBCAC8-9AA4-4D8A-BA55-5F9CBC3FF781}"/>
    <cellStyle name="Normal 9 44 4 3" xfId="12950" xr:uid="{E814C07F-57C4-424C-A3FF-51FE0E438328}"/>
    <cellStyle name="Normal 9 44 4 3 2" xfId="27788" xr:uid="{79AB611D-A982-4892-9FED-C1AEACCEA0C5}"/>
    <cellStyle name="Normal 9 44 4 3 3" xfId="42621" xr:uid="{C145C730-D09B-44B4-8F4A-7C745C97D215}"/>
    <cellStyle name="Normal 9 44 4 4" xfId="20368" xr:uid="{137BA9B6-7258-4FBD-BAA4-2BE7EB7F64B0}"/>
    <cellStyle name="Normal 9 44 4 5" xfId="35201" xr:uid="{EDEB1E56-8F5C-4E56-A6EC-865404D2E1FC}"/>
    <cellStyle name="Normal 9 44 5" xfId="6022" xr:uid="{1578B7CF-8739-46A6-85FF-25E200752897}"/>
    <cellStyle name="Normal 9 44 5 2" xfId="9260" xr:uid="{52484C0D-46FF-48CF-A163-3F6D4E3C8146}"/>
    <cellStyle name="Normal 9 44 5 2 2" xfId="16683" xr:uid="{06B6F0C4-B26F-40BE-998B-80EC50E6DDBE}"/>
    <cellStyle name="Normal 9 44 5 2 2 2" xfId="31521" xr:uid="{7082C71D-58FB-4E66-84CD-3C87C6C52D51}"/>
    <cellStyle name="Normal 9 44 5 2 2 3" xfId="46354" xr:uid="{B18EE83F-071A-4F84-A5F9-A1158001F87B}"/>
    <cellStyle name="Normal 9 44 5 2 3" xfId="24101" xr:uid="{6FAB614F-D19A-4F83-BCC2-691D1ACC0B2A}"/>
    <cellStyle name="Normal 9 44 5 2 4" xfId="38934" xr:uid="{3ED0F37C-A5C3-4599-9773-94BAE1DE08EB}"/>
    <cellStyle name="Normal 9 44 5 3" xfId="13445" xr:uid="{8437AE66-A873-454D-A56D-19BC34B9040D}"/>
    <cellStyle name="Normal 9 44 5 3 2" xfId="28283" xr:uid="{8C523F09-41BF-4C3E-80BD-1EEFEFB7B44C}"/>
    <cellStyle name="Normal 9 44 5 3 3" xfId="43116" xr:uid="{6D279C92-150D-4A9A-8D07-3DA2477BB155}"/>
    <cellStyle name="Normal 9 44 5 4" xfId="20863" xr:uid="{B1D1C3C7-3F97-4396-84BA-88B6C6D3442F}"/>
    <cellStyle name="Normal 9 44 5 5" xfId="35696" xr:uid="{ABA01099-587B-459C-AC51-8DE8F7543579}"/>
    <cellStyle name="Normal 9 44 6" xfId="4150" xr:uid="{DE5E2B8F-1CE4-4EF3-A69E-10D36C003444}"/>
    <cellStyle name="Normal 9 44 6 2" xfId="9756" xr:uid="{4F27BB2E-70C2-45A3-9A2C-6BF6FE1A6EDD}"/>
    <cellStyle name="Normal 9 44 6 2 2" xfId="17179" xr:uid="{4A1AFCBE-0F73-4D4B-B402-1ECAD849B74A}"/>
    <cellStyle name="Normal 9 44 6 2 2 2" xfId="32017" xr:uid="{941FB700-08CE-4ACA-BAD4-DA4C615E0E66}"/>
    <cellStyle name="Normal 9 44 6 2 2 3" xfId="46850" xr:uid="{EE134326-A19B-46F7-81FA-1BA3E7F6874B}"/>
    <cellStyle name="Normal 9 44 6 2 3" xfId="24597" xr:uid="{2FBDA26F-A21A-4811-864B-FB42E1A2AA13}"/>
    <cellStyle name="Normal 9 44 6 2 4" xfId="39430" xr:uid="{DF162710-9493-441C-B811-52FC8B8ED4F0}"/>
    <cellStyle name="Normal 9 44 6 3" xfId="11570" xr:uid="{FB11AFE0-B1E4-48A2-8D15-2145A1E7A43F}"/>
    <cellStyle name="Normal 9 44 6 3 2" xfId="26408" xr:uid="{34A73BEA-972D-4843-A2D8-586478F6B106}"/>
    <cellStyle name="Normal 9 44 6 3 3" xfId="41241" xr:uid="{A524876E-A291-427B-9783-446FA0C0C247}"/>
    <cellStyle name="Normal 9 44 6 4" xfId="18988" xr:uid="{DDE38B7C-0C04-4D4C-9F21-B2BD5D3C316A}"/>
    <cellStyle name="Normal 9 44 6 5" xfId="33821" xr:uid="{48C9748F-CBCA-457F-8551-15D0B286A64A}"/>
    <cellStyle name="Normal 9 44 7" xfId="7385" xr:uid="{42B67461-21DF-4980-8128-E3721AD0FC3E}"/>
    <cellStyle name="Normal 9 44 7 2" xfId="14808" xr:uid="{C93F5B56-79E3-443C-A13F-3351F2CC735D}"/>
    <cellStyle name="Normal 9 44 7 2 2" xfId="29646" xr:uid="{DEA0BA74-53BD-4804-8F10-8A6776E765EF}"/>
    <cellStyle name="Normal 9 44 7 2 3" xfId="44479" xr:uid="{2DE9830B-B095-4F44-B4AF-139BB26A1CC2}"/>
    <cellStyle name="Normal 9 44 7 3" xfId="22226" xr:uid="{4B75F35E-B02A-462E-AE98-205ED01AE3F9}"/>
    <cellStyle name="Normal 9 44 7 4" xfId="37059" xr:uid="{77667ED1-C9CC-4804-9156-2B234F7F24C5}"/>
    <cellStyle name="Normal 9 44 8" xfId="10235" xr:uid="{8185AC7B-EE07-406F-A65A-EC0437D71B8F}"/>
    <cellStyle name="Normal 9 44 8 2" xfId="25073" xr:uid="{7324E115-A121-49C7-A3FF-3EC7FBF02808}"/>
    <cellStyle name="Normal 9 44 8 3" xfId="39906" xr:uid="{8CA05041-8743-4BFA-B3A3-DEF04CB9E37F}"/>
    <cellStyle name="Normal 9 44 9" xfId="17653" xr:uid="{21712DCA-67EC-477C-9215-743CDD01FAFF}"/>
    <cellStyle name="Normal 9 45" xfId="2835" xr:uid="{1D186BF9-D2D2-4784-BA6E-27DCCC22F5CB}"/>
    <cellStyle name="Normal 9 45 10" xfId="32497" xr:uid="{41F35CED-2A12-4D48-A588-E7301507B22B}"/>
    <cellStyle name="Normal 9 45 2" xfId="4154" xr:uid="{6F532EF1-886F-49E2-9579-5A0DBF0DD21F}"/>
    <cellStyle name="Normal 9 45 2 2" xfId="5527" xr:uid="{CF1C70D1-E676-451C-9A3D-60F2A68127F9}"/>
    <cellStyle name="Normal 9 45 2 2 2" xfId="8766" xr:uid="{38A1D2E7-A4BD-442E-A990-3EDAC6EBD1AF}"/>
    <cellStyle name="Normal 9 45 2 2 2 2" xfId="16189" xr:uid="{E51204A9-E505-4191-91D0-92827FC817D7}"/>
    <cellStyle name="Normal 9 45 2 2 2 2 2" xfId="31027" xr:uid="{145705DE-ED8E-4A60-9E7F-6D1BE2067B64}"/>
    <cellStyle name="Normal 9 45 2 2 2 2 3" xfId="45860" xr:uid="{0D36B36D-7D03-44B2-AF62-734D8737AF5F}"/>
    <cellStyle name="Normal 9 45 2 2 2 3" xfId="23607" xr:uid="{B8ED8B43-2324-4721-A744-3B07998EB8B1}"/>
    <cellStyle name="Normal 9 45 2 2 2 4" xfId="38440" xr:uid="{24F3D3AE-9B1F-4AE3-834B-6A9A1E5744FD}"/>
    <cellStyle name="Normal 9 45 2 2 3" xfId="12951" xr:uid="{14772D0C-A039-46A1-915A-5E2396EA2102}"/>
    <cellStyle name="Normal 9 45 2 2 3 2" xfId="27789" xr:uid="{F656E870-1F10-4B10-8BEA-42CFEAA49FD7}"/>
    <cellStyle name="Normal 9 45 2 2 3 3" xfId="42622" xr:uid="{38F8548A-3F61-41E0-A29F-D7D60245B3B5}"/>
    <cellStyle name="Normal 9 45 2 2 4" xfId="20369" xr:uid="{D52AE93F-5269-4B44-B56A-2A08C6AA05B1}"/>
    <cellStyle name="Normal 9 45 2 2 5" xfId="35202" xr:uid="{40B53B64-F279-453C-B224-35484AE56335}"/>
    <cellStyle name="Normal 9 45 2 3" xfId="7389" xr:uid="{E24C21D0-AD95-48BD-BC78-E362ADF2C860}"/>
    <cellStyle name="Normal 9 45 2 3 2" xfId="14812" xr:uid="{6DA5E202-95B3-4CA8-B007-D79719F73E5E}"/>
    <cellStyle name="Normal 9 45 2 3 2 2" xfId="29650" xr:uid="{0CBD78A0-8906-4A91-B18C-589D96BBD61A}"/>
    <cellStyle name="Normal 9 45 2 3 2 3" xfId="44483" xr:uid="{537C0350-24E7-4B84-97AA-1447E79F7888}"/>
    <cellStyle name="Normal 9 45 2 3 3" xfId="22230" xr:uid="{9E1889B1-1B1B-41B3-96BA-70056D6711EC}"/>
    <cellStyle name="Normal 9 45 2 3 4" xfId="37063" xr:uid="{2A82FC16-3553-482A-BD1A-12D0FB678B49}"/>
    <cellStyle name="Normal 9 45 2 4" xfId="11574" xr:uid="{04D17224-62A1-4221-BED0-7498394B55B2}"/>
    <cellStyle name="Normal 9 45 2 4 2" xfId="26412" xr:uid="{567B4DE5-C20A-44A9-9519-E7EA3FE39998}"/>
    <cellStyle name="Normal 9 45 2 4 3" xfId="41245" xr:uid="{216BBD89-BC50-40E3-A0E5-DC74519D01D6}"/>
    <cellStyle name="Normal 9 45 2 5" xfId="18992" xr:uid="{9069651D-4D06-4A3F-8A45-21327AB7F3D6}"/>
    <cellStyle name="Normal 9 45 2 6" xfId="33825" xr:uid="{48062BA4-5EA3-4D5F-A964-400320A97EC1}"/>
    <cellStyle name="Normal 9 45 3" xfId="4155" xr:uid="{15EEA08D-0A79-4B2F-B07C-F8EDA404576B}"/>
    <cellStyle name="Normal 9 45 3 2" xfId="5528" xr:uid="{0A3CFA33-5B48-4F34-BF97-B0EE3B91C499}"/>
    <cellStyle name="Normal 9 45 3 2 2" xfId="8767" xr:uid="{95536D12-22B9-4EF9-B01A-0D2594F04F62}"/>
    <cellStyle name="Normal 9 45 3 2 2 2" xfId="16190" xr:uid="{D557F2CF-5729-412B-9A28-CFB82532F39C}"/>
    <cellStyle name="Normal 9 45 3 2 2 2 2" xfId="31028" xr:uid="{18A46022-18EC-4692-888B-E42C2298D4C2}"/>
    <cellStyle name="Normal 9 45 3 2 2 2 3" xfId="45861" xr:uid="{E695AEA3-AA38-4E01-9EFD-BCE104F720BD}"/>
    <cellStyle name="Normal 9 45 3 2 2 3" xfId="23608" xr:uid="{6316ED8B-BEAD-4783-B98A-A86BE83B9AD7}"/>
    <cellStyle name="Normal 9 45 3 2 2 4" xfId="38441" xr:uid="{DB4B8F98-E8BE-415B-9274-521000176DFD}"/>
    <cellStyle name="Normal 9 45 3 2 3" xfId="12952" xr:uid="{E281F998-28D4-42D6-8F5C-AC4931CA4BBC}"/>
    <cellStyle name="Normal 9 45 3 2 3 2" xfId="27790" xr:uid="{6A09E2D5-C588-4C3B-83E6-0B2F4F869C78}"/>
    <cellStyle name="Normal 9 45 3 2 3 3" xfId="42623" xr:uid="{86A4AD61-52B7-4C72-B322-85B4A67C1BC3}"/>
    <cellStyle name="Normal 9 45 3 2 4" xfId="20370" xr:uid="{6D6A8BAE-F0EE-4F17-AF40-C6769C4CA549}"/>
    <cellStyle name="Normal 9 45 3 2 5" xfId="35203" xr:uid="{0E211E70-4F2C-44DF-A53C-10A140AFCD0E}"/>
    <cellStyle name="Normal 9 45 3 3" xfId="7390" xr:uid="{98EFC321-4AE3-4BFC-88B2-A8CDC9920E40}"/>
    <cellStyle name="Normal 9 45 3 3 2" xfId="14813" xr:uid="{2AD7C158-AAF4-4EAB-AA68-E0DF450F6746}"/>
    <cellStyle name="Normal 9 45 3 3 2 2" xfId="29651" xr:uid="{8EAA0C3B-5E01-4EEA-9A96-A28678C6D79B}"/>
    <cellStyle name="Normal 9 45 3 3 2 3" xfId="44484" xr:uid="{62CA7EA5-D26E-4A9A-B9E2-A27E26C591B5}"/>
    <cellStyle name="Normal 9 45 3 3 3" xfId="22231" xr:uid="{14CAE0D0-EB6B-497E-99C6-C9711A6892D8}"/>
    <cellStyle name="Normal 9 45 3 3 4" xfId="37064" xr:uid="{52F46466-460C-4E23-A49F-D8A641BD8A2C}"/>
    <cellStyle name="Normal 9 45 3 4" xfId="11575" xr:uid="{D801155D-D70C-4E1F-A0F2-DFABF4F83CE1}"/>
    <cellStyle name="Normal 9 45 3 4 2" xfId="26413" xr:uid="{CD8335DC-E7DF-4774-8453-BC4221CEADFE}"/>
    <cellStyle name="Normal 9 45 3 4 3" xfId="41246" xr:uid="{CEB5D913-03FC-431A-8358-4239B8765E20}"/>
    <cellStyle name="Normal 9 45 3 5" xfId="18993" xr:uid="{084441C6-B45D-45D3-82B7-BA4CC3353A72}"/>
    <cellStyle name="Normal 9 45 3 6" xfId="33826" xr:uid="{4FD77A0E-1BC5-4800-A53B-1746E55B784C}"/>
    <cellStyle name="Normal 9 45 4" xfId="5529" xr:uid="{535FD741-E9F4-4B4A-B626-3719391C6A5D}"/>
    <cellStyle name="Normal 9 45 4 2" xfId="8768" xr:uid="{87C4CE59-1BAC-4BB0-B3A6-2D7D1EFFC61A}"/>
    <cellStyle name="Normal 9 45 4 2 2" xfId="16191" xr:uid="{7547122C-DD54-436B-84E3-5D1EEA53371C}"/>
    <cellStyle name="Normal 9 45 4 2 2 2" xfId="31029" xr:uid="{9909E0AB-2DBB-4F2C-A5A8-C46506624AA9}"/>
    <cellStyle name="Normal 9 45 4 2 2 3" xfId="45862" xr:uid="{00E207D8-7876-47E9-8104-7236E5276D1F}"/>
    <cellStyle name="Normal 9 45 4 2 3" xfId="23609" xr:uid="{5C96E749-1A0A-4FFD-A666-6DBB2DAEE959}"/>
    <cellStyle name="Normal 9 45 4 2 4" xfId="38442" xr:uid="{7589AC1C-B3D2-4848-99E4-6BADE9C896C2}"/>
    <cellStyle name="Normal 9 45 4 3" xfId="12953" xr:uid="{54240AEE-19A5-4E54-B1C0-E76EF8437BD4}"/>
    <cellStyle name="Normal 9 45 4 3 2" xfId="27791" xr:uid="{8D65F2FA-F2B2-4D38-A213-F357A23E7E62}"/>
    <cellStyle name="Normal 9 45 4 3 3" xfId="42624" xr:uid="{FCAB88BC-6A2C-426D-98FE-15FD6EF0316C}"/>
    <cellStyle name="Normal 9 45 4 4" xfId="20371" xr:uid="{68D547C4-E5FC-4381-BC12-18C030F641E0}"/>
    <cellStyle name="Normal 9 45 4 5" xfId="35204" xr:uid="{A7BADB13-6CB8-4DF7-B2ED-D51A0131ED61}"/>
    <cellStyle name="Normal 9 45 5" xfId="5935" xr:uid="{89EF2B6A-95A8-412A-8039-8343E96A7925}"/>
    <cellStyle name="Normal 9 45 5 2" xfId="9173" xr:uid="{409AEBD8-2504-4AA7-8C59-B4682F3EC1E7}"/>
    <cellStyle name="Normal 9 45 5 2 2" xfId="16596" xr:uid="{AF226E69-B845-4F12-B641-10AD59D0DAB8}"/>
    <cellStyle name="Normal 9 45 5 2 2 2" xfId="31434" xr:uid="{B5C15560-B1A9-46C9-931D-2C8CD9FA23FE}"/>
    <cellStyle name="Normal 9 45 5 2 2 3" xfId="46267" xr:uid="{450F4E59-5EF2-4B65-A16C-46722F1C7EDE}"/>
    <cellStyle name="Normal 9 45 5 2 3" xfId="24014" xr:uid="{9E1205E9-3A6E-4184-B8F3-F3112254DA46}"/>
    <cellStyle name="Normal 9 45 5 2 4" xfId="38847" xr:uid="{3921167F-D461-4082-A482-A2BC6EABDD2E}"/>
    <cellStyle name="Normal 9 45 5 3" xfId="13358" xr:uid="{E710BDD8-92C1-4A3B-B45D-AE903B8971BE}"/>
    <cellStyle name="Normal 9 45 5 3 2" xfId="28196" xr:uid="{1AB420F8-DD88-4415-A10C-F8C21EAB8CA3}"/>
    <cellStyle name="Normal 9 45 5 3 3" xfId="43029" xr:uid="{F3ACDE35-5ADF-4483-A1C1-DE9E797486D2}"/>
    <cellStyle name="Normal 9 45 5 4" xfId="20776" xr:uid="{46D5CA1F-08DB-4F5F-8B8B-DA99F21EEA03}"/>
    <cellStyle name="Normal 9 45 5 5" xfId="35609" xr:uid="{F4836A48-B4E4-4BB8-81A9-01DECDCCFB52}"/>
    <cellStyle name="Normal 9 45 6" xfId="4153" xr:uid="{53194046-66B0-4B40-B9FC-35C2A1D6B800}"/>
    <cellStyle name="Normal 9 45 6 2" xfId="9757" xr:uid="{C9B7FBA9-B9AE-4203-B649-74BB28C9E7F1}"/>
    <cellStyle name="Normal 9 45 6 2 2" xfId="17180" xr:uid="{CFCCF1BB-F6FE-4382-B3C2-A6F65034CD1E}"/>
    <cellStyle name="Normal 9 45 6 2 2 2" xfId="32018" xr:uid="{B452C1D5-57D2-4A2B-ABD1-13FD89A235CE}"/>
    <cellStyle name="Normal 9 45 6 2 2 3" xfId="46851" xr:uid="{660DAED7-080C-40B4-B63A-1CF54214B52D}"/>
    <cellStyle name="Normal 9 45 6 2 3" xfId="24598" xr:uid="{754FF78F-BB4B-4C88-9C7D-5D78E4DAD5D1}"/>
    <cellStyle name="Normal 9 45 6 2 4" xfId="39431" xr:uid="{A9A96BCD-E875-4772-9B15-3D6E113CF03F}"/>
    <cellStyle name="Normal 9 45 6 3" xfId="11573" xr:uid="{D7EE42AF-3531-4563-B63B-E9247A716D3E}"/>
    <cellStyle name="Normal 9 45 6 3 2" xfId="26411" xr:uid="{B5D38AD0-FD44-437F-83AE-292B8B905330}"/>
    <cellStyle name="Normal 9 45 6 3 3" xfId="41244" xr:uid="{F57803D6-B017-49C4-85E0-CD5B90BF8475}"/>
    <cellStyle name="Normal 9 45 6 4" xfId="18991" xr:uid="{FCF82220-D1F6-4A17-84F0-DCF92E02EF72}"/>
    <cellStyle name="Normal 9 45 6 5" xfId="33824" xr:uid="{8E99E12B-E26B-4446-A99C-36A9752A93A5}"/>
    <cellStyle name="Normal 9 45 7" xfId="7388" xr:uid="{439197AF-C929-4F70-9F56-31C75799B200}"/>
    <cellStyle name="Normal 9 45 7 2" xfId="14811" xr:uid="{2D6FA0BF-AC9D-4748-93B9-D202BD6AEC12}"/>
    <cellStyle name="Normal 9 45 7 2 2" xfId="29649" xr:uid="{C031DD87-BCCF-4BCE-B39D-E725465FFBD2}"/>
    <cellStyle name="Normal 9 45 7 2 3" xfId="44482" xr:uid="{14C911AE-2CCD-4B0D-9686-83E5741A781B}"/>
    <cellStyle name="Normal 9 45 7 3" xfId="22229" xr:uid="{81AAC5A0-E3CA-447A-93E4-FB802EB80AF4}"/>
    <cellStyle name="Normal 9 45 7 4" xfId="37062" xr:uid="{72779B76-7451-4197-B717-3209191832EF}"/>
    <cellStyle name="Normal 9 45 8" xfId="10246" xr:uid="{B1134453-B1E5-4095-9212-F260FE2DA547}"/>
    <cellStyle name="Normal 9 45 8 2" xfId="25084" xr:uid="{CDBA47B2-B3EC-46D9-9A01-A40A26703168}"/>
    <cellStyle name="Normal 9 45 8 3" xfId="39917" xr:uid="{B5440E36-B3B3-4B02-A77C-7E3DD36E7413}"/>
    <cellStyle name="Normal 9 45 9" xfId="17664" xr:uid="{9536B51A-320F-44DD-9FAB-1459763A88CC}"/>
    <cellStyle name="Normal 9 46" xfId="2844" xr:uid="{5D8B488B-BE3D-4875-94FC-134101C1D470}"/>
    <cellStyle name="Normal 9 46 10" xfId="32508" xr:uid="{34A5F35B-21D3-486D-BFA4-D35CBD36761F}"/>
    <cellStyle name="Normal 9 46 2" xfId="4157" xr:uid="{A4C3F9F7-CC01-40F5-9755-F3980BF8F75C}"/>
    <cellStyle name="Normal 9 46 2 2" xfId="5530" xr:uid="{45DC82B3-DC94-4DBC-88E1-EA4992E25A1D}"/>
    <cellStyle name="Normal 9 46 2 2 2" xfId="8769" xr:uid="{7929945E-2E3F-4462-9E2F-242B3A973C10}"/>
    <cellStyle name="Normal 9 46 2 2 2 2" xfId="16192" xr:uid="{D1538BE6-7706-4383-B2B2-4A85F32188FE}"/>
    <cellStyle name="Normal 9 46 2 2 2 2 2" xfId="31030" xr:uid="{74434DED-4EB7-4907-8D93-EA749C5B0811}"/>
    <cellStyle name="Normal 9 46 2 2 2 2 3" xfId="45863" xr:uid="{5D8062D7-AA19-4F64-8E02-3E961FE78B45}"/>
    <cellStyle name="Normal 9 46 2 2 2 3" xfId="23610" xr:uid="{F7D0EAAF-A143-4173-8EA3-A33D64F50694}"/>
    <cellStyle name="Normal 9 46 2 2 2 4" xfId="38443" xr:uid="{A7FBEB45-98BB-4D68-A002-23D037BCE03E}"/>
    <cellStyle name="Normal 9 46 2 2 3" xfId="12954" xr:uid="{34BF38A6-AB30-4794-B4D5-9E99C2B0EEBA}"/>
    <cellStyle name="Normal 9 46 2 2 3 2" xfId="27792" xr:uid="{74BEA258-79AD-425C-A5E5-B7181810ABFF}"/>
    <cellStyle name="Normal 9 46 2 2 3 3" xfId="42625" xr:uid="{26BE27C5-C27D-433E-946D-91D09A085FA7}"/>
    <cellStyle name="Normal 9 46 2 2 4" xfId="20372" xr:uid="{695A071E-740B-44BE-AF77-CE2CAD2C6E9C}"/>
    <cellStyle name="Normal 9 46 2 2 5" xfId="35205" xr:uid="{787CEA81-40FE-499B-A614-CE361DD24065}"/>
    <cellStyle name="Normal 9 46 2 3" xfId="7392" xr:uid="{0A8E4FE9-EFEC-4346-9914-2E09B6C47949}"/>
    <cellStyle name="Normal 9 46 2 3 2" xfId="14815" xr:uid="{EA4A2A59-37EE-41FD-8F89-CE5D6A043ED9}"/>
    <cellStyle name="Normal 9 46 2 3 2 2" xfId="29653" xr:uid="{041A7A7C-269C-4928-872A-5E1B65504B73}"/>
    <cellStyle name="Normal 9 46 2 3 2 3" xfId="44486" xr:uid="{EE53964C-5693-41D3-A789-7B004C943835}"/>
    <cellStyle name="Normal 9 46 2 3 3" xfId="22233" xr:uid="{0CE1289A-127E-43A0-A2D5-22144DF607AA}"/>
    <cellStyle name="Normal 9 46 2 3 4" xfId="37066" xr:uid="{0D3FE6B3-C4C4-443F-B2EA-5A666B40C3E7}"/>
    <cellStyle name="Normal 9 46 2 4" xfId="11577" xr:uid="{067B4BCB-AF51-4D69-A8E5-30140F7AC95F}"/>
    <cellStyle name="Normal 9 46 2 4 2" xfId="26415" xr:uid="{C863D2CF-1373-45E2-B42C-1DA2EF42F74B}"/>
    <cellStyle name="Normal 9 46 2 4 3" xfId="41248" xr:uid="{9CE3DB67-9A94-4BAE-803F-3D6AD45BA3E5}"/>
    <cellStyle name="Normal 9 46 2 5" xfId="18995" xr:uid="{1BA27717-5D4A-473D-9361-C236E1F2F5C6}"/>
    <cellStyle name="Normal 9 46 2 6" xfId="33828" xr:uid="{80B18334-271A-449C-9644-3850B0EFEDAB}"/>
    <cellStyle name="Normal 9 46 3" xfId="4158" xr:uid="{82B130EF-96E0-486D-A36C-F489B28708F8}"/>
    <cellStyle name="Normal 9 46 3 2" xfId="5531" xr:uid="{8E37B29A-8650-4BA8-A6DF-7B9160D04934}"/>
    <cellStyle name="Normal 9 46 3 2 2" xfId="8770" xr:uid="{668269A1-6C7D-4A39-B75F-BB7FA6D093C5}"/>
    <cellStyle name="Normal 9 46 3 2 2 2" xfId="16193" xr:uid="{90791ECD-C82F-4351-B8AA-FA5503C22430}"/>
    <cellStyle name="Normal 9 46 3 2 2 2 2" xfId="31031" xr:uid="{645689E2-23B0-4C3E-BF94-A2C49FFC6F62}"/>
    <cellStyle name="Normal 9 46 3 2 2 2 3" xfId="45864" xr:uid="{7FF0DFE2-9D95-4844-870F-3BDD89663592}"/>
    <cellStyle name="Normal 9 46 3 2 2 3" xfId="23611" xr:uid="{C8AECB7E-192A-4C3C-9EBA-64DB47A2310E}"/>
    <cellStyle name="Normal 9 46 3 2 2 4" xfId="38444" xr:uid="{F72A140B-B3BA-4480-B491-5BFEE66911A7}"/>
    <cellStyle name="Normal 9 46 3 2 3" xfId="12955" xr:uid="{231B78CF-FF11-424B-8C1E-B3CE2181C4C8}"/>
    <cellStyle name="Normal 9 46 3 2 3 2" xfId="27793" xr:uid="{C7DF1722-68CA-4D9A-854C-FD7B65A8E305}"/>
    <cellStyle name="Normal 9 46 3 2 3 3" xfId="42626" xr:uid="{7A4AED90-FF3D-4D9D-B978-6166041ECA65}"/>
    <cellStyle name="Normal 9 46 3 2 4" xfId="20373" xr:uid="{74E032E2-FC4C-4DF7-A158-A4CA60924821}"/>
    <cellStyle name="Normal 9 46 3 2 5" xfId="35206" xr:uid="{899AEECF-6D9F-4847-90AF-F30A21F165AD}"/>
    <cellStyle name="Normal 9 46 3 3" xfId="7393" xr:uid="{143D7EFF-E410-4C7F-A082-2235187B38A8}"/>
    <cellStyle name="Normal 9 46 3 3 2" xfId="14816" xr:uid="{8C76BBD1-7560-404F-BDE3-A11ABE77401F}"/>
    <cellStyle name="Normal 9 46 3 3 2 2" xfId="29654" xr:uid="{6C9FBAB1-6125-47D4-98D5-AC7EFFACCFB3}"/>
    <cellStyle name="Normal 9 46 3 3 2 3" xfId="44487" xr:uid="{9F61C7DD-33AD-4D81-AB38-853CD26740A3}"/>
    <cellStyle name="Normal 9 46 3 3 3" xfId="22234" xr:uid="{38930E33-4282-4E3A-8196-72089F464069}"/>
    <cellStyle name="Normal 9 46 3 3 4" xfId="37067" xr:uid="{04EF2E68-A192-4F24-9111-2C692CBC7A4F}"/>
    <cellStyle name="Normal 9 46 3 4" xfId="11578" xr:uid="{757F9111-8480-4D83-8CDA-F7D8CAEEF9DF}"/>
    <cellStyle name="Normal 9 46 3 4 2" xfId="26416" xr:uid="{CDA43005-5299-4E45-8F0A-F957447844F7}"/>
    <cellStyle name="Normal 9 46 3 4 3" xfId="41249" xr:uid="{7DE3626A-37EC-45D1-B684-56500656F237}"/>
    <cellStyle name="Normal 9 46 3 5" xfId="18996" xr:uid="{0E2F5687-F692-4253-BE11-F48C0CAC1715}"/>
    <cellStyle name="Normal 9 46 3 6" xfId="33829" xr:uid="{1E0B2347-EAED-4CFD-A440-1512282AA138}"/>
    <cellStyle name="Normal 9 46 4" xfId="5532" xr:uid="{FEFCFF7A-C450-410F-8DEF-3A96081B50FE}"/>
    <cellStyle name="Normal 9 46 4 2" xfId="8771" xr:uid="{6D45C4D5-4452-4442-994D-159EFD845DA0}"/>
    <cellStyle name="Normal 9 46 4 2 2" xfId="16194" xr:uid="{DAFBF720-8F29-4F01-B838-21EEBDE02C47}"/>
    <cellStyle name="Normal 9 46 4 2 2 2" xfId="31032" xr:uid="{FE5B7AFE-038F-4701-A3AE-963FD7DE5E71}"/>
    <cellStyle name="Normal 9 46 4 2 2 3" xfId="45865" xr:uid="{B8B629F1-0C50-4732-B1B8-15AD3AEF4B31}"/>
    <cellStyle name="Normal 9 46 4 2 3" xfId="23612" xr:uid="{282E286A-4358-4894-9FF4-9F1F4E794EFA}"/>
    <cellStyle name="Normal 9 46 4 2 4" xfId="38445" xr:uid="{6F4FCF00-C944-4FE1-B356-1329E0A60DB8}"/>
    <cellStyle name="Normal 9 46 4 3" xfId="12956" xr:uid="{037DB456-6EFD-4B11-AD6D-39309BA206E4}"/>
    <cellStyle name="Normal 9 46 4 3 2" xfId="27794" xr:uid="{DDD58006-7980-4E84-8CAC-788E404A7CE8}"/>
    <cellStyle name="Normal 9 46 4 3 3" xfId="42627" xr:uid="{A5C0D587-7928-478E-9B94-41E5E756DD2C}"/>
    <cellStyle name="Normal 9 46 4 4" xfId="20374" xr:uid="{DEDF7607-0D3F-4F7A-B523-F236E651F0D9}"/>
    <cellStyle name="Normal 9 46 4 5" xfId="35207" xr:uid="{C696FDD0-5E87-4DE7-931A-091F20538512}"/>
    <cellStyle name="Normal 9 46 5" xfId="5709" xr:uid="{AB2FD52D-79F7-4812-9A59-F6B7FF8917C5}"/>
    <cellStyle name="Normal 9 46 5 2" xfId="8949" xr:uid="{8B99E5AF-90F4-40BD-B416-FD55BFFEF74F}"/>
    <cellStyle name="Normal 9 46 5 2 2" xfId="16372" xr:uid="{D565922C-ADB3-49D9-95E2-3898352E4FBF}"/>
    <cellStyle name="Normal 9 46 5 2 2 2" xfId="31210" xr:uid="{C062A371-6BD1-492A-8E87-4033F3B73368}"/>
    <cellStyle name="Normal 9 46 5 2 2 3" xfId="46043" xr:uid="{9B87077C-84B6-4028-BE12-93A9368C713E}"/>
    <cellStyle name="Normal 9 46 5 2 3" xfId="23790" xr:uid="{DC193575-6C35-4716-BEBA-569BDDA3DBC8}"/>
    <cellStyle name="Normal 9 46 5 2 4" xfId="38623" xr:uid="{BE3C531B-19A3-413B-9F0C-4031E62DC67E}"/>
    <cellStyle name="Normal 9 46 5 3" xfId="13134" xr:uid="{AC49CC2C-4B83-4778-91F8-C797B756D394}"/>
    <cellStyle name="Normal 9 46 5 3 2" xfId="27972" xr:uid="{B788FDE1-5173-4C71-9EB0-74AD15AB3559}"/>
    <cellStyle name="Normal 9 46 5 3 3" xfId="42805" xr:uid="{01E13C23-AAE3-4BDC-A251-29F5EF3C1AE4}"/>
    <cellStyle name="Normal 9 46 5 4" xfId="20552" xr:uid="{48499912-A82E-4EC9-8B42-BAEF15F5FC3F}"/>
    <cellStyle name="Normal 9 46 5 5" xfId="35385" xr:uid="{C4F65FA8-5BA9-4B71-A868-B99ADD29992A}"/>
    <cellStyle name="Normal 9 46 6" xfId="4156" xr:uid="{50619054-ADAC-4D5A-993E-11BFEE1F2B6A}"/>
    <cellStyle name="Normal 9 46 6 2" xfId="9758" xr:uid="{901BD06F-1C6B-4A34-96CB-6860D28C7AB3}"/>
    <cellStyle name="Normal 9 46 6 2 2" xfId="17181" xr:uid="{4A040CD9-6A3D-497D-BC5F-4C1A9CC79C47}"/>
    <cellStyle name="Normal 9 46 6 2 2 2" xfId="32019" xr:uid="{52FA0311-6F10-46EC-B8D0-024776E49BEF}"/>
    <cellStyle name="Normal 9 46 6 2 2 3" xfId="46852" xr:uid="{46756C68-F06D-4874-B389-794EA43AFFC1}"/>
    <cellStyle name="Normal 9 46 6 2 3" xfId="24599" xr:uid="{90C6EC31-E164-446B-A815-4A7C9CF371E2}"/>
    <cellStyle name="Normal 9 46 6 2 4" xfId="39432" xr:uid="{1BDC823E-2F2C-4713-A4B2-EB7C36197DFA}"/>
    <cellStyle name="Normal 9 46 6 3" xfId="11576" xr:uid="{85330923-C84D-4A0F-8BD7-1CFA3609D8E9}"/>
    <cellStyle name="Normal 9 46 6 3 2" xfId="26414" xr:uid="{4F361BC8-DCCA-4880-808B-C86133369152}"/>
    <cellStyle name="Normal 9 46 6 3 3" xfId="41247" xr:uid="{44501199-2C36-4238-AF44-EF026BAD5CE9}"/>
    <cellStyle name="Normal 9 46 6 4" xfId="18994" xr:uid="{E5E2A719-0A01-4668-98F4-721A05A9CE29}"/>
    <cellStyle name="Normal 9 46 6 5" xfId="33827" xr:uid="{9486859F-F83D-4528-8006-93BF4252E733}"/>
    <cellStyle name="Normal 9 46 7" xfId="7391" xr:uid="{98D212D0-6F88-46FC-86C3-17DEBAC0B7EC}"/>
    <cellStyle name="Normal 9 46 7 2" xfId="14814" xr:uid="{FFDBEF4A-4B0C-4260-923A-E08E3CA8DDD8}"/>
    <cellStyle name="Normal 9 46 7 2 2" xfId="29652" xr:uid="{41451CDD-929A-471F-928A-ADA2F4E8FC68}"/>
    <cellStyle name="Normal 9 46 7 2 3" xfId="44485" xr:uid="{ADDE23CB-B125-497D-9D61-681088C693A5}"/>
    <cellStyle name="Normal 9 46 7 3" xfId="22232" xr:uid="{4F6CD0A4-B3A1-49C0-A99B-54457443A776}"/>
    <cellStyle name="Normal 9 46 7 4" xfId="37065" xr:uid="{5FFFA4A7-0544-4082-B88C-558217791A62}"/>
    <cellStyle name="Normal 9 46 8" xfId="10257" xr:uid="{493A57B4-D599-499E-B48A-877F8AACEDF9}"/>
    <cellStyle name="Normal 9 46 8 2" xfId="25095" xr:uid="{E48EF5ED-7CD2-4331-A32B-B860BA7BE916}"/>
    <cellStyle name="Normal 9 46 8 3" xfId="39928" xr:uid="{0E97A298-B264-4F0C-BF19-9ED2E0A280AA}"/>
    <cellStyle name="Normal 9 46 9" xfId="17675" xr:uid="{F53BE5CB-A05B-4C3C-AAB0-EC16B342809A}"/>
    <cellStyle name="Normal 9 47" xfId="2857" xr:uid="{F426A4B6-965B-40C2-B168-308AD0D5FAA8}"/>
    <cellStyle name="Normal 9 47 10" xfId="32519" xr:uid="{D866BD57-1279-44EF-8830-360A93F9ED37}"/>
    <cellStyle name="Normal 9 47 2" xfId="4160" xr:uid="{C6F256B0-C3E4-46E6-A096-A0AC5DA7F379}"/>
    <cellStyle name="Normal 9 47 2 2" xfId="5533" xr:uid="{A6180958-28B3-46FD-A169-491DDE9CA02B}"/>
    <cellStyle name="Normal 9 47 2 2 2" xfId="8772" xr:uid="{4BED0818-1144-4A32-9449-82830434C583}"/>
    <cellStyle name="Normal 9 47 2 2 2 2" xfId="16195" xr:uid="{9885EAE8-15EB-4051-A6C4-76BAFF5E99BF}"/>
    <cellStyle name="Normal 9 47 2 2 2 2 2" xfId="31033" xr:uid="{4059F883-8B4C-46C4-AE35-5EA199620DCF}"/>
    <cellStyle name="Normal 9 47 2 2 2 2 3" xfId="45866" xr:uid="{1FC829AD-D9AB-4BE9-A3E5-57C238B82E95}"/>
    <cellStyle name="Normal 9 47 2 2 2 3" xfId="23613" xr:uid="{56270001-AD31-4E6D-BD0A-24CCF784A57B}"/>
    <cellStyle name="Normal 9 47 2 2 2 4" xfId="38446" xr:uid="{D69C3DCF-2C46-4C06-8F93-0961B66339BF}"/>
    <cellStyle name="Normal 9 47 2 2 3" xfId="12957" xr:uid="{36A9992F-F8E9-496B-B815-7DC7C61838EC}"/>
    <cellStyle name="Normal 9 47 2 2 3 2" xfId="27795" xr:uid="{620CE3C5-FD8A-455E-A6FA-5DB7B23E6AE4}"/>
    <cellStyle name="Normal 9 47 2 2 3 3" xfId="42628" xr:uid="{3815965C-7397-4816-989A-4C1D5525391C}"/>
    <cellStyle name="Normal 9 47 2 2 4" xfId="20375" xr:uid="{5FD366C4-0B5A-4EFF-B571-F9B1DAA0EA49}"/>
    <cellStyle name="Normal 9 47 2 2 5" xfId="35208" xr:uid="{F5232226-56EC-4200-B0CA-BEB8BE93AB3C}"/>
    <cellStyle name="Normal 9 47 2 3" xfId="7395" xr:uid="{CFB74C94-9616-4EB7-AA31-A88997DA8C3A}"/>
    <cellStyle name="Normal 9 47 2 3 2" xfId="14818" xr:uid="{E65EF2BF-C781-4640-AE60-C4721EF16E67}"/>
    <cellStyle name="Normal 9 47 2 3 2 2" xfId="29656" xr:uid="{560336E2-2F79-4D7F-9845-ECA1627A7664}"/>
    <cellStyle name="Normal 9 47 2 3 2 3" xfId="44489" xr:uid="{05A0AEE1-0586-490F-ADBC-229C09AC5E83}"/>
    <cellStyle name="Normal 9 47 2 3 3" xfId="22236" xr:uid="{8627E64B-B7F5-420B-BB26-B3EBB900B42B}"/>
    <cellStyle name="Normal 9 47 2 3 4" xfId="37069" xr:uid="{F3CEDDD8-EBFF-4C74-A5B1-A5C1B8A9A367}"/>
    <cellStyle name="Normal 9 47 2 4" xfId="11580" xr:uid="{9E0372C8-CCE0-4EA0-80BD-FB8C956EABAB}"/>
    <cellStyle name="Normal 9 47 2 4 2" xfId="26418" xr:uid="{DF79F715-EF76-488A-940D-4D728B9D28FA}"/>
    <cellStyle name="Normal 9 47 2 4 3" xfId="41251" xr:uid="{2B713707-007D-4644-8D5C-15804A182E91}"/>
    <cellStyle name="Normal 9 47 2 5" xfId="18998" xr:uid="{223711D2-494D-49E9-9850-2F891FEAFEAC}"/>
    <cellStyle name="Normal 9 47 2 6" xfId="33831" xr:uid="{CBC2999C-575A-476E-B474-3A887371AAB5}"/>
    <cellStyle name="Normal 9 47 3" xfId="4161" xr:uid="{B28D4903-6DB5-4DC8-B1D3-FF4841A6E717}"/>
    <cellStyle name="Normal 9 47 3 2" xfId="5534" xr:uid="{3DB6250A-8A03-429E-8CED-9C2B951B7D05}"/>
    <cellStyle name="Normal 9 47 3 2 2" xfId="8773" xr:uid="{A2958F44-2AF1-4AD0-8C0D-E73BCBD11B47}"/>
    <cellStyle name="Normal 9 47 3 2 2 2" xfId="16196" xr:uid="{0A33732C-A6D0-4958-9DB8-352FDD48F862}"/>
    <cellStyle name="Normal 9 47 3 2 2 2 2" xfId="31034" xr:uid="{C9633555-F3E1-4DE4-A0FD-A643EB2030B3}"/>
    <cellStyle name="Normal 9 47 3 2 2 2 3" xfId="45867" xr:uid="{104DD769-5061-4AFC-8149-8608679BFEEE}"/>
    <cellStyle name="Normal 9 47 3 2 2 3" xfId="23614" xr:uid="{2E08EEFD-959A-45BD-B735-FC51DCF37190}"/>
    <cellStyle name="Normal 9 47 3 2 2 4" xfId="38447" xr:uid="{B25759EA-F72F-43DD-BE56-1AD9384B3804}"/>
    <cellStyle name="Normal 9 47 3 2 3" xfId="12958" xr:uid="{08E6DAA5-AF96-43DA-9231-66428418D0C4}"/>
    <cellStyle name="Normal 9 47 3 2 3 2" xfId="27796" xr:uid="{0ABFB597-AE04-479C-B911-27F5C8D0635C}"/>
    <cellStyle name="Normal 9 47 3 2 3 3" xfId="42629" xr:uid="{8C78E27E-120C-4F92-B71F-95F8D48E967B}"/>
    <cellStyle name="Normal 9 47 3 2 4" xfId="20376" xr:uid="{4F9C2005-78C3-4073-AC39-D198A5BDA80B}"/>
    <cellStyle name="Normal 9 47 3 2 5" xfId="35209" xr:uid="{9BC11DF8-53F7-40CC-BBF4-FD0FB474CC92}"/>
    <cellStyle name="Normal 9 47 3 3" xfId="7396" xr:uid="{66A45FB4-760F-4B47-A80E-BD1D57A68F40}"/>
    <cellStyle name="Normal 9 47 3 3 2" xfId="14819" xr:uid="{0C8FAC60-44C1-4A9A-9939-3C29DB3172BF}"/>
    <cellStyle name="Normal 9 47 3 3 2 2" xfId="29657" xr:uid="{A7BF46D1-9497-40D3-BE15-BD19AC4ED501}"/>
    <cellStyle name="Normal 9 47 3 3 2 3" xfId="44490" xr:uid="{16C0139B-C28D-4A4D-B923-FB141CA9DDFB}"/>
    <cellStyle name="Normal 9 47 3 3 3" xfId="22237" xr:uid="{3B56BA4B-C6D0-4444-A423-02B7F8AFA41B}"/>
    <cellStyle name="Normal 9 47 3 3 4" xfId="37070" xr:uid="{7E76604B-6AF7-4B18-B15D-D85046A94099}"/>
    <cellStyle name="Normal 9 47 3 4" xfId="11581" xr:uid="{FBFBFFF7-576B-4E0D-958F-03582DD1D545}"/>
    <cellStyle name="Normal 9 47 3 4 2" xfId="26419" xr:uid="{0C680D26-D2FC-4625-B67C-B0785EF80481}"/>
    <cellStyle name="Normal 9 47 3 4 3" xfId="41252" xr:uid="{E8970320-4AE0-4477-9434-3E3C1D7280D5}"/>
    <cellStyle name="Normal 9 47 3 5" xfId="18999" xr:uid="{07960AF9-1F4F-4AB9-A5B1-FA1BE407FD3B}"/>
    <cellStyle name="Normal 9 47 3 6" xfId="33832" xr:uid="{AC30936A-D4FA-4D53-9CBD-8B7ECECEC259}"/>
    <cellStyle name="Normal 9 47 4" xfId="5535" xr:uid="{016FAEE2-5432-43EC-B9CE-DF6847EBFD3F}"/>
    <cellStyle name="Normal 9 47 4 2" xfId="8774" xr:uid="{F353A382-6396-46C5-B196-222D62FDD319}"/>
    <cellStyle name="Normal 9 47 4 2 2" xfId="16197" xr:uid="{7F6BDB11-F175-4602-ABAE-1F4766899BF3}"/>
    <cellStyle name="Normal 9 47 4 2 2 2" xfId="31035" xr:uid="{A29C1A76-3958-4D22-8559-FE92783E1BC3}"/>
    <cellStyle name="Normal 9 47 4 2 2 3" xfId="45868" xr:uid="{94942960-DA15-4235-ACDC-382F84F0B9AD}"/>
    <cellStyle name="Normal 9 47 4 2 3" xfId="23615" xr:uid="{CEDE3D63-9A67-4989-906C-2F79B67CB3A9}"/>
    <cellStyle name="Normal 9 47 4 2 4" xfId="38448" xr:uid="{A2746C00-A97F-4F74-BFA0-2CD374C7286D}"/>
    <cellStyle name="Normal 9 47 4 3" xfId="12959" xr:uid="{2A4537A5-3E09-4F33-9100-C7E62BEE938B}"/>
    <cellStyle name="Normal 9 47 4 3 2" xfId="27797" xr:uid="{AB5D5812-226F-4F5F-AEA1-1653241AAE3C}"/>
    <cellStyle name="Normal 9 47 4 3 3" xfId="42630" xr:uid="{2009121B-7787-4443-A8AB-F60BDC631988}"/>
    <cellStyle name="Normal 9 47 4 4" xfId="20377" xr:uid="{8D89CF29-C8AA-4848-AD7B-4202E60BAA9C}"/>
    <cellStyle name="Normal 9 47 4 5" xfId="35210" xr:uid="{58CE9370-BB3E-483B-A962-5CCC55ED982A}"/>
    <cellStyle name="Normal 9 47 5" xfId="5638" xr:uid="{74BF08E6-454E-4A02-B30C-EE75D7FBC585}"/>
    <cellStyle name="Normal 9 47 5 2" xfId="8878" xr:uid="{CA5A825A-51E7-4556-80A4-EF8FBDC930CF}"/>
    <cellStyle name="Normal 9 47 5 2 2" xfId="16301" xr:uid="{229DDBED-E33F-4948-B24E-E3C6D0EDFB9D}"/>
    <cellStyle name="Normal 9 47 5 2 2 2" xfId="31139" xr:uid="{1AED66ED-7BE7-496C-8BC0-F24DE03A0103}"/>
    <cellStyle name="Normal 9 47 5 2 2 3" xfId="45972" xr:uid="{3368AD96-A056-45F2-AA17-BE64BEC07C91}"/>
    <cellStyle name="Normal 9 47 5 2 3" xfId="23719" xr:uid="{A63649B6-C0F9-4A96-BA28-0FCB417F20F1}"/>
    <cellStyle name="Normal 9 47 5 2 4" xfId="38552" xr:uid="{43D8CD57-EA29-4C3A-BFFF-15FA24A6C6C4}"/>
    <cellStyle name="Normal 9 47 5 3" xfId="13063" xr:uid="{EDDF58B3-77D7-4CAB-9412-86C374BF2DDF}"/>
    <cellStyle name="Normal 9 47 5 3 2" xfId="27901" xr:uid="{E32E3325-780F-491D-844C-BE7B425413E5}"/>
    <cellStyle name="Normal 9 47 5 3 3" xfId="42734" xr:uid="{CA3FF6E6-AD2A-43F0-9DAE-34C139BAD924}"/>
    <cellStyle name="Normal 9 47 5 4" xfId="20481" xr:uid="{69C83229-8AFB-46D3-807D-542BED00E224}"/>
    <cellStyle name="Normal 9 47 5 5" xfId="35314" xr:uid="{F127B282-5357-4779-8752-65681FB908D8}"/>
    <cellStyle name="Normal 9 47 6" xfId="4159" xr:uid="{91CFAFF1-DB84-4B65-AAB5-5138F155FAA0}"/>
    <cellStyle name="Normal 9 47 6 2" xfId="9759" xr:uid="{D3DC4261-89AC-4CB4-9943-40EB91C47C28}"/>
    <cellStyle name="Normal 9 47 6 2 2" xfId="17182" xr:uid="{9DA73E8A-2B14-4FDA-B948-FBE6F7BFD53E}"/>
    <cellStyle name="Normal 9 47 6 2 2 2" xfId="32020" xr:uid="{FF19B0FA-1253-44B5-8C89-363556E1C8DF}"/>
    <cellStyle name="Normal 9 47 6 2 2 3" xfId="46853" xr:uid="{EAE6B195-2361-43F5-ADDA-71D0938DFE5B}"/>
    <cellStyle name="Normal 9 47 6 2 3" xfId="24600" xr:uid="{68A117EE-0D6A-4C75-AC8B-EC3242AD1E8B}"/>
    <cellStyle name="Normal 9 47 6 2 4" xfId="39433" xr:uid="{4598B8D5-058F-4E16-9064-E621D0381BF6}"/>
    <cellStyle name="Normal 9 47 6 3" xfId="11579" xr:uid="{3A620F95-631C-4FD7-B46C-E9992EF046B5}"/>
    <cellStyle name="Normal 9 47 6 3 2" xfId="26417" xr:uid="{BA682C71-7976-4768-BCBC-49EC43FD61D3}"/>
    <cellStyle name="Normal 9 47 6 3 3" xfId="41250" xr:uid="{755B6B96-4AF9-4B47-AD05-09CBA633617B}"/>
    <cellStyle name="Normal 9 47 6 4" xfId="18997" xr:uid="{B50FBBD9-6D79-4CC8-9262-63C44A6D1F7F}"/>
    <cellStyle name="Normal 9 47 6 5" xfId="33830" xr:uid="{9B662E78-D186-438B-8507-FFA1EFDFA825}"/>
    <cellStyle name="Normal 9 47 7" xfId="7394" xr:uid="{08CF1366-73C6-4E25-A5CF-D533CBC7551B}"/>
    <cellStyle name="Normal 9 47 7 2" xfId="14817" xr:uid="{5D585D2F-2142-4EC2-BA11-6B7CAC928134}"/>
    <cellStyle name="Normal 9 47 7 2 2" xfId="29655" xr:uid="{818D6A2A-2154-43EE-8149-09A190289D04}"/>
    <cellStyle name="Normal 9 47 7 2 3" xfId="44488" xr:uid="{1F7AA341-69C4-443A-B2B5-2FF3DCE4F820}"/>
    <cellStyle name="Normal 9 47 7 3" xfId="22235" xr:uid="{677AA8D9-54AA-4C17-A9D6-3A12CF110B1C}"/>
    <cellStyle name="Normal 9 47 7 4" xfId="37068" xr:uid="{CAEC42C3-8529-4A59-A7FB-E3B117D4654B}"/>
    <cellStyle name="Normal 9 47 8" xfId="10268" xr:uid="{D665EAC7-5EB6-41D9-9C7A-27E9E78FAB6E}"/>
    <cellStyle name="Normal 9 47 8 2" xfId="25106" xr:uid="{34486D47-2455-4DD6-8594-A659092C49FB}"/>
    <cellStyle name="Normal 9 47 8 3" xfId="39939" xr:uid="{50EDDC31-5D97-4652-96CA-B2289758C11E}"/>
    <cellStyle name="Normal 9 47 9" xfId="17686" xr:uid="{8547366C-AE0C-4D11-B5FC-06645BF0F4DF}"/>
    <cellStyle name="Normal 9 48" xfId="2868" xr:uid="{0DF1AD18-DB7A-448A-8082-2D3D09D5269B}"/>
    <cellStyle name="Normal 9 48 2" xfId="5536" xr:uid="{A85254A5-D895-44D1-83EF-7F80B1E852EE}"/>
    <cellStyle name="Normal 9 48 2 2" xfId="8775" xr:uid="{F30EA09C-72AF-496F-B216-2B0202D4B780}"/>
    <cellStyle name="Normal 9 48 2 2 2" xfId="16198" xr:uid="{38BC66F6-8B35-4CF7-9806-C7706979A940}"/>
    <cellStyle name="Normal 9 48 2 2 2 2" xfId="31036" xr:uid="{B105281B-4484-4E94-AC07-1B6BA37A7083}"/>
    <cellStyle name="Normal 9 48 2 2 2 3" xfId="45869" xr:uid="{49CB4EC8-041B-43BE-9F83-5A59313CE21D}"/>
    <cellStyle name="Normal 9 48 2 2 3" xfId="23616" xr:uid="{F66541E3-3CBE-4E8B-A8AD-573E9AE8A849}"/>
    <cellStyle name="Normal 9 48 2 2 4" xfId="38449" xr:uid="{987C39F7-D7DD-46B3-A785-0CD21699FD12}"/>
    <cellStyle name="Normal 9 48 2 3" xfId="12960" xr:uid="{56D46CE3-9CF8-43CE-93C5-53C30DB10E54}"/>
    <cellStyle name="Normal 9 48 2 3 2" xfId="27798" xr:uid="{C718FE84-4985-4B3D-A014-A50D5E201AF5}"/>
    <cellStyle name="Normal 9 48 2 3 3" xfId="42631" xr:uid="{A9480DCE-2FDA-45E6-9573-96AB9C828C65}"/>
    <cellStyle name="Normal 9 48 2 4" xfId="20378" xr:uid="{E3B1EDBE-387F-4E27-B09E-85BD9C9D2D1E}"/>
    <cellStyle name="Normal 9 48 2 5" xfId="35211" xr:uid="{EE0728F0-8C13-4295-AF58-CB322C659E66}"/>
    <cellStyle name="Normal 9 48 3" xfId="6067" xr:uid="{566628D1-BC07-46DC-B93B-03376C6C97A6}"/>
    <cellStyle name="Normal 9 48 3 2" xfId="9305" xr:uid="{9EFC3366-F512-43B7-BB66-B2EE0E7709F5}"/>
    <cellStyle name="Normal 9 48 3 2 2" xfId="16728" xr:uid="{DA9B34CA-08D1-4232-A88C-3728A087AC7A}"/>
    <cellStyle name="Normal 9 48 3 2 2 2" xfId="31566" xr:uid="{8CA88DF1-A7E9-42DF-9B63-7526B1E2064E}"/>
    <cellStyle name="Normal 9 48 3 2 2 3" xfId="46399" xr:uid="{582E7828-3E07-4CEF-9FF4-B7948A5ED95B}"/>
    <cellStyle name="Normal 9 48 3 2 3" xfId="24146" xr:uid="{CC4EEB9A-D458-4FB8-942A-AE7FC857AC21}"/>
    <cellStyle name="Normal 9 48 3 2 4" xfId="38979" xr:uid="{32081E99-92D6-4754-BBDA-E0A7CDF05BEE}"/>
    <cellStyle name="Normal 9 48 3 3" xfId="13490" xr:uid="{9D5899DB-01CE-4948-8B0A-B34213B6C6AA}"/>
    <cellStyle name="Normal 9 48 3 3 2" xfId="28328" xr:uid="{89F4DD0E-04D8-4DC9-96DE-CCF1DB0DBA71}"/>
    <cellStyle name="Normal 9 48 3 3 3" xfId="43161" xr:uid="{544923E8-64F0-45FC-B206-7542ED8E32C4}"/>
    <cellStyle name="Normal 9 48 3 4" xfId="20908" xr:uid="{9C8843F5-8F55-4DAA-86B3-7E320E666F8B}"/>
    <cellStyle name="Normal 9 48 3 5" xfId="35741" xr:uid="{19E897B2-0A6B-4E38-8BA3-7E2A2567425E}"/>
    <cellStyle name="Normal 9 48 4" xfId="4162" xr:uid="{9E16C927-96D0-4CB3-BB98-CBFA68B386DC}"/>
    <cellStyle name="Normal 9 48 4 2" xfId="9760" xr:uid="{C6A62FCE-2CDA-4E37-BE94-FBE922D9F491}"/>
    <cellStyle name="Normal 9 48 4 2 2" xfId="17183" xr:uid="{69EF27F9-8069-4ABD-BED3-2344E4C10E51}"/>
    <cellStyle name="Normal 9 48 4 2 2 2" xfId="32021" xr:uid="{EADD10DF-3779-4F90-8FD0-62A6E269E06D}"/>
    <cellStyle name="Normal 9 48 4 2 2 3" xfId="46854" xr:uid="{09084C6E-7591-498E-A613-8EC7162D37EA}"/>
    <cellStyle name="Normal 9 48 4 2 3" xfId="24601" xr:uid="{71B5A9A9-F479-4D7D-8FC4-077A55638944}"/>
    <cellStyle name="Normal 9 48 4 2 4" xfId="39434" xr:uid="{469CF6A1-24D1-4208-BDF7-97D560B73DAB}"/>
    <cellStyle name="Normal 9 48 4 3" xfId="11582" xr:uid="{D3CA512D-A412-4619-BB72-2E96501EFC48}"/>
    <cellStyle name="Normal 9 48 4 3 2" xfId="26420" xr:uid="{9FDA888E-A464-413D-8708-A0C7530B32BC}"/>
    <cellStyle name="Normal 9 48 4 3 3" xfId="41253" xr:uid="{DB26506F-BE95-4B8D-8E46-882A8167C589}"/>
    <cellStyle name="Normal 9 48 4 4" xfId="19000" xr:uid="{C2CD3756-B88D-426B-A653-AB95A8A61790}"/>
    <cellStyle name="Normal 9 48 4 5" xfId="33833" xr:uid="{9C870003-8984-4572-A8EB-EB305E02AB20}"/>
    <cellStyle name="Normal 9 48 5" xfId="7397" xr:uid="{FEE8541B-F39C-4970-A43C-36C52FAD12C3}"/>
    <cellStyle name="Normal 9 48 5 2" xfId="14820" xr:uid="{64EB788B-824D-4829-85D3-B5F8D23F64B2}"/>
    <cellStyle name="Normal 9 48 5 2 2" xfId="29658" xr:uid="{1ABD2989-9AE6-4BC5-972B-A031A579FB0F}"/>
    <cellStyle name="Normal 9 48 5 2 3" xfId="44491" xr:uid="{4ACDB541-F1DD-4F85-A0FE-BD32A24679D8}"/>
    <cellStyle name="Normal 9 48 5 3" xfId="22238" xr:uid="{C60798D0-7A8B-4003-BC41-2E955FD622A4}"/>
    <cellStyle name="Normal 9 48 5 4" xfId="37071" xr:uid="{D95B0EE7-5AA5-4E1F-B89A-9C4DC0E1B0A8}"/>
    <cellStyle name="Normal 9 48 6" xfId="10278" xr:uid="{3AE70A4F-905C-47DA-B3DA-F30D3CC2C6B9}"/>
    <cellStyle name="Normal 9 48 6 2" xfId="25116" xr:uid="{8F5E6E00-6661-44BB-83A2-EB0CC227EE63}"/>
    <cellStyle name="Normal 9 48 6 3" xfId="39949" xr:uid="{597F0C1D-5934-4674-968A-40DC0763384C}"/>
    <cellStyle name="Normal 9 48 7" xfId="17696" xr:uid="{2C7FFF74-5235-4BDF-A3A3-1B6577F0AAEC}"/>
    <cellStyle name="Normal 9 48 8" xfId="32529" xr:uid="{0765E9A5-161F-4CBB-B628-1DBA83E7F77F}"/>
    <cellStyle name="Normal 9 49" xfId="4163" xr:uid="{4FA4DD62-EBF6-4686-A417-ACADD32505CA}"/>
    <cellStyle name="Normal 9 49 2" xfId="5537" xr:uid="{C9A95CE1-E480-4F91-9DB8-063EF07860AA}"/>
    <cellStyle name="Normal 9 49 2 2" xfId="8776" xr:uid="{90C59E0E-E8A8-40EB-B0E4-D4E490772975}"/>
    <cellStyle name="Normal 9 49 2 2 2" xfId="16199" xr:uid="{D2EE0621-3F08-4650-A1CA-9FC3F4C409B7}"/>
    <cellStyle name="Normal 9 49 2 2 2 2" xfId="31037" xr:uid="{FDEA4E54-951F-4DFF-9DB7-EB4F8F339FA7}"/>
    <cellStyle name="Normal 9 49 2 2 2 3" xfId="45870" xr:uid="{A23701C7-592E-4EAE-82CA-A90AB2EF537D}"/>
    <cellStyle name="Normal 9 49 2 2 3" xfId="23617" xr:uid="{6053910E-F206-4C98-8549-12D58098F82F}"/>
    <cellStyle name="Normal 9 49 2 2 4" xfId="38450" xr:uid="{C7834C77-4008-4C4A-BC24-BF1E8CCB17FC}"/>
    <cellStyle name="Normal 9 49 2 3" xfId="12961" xr:uid="{01E7D34D-3D57-44D1-8FB7-F33BB098E4AC}"/>
    <cellStyle name="Normal 9 49 2 3 2" xfId="27799" xr:uid="{AF346609-730D-4D30-B01B-BD809DBD5E1B}"/>
    <cellStyle name="Normal 9 49 2 3 3" xfId="42632" xr:uid="{BB1E9941-7AA0-44F8-8B4F-E978FB7C0D3E}"/>
    <cellStyle name="Normal 9 49 2 4" xfId="20379" xr:uid="{F1CA00AE-6862-4A16-B714-28C9B1F24548}"/>
    <cellStyle name="Normal 9 49 2 5" xfId="35212" xr:uid="{3A5C44E2-300F-4F2A-8A28-2D02AE01E7DF}"/>
    <cellStyle name="Normal 9 49 3" xfId="7398" xr:uid="{7937B38C-05DC-43AC-819A-7E30B1276D1F}"/>
    <cellStyle name="Normal 9 49 3 2" xfId="14821" xr:uid="{31A4940E-07BD-499C-80A2-E555DF6FA4AC}"/>
    <cellStyle name="Normal 9 49 3 2 2" xfId="29659" xr:uid="{CBB218BA-CA21-4C94-994C-6972117A1A20}"/>
    <cellStyle name="Normal 9 49 3 2 3" xfId="44492" xr:uid="{F6C7D610-3FA4-4422-A63C-4079EE157E71}"/>
    <cellStyle name="Normal 9 49 3 3" xfId="22239" xr:uid="{063B14CD-5A29-4686-A66C-00E561870947}"/>
    <cellStyle name="Normal 9 49 3 4" xfId="37072" xr:uid="{7BA692C6-594A-4ED3-9F22-FBE0CE69ACDA}"/>
    <cellStyle name="Normal 9 49 4" xfId="11583" xr:uid="{102ED171-310E-43EF-8582-4BD157AC085A}"/>
    <cellStyle name="Normal 9 49 4 2" xfId="26421" xr:uid="{2E3AC8A7-A42A-4B39-96F4-832A0A1B1CC9}"/>
    <cellStyle name="Normal 9 49 4 3" xfId="41254" xr:uid="{46761DE8-8FEB-4B04-974B-CEBE006AF6CA}"/>
    <cellStyle name="Normal 9 49 5" xfId="19001" xr:uid="{0FE02085-8FE5-409D-A390-9056C71BEFA3}"/>
    <cellStyle name="Normal 9 49 6" xfId="33834" xr:uid="{AA4562BA-44FE-435A-9FAA-D38494F1FDE9}"/>
    <cellStyle name="Normal 9 5" xfId="1849" xr:uid="{AD665C8B-4F38-47C3-B453-25CC1EA9B7C8}"/>
    <cellStyle name="Normal 9 5 10" xfId="32160" xr:uid="{70CEA49D-AD51-4630-92D3-7C9EFD6DBE45}"/>
    <cellStyle name="Normal 9 5 2" xfId="4165" xr:uid="{B549048E-963F-4F59-AEC5-A9B1E08D4D19}"/>
    <cellStyle name="Normal 9 5 2 2" xfId="5538" xr:uid="{0A12C3E1-C3BF-43D3-A169-62FE3864D15D}"/>
    <cellStyle name="Normal 9 5 2 2 2" xfId="8777" xr:uid="{9A3D25DD-0990-410C-97BB-906B75B2FC53}"/>
    <cellStyle name="Normal 9 5 2 2 2 2" xfId="16200" xr:uid="{00DD340B-2F8C-490B-B209-F75AD150F54B}"/>
    <cellStyle name="Normal 9 5 2 2 2 2 2" xfId="31038" xr:uid="{4D5B96B9-CD92-457A-8A31-4CD85224CA4A}"/>
    <cellStyle name="Normal 9 5 2 2 2 2 3" xfId="45871" xr:uid="{72B764AE-82D9-47C4-8B72-7866C66E8EFE}"/>
    <cellStyle name="Normal 9 5 2 2 2 3" xfId="23618" xr:uid="{BAD28C0E-7815-4B9F-8F2C-981E27A2FF85}"/>
    <cellStyle name="Normal 9 5 2 2 2 4" xfId="38451" xr:uid="{A08BECC3-1C66-4389-A57E-2547463B3D2F}"/>
    <cellStyle name="Normal 9 5 2 2 3" xfId="12962" xr:uid="{64806B8C-117E-4BEF-AF82-8830D251F724}"/>
    <cellStyle name="Normal 9 5 2 2 3 2" xfId="27800" xr:uid="{17CCE316-81B3-4E84-80AA-2671CA29CA9C}"/>
    <cellStyle name="Normal 9 5 2 2 3 3" xfId="42633" xr:uid="{C5EBDB57-5D29-4E50-8F6E-286C7C4FB4B4}"/>
    <cellStyle name="Normal 9 5 2 2 4" xfId="20380" xr:uid="{49B63BCC-1375-4CB9-B69A-5E9526F57099}"/>
    <cellStyle name="Normal 9 5 2 2 5" xfId="35213" xr:uid="{A4942B87-B9E3-49C0-B174-63610E25C48E}"/>
    <cellStyle name="Normal 9 5 2 3" xfId="7400" xr:uid="{12EC8840-5585-4ACE-8ACF-90BE5FB301CA}"/>
    <cellStyle name="Normal 9 5 2 3 2" xfId="14823" xr:uid="{C1032192-880C-4B94-8BEE-381C1AF36948}"/>
    <cellStyle name="Normal 9 5 2 3 2 2" xfId="29661" xr:uid="{BC90206E-3A0B-4BB5-BDE6-8D609B762C5A}"/>
    <cellStyle name="Normal 9 5 2 3 2 3" xfId="44494" xr:uid="{A7A66DF2-7854-4720-8E2C-F32FEDE1BA48}"/>
    <cellStyle name="Normal 9 5 2 3 3" xfId="22241" xr:uid="{2664875E-24AC-4344-B907-87A2C8DB54EE}"/>
    <cellStyle name="Normal 9 5 2 3 4" xfId="37074" xr:uid="{3613B537-3FC0-4D8D-805E-DA6F3619C961}"/>
    <cellStyle name="Normal 9 5 2 4" xfId="11585" xr:uid="{11DEEAB8-603D-44D8-A41B-47764AE934D7}"/>
    <cellStyle name="Normal 9 5 2 4 2" xfId="26423" xr:uid="{4A7C8546-B7F9-4644-BDC4-C325444D6CEC}"/>
    <cellStyle name="Normal 9 5 2 4 3" xfId="41256" xr:uid="{DE13205C-B5C0-4412-8D3D-7D0700DC1C37}"/>
    <cellStyle name="Normal 9 5 2 5" xfId="19003" xr:uid="{9F1AA8F7-4C5F-4CDA-9710-273140693937}"/>
    <cellStyle name="Normal 9 5 2 6" xfId="33836" xr:uid="{EFA33129-DCE0-4656-9B4A-58C712FFA93F}"/>
    <cellStyle name="Normal 9 5 3" xfId="4166" xr:uid="{DD1C3D24-DB13-4187-BACE-FB444E1CE701}"/>
    <cellStyle name="Normal 9 5 3 2" xfId="5539" xr:uid="{C04EF0A6-CFD5-4412-99B8-9DD719C88890}"/>
    <cellStyle name="Normal 9 5 3 2 2" xfId="8778" xr:uid="{122BBB8E-5E15-4AFD-AD52-076A1E2C3259}"/>
    <cellStyle name="Normal 9 5 3 2 2 2" xfId="16201" xr:uid="{E0D342E4-5D0E-48E8-BAB0-39BADBD382D9}"/>
    <cellStyle name="Normal 9 5 3 2 2 2 2" xfId="31039" xr:uid="{DC674143-1552-4880-8EB0-0B347F0AEFD2}"/>
    <cellStyle name="Normal 9 5 3 2 2 2 3" xfId="45872" xr:uid="{832611DA-0F2D-48B3-B57E-ED0460FC4FF5}"/>
    <cellStyle name="Normal 9 5 3 2 2 3" xfId="23619" xr:uid="{FA5AB935-5EAE-4872-8255-1C94DCCCC604}"/>
    <cellStyle name="Normal 9 5 3 2 2 4" xfId="38452" xr:uid="{2EDB91F1-4871-46B6-9E53-502756DC5869}"/>
    <cellStyle name="Normal 9 5 3 2 3" xfId="12963" xr:uid="{4E6544C7-AB3A-48BD-AEB4-B54D3764DE0C}"/>
    <cellStyle name="Normal 9 5 3 2 3 2" xfId="27801" xr:uid="{BC1E6A9A-13C0-4E15-B616-FB10D150B23A}"/>
    <cellStyle name="Normal 9 5 3 2 3 3" xfId="42634" xr:uid="{E4B7B344-230A-4AE1-AFA9-589CF83DF1C4}"/>
    <cellStyle name="Normal 9 5 3 2 4" xfId="20381" xr:uid="{110002BD-3A44-46F7-9F32-57BCECAF1B1E}"/>
    <cellStyle name="Normal 9 5 3 2 5" xfId="35214" xr:uid="{27CBB01B-6F25-4804-9613-062F4EEF4DC4}"/>
    <cellStyle name="Normal 9 5 3 3" xfId="7401" xr:uid="{E174E68A-7024-4AC2-9E15-48886F2F71B2}"/>
    <cellStyle name="Normal 9 5 3 3 2" xfId="14824" xr:uid="{7B87AB16-7A13-4EAF-A48B-D94FB945DA18}"/>
    <cellStyle name="Normal 9 5 3 3 2 2" xfId="29662" xr:uid="{A653282C-D9ED-491A-9506-56AF0A3D3D91}"/>
    <cellStyle name="Normal 9 5 3 3 2 3" xfId="44495" xr:uid="{F1AEA620-CBCB-4199-869B-492DE4B95E12}"/>
    <cellStyle name="Normal 9 5 3 3 3" xfId="22242" xr:uid="{C4ED7A55-7289-4A70-82BC-B00A26EEFF6D}"/>
    <cellStyle name="Normal 9 5 3 3 4" xfId="37075" xr:uid="{64EC477E-EC9D-4B69-A2CE-0E64BD9B8B9D}"/>
    <cellStyle name="Normal 9 5 3 4" xfId="11586" xr:uid="{0B6F20E6-2992-4396-9D92-70F2E4F04C6C}"/>
    <cellStyle name="Normal 9 5 3 4 2" xfId="26424" xr:uid="{A57C1DF0-2CAB-485A-9363-2B4D03965EE2}"/>
    <cellStyle name="Normal 9 5 3 4 3" xfId="41257" xr:uid="{A50AC998-5D25-4CFB-A4E4-D0AF5EF5AAC6}"/>
    <cellStyle name="Normal 9 5 3 5" xfId="19004" xr:uid="{3911C08D-EC7F-43E7-9AC8-269862A53286}"/>
    <cellStyle name="Normal 9 5 3 6" xfId="33837" xr:uid="{FE904500-6D75-4486-93EF-4453D3C854AA}"/>
    <cellStyle name="Normal 9 5 4" xfId="5540" xr:uid="{88D895E0-D0A2-4E1A-BF39-9A310BB2A859}"/>
    <cellStyle name="Normal 9 5 4 2" xfId="8779" xr:uid="{65E1FF31-9D83-4087-A2AE-7A5E58467CEA}"/>
    <cellStyle name="Normal 9 5 4 2 2" xfId="16202" xr:uid="{BE69AE9A-AA80-44E7-B40D-F9E5015C4105}"/>
    <cellStyle name="Normal 9 5 4 2 2 2" xfId="31040" xr:uid="{C4D6BC97-97CD-4225-93CB-72D374A35F8F}"/>
    <cellStyle name="Normal 9 5 4 2 2 3" xfId="45873" xr:uid="{CBAC5432-7363-4A47-B6A6-BE2186A0D89D}"/>
    <cellStyle name="Normal 9 5 4 2 3" xfId="23620" xr:uid="{EFF6C4F7-F94C-48E8-A9E9-D3EB72C692E9}"/>
    <cellStyle name="Normal 9 5 4 2 4" xfId="38453" xr:uid="{CCC29276-E34D-4029-9532-3BE030E2D3C0}"/>
    <cellStyle name="Normal 9 5 4 3" xfId="12964" xr:uid="{731CE07F-1E5C-4263-8296-5F11381150EE}"/>
    <cellStyle name="Normal 9 5 4 3 2" xfId="27802" xr:uid="{18DBCF6E-8522-4A44-81F8-277AB540A84B}"/>
    <cellStyle name="Normal 9 5 4 3 3" xfId="42635" xr:uid="{7CF2DFFF-9E27-4C90-B7AC-50607EA2C95D}"/>
    <cellStyle name="Normal 9 5 4 4" xfId="20382" xr:uid="{C829B324-9C20-41E5-9220-31BDB53CE7E1}"/>
    <cellStyle name="Normal 9 5 4 5" xfId="35215" xr:uid="{0D31E6EE-3217-43B2-8C9E-8BF73C7F740F}"/>
    <cellStyle name="Normal 9 5 5" xfId="5861" xr:uid="{1B1018F7-AAC4-4767-B326-A8B274B651F7}"/>
    <cellStyle name="Normal 9 5 5 2" xfId="9100" xr:uid="{FD4B110A-6577-4B02-86A1-AAC951B0573F}"/>
    <cellStyle name="Normal 9 5 5 2 2" xfId="16523" xr:uid="{E84AE7BD-1A8B-4F13-B248-D5C3B1843450}"/>
    <cellStyle name="Normal 9 5 5 2 2 2" xfId="31361" xr:uid="{F1FA58D9-30BB-469B-BC74-68195A459447}"/>
    <cellStyle name="Normal 9 5 5 2 2 3" xfId="46194" xr:uid="{B249DE19-B820-4343-B5C1-52F3FA314479}"/>
    <cellStyle name="Normal 9 5 5 2 3" xfId="23941" xr:uid="{AECF108F-C828-4F40-B8AE-6854F34ACCDF}"/>
    <cellStyle name="Normal 9 5 5 2 4" xfId="38774" xr:uid="{3B60ED34-3748-42D6-9E8E-65AAF198CEB6}"/>
    <cellStyle name="Normal 9 5 5 3" xfId="13285" xr:uid="{A5E7CDB2-FB94-47EB-9313-AE56800B6D2C}"/>
    <cellStyle name="Normal 9 5 5 3 2" xfId="28123" xr:uid="{1AAB0C1E-966A-492D-A895-3DE467C8F90A}"/>
    <cellStyle name="Normal 9 5 5 3 3" xfId="42956" xr:uid="{DB2209FE-0512-4A08-BE7E-11821D04A4C4}"/>
    <cellStyle name="Normal 9 5 5 4" xfId="20703" xr:uid="{F6927859-D81E-4EC4-8280-5866483C5C99}"/>
    <cellStyle name="Normal 9 5 5 5" xfId="35536" xr:uid="{105029DF-7EE4-4038-8789-6F8DA6BF34B9}"/>
    <cellStyle name="Normal 9 5 6" xfId="4164" xr:uid="{1B14C755-0F8C-4F4E-8273-679E1E6B93FA}"/>
    <cellStyle name="Normal 9 5 6 2" xfId="9761" xr:uid="{EB810FCC-2D1E-4BA6-9617-F27C643F9049}"/>
    <cellStyle name="Normal 9 5 6 2 2" xfId="17184" xr:uid="{99EBCE29-9AF5-448C-951A-C5A137E1D3F4}"/>
    <cellStyle name="Normal 9 5 6 2 2 2" xfId="32022" xr:uid="{FD26B5E5-E3D1-4542-B001-D2C4A3ED727A}"/>
    <cellStyle name="Normal 9 5 6 2 2 3" xfId="46855" xr:uid="{B50A196D-5966-4DF2-AC5F-30461E06ECC8}"/>
    <cellStyle name="Normal 9 5 6 2 3" xfId="24602" xr:uid="{3898C4D9-3BCF-4F94-95DA-26AFD3A0EBF4}"/>
    <cellStyle name="Normal 9 5 6 2 4" xfId="39435" xr:uid="{DC0AD55D-87AA-4918-A27B-1CE3FD93033C}"/>
    <cellStyle name="Normal 9 5 6 3" xfId="11584" xr:uid="{25AD8B8C-728C-4616-9078-663770B8D586}"/>
    <cellStyle name="Normal 9 5 6 3 2" xfId="26422" xr:uid="{2126B3EB-4B84-4629-88DC-0CAE5D0E1912}"/>
    <cellStyle name="Normal 9 5 6 3 3" xfId="41255" xr:uid="{8D4C9D81-41A7-48FB-924E-D80AB884744A}"/>
    <cellStyle name="Normal 9 5 6 4" xfId="19002" xr:uid="{48126C44-A220-40C2-AFA3-8FAA1106671F}"/>
    <cellStyle name="Normal 9 5 6 5" xfId="33835" xr:uid="{F4A3DC11-EFD4-4B56-A854-38B4ADA61FA0}"/>
    <cellStyle name="Normal 9 5 7" xfId="7399" xr:uid="{376CA286-E97A-4E0A-B2F2-ACA8BD37A953}"/>
    <cellStyle name="Normal 9 5 7 2" xfId="14822" xr:uid="{86D46B0D-8FCA-4C23-BC77-280CDB965857}"/>
    <cellStyle name="Normal 9 5 7 2 2" xfId="29660" xr:uid="{0D493784-2D33-49E9-9685-D4BDE3C6AD7A}"/>
    <cellStyle name="Normal 9 5 7 2 3" xfId="44493" xr:uid="{6059B46D-AF71-487A-953B-84D45DC88F79}"/>
    <cellStyle name="Normal 9 5 7 3" xfId="22240" xr:uid="{49121C23-6DC4-4BAB-A259-B40636AC2042}"/>
    <cellStyle name="Normal 9 5 7 4" xfId="37073" xr:uid="{EAB6F153-3274-4DE9-8053-21E183FC1DDE}"/>
    <cellStyle name="Normal 9 5 8" xfId="9909" xr:uid="{E5AA9EB1-ABEF-4A47-B7A5-9D334BB0E150}"/>
    <cellStyle name="Normal 9 5 8 2" xfId="24747" xr:uid="{4EAD1258-A109-460B-A7A8-4F0C6179B52B}"/>
    <cellStyle name="Normal 9 5 8 3" xfId="39580" xr:uid="{895AC2DC-F761-4296-80D2-AB73C6D84A38}"/>
    <cellStyle name="Normal 9 5 9" xfId="17327" xr:uid="{C7AD9A6A-35BE-4A8A-BFF8-9CD9CDC31E2E}"/>
    <cellStyle name="Normal 9 50" xfId="5541" xr:uid="{46A644A3-7888-432A-8E60-1B087921E058}"/>
    <cellStyle name="Normal 9 50 2" xfId="8780" xr:uid="{5DCBE3D1-ED79-45EB-9799-D7094257B119}"/>
    <cellStyle name="Normal 9 50 2 2" xfId="16203" xr:uid="{A3591206-7EBB-49D2-BA0F-AF0C1E14C39D}"/>
    <cellStyle name="Normal 9 50 2 2 2" xfId="31041" xr:uid="{E011A7F4-909B-4CBE-8A44-BA03CE3F76F2}"/>
    <cellStyle name="Normal 9 50 2 2 3" xfId="45874" xr:uid="{9E252CD1-BE95-4540-965A-BA2A099EA895}"/>
    <cellStyle name="Normal 9 50 2 3" xfId="23621" xr:uid="{641CE27D-0FBB-4389-842E-857B6A061969}"/>
    <cellStyle name="Normal 9 50 2 4" xfId="38454" xr:uid="{F5C98407-04B9-43A2-9A14-7B28F4DD7C47}"/>
    <cellStyle name="Normal 9 50 3" xfId="12965" xr:uid="{0A42DA8F-012F-403F-A5D2-280061898F19}"/>
    <cellStyle name="Normal 9 50 3 2" xfId="27803" xr:uid="{A6F82B0B-5536-4C72-83AC-2E282333E564}"/>
    <cellStyle name="Normal 9 50 3 3" xfId="42636" xr:uid="{EF4638B0-2160-40E6-8604-7CB7DBB1BEBA}"/>
    <cellStyle name="Normal 9 50 4" xfId="20383" xr:uid="{C82C12B4-4CA0-4A8F-A630-7154249E6355}"/>
    <cellStyle name="Normal 9 50 5" xfId="35216" xr:uid="{46DBFBA2-5F9B-4CEF-9B96-81444A0D0A64}"/>
    <cellStyle name="Normal 9 51" xfId="5542" xr:uid="{5679FAD3-0CE4-42E1-95D5-981F00478CD5}"/>
    <cellStyle name="Normal 9 51 2" xfId="8781" xr:uid="{6C8831F0-BDDA-4011-B633-0D9C67DD5112}"/>
    <cellStyle name="Normal 9 51 2 2" xfId="16204" xr:uid="{7B6308A0-4F37-4A12-827D-905D44829AF3}"/>
    <cellStyle name="Normal 9 51 2 2 2" xfId="31042" xr:uid="{D55934D4-87F3-4B13-89CC-28B4088257B5}"/>
    <cellStyle name="Normal 9 51 2 2 3" xfId="45875" xr:uid="{AE34F4DB-1C36-484E-9F8A-F65330C0988E}"/>
    <cellStyle name="Normal 9 51 2 3" xfId="23622" xr:uid="{F5505D18-399C-4204-95F7-7D1CB17270E8}"/>
    <cellStyle name="Normal 9 51 2 4" xfId="38455" xr:uid="{7B11D0E0-9DDB-4F30-9E54-0EA2F7847709}"/>
    <cellStyle name="Normal 9 51 3" xfId="12966" xr:uid="{509C4699-1D3B-4A97-B568-C6E13F843099}"/>
    <cellStyle name="Normal 9 51 3 2" xfId="27804" xr:uid="{D09E2E99-53FB-41B2-A20A-AE8B0DD5F8A7}"/>
    <cellStyle name="Normal 9 51 3 3" xfId="42637" xr:uid="{2297D045-3C8E-40F2-8BEC-1901266191A6}"/>
    <cellStyle name="Normal 9 51 4" xfId="20384" xr:uid="{78BCD6D9-A891-4027-B006-6388DA617754}"/>
    <cellStyle name="Normal 9 51 5" xfId="35217" xr:uid="{22CD3F8A-481E-4503-96AD-CE4578D74B1D}"/>
    <cellStyle name="Normal 9 52" xfId="3996" xr:uid="{D6F8BEAE-27DF-46FB-B49F-CCB951FCF5A7}"/>
    <cellStyle name="Normal 9 52 2" xfId="9704" xr:uid="{D75919D8-3BB8-4D98-A1D6-FEA62F50A59B}"/>
    <cellStyle name="Normal 9 52 2 2" xfId="17127" xr:uid="{859010C5-E038-4540-B365-D7C656F8B555}"/>
    <cellStyle name="Normal 9 52 2 2 2" xfId="31965" xr:uid="{41FEA5F4-2C98-49BF-88D0-8AC36731383C}"/>
    <cellStyle name="Normal 9 52 2 2 3" xfId="46798" xr:uid="{C4C526D9-30C3-47D5-B20B-E844AC640E53}"/>
    <cellStyle name="Normal 9 52 2 3" xfId="24545" xr:uid="{D6E06C6C-4438-4726-B2BE-9C84FE379C17}"/>
    <cellStyle name="Normal 9 52 2 4" xfId="39378" xr:uid="{25C4C233-BE93-40DD-A11D-DCA95F578D67}"/>
    <cellStyle name="Normal 9 52 3" xfId="11416" xr:uid="{453BC506-150D-425B-A5A2-3EA14A9912F8}"/>
    <cellStyle name="Normal 9 52 3 2" xfId="26254" xr:uid="{68D95081-0F62-4338-8645-8D10F5C09FB0}"/>
    <cellStyle name="Normal 9 52 3 3" xfId="41087" xr:uid="{8BDA3E10-7464-4EC8-8676-CBA0C941B9DE}"/>
    <cellStyle name="Normal 9 52 4" xfId="18834" xr:uid="{62248F91-EBB9-4322-94EE-E6D454CE0D0E}"/>
    <cellStyle name="Normal 9 52 5" xfId="33667" xr:uid="{2156FEA6-4A97-46FE-8FFB-1C64C1DE9880}"/>
    <cellStyle name="Normal 9 53" xfId="6086" xr:uid="{246CE649-4096-4E77-B3A3-3CC74F08E0D9}"/>
    <cellStyle name="Normal 9 53 2" xfId="9794" xr:uid="{6957EA5A-0917-4832-9CB8-469E2639B43D}"/>
    <cellStyle name="Normal 9 53 2 2" xfId="17214" xr:uid="{F7F6C810-2247-4868-9B3D-27439DFD17FA}"/>
    <cellStyle name="Normal 9 53 2 2 2" xfId="32052" xr:uid="{530B04D4-6D72-4038-9F49-B5A61DF956FE}"/>
    <cellStyle name="Normal 9 53 2 2 3" xfId="46885" xr:uid="{65B6BBCC-26B0-4E33-9F1A-9AFB38126889}"/>
    <cellStyle name="Normal 9 53 2 3" xfId="24632" xr:uid="{44703BC0-FCB5-444E-92EC-45C09A15B55C}"/>
    <cellStyle name="Normal 9 53 2 4" xfId="39465" xr:uid="{28773E9D-4BC9-40FF-B87F-3980ACFF8183}"/>
    <cellStyle name="Normal 9 53 3" xfId="13507" xr:uid="{B2D79FC2-A35C-4138-B8E5-CD06CAF298C0}"/>
    <cellStyle name="Normal 9 53 3 2" xfId="28345" xr:uid="{CABD8200-0039-4489-BB4B-4486B1EE48FB}"/>
    <cellStyle name="Normal 9 53 3 3" xfId="43178" xr:uid="{94204826-18D0-47FD-BC9E-FBEAF3EBE26C}"/>
    <cellStyle name="Normal 9 53 4" xfId="20925" xr:uid="{89D89EB4-EAE8-4B47-9FB1-EB285DC53E9B}"/>
    <cellStyle name="Normal 9 53 5" xfId="35758" xr:uid="{4E42904D-C368-4873-82F0-E553B7D13A2D}"/>
    <cellStyle name="Normal 9 54" xfId="6093" xr:uid="{2B47FAEF-16CC-4D66-B226-3C0FCD08A1AE}"/>
    <cellStyle name="Normal 9 54 2" xfId="9802" xr:uid="{4870CB07-6F2E-43B3-A301-9D76AE8D8AAB}"/>
    <cellStyle name="Normal 9 54 2 2" xfId="17222" xr:uid="{1CCE4EFD-7B04-458D-AF0A-B6138945A165}"/>
    <cellStyle name="Normal 9 54 2 2 2" xfId="32060" xr:uid="{785BD391-2252-44D2-B9A8-95714E189DC6}"/>
    <cellStyle name="Normal 9 54 2 2 3" xfId="46893" xr:uid="{B06A1574-0428-41A2-994A-D998A79F6CE3}"/>
    <cellStyle name="Normal 9 54 2 3" xfId="24640" xr:uid="{DAAB1597-41E6-4889-91D9-D6470DA5081D}"/>
    <cellStyle name="Normal 9 54 2 4" xfId="39473" xr:uid="{5C6345AF-6CBC-462A-8C47-79C3F181A0E9}"/>
    <cellStyle name="Normal 9 54 3" xfId="13515" xr:uid="{15380D74-1CBF-4A83-B087-C001311C90EF}"/>
    <cellStyle name="Normal 9 54 3 2" xfId="28353" xr:uid="{E4822879-AAD0-497B-AC20-876624FFC8E7}"/>
    <cellStyle name="Normal 9 54 3 3" xfId="43186" xr:uid="{70C9A901-EAAA-4F23-A105-1A57A5E1E577}"/>
    <cellStyle name="Normal 9 54 4" xfId="20933" xr:uid="{4E16F699-33E2-40D1-9C74-02CABDB222C2}"/>
    <cellStyle name="Normal 9 54 5" xfId="35766" xr:uid="{18224BF2-026F-4B87-A5D2-F37E0FF5FBC5}"/>
    <cellStyle name="Normal 9 55" xfId="6101" xr:uid="{6F310B0D-DC90-4546-9253-984FEC2EEC1A}"/>
    <cellStyle name="Normal 9 55 2" xfId="13524" xr:uid="{BFF9774B-9CB9-47FF-86F1-034CC06FD414}"/>
    <cellStyle name="Normal 9 55 2 2" xfId="28362" xr:uid="{242C855B-A8F5-4DE9-9F02-8ED21B48BBCF}"/>
    <cellStyle name="Normal 9 55 2 3" xfId="43195" xr:uid="{C2D66DEA-6A65-4164-933A-B1A81CD985DA}"/>
    <cellStyle name="Normal 9 55 3" xfId="20942" xr:uid="{2E7080B1-39EA-4AC0-A43B-3B493212CA39}"/>
    <cellStyle name="Normal 9 55 4" xfId="35775" xr:uid="{8F012900-37BF-4DFC-A704-CC0B5C1BAA30}"/>
    <cellStyle name="Normal 9 56" xfId="9810" xr:uid="{6BDC58AE-8B35-4183-9F93-24C1115A94A8}"/>
    <cellStyle name="Normal 9 56 2" xfId="24648" xr:uid="{FD11F383-848C-401B-99C9-C6C67EA68E34}"/>
    <cellStyle name="Normal 9 56 3" xfId="39481" xr:uid="{6DEF9ABC-942A-4DBE-838B-69A336959F61}"/>
    <cellStyle name="Normal 9 57" xfId="9815" xr:uid="{AF0F4214-4428-42CE-87B9-F9C1E6C88954}"/>
    <cellStyle name="Normal 9 57 2" xfId="24653" xr:uid="{475345C2-869B-4BFD-9C2F-BF3B046D0C1D}"/>
    <cellStyle name="Normal 9 57 3" xfId="39486" xr:uid="{202124EB-2CEB-49E5-ACF3-14F6FC24A4B2}"/>
    <cellStyle name="Normal 9 58" xfId="17233" xr:uid="{5EC39664-6ECD-4E6E-B79E-29276BA3A3FB}"/>
    <cellStyle name="Normal 9 58 2" xfId="46900" xr:uid="{8A634302-7AE3-488F-B57D-11267E3C7C50}"/>
    <cellStyle name="Normal 9 59" xfId="32066" xr:uid="{1D4A23F2-6CA2-421E-BDEF-35771F7C5913}"/>
    <cellStyle name="Normal 9 6" xfId="1843" xr:uid="{71430EDF-9D96-4FBF-9715-89F8906A0710}"/>
    <cellStyle name="Normal 9 6 10" xfId="32223" xr:uid="{02F2E492-52FF-4D13-A55C-0361CCC604E1}"/>
    <cellStyle name="Normal 9 6 2" xfId="4168" xr:uid="{2C306131-3DCC-4231-871F-4B6A9DA9E0C3}"/>
    <cellStyle name="Normal 9 6 2 2" xfId="5543" xr:uid="{F737A059-98C3-44A7-87AD-58CA7C68B062}"/>
    <cellStyle name="Normal 9 6 2 2 2" xfId="8782" xr:uid="{86A60438-D9CC-4207-83D7-1699D18C8914}"/>
    <cellStyle name="Normal 9 6 2 2 2 2" xfId="16205" xr:uid="{E8588385-AE58-4E7F-BAE0-9D7324781ECA}"/>
    <cellStyle name="Normal 9 6 2 2 2 2 2" xfId="31043" xr:uid="{48D7E964-6A0B-41D0-8AB4-948EA79547DA}"/>
    <cellStyle name="Normal 9 6 2 2 2 2 3" xfId="45876" xr:uid="{20A6F495-FCCE-41CD-81A5-E1CD5A748C61}"/>
    <cellStyle name="Normal 9 6 2 2 2 3" xfId="23623" xr:uid="{98A44AE0-5913-42EE-B8D0-A81721ABBF15}"/>
    <cellStyle name="Normal 9 6 2 2 2 4" xfId="38456" xr:uid="{04681122-6743-404B-B7A9-67C8F461E9D0}"/>
    <cellStyle name="Normal 9 6 2 2 3" xfId="12967" xr:uid="{B4DFE85E-11B7-4533-AF31-883102847578}"/>
    <cellStyle name="Normal 9 6 2 2 3 2" xfId="27805" xr:uid="{B42BE9E1-296B-4795-948F-AF6A66C70CB3}"/>
    <cellStyle name="Normal 9 6 2 2 3 3" xfId="42638" xr:uid="{73DFE335-C024-4CC1-8737-E4FE32AD8B21}"/>
    <cellStyle name="Normal 9 6 2 2 4" xfId="20385" xr:uid="{A6098655-C982-42CB-8872-D993464A62EC}"/>
    <cellStyle name="Normal 9 6 2 2 5" xfId="35218" xr:uid="{70C3CC20-4ABB-471D-8F56-1952BBF95A01}"/>
    <cellStyle name="Normal 9 6 2 3" xfId="7403" xr:uid="{C27B4D93-6E3B-4DF4-9A76-49D1285DC44B}"/>
    <cellStyle name="Normal 9 6 2 3 2" xfId="14826" xr:uid="{1C9FC245-4674-45AB-BAFA-FF3853D20859}"/>
    <cellStyle name="Normal 9 6 2 3 2 2" xfId="29664" xr:uid="{BD663824-344E-4E1F-9D75-FB4D68C1E5E8}"/>
    <cellStyle name="Normal 9 6 2 3 2 3" xfId="44497" xr:uid="{E539E2B4-CD3B-4840-A92F-C56DB528724E}"/>
    <cellStyle name="Normal 9 6 2 3 3" xfId="22244" xr:uid="{5BEAE198-392E-47FD-B119-1756F4B6F04E}"/>
    <cellStyle name="Normal 9 6 2 3 4" xfId="37077" xr:uid="{A9AD0C98-2741-4DBD-A975-B2A2010F54C3}"/>
    <cellStyle name="Normal 9 6 2 4" xfId="11588" xr:uid="{44B84357-635F-4EF2-8DE9-1F3D6FC2EAE1}"/>
    <cellStyle name="Normal 9 6 2 4 2" xfId="26426" xr:uid="{350B5C87-21A7-4E4F-8243-F831C408EA3B}"/>
    <cellStyle name="Normal 9 6 2 4 3" xfId="41259" xr:uid="{F2DBE7E1-7650-4326-ADC7-191806D77896}"/>
    <cellStyle name="Normal 9 6 2 5" xfId="19006" xr:uid="{8C851277-3390-46F5-84E7-E0FB62E92019}"/>
    <cellStyle name="Normal 9 6 2 6" xfId="33839" xr:uid="{FD56775C-540D-4E0C-82C0-C8110763A736}"/>
    <cellStyle name="Normal 9 6 3" xfId="4169" xr:uid="{BC62EAD2-857A-4999-BB54-CC82269FF086}"/>
    <cellStyle name="Normal 9 6 3 2" xfId="5544" xr:uid="{4CF69AE5-E506-4DCB-9B99-277E61BF0CDC}"/>
    <cellStyle name="Normal 9 6 3 2 2" xfId="8783" xr:uid="{4B5848F1-F68E-435E-8CD4-D1F956301A1B}"/>
    <cellStyle name="Normal 9 6 3 2 2 2" xfId="16206" xr:uid="{3AD574DE-AC58-4FDC-B13C-75B8493212EA}"/>
    <cellStyle name="Normal 9 6 3 2 2 2 2" xfId="31044" xr:uid="{B70F9F28-441B-40D1-8F19-89A178F2D3F0}"/>
    <cellStyle name="Normal 9 6 3 2 2 2 3" xfId="45877" xr:uid="{BC285178-DB51-48C5-88A9-8D1CA615AB63}"/>
    <cellStyle name="Normal 9 6 3 2 2 3" xfId="23624" xr:uid="{19039913-16D8-46A4-BFC6-D334B5664E60}"/>
    <cellStyle name="Normal 9 6 3 2 2 4" xfId="38457" xr:uid="{37232EEC-27C9-468A-806F-8B956D26AB38}"/>
    <cellStyle name="Normal 9 6 3 2 3" xfId="12968" xr:uid="{74417F29-D48E-4C1B-8576-B0392C3E002E}"/>
    <cellStyle name="Normal 9 6 3 2 3 2" xfId="27806" xr:uid="{2DD1CC0F-753E-4AE6-AB7F-854DF40CFBB6}"/>
    <cellStyle name="Normal 9 6 3 2 3 3" xfId="42639" xr:uid="{42C91A10-BEFC-4569-9F90-7C403D435E3A}"/>
    <cellStyle name="Normal 9 6 3 2 4" xfId="20386" xr:uid="{A9EA7222-05A1-430A-87C9-985D31908C99}"/>
    <cellStyle name="Normal 9 6 3 2 5" xfId="35219" xr:uid="{6B5A97CD-8BB1-434C-96BC-ED9213D9DFF4}"/>
    <cellStyle name="Normal 9 6 3 3" xfId="7404" xr:uid="{FC998EF4-4FAD-4CF5-A9F2-AEF60949AC3F}"/>
    <cellStyle name="Normal 9 6 3 3 2" xfId="14827" xr:uid="{352F50C0-DBA5-4427-A27B-C0642084D9BB}"/>
    <cellStyle name="Normal 9 6 3 3 2 2" xfId="29665" xr:uid="{84343553-69DD-4D25-A8C8-C8850E7E2975}"/>
    <cellStyle name="Normal 9 6 3 3 2 3" xfId="44498" xr:uid="{3DE1F4C0-A882-43D4-BC92-6466A49DC133}"/>
    <cellStyle name="Normal 9 6 3 3 3" xfId="22245" xr:uid="{5375F7F5-E23B-46BC-8254-920DC353EE4D}"/>
    <cellStyle name="Normal 9 6 3 3 4" xfId="37078" xr:uid="{A1FBF90C-BBF8-4A5F-952B-4415DBE59F3E}"/>
    <cellStyle name="Normal 9 6 3 4" xfId="11589" xr:uid="{2C549237-4CD9-4E34-97C6-8D34D9553DF6}"/>
    <cellStyle name="Normal 9 6 3 4 2" xfId="26427" xr:uid="{26AA0ED6-80C6-4962-BC1F-33D0364048D1}"/>
    <cellStyle name="Normal 9 6 3 4 3" xfId="41260" xr:uid="{60D6168D-941C-4A41-A7AE-67FD4A985708}"/>
    <cellStyle name="Normal 9 6 3 5" xfId="19007" xr:uid="{4EC4801A-3D25-4B4E-9529-6741932F541C}"/>
    <cellStyle name="Normal 9 6 3 6" xfId="33840" xr:uid="{18A45B64-DBE9-4516-B14D-58651AE6945D}"/>
    <cellStyle name="Normal 9 6 4" xfId="5545" xr:uid="{DD6F17E2-B54D-4E0C-88CF-B905DEFD1751}"/>
    <cellStyle name="Normal 9 6 4 2" xfId="8784" xr:uid="{EADD3847-8BF1-4756-ADFB-AAF4F97E2713}"/>
    <cellStyle name="Normal 9 6 4 2 2" xfId="16207" xr:uid="{7A85DA4E-6EFE-47CD-8CAF-E6CBA5FC3152}"/>
    <cellStyle name="Normal 9 6 4 2 2 2" xfId="31045" xr:uid="{CDFAB93F-103E-4D5C-8BDB-D9EE6FAAFF02}"/>
    <cellStyle name="Normal 9 6 4 2 2 3" xfId="45878" xr:uid="{F7000D2C-4330-4A6E-9D30-6B279C73C427}"/>
    <cellStyle name="Normal 9 6 4 2 3" xfId="23625" xr:uid="{6417573A-492E-4375-BEDB-122F94CD7C15}"/>
    <cellStyle name="Normal 9 6 4 2 4" xfId="38458" xr:uid="{687FE5F9-312F-4B00-BDDE-4FBABBDCAEFD}"/>
    <cellStyle name="Normal 9 6 4 3" xfId="12969" xr:uid="{6EE9C54C-0A94-4922-85A7-511BD1A95E88}"/>
    <cellStyle name="Normal 9 6 4 3 2" xfId="27807" xr:uid="{2BE3FCED-6921-4530-9F65-EA61146FF32D}"/>
    <cellStyle name="Normal 9 6 4 3 3" xfId="42640" xr:uid="{E4D35FD7-0FCE-460F-A153-2BDFB0AD6BF9}"/>
    <cellStyle name="Normal 9 6 4 4" xfId="20387" xr:uid="{CAE07240-3EA6-4C61-AECD-53D4A2D4BA17}"/>
    <cellStyle name="Normal 9 6 4 5" xfId="35220" xr:uid="{BA40E5D6-5F50-404C-8ADA-8E350D131E54}"/>
    <cellStyle name="Normal 9 6 5" xfId="5795" xr:uid="{F74E98E9-EA30-416F-9108-111EDDB16F28}"/>
    <cellStyle name="Normal 9 6 5 2" xfId="9035" xr:uid="{2EED3A8C-2042-4DA7-8440-756A86B55DE1}"/>
    <cellStyle name="Normal 9 6 5 2 2" xfId="16458" xr:uid="{8FE548CF-26AF-4A10-B3A3-47B8D01CB881}"/>
    <cellStyle name="Normal 9 6 5 2 2 2" xfId="31296" xr:uid="{2192B60D-A46A-4460-AE98-EA8068B84BFC}"/>
    <cellStyle name="Normal 9 6 5 2 2 3" xfId="46129" xr:uid="{45505FEC-450C-4422-9FFF-D9CAF818835D}"/>
    <cellStyle name="Normal 9 6 5 2 3" xfId="23876" xr:uid="{C2DA362E-6901-4E79-91EA-B29B8E3C1F7A}"/>
    <cellStyle name="Normal 9 6 5 2 4" xfId="38709" xr:uid="{C5196330-89DE-4C19-9A2D-E99BFC8470EC}"/>
    <cellStyle name="Normal 9 6 5 3" xfId="13220" xr:uid="{31C39A64-F090-4894-BF3F-AC56D4D51A26}"/>
    <cellStyle name="Normal 9 6 5 3 2" xfId="28058" xr:uid="{F44FEE72-053D-4FE6-82CB-5855CF3BBBEA}"/>
    <cellStyle name="Normal 9 6 5 3 3" xfId="42891" xr:uid="{257BD4D9-85CF-41CF-B15F-B5D0D0AB9C15}"/>
    <cellStyle name="Normal 9 6 5 4" xfId="20638" xr:uid="{1BD1E4E4-C586-460D-955C-D81EE252430C}"/>
    <cellStyle name="Normal 9 6 5 5" xfId="35471" xr:uid="{F6088BED-7E07-4FBD-9A87-0FDA6F6D253A}"/>
    <cellStyle name="Normal 9 6 6" xfId="4167" xr:uid="{15BB174B-70DF-48AF-89C1-06BA29DD6DE1}"/>
    <cellStyle name="Normal 9 6 6 2" xfId="9762" xr:uid="{5358AC15-2454-4884-8D65-E11F6F72B178}"/>
    <cellStyle name="Normal 9 6 6 2 2" xfId="17185" xr:uid="{CC7FD142-1947-4372-873C-80F6BA462D44}"/>
    <cellStyle name="Normal 9 6 6 2 2 2" xfId="32023" xr:uid="{CA6A8510-DFFE-44EA-8B8A-F53CBD25615C}"/>
    <cellStyle name="Normal 9 6 6 2 2 3" xfId="46856" xr:uid="{E952D4E3-4AA2-404B-A5FA-AAC419DF64F3}"/>
    <cellStyle name="Normal 9 6 6 2 3" xfId="24603" xr:uid="{F0C91854-F10E-4B0D-B474-5F00C5284F29}"/>
    <cellStyle name="Normal 9 6 6 2 4" xfId="39436" xr:uid="{44531CD3-7B90-4EC5-9B9F-F851E83E59C4}"/>
    <cellStyle name="Normal 9 6 6 3" xfId="11587" xr:uid="{CC00060F-1579-42EF-A261-83B140301039}"/>
    <cellStyle name="Normal 9 6 6 3 2" xfId="26425" xr:uid="{448A8651-4735-410D-BCDD-9DE1130D6B90}"/>
    <cellStyle name="Normal 9 6 6 3 3" xfId="41258" xr:uid="{C6DBCCB3-F437-4AA9-B27C-5E33FD488549}"/>
    <cellStyle name="Normal 9 6 6 4" xfId="19005" xr:uid="{6530092B-65C6-45CF-8535-2C9A63B729D0}"/>
    <cellStyle name="Normal 9 6 6 5" xfId="33838" xr:uid="{AD44987A-FBCF-4A1F-A588-BCC19E7E27A4}"/>
    <cellStyle name="Normal 9 6 7" xfId="7402" xr:uid="{DE014CF6-0C23-4E2A-BE1C-13FD52C6220E}"/>
    <cellStyle name="Normal 9 6 7 2" xfId="14825" xr:uid="{10386DB4-3825-4AC0-B449-79D111CA400D}"/>
    <cellStyle name="Normal 9 6 7 2 2" xfId="29663" xr:uid="{A06A6A0F-7C4B-4E7A-A2CF-6963A30B0B65}"/>
    <cellStyle name="Normal 9 6 7 2 3" xfId="44496" xr:uid="{1353AA19-B809-46DA-A8F9-5FA8773F73A0}"/>
    <cellStyle name="Normal 9 6 7 3" xfId="22243" xr:uid="{7D742DA6-972E-4607-B144-755D94A0DB4B}"/>
    <cellStyle name="Normal 9 6 7 4" xfId="37076" xr:uid="{611CCCE1-F576-4F00-B834-C64FCED439C3}"/>
    <cellStyle name="Normal 9 6 8" xfId="9972" xr:uid="{9880B395-757F-42BF-B468-17DCFD69AA0E}"/>
    <cellStyle name="Normal 9 6 8 2" xfId="24810" xr:uid="{41AB4598-CFA1-4964-AE01-FA56CAEF620A}"/>
    <cellStyle name="Normal 9 6 8 3" xfId="39643" xr:uid="{8B7D899E-77D8-43E9-B1B7-8169F1122643}"/>
    <cellStyle name="Normal 9 6 9" xfId="17390" xr:uid="{A53665FE-7D0C-4F80-B6B9-38D0D4D6C781}"/>
    <cellStyle name="Normal 9 7" xfId="2414" xr:uid="{F3984B8E-F3BE-4E52-86EB-0470AFB5388E}"/>
    <cellStyle name="Normal 9 7 10" xfId="32231" xr:uid="{FFEC879F-D88A-4EA5-A011-9A5697379CA2}"/>
    <cellStyle name="Normal 9 7 2" xfId="4171" xr:uid="{3C85D067-9D05-4EE1-8A25-C84A722E6563}"/>
    <cellStyle name="Normal 9 7 2 2" xfId="5546" xr:uid="{A773AC28-E04B-4C38-935D-28CEEDAC060C}"/>
    <cellStyle name="Normal 9 7 2 2 2" xfId="8785" xr:uid="{A587571D-AADB-4FEE-8D50-E2554075B8F5}"/>
    <cellStyle name="Normal 9 7 2 2 2 2" xfId="16208" xr:uid="{11DDCFC6-4016-4C0B-AF07-FA7004B0E359}"/>
    <cellStyle name="Normal 9 7 2 2 2 2 2" xfId="31046" xr:uid="{4CA896A2-EB72-485E-82CB-157BC4537CD5}"/>
    <cellStyle name="Normal 9 7 2 2 2 2 3" xfId="45879" xr:uid="{F524BF93-4957-4B49-B331-854CE3DB466B}"/>
    <cellStyle name="Normal 9 7 2 2 2 3" xfId="23626" xr:uid="{63CA3112-38D0-43DC-99BE-A5E69E92BA75}"/>
    <cellStyle name="Normal 9 7 2 2 2 4" xfId="38459" xr:uid="{10301DDC-F5A9-4EE3-94A5-8219F2FB0D74}"/>
    <cellStyle name="Normal 9 7 2 2 3" xfId="12970" xr:uid="{401ABA69-8E60-4859-AFC5-25D4A8BB1F85}"/>
    <cellStyle name="Normal 9 7 2 2 3 2" xfId="27808" xr:uid="{29040853-E5D4-4F3F-9756-B6EAFBC263ED}"/>
    <cellStyle name="Normal 9 7 2 2 3 3" xfId="42641" xr:uid="{8F765920-266B-426D-A23E-C488A037D11D}"/>
    <cellStyle name="Normal 9 7 2 2 4" xfId="20388" xr:uid="{219CEA81-7954-428E-97C2-FFD33B9F5944}"/>
    <cellStyle name="Normal 9 7 2 2 5" xfId="35221" xr:uid="{D71A574B-B130-47DA-9EEB-2F821F3074D9}"/>
    <cellStyle name="Normal 9 7 2 3" xfId="7406" xr:uid="{3A4EDDA7-0083-4162-9763-38B9C0C627AE}"/>
    <cellStyle name="Normal 9 7 2 3 2" xfId="14829" xr:uid="{0EF65A09-2EF8-4E94-B129-47976849922D}"/>
    <cellStyle name="Normal 9 7 2 3 2 2" xfId="29667" xr:uid="{F7E61E5C-CD84-4D48-B4DB-6FCFB8FEFC32}"/>
    <cellStyle name="Normal 9 7 2 3 2 3" xfId="44500" xr:uid="{E35436C0-0F17-4FF7-BCAA-AB32E48653B5}"/>
    <cellStyle name="Normal 9 7 2 3 3" xfId="22247" xr:uid="{65A16FA1-EAE6-4DB3-85A1-159865168EF2}"/>
    <cellStyle name="Normal 9 7 2 3 4" xfId="37080" xr:uid="{181A73EC-2ED8-4BE7-B321-4FAE9CE5018C}"/>
    <cellStyle name="Normal 9 7 2 4" xfId="11591" xr:uid="{1FC23D3F-8459-484B-BC14-937DF73C6086}"/>
    <cellStyle name="Normal 9 7 2 4 2" xfId="26429" xr:uid="{27EDBA3D-5D1B-4599-A690-E6F150BC3BFA}"/>
    <cellStyle name="Normal 9 7 2 4 3" xfId="41262" xr:uid="{0E1ED95B-45EF-491B-99A7-5885BBA0BD22}"/>
    <cellStyle name="Normal 9 7 2 5" xfId="19009" xr:uid="{B815A580-CFE0-4E7A-83F1-3683F23BF782}"/>
    <cellStyle name="Normal 9 7 2 6" xfId="33842" xr:uid="{CBEEA69E-A656-4A76-B3DD-AE7A242BD5DE}"/>
    <cellStyle name="Normal 9 7 3" xfId="4172" xr:uid="{680FF7D7-EA3B-4F17-A615-467A5556EFE8}"/>
    <cellStyle name="Normal 9 7 3 2" xfId="5547" xr:uid="{612472AD-F2D0-4207-9FD8-5293E037E31A}"/>
    <cellStyle name="Normal 9 7 3 2 2" xfId="8786" xr:uid="{FF838A4B-E7F7-4CDD-97B4-774DC626035E}"/>
    <cellStyle name="Normal 9 7 3 2 2 2" xfId="16209" xr:uid="{38A9E17A-8539-4095-B532-2FE2793B4300}"/>
    <cellStyle name="Normal 9 7 3 2 2 2 2" xfId="31047" xr:uid="{610C260A-9E34-44CD-8CAA-96E71D5B8F48}"/>
    <cellStyle name="Normal 9 7 3 2 2 2 3" xfId="45880" xr:uid="{D7D83D08-A910-4ABB-83EF-4B40618B4C86}"/>
    <cellStyle name="Normal 9 7 3 2 2 3" xfId="23627" xr:uid="{55EC6C91-E1C2-45AB-8639-7972937170CB}"/>
    <cellStyle name="Normal 9 7 3 2 2 4" xfId="38460" xr:uid="{5ED71A33-60FC-437B-AD58-CB96B26D23C7}"/>
    <cellStyle name="Normal 9 7 3 2 3" xfId="12971" xr:uid="{A2D18656-BF2D-4B4A-AE06-2C7674A0B2F6}"/>
    <cellStyle name="Normal 9 7 3 2 3 2" xfId="27809" xr:uid="{A3E44C4C-297A-4798-A860-E3A821F57DF0}"/>
    <cellStyle name="Normal 9 7 3 2 3 3" xfId="42642" xr:uid="{F3814CC7-962E-4F6D-A0B7-DE0082C2493F}"/>
    <cellStyle name="Normal 9 7 3 2 4" xfId="20389" xr:uid="{FD0F2528-AA25-454D-8229-DB007FE6AD53}"/>
    <cellStyle name="Normal 9 7 3 2 5" xfId="35222" xr:uid="{DE0E2792-A003-4C47-AB53-D2BDE8FAD00A}"/>
    <cellStyle name="Normal 9 7 3 3" xfId="7407" xr:uid="{8F279B5C-E3DD-4E2D-882E-36CB123C25CD}"/>
    <cellStyle name="Normal 9 7 3 3 2" xfId="14830" xr:uid="{D641DA6C-3F0C-41CC-B4CF-A53BDC735EF2}"/>
    <cellStyle name="Normal 9 7 3 3 2 2" xfId="29668" xr:uid="{FD7073C0-34D0-4190-8629-7558B8A1EDBA}"/>
    <cellStyle name="Normal 9 7 3 3 2 3" xfId="44501" xr:uid="{A9E9C0C3-78E2-4CA9-B5CC-A4AE33DFB172}"/>
    <cellStyle name="Normal 9 7 3 3 3" xfId="22248" xr:uid="{A23C9803-1516-44DA-A329-569A73845ED5}"/>
    <cellStyle name="Normal 9 7 3 3 4" xfId="37081" xr:uid="{9B0D8F8D-3E57-4AEF-8C8A-D68609BA6DE2}"/>
    <cellStyle name="Normal 9 7 3 4" xfId="11592" xr:uid="{BE9FC56B-B42F-4A20-B79C-74C084FF4391}"/>
    <cellStyle name="Normal 9 7 3 4 2" xfId="26430" xr:uid="{B9A41D13-5583-4E96-996C-79E0A1F472D4}"/>
    <cellStyle name="Normal 9 7 3 4 3" xfId="41263" xr:uid="{FB50AE30-D7B0-4F14-8FE5-A53EF7048BAB}"/>
    <cellStyle name="Normal 9 7 3 5" xfId="19010" xr:uid="{795B9661-0025-41F6-86EF-5648507C792C}"/>
    <cellStyle name="Normal 9 7 3 6" xfId="33843" xr:uid="{E8AABD85-D5AB-4A92-8ABE-5BD9CFADCB70}"/>
    <cellStyle name="Normal 9 7 4" xfId="5548" xr:uid="{242F883A-3D3E-4067-AA42-680009ACA63C}"/>
    <cellStyle name="Normal 9 7 4 2" xfId="8787" xr:uid="{9314CD2A-5F45-4455-BE1D-BEF2B515883D}"/>
    <cellStyle name="Normal 9 7 4 2 2" xfId="16210" xr:uid="{E0EE9356-4EB1-42E6-8C65-0D005E0EF71E}"/>
    <cellStyle name="Normal 9 7 4 2 2 2" xfId="31048" xr:uid="{D5DB6171-3EE4-49FF-B149-109D402DF0D1}"/>
    <cellStyle name="Normal 9 7 4 2 2 3" xfId="45881" xr:uid="{85D25D99-55FA-4850-BBA5-F295F150853E}"/>
    <cellStyle name="Normal 9 7 4 2 3" xfId="23628" xr:uid="{62296ACB-37F4-4587-8F52-FCC99A6CECF8}"/>
    <cellStyle name="Normal 9 7 4 2 4" xfId="38461" xr:uid="{7A0008BF-A723-4840-A699-7F44E332895B}"/>
    <cellStyle name="Normal 9 7 4 3" xfId="12972" xr:uid="{C994FAD8-82EA-4F3B-8111-9A997C365991}"/>
    <cellStyle name="Normal 9 7 4 3 2" xfId="27810" xr:uid="{484F2F26-4197-4E12-B27F-F226C72E171C}"/>
    <cellStyle name="Normal 9 7 4 3 3" xfId="42643" xr:uid="{F6D6180F-36A5-4E2C-9BF7-D95A49748391}"/>
    <cellStyle name="Normal 9 7 4 4" xfId="20390" xr:uid="{C3BB07F9-4BAD-462A-BD69-8F75FC3A5979}"/>
    <cellStyle name="Normal 9 7 4 5" xfId="35223" xr:uid="{450DB636-4AFB-449A-BC81-50EC12B50731}"/>
    <cellStyle name="Normal 9 7 5" xfId="5981" xr:uid="{12FD4E5A-38A7-43B6-A36A-A73AB5D4CDA8}"/>
    <cellStyle name="Normal 9 7 5 2" xfId="9219" xr:uid="{BA1C52B3-634E-4DB7-A4B3-09E45D65D519}"/>
    <cellStyle name="Normal 9 7 5 2 2" xfId="16642" xr:uid="{72E54E19-E5F5-4F05-84CB-3F128CE3EC69}"/>
    <cellStyle name="Normal 9 7 5 2 2 2" xfId="31480" xr:uid="{765933BE-18E1-4027-A281-2430F03B1CA4}"/>
    <cellStyle name="Normal 9 7 5 2 2 3" xfId="46313" xr:uid="{B69ABDAC-E577-4E3B-A7E3-D2DB08A25506}"/>
    <cellStyle name="Normal 9 7 5 2 3" xfId="24060" xr:uid="{40B370BA-FD6F-4498-A63C-3E4E5F6748EF}"/>
    <cellStyle name="Normal 9 7 5 2 4" xfId="38893" xr:uid="{915D7474-5376-4FC4-9C78-CABE2EF5A2E7}"/>
    <cellStyle name="Normal 9 7 5 3" xfId="13404" xr:uid="{13DDF8C0-A071-411F-B457-5D22547C3F0F}"/>
    <cellStyle name="Normal 9 7 5 3 2" xfId="28242" xr:uid="{91EAEC09-A3D3-4115-9874-CB0DE9AC43E8}"/>
    <cellStyle name="Normal 9 7 5 3 3" xfId="43075" xr:uid="{4E3113CB-01E5-4739-88BC-567551610807}"/>
    <cellStyle name="Normal 9 7 5 4" xfId="20822" xr:uid="{B3551E0F-DBD6-4884-8470-C82BF7DBAA85}"/>
    <cellStyle name="Normal 9 7 5 5" xfId="35655" xr:uid="{EB12CFD4-72DE-4189-8BC5-8A699A4E49A0}"/>
    <cellStyle name="Normal 9 7 6" xfId="4170" xr:uid="{1B021130-20BE-482A-B970-904136C2555F}"/>
    <cellStyle name="Normal 9 7 6 2" xfId="9763" xr:uid="{F7DABA89-E471-4254-B843-A315533C8233}"/>
    <cellStyle name="Normal 9 7 6 2 2" xfId="17186" xr:uid="{049C1175-039F-4107-B3DE-C67DA56A85E4}"/>
    <cellStyle name="Normal 9 7 6 2 2 2" xfId="32024" xr:uid="{EFDD4F98-E557-40D9-854B-D9BAED1BCF35}"/>
    <cellStyle name="Normal 9 7 6 2 2 3" xfId="46857" xr:uid="{691A065B-1CD9-4C60-B256-16CD97A63597}"/>
    <cellStyle name="Normal 9 7 6 2 3" xfId="24604" xr:uid="{3D5C320A-6D42-4566-ACA3-8ABF9D488E32}"/>
    <cellStyle name="Normal 9 7 6 2 4" xfId="39437" xr:uid="{4B89FFD1-93E1-487B-B500-E4AA481023B4}"/>
    <cellStyle name="Normal 9 7 6 3" xfId="11590" xr:uid="{6FEBECE3-E708-4447-ADD8-686308E567B9}"/>
    <cellStyle name="Normal 9 7 6 3 2" xfId="26428" xr:uid="{57BBCF11-77A5-410E-AA53-0DC51EDC10E9}"/>
    <cellStyle name="Normal 9 7 6 3 3" xfId="41261" xr:uid="{6C3D6DBA-E552-44B8-B39E-8B389E0677C8}"/>
    <cellStyle name="Normal 9 7 6 4" xfId="19008" xr:uid="{0C26338A-90F8-4F8D-B50B-D6A83B11C8AB}"/>
    <cellStyle name="Normal 9 7 6 5" xfId="33841" xr:uid="{2CA62610-0C6F-4709-9DB8-7DC6EEC07AD9}"/>
    <cellStyle name="Normal 9 7 7" xfId="7405" xr:uid="{E9217938-6AA5-477A-8A5E-44EDD64F13B3}"/>
    <cellStyle name="Normal 9 7 7 2" xfId="14828" xr:uid="{2F902023-96A8-4D6B-A139-400F4F868DB1}"/>
    <cellStyle name="Normal 9 7 7 2 2" xfId="29666" xr:uid="{25188ED3-7E48-4911-8255-87BB26F7097D}"/>
    <cellStyle name="Normal 9 7 7 2 3" xfId="44499" xr:uid="{E33EC931-3261-4AD7-BA74-F2AB3B685EF0}"/>
    <cellStyle name="Normal 9 7 7 3" xfId="22246" xr:uid="{2790CB7E-202F-4E28-A434-7F4F0C528BCA}"/>
    <cellStyle name="Normal 9 7 7 4" xfId="37079" xr:uid="{9DF52346-BEFD-4408-8FBF-BF41D4B6E10E}"/>
    <cellStyle name="Normal 9 7 8" xfId="9980" xr:uid="{FFCF571A-2B43-4C0D-B644-EA2DB8722DE7}"/>
    <cellStyle name="Normal 9 7 8 2" xfId="24818" xr:uid="{535785CD-D265-42E6-A23A-8BA9D6B0A7D6}"/>
    <cellStyle name="Normal 9 7 8 3" xfId="39651" xr:uid="{8263BACF-255F-4E66-A6E7-1425DD35DDE1}"/>
    <cellStyle name="Normal 9 7 9" xfId="17398" xr:uid="{8CB34D6B-F836-4136-A20C-0A2513A6B1BB}"/>
    <cellStyle name="Normal 9 8" xfId="2419" xr:uid="{FD04A0EF-F66C-4A8F-8A5D-C2EB69FC40CB}"/>
    <cellStyle name="Normal 9 8 10" xfId="32236" xr:uid="{4116BC9E-46FE-489C-8475-9D49E3637FFE}"/>
    <cellStyle name="Normal 9 8 2" xfId="4174" xr:uid="{80AD4D1C-BF23-4C08-9BCF-2D524AAE9910}"/>
    <cellStyle name="Normal 9 8 2 2" xfId="5549" xr:uid="{4936C683-B3F3-452E-A24D-8C63F389AF2F}"/>
    <cellStyle name="Normal 9 8 2 2 2" xfId="8788" xr:uid="{04466AD3-E16A-4BEB-87E6-7D29F54C283D}"/>
    <cellStyle name="Normal 9 8 2 2 2 2" xfId="16211" xr:uid="{ED49C880-AEE3-458B-93F7-F74A569B3606}"/>
    <cellStyle name="Normal 9 8 2 2 2 2 2" xfId="31049" xr:uid="{9A4AE80F-1E24-47E4-B432-0D38EA1CECA3}"/>
    <cellStyle name="Normal 9 8 2 2 2 2 3" xfId="45882" xr:uid="{BE874771-1972-48EA-9B3C-9B17F975D8D7}"/>
    <cellStyle name="Normal 9 8 2 2 2 3" xfId="23629" xr:uid="{409E9D63-A01E-4A9A-9141-0E1263E67C5E}"/>
    <cellStyle name="Normal 9 8 2 2 2 4" xfId="38462" xr:uid="{86BE8E4A-50CB-4BAB-805A-308D33FCBDB4}"/>
    <cellStyle name="Normal 9 8 2 2 3" xfId="12973" xr:uid="{D1A869F5-939A-4994-96A1-6BFACFEC822C}"/>
    <cellStyle name="Normal 9 8 2 2 3 2" xfId="27811" xr:uid="{084F8F72-5E94-49FA-9F84-8110508F2D93}"/>
    <cellStyle name="Normal 9 8 2 2 3 3" xfId="42644" xr:uid="{23471E34-1BC3-427C-B17B-5F0CC9321CD3}"/>
    <cellStyle name="Normal 9 8 2 2 4" xfId="20391" xr:uid="{54B41C47-5F9A-4DF7-AD82-9FC93F38DA3C}"/>
    <cellStyle name="Normal 9 8 2 2 5" xfId="35224" xr:uid="{8C5ACB8E-440F-4711-8B08-19618EC7BD94}"/>
    <cellStyle name="Normal 9 8 2 3" xfId="7409" xr:uid="{4C7EF724-C53B-46A0-9B6A-AD33A4976F48}"/>
    <cellStyle name="Normal 9 8 2 3 2" xfId="14832" xr:uid="{541230D8-78DC-440A-ACD5-0D2B187B2307}"/>
    <cellStyle name="Normal 9 8 2 3 2 2" xfId="29670" xr:uid="{052FD984-7C41-4F7E-97E8-35FC9A794363}"/>
    <cellStyle name="Normal 9 8 2 3 2 3" xfId="44503" xr:uid="{C2C521A4-7777-4043-A39C-4D107F19B741}"/>
    <cellStyle name="Normal 9 8 2 3 3" xfId="22250" xr:uid="{90439084-8A34-467D-BADB-1DF6962F2A17}"/>
    <cellStyle name="Normal 9 8 2 3 4" xfId="37083" xr:uid="{6D7D40A3-5701-4406-9237-F85D873BA801}"/>
    <cellStyle name="Normal 9 8 2 4" xfId="11594" xr:uid="{056C0159-82DD-472C-BAE9-AD34EB0573F9}"/>
    <cellStyle name="Normal 9 8 2 4 2" xfId="26432" xr:uid="{E97AB28D-11DB-4FB8-AA82-BC0843AE33C3}"/>
    <cellStyle name="Normal 9 8 2 4 3" xfId="41265" xr:uid="{9BFD3328-1B32-4E9C-9773-40158395963B}"/>
    <cellStyle name="Normal 9 8 2 5" xfId="19012" xr:uid="{3050D351-9FB2-404F-8587-BBCA35B5B6B2}"/>
    <cellStyle name="Normal 9 8 2 6" xfId="33845" xr:uid="{BE4E4389-1B10-4095-AE3B-C71368ACC3CA}"/>
    <cellStyle name="Normal 9 8 3" xfId="4175" xr:uid="{0CF43A23-A9F9-4789-8720-9C5238C99305}"/>
    <cellStyle name="Normal 9 8 3 2" xfId="5550" xr:uid="{72AD78C9-0D35-4D83-A775-11F91DD931F9}"/>
    <cellStyle name="Normal 9 8 3 2 2" xfId="8789" xr:uid="{20081BC0-85C2-4CD3-8B13-75DE35618C51}"/>
    <cellStyle name="Normal 9 8 3 2 2 2" xfId="16212" xr:uid="{AF687AE0-2043-42D8-BABF-59E2CA121947}"/>
    <cellStyle name="Normal 9 8 3 2 2 2 2" xfId="31050" xr:uid="{A0C5E602-4811-4A18-A2DC-A87BDED27E27}"/>
    <cellStyle name="Normal 9 8 3 2 2 2 3" xfId="45883" xr:uid="{6B58341F-9617-45CC-BB47-065E94B87984}"/>
    <cellStyle name="Normal 9 8 3 2 2 3" xfId="23630" xr:uid="{CEF13677-CB23-4B34-B017-20711727F9AC}"/>
    <cellStyle name="Normal 9 8 3 2 2 4" xfId="38463" xr:uid="{D6BE78E0-CF25-4233-9072-D7FB7A4D964B}"/>
    <cellStyle name="Normal 9 8 3 2 3" xfId="12974" xr:uid="{44950BEA-8DE2-4433-B822-919D8B1B19B4}"/>
    <cellStyle name="Normal 9 8 3 2 3 2" xfId="27812" xr:uid="{019EC0CE-9356-49FA-881C-AB8EA582A32B}"/>
    <cellStyle name="Normal 9 8 3 2 3 3" xfId="42645" xr:uid="{B4D5B638-FD3F-44F4-9293-C6303DECD035}"/>
    <cellStyle name="Normal 9 8 3 2 4" xfId="20392" xr:uid="{E2DB5FB0-2C95-4015-A535-86CC715DDBF8}"/>
    <cellStyle name="Normal 9 8 3 2 5" xfId="35225" xr:uid="{9F3C5649-BD43-459E-8F2D-6F9F3F647329}"/>
    <cellStyle name="Normal 9 8 3 3" xfId="7410" xr:uid="{1831B1D3-AC5D-42B7-8D37-2A4B7C7983F1}"/>
    <cellStyle name="Normal 9 8 3 3 2" xfId="14833" xr:uid="{4F6B67F8-A566-45F1-AAC8-1773EEFFCBAA}"/>
    <cellStyle name="Normal 9 8 3 3 2 2" xfId="29671" xr:uid="{9E1529BF-5849-40A9-BB28-3E7A4AC60C16}"/>
    <cellStyle name="Normal 9 8 3 3 2 3" xfId="44504" xr:uid="{C345CBA0-8849-48AD-815F-A525EE72A686}"/>
    <cellStyle name="Normal 9 8 3 3 3" xfId="22251" xr:uid="{1F50CC70-1BF7-464B-9981-AACE1EE515D1}"/>
    <cellStyle name="Normal 9 8 3 3 4" xfId="37084" xr:uid="{1C00E323-EF1D-49F8-8B9E-9CD7AF1434B2}"/>
    <cellStyle name="Normal 9 8 3 4" xfId="11595" xr:uid="{409B5EB1-DC65-4B97-87EE-80A166CF01F6}"/>
    <cellStyle name="Normal 9 8 3 4 2" xfId="26433" xr:uid="{8A8371D8-3E09-4016-AEB8-A6498E248603}"/>
    <cellStyle name="Normal 9 8 3 4 3" xfId="41266" xr:uid="{36739267-1C33-41C2-8FE0-3A7198FB21B4}"/>
    <cellStyle name="Normal 9 8 3 5" xfId="19013" xr:uid="{5D7E9749-3F9B-4E03-9553-A438078CEC87}"/>
    <cellStyle name="Normal 9 8 3 6" xfId="33846" xr:uid="{D30114E2-7901-47A3-AF2D-EC827653DD8A}"/>
    <cellStyle name="Normal 9 8 4" xfId="5551" xr:uid="{5EE79A9D-898E-4535-84AA-37B8EE90E888}"/>
    <cellStyle name="Normal 9 8 4 2" xfId="8790" xr:uid="{DE1DF121-446D-42CF-9AE7-E53AC520A424}"/>
    <cellStyle name="Normal 9 8 4 2 2" xfId="16213" xr:uid="{8A64D8BC-792F-4C98-A3DC-1B09423C9083}"/>
    <cellStyle name="Normal 9 8 4 2 2 2" xfId="31051" xr:uid="{C2A4DB8A-C3E5-4A84-80D4-C901D2FF9DB6}"/>
    <cellStyle name="Normal 9 8 4 2 2 3" xfId="45884" xr:uid="{ABB60C46-1AFB-47BE-AD66-E0E6B0090BEC}"/>
    <cellStyle name="Normal 9 8 4 2 3" xfId="23631" xr:uid="{50DD7ACB-958B-44C0-AFD3-03E222440C75}"/>
    <cellStyle name="Normal 9 8 4 2 4" xfId="38464" xr:uid="{FABD05CF-7086-4276-87CD-C1FCBC736997}"/>
    <cellStyle name="Normal 9 8 4 3" xfId="12975" xr:uid="{F28D2BBC-DB4C-4C40-BF21-2249F8309F8F}"/>
    <cellStyle name="Normal 9 8 4 3 2" xfId="27813" xr:uid="{28AD5FDD-0248-4D5E-A33E-C8F8E1A28184}"/>
    <cellStyle name="Normal 9 8 4 3 3" xfId="42646" xr:uid="{0E926A9B-F7AE-4A3F-AC7F-CA9B78EBD9C8}"/>
    <cellStyle name="Normal 9 8 4 4" xfId="20393" xr:uid="{92DFA05F-8C2D-4B64-BD0D-76426E9C471E}"/>
    <cellStyle name="Normal 9 8 4 5" xfId="35226" xr:uid="{C131A250-89FF-4E4B-8E33-B4C1E239FA77}"/>
    <cellStyle name="Normal 9 8 5" xfId="5782" xr:uid="{4763F615-4829-4AAA-9EE8-891F3547721B}"/>
    <cellStyle name="Normal 9 8 5 2" xfId="9022" xr:uid="{2CDC9E56-B0F4-4680-ACA5-E0F267C5A680}"/>
    <cellStyle name="Normal 9 8 5 2 2" xfId="16445" xr:uid="{1DD0EB1B-CB65-4644-BB33-1B3DA959A269}"/>
    <cellStyle name="Normal 9 8 5 2 2 2" xfId="31283" xr:uid="{5D834508-07BB-4CB1-9803-A818F59987ED}"/>
    <cellStyle name="Normal 9 8 5 2 2 3" xfId="46116" xr:uid="{1CD7C43E-C393-454B-A1D6-40A117C63253}"/>
    <cellStyle name="Normal 9 8 5 2 3" xfId="23863" xr:uid="{5CCDB1CF-E60E-4CB4-B1EF-6682EAB01EAA}"/>
    <cellStyle name="Normal 9 8 5 2 4" xfId="38696" xr:uid="{7FD46258-28FD-49F4-BF92-2349201A4CDE}"/>
    <cellStyle name="Normal 9 8 5 3" xfId="13207" xr:uid="{9B4D4032-EEFF-45C2-881B-A0D1C32E6C7E}"/>
    <cellStyle name="Normal 9 8 5 3 2" xfId="28045" xr:uid="{E0113020-6F3B-4D2E-A331-3329B173DC5B}"/>
    <cellStyle name="Normal 9 8 5 3 3" xfId="42878" xr:uid="{A9D37FA4-D201-4043-9C57-2A39B6D18715}"/>
    <cellStyle name="Normal 9 8 5 4" xfId="20625" xr:uid="{866F900B-4909-4FDA-9F00-F21BC7728A64}"/>
    <cellStyle name="Normal 9 8 5 5" xfId="35458" xr:uid="{18A01DE5-CB1A-4B11-BB33-566E89E54260}"/>
    <cellStyle name="Normal 9 8 6" xfId="4173" xr:uid="{9EC6A024-4956-40BE-96C1-2C1DBB68BE91}"/>
    <cellStyle name="Normal 9 8 6 2" xfId="9764" xr:uid="{7AF82307-D660-4964-8A96-5A5CB6CCE64A}"/>
    <cellStyle name="Normal 9 8 6 2 2" xfId="17187" xr:uid="{69F6464D-F37B-414E-A215-FB6ECD4908CA}"/>
    <cellStyle name="Normal 9 8 6 2 2 2" xfId="32025" xr:uid="{4011A345-EB7F-4D63-8782-0F9AAA1563FF}"/>
    <cellStyle name="Normal 9 8 6 2 2 3" xfId="46858" xr:uid="{C29BFD9C-271D-4011-B72A-916EB6A8FAB6}"/>
    <cellStyle name="Normal 9 8 6 2 3" xfId="24605" xr:uid="{D96FE55D-6DCD-4AD3-8B65-6C5028EA1F1B}"/>
    <cellStyle name="Normal 9 8 6 2 4" xfId="39438" xr:uid="{B8C151ED-E2D2-43E2-B47C-E34CAE28D3C5}"/>
    <cellStyle name="Normal 9 8 6 3" xfId="11593" xr:uid="{8938BAEB-409F-4E9D-8EF1-AE5C9C9063FD}"/>
    <cellStyle name="Normal 9 8 6 3 2" xfId="26431" xr:uid="{085B42FF-4488-413D-BE4B-527471A9EC68}"/>
    <cellStyle name="Normal 9 8 6 3 3" xfId="41264" xr:uid="{F86FACA7-9CF9-492C-891C-AF71D911490F}"/>
    <cellStyle name="Normal 9 8 6 4" xfId="19011" xr:uid="{214B6848-2F1D-47E0-8468-6B9D9C9AC821}"/>
    <cellStyle name="Normal 9 8 6 5" xfId="33844" xr:uid="{01ED309C-FFFC-4D3D-B900-FA792B46B174}"/>
    <cellStyle name="Normal 9 8 7" xfId="7408" xr:uid="{BE47B33A-14CA-4453-95D0-343478C8E742}"/>
    <cellStyle name="Normal 9 8 7 2" xfId="14831" xr:uid="{ED9FC7D1-534D-46C2-8792-D9107A2186F5}"/>
    <cellStyle name="Normal 9 8 7 2 2" xfId="29669" xr:uid="{8BEFFA99-ADCF-4A10-8531-920B2CBF7347}"/>
    <cellStyle name="Normal 9 8 7 2 3" xfId="44502" xr:uid="{C47ED56C-53FA-4570-8CC7-8EE776D0F688}"/>
    <cellStyle name="Normal 9 8 7 3" xfId="22249" xr:uid="{FAA0DFED-C077-487E-A68B-3CE55CA19A88}"/>
    <cellStyle name="Normal 9 8 7 4" xfId="37082" xr:uid="{A9D19AF5-C23E-4189-B8F0-53A1DCB7124A}"/>
    <cellStyle name="Normal 9 8 8" xfId="9985" xr:uid="{699F8FFD-563D-4C01-8F20-26506BEBB6B4}"/>
    <cellStyle name="Normal 9 8 8 2" xfId="24823" xr:uid="{F22D53FB-63AD-45A6-A77C-C047DFAA4C25}"/>
    <cellStyle name="Normal 9 8 8 3" xfId="39656" xr:uid="{3720FB9F-093F-42B0-985E-644E29C78935}"/>
    <cellStyle name="Normal 9 8 9" xfId="17403" xr:uid="{107A764B-F958-44E0-B021-D6D7E992C028}"/>
    <cellStyle name="Normal 9 9" xfId="2205" xr:uid="{9DEF37C1-3724-4ED8-BCF1-453A6C371E7B}"/>
    <cellStyle name="Normal 9 9 10" xfId="4177" xr:uid="{A02F3185-E4B8-4212-8C44-D82837C19BE2}"/>
    <cellStyle name="Normal 9 9 10 2" xfId="5552" xr:uid="{E4BC3D12-5EB1-4A80-A2FB-08754CB90AA2}"/>
    <cellStyle name="Normal 9 9 10 2 2" xfId="8791" xr:uid="{176EBF72-C16A-461C-9C79-660A5AF4822C}"/>
    <cellStyle name="Normal 9 9 10 2 2 2" xfId="16214" xr:uid="{33CE40C6-707E-41EB-B105-6C3CEA462FCB}"/>
    <cellStyle name="Normal 9 9 10 2 2 2 2" xfId="31052" xr:uid="{FD52751A-36FA-446B-BC14-7396544143B8}"/>
    <cellStyle name="Normal 9 9 10 2 2 2 3" xfId="45885" xr:uid="{8DCB293B-09EC-430D-A8D8-81CE724D3A28}"/>
    <cellStyle name="Normal 9 9 10 2 2 3" xfId="23632" xr:uid="{5E5836F2-5479-4619-A508-60BCAE0A78C1}"/>
    <cellStyle name="Normal 9 9 10 2 2 4" xfId="38465" xr:uid="{ACADF618-1CB2-4070-8BF8-3E23BCA09D7F}"/>
    <cellStyle name="Normal 9 9 10 2 3" xfId="12976" xr:uid="{C3F99E64-7A99-4C4F-978D-5D19A8A3E615}"/>
    <cellStyle name="Normal 9 9 10 2 3 2" xfId="27814" xr:uid="{72720400-D286-4556-B696-18E03B592FB4}"/>
    <cellStyle name="Normal 9 9 10 2 3 3" xfId="42647" xr:uid="{833A273E-F661-4775-9B33-7AFC648805E7}"/>
    <cellStyle name="Normal 9 9 10 2 4" xfId="20394" xr:uid="{615BAFA2-D868-4440-8627-CDC5624F44BC}"/>
    <cellStyle name="Normal 9 9 10 2 5" xfId="35227" xr:uid="{9D3F9F1A-7A26-4082-9F65-0E986D31B391}"/>
    <cellStyle name="Normal 9 9 10 3" xfId="7412" xr:uid="{2BCC990A-87E6-46D2-96DA-FB1162FCF527}"/>
    <cellStyle name="Normal 9 9 10 3 2" xfId="14835" xr:uid="{71063FE9-74F9-4800-A843-4C728C5DEC12}"/>
    <cellStyle name="Normal 9 9 10 3 2 2" xfId="29673" xr:uid="{74363FD3-2C49-463E-BC3E-E847CE02559B}"/>
    <cellStyle name="Normal 9 9 10 3 2 3" xfId="44506" xr:uid="{50DB5CFD-6942-4BEC-BEA9-370065A405F9}"/>
    <cellStyle name="Normal 9 9 10 3 3" xfId="22253" xr:uid="{B2629954-5CAB-425D-9066-56A250600CBE}"/>
    <cellStyle name="Normal 9 9 10 3 4" xfId="37086" xr:uid="{5AD8E6D7-6F60-4AFB-87C5-A1C368BCEC1F}"/>
    <cellStyle name="Normal 9 9 10 4" xfId="11597" xr:uid="{E6926B2C-B27E-4CB3-866B-9217EBDD8CEB}"/>
    <cellStyle name="Normal 9 9 10 4 2" xfId="26435" xr:uid="{2243C4E3-A29B-4AA9-A857-982AC6A05497}"/>
    <cellStyle name="Normal 9 9 10 4 3" xfId="41268" xr:uid="{809BA74F-C715-406E-99A5-FF8BD0C5EBB5}"/>
    <cellStyle name="Normal 9 9 10 5" xfId="19015" xr:uid="{9FD39C51-35AF-4F41-AF1A-7D59CF3403E9}"/>
    <cellStyle name="Normal 9 9 10 6" xfId="33848" xr:uid="{6EB52B28-CE90-40E5-B86A-2B9A97FA466B}"/>
    <cellStyle name="Normal 9 9 11" xfId="5553" xr:uid="{4C62A0C9-44DB-4077-ACD3-51AC07D74351}"/>
    <cellStyle name="Normal 9 9 11 2" xfId="8792" xr:uid="{9BC87540-72AB-4E7C-81C1-FF54315FCA53}"/>
    <cellStyle name="Normal 9 9 11 2 2" xfId="16215" xr:uid="{1088C7C6-1887-4C0E-A9EE-B335D25758CA}"/>
    <cellStyle name="Normal 9 9 11 2 2 2" xfId="31053" xr:uid="{F8913450-84D1-40E1-B02D-730D397604AA}"/>
    <cellStyle name="Normal 9 9 11 2 2 3" xfId="45886" xr:uid="{0FEE68A2-C57D-496C-85CF-378615BF977B}"/>
    <cellStyle name="Normal 9 9 11 2 3" xfId="23633" xr:uid="{CFBE1D99-A156-43EF-AC11-1CB3A09F88F4}"/>
    <cellStyle name="Normal 9 9 11 2 4" xfId="38466" xr:uid="{E06410AF-4D1B-4944-A0CE-987279BD03FD}"/>
    <cellStyle name="Normal 9 9 11 3" xfId="12977" xr:uid="{C9B64E4D-A105-4FCE-8EE0-35633B3A73F6}"/>
    <cellStyle name="Normal 9 9 11 3 2" xfId="27815" xr:uid="{B6FA0C38-C40E-4721-A5B3-7754264A598F}"/>
    <cellStyle name="Normal 9 9 11 3 3" xfId="42648" xr:uid="{D2238EEC-C3E0-45A6-8063-65580182F900}"/>
    <cellStyle name="Normal 9 9 11 4" xfId="20395" xr:uid="{9BE45352-8E64-450F-806D-A502A09A80FD}"/>
    <cellStyle name="Normal 9 9 11 5" xfId="35228" xr:uid="{2786CB3C-8B97-4DDB-B51B-5A94D217BB66}"/>
    <cellStyle name="Normal 9 9 12" xfId="5675" xr:uid="{5DA839C0-E37D-4105-BB4C-E6A53D4861E7}"/>
    <cellStyle name="Normal 9 9 12 2" xfId="8915" xr:uid="{C1348197-F5D5-465D-833A-49E3F3DDA18F}"/>
    <cellStyle name="Normal 9 9 12 2 2" xfId="16338" xr:uid="{0BFFFC76-A88A-4F70-A5F5-397F9706141C}"/>
    <cellStyle name="Normal 9 9 12 2 2 2" xfId="31176" xr:uid="{DE513B91-7FA6-4042-BBC1-12CC361EBE02}"/>
    <cellStyle name="Normal 9 9 12 2 2 3" xfId="46009" xr:uid="{A99BD778-F4F5-44D8-A2DD-31A9AEFD33C7}"/>
    <cellStyle name="Normal 9 9 12 2 3" xfId="23756" xr:uid="{45F86496-B091-4A67-893E-FE1F741B9EBD}"/>
    <cellStyle name="Normal 9 9 12 2 4" xfId="38589" xr:uid="{13F544EA-451E-4D21-9402-C3D4FE298E20}"/>
    <cellStyle name="Normal 9 9 12 3" xfId="13100" xr:uid="{ECDD43A5-1F6C-4D4D-BBD6-E1B08CEBEF92}"/>
    <cellStyle name="Normal 9 9 12 3 2" xfId="27938" xr:uid="{EBD22F2D-5528-4BA4-91B1-417799086CA7}"/>
    <cellStyle name="Normal 9 9 12 3 3" xfId="42771" xr:uid="{7BF98222-3834-487A-8285-E2227E7FC66C}"/>
    <cellStyle name="Normal 9 9 12 4" xfId="20518" xr:uid="{BC229685-8371-4DF6-84EE-B52EB1F6DDAC}"/>
    <cellStyle name="Normal 9 9 12 5" xfId="35351" xr:uid="{F5F49681-0EF3-489A-BC0E-594D096446B3}"/>
    <cellStyle name="Normal 9 9 13" xfId="4176" xr:uid="{0B3DC3CA-6324-4103-8FCB-EE8D3982D8D6}"/>
    <cellStyle name="Normal 9 9 13 2" xfId="9765" xr:uid="{FD9F3B59-D8B9-4241-A39A-40199AC77132}"/>
    <cellStyle name="Normal 9 9 13 2 2" xfId="17188" xr:uid="{8514CD63-3AD0-426E-84D1-2A0F9CEB921D}"/>
    <cellStyle name="Normal 9 9 13 2 2 2" xfId="32026" xr:uid="{DC709F77-B64F-4FD8-BF91-DF5300B46FB0}"/>
    <cellStyle name="Normal 9 9 13 2 2 3" xfId="46859" xr:uid="{810E8A84-5119-4F0D-A044-3B6DCC9F0D2B}"/>
    <cellStyle name="Normal 9 9 13 2 3" xfId="24606" xr:uid="{CC804FB9-C0E9-4795-9AA0-406036D6C3AE}"/>
    <cellStyle name="Normal 9 9 13 2 4" xfId="39439" xr:uid="{E07EC741-CE3C-48B9-B52B-72919718AF8E}"/>
    <cellStyle name="Normal 9 9 13 3" xfId="11596" xr:uid="{13932270-5A09-4189-AE0E-E8486E0AB7B6}"/>
    <cellStyle name="Normal 9 9 13 3 2" xfId="26434" xr:uid="{942D7768-6268-455A-B853-5550778B8E9C}"/>
    <cellStyle name="Normal 9 9 13 3 3" xfId="41267" xr:uid="{6733EB6D-378E-49BC-9EB0-D749DFCA2A9C}"/>
    <cellStyle name="Normal 9 9 13 4" xfId="19014" xr:uid="{A0119358-B6A6-4F93-9510-574C04BFE311}"/>
    <cellStyle name="Normal 9 9 13 5" xfId="33847" xr:uid="{FA2C1A71-3725-42DC-87BA-FBE186FDB244}"/>
    <cellStyle name="Normal 9 9 14" xfId="7411" xr:uid="{72DC6463-BBCB-489C-B1B6-75926560D31A}"/>
    <cellStyle name="Normal 9 9 14 2" xfId="14834" xr:uid="{4D65E45E-D9BD-4669-A7A7-79052F82272E}"/>
    <cellStyle name="Normal 9 9 14 2 2" xfId="29672" xr:uid="{5A1AC3CB-64EF-4DB4-A5A5-1F58B42DD0BE}"/>
    <cellStyle name="Normal 9 9 14 2 3" xfId="44505" xr:uid="{0B1BFD70-E543-4AB0-B9ED-97171D01C997}"/>
    <cellStyle name="Normal 9 9 14 3" xfId="22252" xr:uid="{18E1BAE3-D8C1-4A9D-ABC0-6F45B03A21C5}"/>
    <cellStyle name="Normal 9 9 14 4" xfId="37085" xr:uid="{9B4E8926-ACDA-416B-B4FC-EC53E81BA979}"/>
    <cellStyle name="Normal 9 9 15" xfId="9819" xr:uid="{9A94A910-2E07-4F25-AAC7-8DE34C382C0E}"/>
    <cellStyle name="Normal 9 9 15 2" xfId="24657" xr:uid="{52187F31-02B1-42EA-933E-3F60D63A852D}"/>
    <cellStyle name="Normal 9 9 15 3" xfId="39490" xr:uid="{DB914EC0-E412-408B-95AB-7ACE569B7D23}"/>
    <cellStyle name="Normal 9 9 16" xfId="17237" xr:uid="{D38F9136-DDED-427A-94BF-FE8C085EED30}"/>
    <cellStyle name="Normal 9 9 17" xfId="32070" xr:uid="{557B7424-8B1C-4601-B8B2-02C7BF1C5849}"/>
    <cellStyle name="Normal 9 9 2" xfId="2212" xr:uid="{571D4A77-1E09-4B40-87F9-5DD807A448A8}"/>
    <cellStyle name="Normal 9 9 2 10" xfId="17254" xr:uid="{2A58F4C7-E555-450F-A80F-C4D4B164AC2C}"/>
    <cellStyle name="Normal 9 9 2 11" xfId="32087" xr:uid="{E6D3CAFE-7058-4ED3-86CD-0111EE5F7999}"/>
    <cellStyle name="Normal 9 9 2 2" xfId="2303" xr:uid="{A8FDD1F2-CFD6-4190-944A-134156DCAB8A}"/>
    <cellStyle name="Normal 9 9 2 2 10" xfId="32126" xr:uid="{296794E4-4E79-4B57-93B9-C1E4C48DE218}"/>
    <cellStyle name="Normal 9 9 2 2 2" xfId="4180" xr:uid="{D2650CA5-1FA0-4BCF-AF30-DFC36E5CCCC1}"/>
    <cellStyle name="Normal 9 9 2 2 2 2" xfId="5554" xr:uid="{D3B76786-1373-444D-A16A-91431602D3C2}"/>
    <cellStyle name="Normal 9 9 2 2 2 2 2" xfId="8793" xr:uid="{50FDCF84-176F-49F9-857E-CAAFD92E6B97}"/>
    <cellStyle name="Normal 9 9 2 2 2 2 2 2" xfId="16216" xr:uid="{E6D0A6C8-30CA-4E58-A585-8AD7CE2CB4CB}"/>
    <cellStyle name="Normal 9 9 2 2 2 2 2 2 2" xfId="31054" xr:uid="{DF97B53A-75B9-40FC-8C99-891CF0A228B0}"/>
    <cellStyle name="Normal 9 9 2 2 2 2 2 2 3" xfId="45887" xr:uid="{41BFF53A-43B9-41A6-B64E-33AE43D4D6DE}"/>
    <cellStyle name="Normal 9 9 2 2 2 2 2 3" xfId="23634" xr:uid="{9CE68F31-55D7-4229-8335-CC8B415C418F}"/>
    <cellStyle name="Normal 9 9 2 2 2 2 2 4" xfId="38467" xr:uid="{5D38B85B-88BE-487A-97AF-511375ABA4D8}"/>
    <cellStyle name="Normal 9 9 2 2 2 2 3" xfId="12978" xr:uid="{06C889CB-38D3-4BE3-A74C-A7A4E51B73A4}"/>
    <cellStyle name="Normal 9 9 2 2 2 2 3 2" xfId="27816" xr:uid="{7A6E9832-46B8-4811-93BC-86C5909FCB86}"/>
    <cellStyle name="Normal 9 9 2 2 2 2 3 3" xfId="42649" xr:uid="{0D2E0B23-DD98-420E-8D2C-D932C3326A04}"/>
    <cellStyle name="Normal 9 9 2 2 2 2 4" xfId="20396" xr:uid="{C84B7D2F-652C-495F-AC58-4796486A80EF}"/>
    <cellStyle name="Normal 9 9 2 2 2 2 5" xfId="35229" xr:uid="{CF65383C-3C30-425B-BD9F-9C8F9705A46D}"/>
    <cellStyle name="Normal 9 9 2 2 2 3" xfId="7415" xr:uid="{5C772B46-6B75-409D-B29A-65B9C95A2D07}"/>
    <cellStyle name="Normal 9 9 2 2 2 3 2" xfId="14838" xr:uid="{A6D1070E-CC4D-405B-9A92-7AFE66EC4131}"/>
    <cellStyle name="Normal 9 9 2 2 2 3 2 2" xfId="29676" xr:uid="{CA0B9BB8-1EA5-4084-A9D7-7DC13DDC1065}"/>
    <cellStyle name="Normal 9 9 2 2 2 3 2 3" xfId="44509" xr:uid="{CE199D83-E1B0-4A3E-A555-350A46D9018A}"/>
    <cellStyle name="Normal 9 9 2 2 2 3 3" xfId="22256" xr:uid="{6D072127-DA7E-4F0D-A292-7DB347842FB2}"/>
    <cellStyle name="Normal 9 9 2 2 2 3 4" xfId="37089" xr:uid="{1D85AF6F-C2DC-4299-B757-75F8140A5552}"/>
    <cellStyle name="Normal 9 9 2 2 2 4" xfId="11600" xr:uid="{9678D6DA-090C-4713-ADC7-ED32CD9CE09F}"/>
    <cellStyle name="Normal 9 9 2 2 2 4 2" xfId="26438" xr:uid="{AF632DDC-862F-4CE8-83AC-4907A91CBF4F}"/>
    <cellStyle name="Normal 9 9 2 2 2 4 3" xfId="41271" xr:uid="{92504AE9-EFB8-413D-9917-657A42BB9A9B}"/>
    <cellStyle name="Normal 9 9 2 2 2 5" xfId="19018" xr:uid="{EE38F882-F063-47C9-BDE7-D2D4DB17267C}"/>
    <cellStyle name="Normal 9 9 2 2 2 6" xfId="33851" xr:uid="{B2C6D354-D6CC-4FE4-B5A3-B3F1ABB32AB6}"/>
    <cellStyle name="Normal 9 9 2 2 3" xfId="4181" xr:uid="{49A443D2-01AF-4629-B7B7-AEF6BEE01E51}"/>
    <cellStyle name="Normal 9 9 2 2 3 2" xfId="5555" xr:uid="{5D0D8881-13CA-469E-A90E-EF67958A5E49}"/>
    <cellStyle name="Normal 9 9 2 2 3 2 2" xfId="8794" xr:uid="{DC0A8387-6EFA-4A16-A9B5-FEB6D7908CA1}"/>
    <cellStyle name="Normal 9 9 2 2 3 2 2 2" xfId="16217" xr:uid="{741A75F0-CCCD-4FDA-8AE2-11D960D8631F}"/>
    <cellStyle name="Normal 9 9 2 2 3 2 2 2 2" xfId="31055" xr:uid="{D3707C7B-9017-4AAE-8B79-D4F17D1DB15D}"/>
    <cellStyle name="Normal 9 9 2 2 3 2 2 2 3" xfId="45888" xr:uid="{ABD58C41-CC7A-459F-83C0-3754C83E552B}"/>
    <cellStyle name="Normal 9 9 2 2 3 2 2 3" xfId="23635" xr:uid="{5ACD6171-4BD7-450E-A24F-B809BE0A827D}"/>
    <cellStyle name="Normal 9 9 2 2 3 2 2 4" xfId="38468" xr:uid="{E60A5B3F-93BF-45DF-8C3E-3B6E24185470}"/>
    <cellStyle name="Normal 9 9 2 2 3 2 3" xfId="12979" xr:uid="{89A42A92-3293-40FB-A244-CA88509A1DC7}"/>
    <cellStyle name="Normal 9 9 2 2 3 2 3 2" xfId="27817" xr:uid="{CF9327D7-060A-484B-A38E-9480922DEC70}"/>
    <cellStyle name="Normal 9 9 2 2 3 2 3 3" xfId="42650" xr:uid="{7C10BFED-32DE-4875-8510-A3695CF3AF25}"/>
    <cellStyle name="Normal 9 9 2 2 3 2 4" xfId="20397" xr:uid="{004C5E24-EA02-4163-B0F2-DA2EF50FA60E}"/>
    <cellStyle name="Normal 9 9 2 2 3 2 5" xfId="35230" xr:uid="{18887372-314C-442A-AD18-E5B92AECFB8B}"/>
    <cellStyle name="Normal 9 9 2 2 3 3" xfId="7416" xr:uid="{8771ECD7-EC44-41C7-9721-8749C843B827}"/>
    <cellStyle name="Normal 9 9 2 2 3 3 2" xfId="14839" xr:uid="{27C4A9AD-A69B-4469-925D-5C6CCE4C3853}"/>
    <cellStyle name="Normal 9 9 2 2 3 3 2 2" xfId="29677" xr:uid="{2B0A3539-53EF-4AAB-BBBB-7D6C8004E0E7}"/>
    <cellStyle name="Normal 9 9 2 2 3 3 2 3" xfId="44510" xr:uid="{9902F44B-C6D4-416F-84F2-9B8331E13D44}"/>
    <cellStyle name="Normal 9 9 2 2 3 3 3" xfId="22257" xr:uid="{76E8963F-377E-472D-B301-7C94529C0173}"/>
    <cellStyle name="Normal 9 9 2 2 3 3 4" xfId="37090" xr:uid="{4E1990A2-145A-40B3-AB0C-CC5F6841F182}"/>
    <cellStyle name="Normal 9 9 2 2 3 4" xfId="11601" xr:uid="{992F231D-011E-492A-A205-861EFA85C4DC}"/>
    <cellStyle name="Normal 9 9 2 2 3 4 2" xfId="26439" xr:uid="{7B751DBD-E925-45C9-9B66-FB9444293AD7}"/>
    <cellStyle name="Normal 9 9 2 2 3 4 3" xfId="41272" xr:uid="{4A5E5CEB-CD04-4C83-B7BC-5D760CA82720}"/>
    <cellStyle name="Normal 9 9 2 2 3 5" xfId="19019" xr:uid="{CAAF99C6-691B-46EA-8598-3ED3EBDCB5A1}"/>
    <cellStyle name="Normal 9 9 2 2 3 6" xfId="33852" xr:uid="{25208DE9-3821-46BD-B8C3-01B836D3990C}"/>
    <cellStyle name="Normal 9 9 2 2 4" xfId="5556" xr:uid="{616874A8-C125-4550-8F50-3F283B5F05CF}"/>
    <cellStyle name="Normal 9 9 2 2 4 2" xfId="8795" xr:uid="{1D8B692D-A1F9-4DF0-B555-A223CCAF64FB}"/>
    <cellStyle name="Normal 9 9 2 2 4 2 2" xfId="16218" xr:uid="{000491C1-EDD4-47B7-B9D1-F51CC31B38FF}"/>
    <cellStyle name="Normal 9 9 2 2 4 2 2 2" xfId="31056" xr:uid="{5FB7335B-F3B8-4056-A03C-66547E2F715D}"/>
    <cellStyle name="Normal 9 9 2 2 4 2 2 3" xfId="45889" xr:uid="{CB69FFF7-5B38-4836-86A5-6E2B32F7CAFC}"/>
    <cellStyle name="Normal 9 9 2 2 4 2 3" xfId="23636" xr:uid="{BF841AFF-1300-4639-87FD-FA9517A57D87}"/>
    <cellStyle name="Normal 9 9 2 2 4 2 4" xfId="38469" xr:uid="{7E09B748-8F44-4981-BD22-1DE50EC6BA47}"/>
    <cellStyle name="Normal 9 9 2 2 4 3" xfId="12980" xr:uid="{DDB0F069-CE3C-49ED-AC0C-F08509F34884}"/>
    <cellStyle name="Normal 9 9 2 2 4 3 2" xfId="27818" xr:uid="{273B38E8-6E21-401A-82DE-FDA2B15297DC}"/>
    <cellStyle name="Normal 9 9 2 2 4 3 3" xfId="42651" xr:uid="{C2AD73DA-C8F6-4667-B42D-C316595368FA}"/>
    <cellStyle name="Normal 9 9 2 2 4 4" xfId="20398" xr:uid="{84C8900D-00C1-44C4-825B-8ADF43664CE2}"/>
    <cellStyle name="Normal 9 9 2 2 4 5" xfId="35231" xr:uid="{99B05CDC-EF80-43BF-A26E-C5904B4B1012}"/>
    <cellStyle name="Normal 9 9 2 2 5" xfId="5650" xr:uid="{D11DAB9D-E7BC-47FF-8852-6D5E86CA1F69}"/>
    <cellStyle name="Normal 9 9 2 2 5 2" xfId="8890" xr:uid="{C27310B0-CB7F-4844-AF0E-1C7AD2CB486D}"/>
    <cellStyle name="Normal 9 9 2 2 5 2 2" xfId="16313" xr:uid="{20B68149-AC35-48F1-A1CE-6E0077E8B859}"/>
    <cellStyle name="Normal 9 9 2 2 5 2 2 2" xfId="31151" xr:uid="{AE597323-2337-4BF1-85DD-802181050586}"/>
    <cellStyle name="Normal 9 9 2 2 5 2 2 3" xfId="45984" xr:uid="{DD3C3734-12C7-470E-A470-E2CED5487B62}"/>
    <cellStyle name="Normal 9 9 2 2 5 2 3" xfId="23731" xr:uid="{4F53E66A-4C5B-4E91-A7B8-4A8A43EE81B9}"/>
    <cellStyle name="Normal 9 9 2 2 5 2 4" xfId="38564" xr:uid="{45920BB8-9E56-4701-A28D-C86CB10B8DA4}"/>
    <cellStyle name="Normal 9 9 2 2 5 3" xfId="13075" xr:uid="{DE7926EF-77B9-4903-B878-5B8046680D63}"/>
    <cellStyle name="Normal 9 9 2 2 5 3 2" xfId="27913" xr:uid="{8E8B66BB-6D5C-4722-B425-F537174F2B7A}"/>
    <cellStyle name="Normal 9 9 2 2 5 3 3" xfId="42746" xr:uid="{E645D710-0800-4486-9A0F-30851BFFB878}"/>
    <cellStyle name="Normal 9 9 2 2 5 4" xfId="20493" xr:uid="{4D494856-8044-4756-A6F6-9D0D2253AC04}"/>
    <cellStyle name="Normal 9 9 2 2 5 5" xfId="35326" xr:uid="{4CD3DD09-8363-4EF9-89F0-152707A47889}"/>
    <cellStyle name="Normal 9 9 2 2 6" xfId="4179" xr:uid="{D5BC3C60-80BF-4C09-BC36-1206DED62EC8}"/>
    <cellStyle name="Normal 9 9 2 2 6 2" xfId="9767" xr:uid="{986BAB5F-C59D-4A80-8CA9-3072E8428FE0}"/>
    <cellStyle name="Normal 9 9 2 2 6 2 2" xfId="17190" xr:uid="{030DA8A8-BE5E-4477-BE33-1B65BFE0BC14}"/>
    <cellStyle name="Normal 9 9 2 2 6 2 2 2" xfId="32028" xr:uid="{E5C9B529-6349-48AF-92C1-374BE6E7A0C9}"/>
    <cellStyle name="Normal 9 9 2 2 6 2 2 3" xfId="46861" xr:uid="{F219DBDD-CA35-4B87-8FB7-15B302EA85B7}"/>
    <cellStyle name="Normal 9 9 2 2 6 2 3" xfId="24608" xr:uid="{0C278A6C-04A9-4BB9-AD5E-5A22DBC2A0C6}"/>
    <cellStyle name="Normal 9 9 2 2 6 2 4" xfId="39441" xr:uid="{C28165E8-B64C-4C85-A290-E98633357322}"/>
    <cellStyle name="Normal 9 9 2 2 6 3" xfId="11599" xr:uid="{1B08A4EA-B403-433B-922E-24E6EB76D42D}"/>
    <cellStyle name="Normal 9 9 2 2 6 3 2" xfId="26437" xr:uid="{2AE470AA-330D-4746-92E5-3425EB1F1276}"/>
    <cellStyle name="Normal 9 9 2 2 6 3 3" xfId="41270" xr:uid="{AB0B8C2E-DEA8-46BE-A708-EA18E01DD571}"/>
    <cellStyle name="Normal 9 9 2 2 6 4" xfId="19017" xr:uid="{9BC37742-07C3-4B1E-8E27-648F6FDEE9BC}"/>
    <cellStyle name="Normal 9 9 2 2 6 5" xfId="33850" xr:uid="{2BAB5EEE-D2ED-498C-862D-ED3CF326B899}"/>
    <cellStyle name="Normal 9 9 2 2 7" xfId="7414" xr:uid="{2FC52DED-3E6A-484C-92D5-FCCB901B4684}"/>
    <cellStyle name="Normal 9 9 2 2 7 2" xfId="14837" xr:uid="{8A049F68-0F9B-443B-9536-689B5C0581B3}"/>
    <cellStyle name="Normal 9 9 2 2 7 2 2" xfId="29675" xr:uid="{76666A68-D680-4F03-9ED4-691EF703A383}"/>
    <cellStyle name="Normal 9 9 2 2 7 2 3" xfId="44508" xr:uid="{39082175-382D-469B-9FE0-B7ED96350108}"/>
    <cellStyle name="Normal 9 9 2 2 7 3" xfId="22255" xr:uid="{70FBC217-CBFB-4CA8-9184-DB611FBD0556}"/>
    <cellStyle name="Normal 9 9 2 2 7 4" xfId="37088" xr:uid="{997A1EAE-9A2E-408F-96DE-F4D252D4E9B5}"/>
    <cellStyle name="Normal 9 9 2 2 8" xfId="9875" xr:uid="{067077E4-637D-439F-9C76-E317608279B0}"/>
    <cellStyle name="Normal 9 9 2 2 8 2" xfId="24713" xr:uid="{2E38EF14-8153-4C66-84FB-7FA7FBDD85BA}"/>
    <cellStyle name="Normal 9 9 2 2 8 3" xfId="39546" xr:uid="{DD772C24-6F85-4895-9692-44A129EC6657}"/>
    <cellStyle name="Normal 9 9 2 2 9" xfId="17293" xr:uid="{C3C00675-8B74-4BBD-8678-6A3154C2E969}"/>
    <cellStyle name="Normal 9 9 2 3" xfId="4182" xr:uid="{8DD31318-A2B4-4B3E-A9B0-D3D014DBBEC3}"/>
    <cellStyle name="Normal 9 9 2 3 2" xfId="5557" xr:uid="{8D47FE7F-C1BC-4AFB-8729-5818D0253940}"/>
    <cellStyle name="Normal 9 9 2 3 2 2" xfId="8796" xr:uid="{CE06CD20-5950-4AB1-8724-074875D2D6CB}"/>
    <cellStyle name="Normal 9 9 2 3 2 2 2" xfId="16219" xr:uid="{466679D6-471E-4682-89F7-11BDC8F1AE9B}"/>
    <cellStyle name="Normal 9 9 2 3 2 2 2 2" xfId="31057" xr:uid="{100B7547-6FD9-4D11-B62A-43F644BCFBF3}"/>
    <cellStyle name="Normal 9 9 2 3 2 2 2 3" xfId="45890" xr:uid="{7DEFD824-B17E-4526-979C-F222BEC48B2A}"/>
    <cellStyle name="Normal 9 9 2 3 2 2 3" xfId="23637" xr:uid="{78B41DE3-20FB-44D8-9A0C-3F1FAC59FE05}"/>
    <cellStyle name="Normal 9 9 2 3 2 2 4" xfId="38470" xr:uid="{C750D73C-C408-4924-8302-D754B3BF1086}"/>
    <cellStyle name="Normal 9 9 2 3 2 3" xfId="12981" xr:uid="{1FB39EBD-1E5A-40D2-B7E5-6DBD304AD103}"/>
    <cellStyle name="Normal 9 9 2 3 2 3 2" xfId="27819" xr:uid="{9062FFEE-2023-43D6-B782-09C9DC035286}"/>
    <cellStyle name="Normal 9 9 2 3 2 3 3" xfId="42652" xr:uid="{98767599-E0A9-465F-BB2B-3BE0534BD7A1}"/>
    <cellStyle name="Normal 9 9 2 3 2 4" xfId="20399" xr:uid="{91608293-622D-4EC6-8E9B-DF7A243497DC}"/>
    <cellStyle name="Normal 9 9 2 3 2 5" xfId="35232" xr:uid="{41125B0E-4746-452E-B17E-B5E9A6813DB6}"/>
    <cellStyle name="Normal 9 9 2 3 3" xfId="7417" xr:uid="{9DD8471B-C1DB-4AE8-AE8B-9B31058B1602}"/>
    <cellStyle name="Normal 9 9 2 3 3 2" xfId="14840" xr:uid="{6404C8C7-6B04-4D26-BDC7-D9A0F276AD26}"/>
    <cellStyle name="Normal 9 9 2 3 3 2 2" xfId="29678" xr:uid="{4F873390-6D01-4C13-AE1D-6EE62B7ACDDE}"/>
    <cellStyle name="Normal 9 9 2 3 3 2 3" xfId="44511" xr:uid="{D3268E26-A736-4603-9B04-67EFB911851D}"/>
    <cellStyle name="Normal 9 9 2 3 3 3" xfId="22258" xr:uid="{972FBCD1-3150-4AA7-947E-F322C33263ED}"/>
    <cellStyle name="Normal 9 9 2 3 3 4" xfId="37091" xr:uid="{0E25D541-579D-43B8-97BB-467B5045F975}"/>
    <cellStyle name="Normal 9 9 2 3 4" xfId="11602" xr:uid="{E3B3F80F-E23B-49FE-A587-CDAEFFFF73D5}"/>
    <cellStyle name="Normal 9 9 2 3 4 2" xfId="26440" xr:uid="{1E82E922-0C24-402F-B674-A3887F1C6F9E}"/>
    <cellStyle name="Normal 9 9 2 3 4 3" xfId="41273" xr:uid="{A81685E7-8E95-4037-8599-9D84EA3D3D45}"/>
    <cellStyle name="Normal 9 9 2 3 5" xfId="19020" xr:uid="{575D76E1-B972-4A03-A1D6-B5B9AEE81EDA}"/>
    <cellStyle name="Normal 9 9 2 3 6" xfId="33853" xr:uid="{5BF157FE-E2E1-4864-8995-FC83A436B34B}"/>
    <cellStyle name="Normal 9 9 2 4" xfId="4183" xr:uid="{4F082514-A1D5-46CD-9098-CD2CA5582E7E}"/>
    <cellStyle name="Normal 9 9 2 4 2" xfId="5558" xr:uid="{055DC62F-9CC9-4561-9A12-9993B4081A53}"/>
    <cellStyle name="Normal 9 9 2 4 2 2" xfId="8797" xr:uid="{77051BAA-6501-4A5C-884C-5411F154CAE6}"/>
    <cellStyle name="Normal 9 9 2 4 2 2 2" xfId="16220" xr:uid="{B8BF5CF8-97D5-4CB3-857C-866B9B5A8752}"/>
    <cellStyle name="Normal 9 9 2 4 2 2 2 2" xfId="31058" xr:uid="{46AAB812-41DC-4FF6-8E07-9DA0FB8F01C9}"/>
    <cellStyle name="Normal 9 9 2 4 2 2 2 3" xfId="45891" xr:uid="{D8FF0F65-497E-462F-8D12-48AA475CC55E}"/>
    <cellStyle name="Normal 9 9 2 4 2 2 3" xfId="23638" xr:uid="{B33E065E-5791-4DA6-92F7-98E14AA8150A}"/>
    <cellStyle name="Normal 9 9 2 4 2 2 4" xfId="38471" xr:uid="{452B6F34-4B3F-4066-AEB0-630F01679EE0}"/>
    <cellStyle name="Normal 9 9 2 4 2 3" xfId="12982" xr:uid="{8B888399-F0E9-49BD-911E-312A84D21766}"/>
    <cellStyle name="Normal 9 9 2 4 2 3 2" xfId="27820" xr:uid="{0F0DCCDF-A5C8-4A64-93F0-C009D870CA4C}"/>
    <cellStyle name="Normal 9 9 2 4 2 3 3" xfId="42653" xr:uid="{CD00002A-6F05-42F9-B514-88FEB50F6831}"/>
    <cellStyle name="Normal 9 9 2 4 2 4" xfId="20400" xr:uid="{4CCE8AE3-9EA1-4BE1-BB3D-5198A7384D0F}"/>
    <cellStyle name="Normal 9 9 2 4 2 5" xfId="35233" xr:uid="{178677E6-F480-41E1-9FF0-0D671D1B8A03}"/>
    <cellStyle name="Normal 9 9 2 4 3" xfId="7418" xr:uid="{0A82A74A-1666-426E-B999-764B3511D66C}"/>
    <cellStyle name="Normal 9 9 2 4 3 2" xfId="14841" xr:uid="{E1E7A805-1ED3-4803-B7FB-27EBC1360B76}"/>
    <cellStyle name="Normal 9 9 2 4 3 2 2" xfId="29679" xr:uid="{B87E7A09-8CD2-49A0-9B88-F10CAB8B7FD3}"/>
    <cellStyle name="Normal 9 9 2 4 3 2 3" xfId="44512" xr:uid="{30BD52BE-5D45-4573-A604-AFEFAE438A30}"/>
    <cellStyle name="Normal 9 9 2 4 3 3" xfId="22259" xr:uid="{DFA737CD-A602-4E35-AC6C-F94B493C8EC7}"/>
    <cellStyle name="Normal 9 9 2 4 3 4" xfId="37092" xr:uid="{09A2DAE3-3251-4AE8-9151-97D63A9603E5}"/>
    <cellStyle name="Normal 9 9 2 4 4" xfId="11603" xr:uid="{72C5BE5F-4B6C-473D-904E-35163C55B92E}"/>
    <cellStyle name="Normal 9 9 2 4 4 2" xfId="26441" xr:uid="{02F370A1-FED1-4681-A1A0-A03A7D75020C}"/>
    <cellStyle name="Normal 9 9 2 4 4 3" xfId="41274" xr:uid="{C3056DD8-05EC-4205-8127-E246D3F3FAD7}"/>
    <cellStyle name="Normal 9 9 2 4 5" xfId="19021" xr:uid="{B41E4BBA-08CA-46BE-8D92-602A63C91F25}"/>
    <cellStyle name="Normal 9 9 2 4 6" xfId="33854" xr:uid="{F95955C4-976F-4356-A9BF-9390C6B7C998}"/>
    <cellStyle name="Normal 9 9 2 5" xfId="5559" xr:uid="{59A1BA3B-B5D0-492C-BB1F-F7FAD67B25E8}"/>
    <cellStyle name="Normal 9 9 2 5 2" xfId="8798" xr:uid="{D685E29F-5B4C-4397-9A18-E901A68C8DAD}"/>
    <cellStyle name="Normal 9 9 2 5 2 2" xfId="16221" xr:uid="{9B9B187C-44D2-4C5C-9CEA-CD71F3D70BEF}"/>
    <cellStyle name="Normal 9 9 2 5 2 2 2" xfId="31059" xr:uid="{FE5D0851-4442-4E47-8677-AF553ECE7472}"/>
    <cellStyle name="Normal 9 9 2 5 2 2 3" xfId="45892" xr:uid="{9053FF41-41A4-4C59-AE16-222E58BD7E05}"/>
    <cellStyle name="Normal 9 9 2 5 2 3" xfId="23639" xr:uid="{5FC85D80-FA74-473D-8993-388E8D0B5F37}"/>
    <cellStyle name="Normal 9 9 2 5 2 4" xfId="38472" xr:uid="{FDD05411-5395-4A75-9193-44506429C9C2}"/>
    <cellStyle name="Normal 9 9 2 5 3" xfId="12983" xr:uid="{F2C4364E-629B-4BDB-AA04-5DF9FA54DB05}"/>
    <cellStyle name="Normal 9 9 2 5 3 2" xfId="27821" xr:uid="{789A1341-A119-4820-B341-97656EE11D64}"/>
    <cellStyle name="Normal 9 9 2 5 3 3" xfId="42654" xr:uid="{26824923-C636-45D0-88CD-9A41471049F9}"/>
    <cellStyle name="Normal 9 9 2 5 4" xfId="20401" xr:uid="{79F8844B-35CB-4C94-8567-EB9FD89C5C74}"/>
    <cellStyle name="Normal 9 9 2 5 5" xfId="35234" xr:uid="{C142F9E2-6DDE-41CD-BD64-7E933AEAF7D8}"/>
    <cellStyle name="Normal 9 9 2 6" xfId="5980" xr:uid="{362BFE02-F6EC-4B12-9365-68D6D8A0A2E0}"/>
    <cellStyle name="Normal 9 9 2 6 2" xfId="9218" xr:uid="{68095345-17C0-4EF1-8B80-072B96AAF92A}"/>
    <cellStyle name="Normal 9 9 2 6 2 2" xfId="16641" xr:uid="{614158C8-D413-4AAD-A616-A5CFF4B35C2A}"/>
    <cellStyle name="Normal 9 9 2 6 2 2 2" xfId="31479" xr:uid="{05FBBEA7-A972-4581-B916-C46D465567DC}"/>
    <cellStyle name="Normal 9 9 2 6 2 2 3" xfId="46312" xr:uid="{E1CE2E1C-2A7D-4796-8E67-C138F0D473D1}"/>
    <cellStyle name="Normal 9 9 2 6 2 3" xfId="24059" xr:uid="{2DE41B0D-3E19-48E2-B17D-B1C1F5A7F62B}"/>
    <cellStyle name="Normal 9 9 2 6 2 4" xfId="38892" xr:uid="{D5BFCF04-931A-4141-8C0C-9F74813A0D17}"/>
    <cellStyle name="Normal 9 9 2 6 3" xfId="13403" xr:uid="{B8CF3444-9B89-40F3-9ADF-AF849CA974A4}"/>
    <cellStyle name="Normal 9 9 2 6 3 2" xfId="28241" xr:uid="{7B171DD4-B0E6-480A-A092-B1AD18597B91}"/>
    <cellStyle name="Normal 9 9 2 6 3 3" xfId="43074" xr:uid="{FB3BC16A-BF36-45F3-909A-85F6CF000AB1}"/>
    <cellStyle name="Normal 9 9 2 6 4" xfId="20821" xr:uid="{D4631FFA-A3A8-4412-82DD-FF882E887AB3}"/>
    <cellStyle name="Normal 9 9 2 6 5" xfId="35654" xr:uid="{7587DF3B-966A-4AE5-BFD7-45E76D9231CF}"/>
    <cellStyle name="Normal 9 9 2 7" xfId="4178" xr:uid="{F4342EFC-6DBE-42EA-8FF2-CB2A079C2770}"/>
    <cellStyle name="Normal 9 9 2 7 2" xfId="9766" xr:uid="{6AB7B65B-B657-4608-8D00-0641470D2BA5}"/>
    <cellStyle name="Normal 9 9 2 7 2 2" xfId="17189" xr:uid="{45EE16E3-00EB-4FA5-B13A-D478E7AA92CD}"/>
    <cellStyle name="Normal 9 9 2 7 2 2 2" xfId="32027" xr:uid="{ACBAFDC0-8378-4B40-BBC7-5AB64D45085B}"/>
    <cellStyle name="Normal 9 9 2 7 2 2 3" xfId="46860" xr:uid="{78DAC207-F803-42F5-B386-B97A601D03C9}"/>
    <cellStyle name="Normal 9 9 2 7 2 3" xfId="24607" xr:uid="{876D3619-3E7A-4E84-9028-32773D39112E}"/>
    <cellStyle name="Normal 9 9 2 7 2 4" xfId="39440" xr:uid="{6B798604-7B16-4BFB-88EF-B9EB865DE513}"/>
    <cellStyle name="Normal 9 9 2 7 3" xfId="11598" xr:uid="{5E64E74B-2097-4DB0-A458-7C8EFA939FAB}"/>
    <cellStyle name="Normal 9 9 2 7 3 2" xfId="26436" xr:uid="{A4D34279-CA59-4399-9569-CAFA9C28AC0D}"/>
    <cellStyle name="Normal 9 9 2 7 3 3" xfId="41269" xr:uid="{53C8A7AD-211A-4C40-B21A-33FE5AEE8D88}"/>
    <cellStyle name="Normal 9 9 2 7 4" xfId="19016" xr:uid="{7F0A3783-342C-484A-B2A0-7D9E5C7CF365}"/>
    <cellStyle name="Normal 9 9 2 7 5" xfId="33849" xr:uid="{D2145977-361B-4621-95FB-36C67BA3317B}"/>
    <cellStyle name="Normal 9 9 2 8" xfId="7413" xr:uid="{D5A4B557-D176-4B56-B386-7EF4CF456CB3}"/>
    <cellStyle name="Normal 9 9 2 8 2" xfId="14836" xr:uid="{A94015B1-63AC-4BFF-9D74-C0BCD3C666FA}"/>
    <cellStyle name="Normal 9 9 2 8 2 2" xfId="29674" xr:uid="{7D618946-8DA3-42F4-94EE-D59EA5EF5039}"/>
    <cellStyle name="Normal 9 9 2 8 2 3" xfId="44507" xr:uid="{71B36796-A85E-4C8A-9A92-A2E675266392}"/>
    <cellStyle name="Normal 9 9 2 8 3" xfId="22254" xr:uid="{7132C3FB-E42F-46AE-8F3C-63360F8FF74A}"/>
    <cellStyle name="Normal 9 9 2 8 4" xfId="37087" xr:uid="{518E0EA1-3D6E-4717-AF26-72785699D671}"/>
    <cellStyle name="Normal 9 9 2 9" xfId="9836" xr:uid="{D6E4BD85-0538-4F38-A79A-19692AA973B1}"/>
    <cellStyle name="Normal 9 9 2 9 2" xfId="24674" xr:uid="{6237FE2D-A7D7-4186-9941-C8D0B62D5C70}"/>
    <cellStyle name="Normal 9 9 2 9 3" xfId="39507" xr:uid="{0F51E760-B438-453D-A3B1-1B21DB443A83}"/>
    <cellStyle name="Normal 9 9 3" xfId="2288" xr:uid="{6458A464-9A30-43F5-A78D-1C1F0BA47B0B}"/>
    <cellStyle name="Normal 9 9 3 10" xfId="32109" xr:uid="{266FE6F4-5C90-49B2-8971-D2D1DBDEDA70}"/>
    <cellStyle name="Normal 9 9 3 2" xfId="4185" xr:uid="{A5813FB7-394F-45E6-BB1D-A9A21A35F16D}"/>
    <cellStyle name="Normal 9 9 3 2 2" xfId="5560" xr:uid="{A89FA641-A544-43D5-A4D2-244FF852BBC4}"/>
    <cellStyle name="Normal 9 9 3 2 2 2" xfId="8799" xr:uid="{5685F92A-E8BC-4564-8140-B77DC585734B}"/>
    <cellStyle name="Normal 9 9 3 2 2 2 2" xfId="16222" xr:uid="{6936880E-368D-4B55-A0B4-679E57313FE4}"/>
    <cellStyle name="Normal 9 9 3 2 2 2 2 2" xfId="31060" xr:uid="{61DA3FA1-5603-4AEA-819C-BD1EF6F59C30}"/>
    <cellStyle name="Normal 9 9 3 2 2 2 2 3" xfId="45893" xr:uid="{F73C49C3-1A65-4CC4-B427-66F87B6543C6}"/>
    <cellStyle name="Normal 9 9 3 2 2 2 3" xfId="23640" xr:uid="{73D4DB67-CE8D-4CCC-A397-2BC8AF72E4CF}"/>
    <cellStyle name="Normal 9 9 3 2 2 2 4" xfId="38473" xr:uid="{588AAF66-0D58-43F5-8795-1F98E7E076E9}"/>
    <cellStyle name="Normal 9 9 3 2 2 3" xfId="12984" xr:uid="{0D45228A-2974-4270-9E4D-F3F746A23D1A}"/>
    <cellStyle name="Normal 9 9 3 2 2 3 2" xfId="27822" xr:uid="{4B756D01-8CB7-40D7-9F7B-60D107E454C6}"/>
    <cellStyle name="Normal 9 9 3 2 2 3 3" xfId="42655" xr:uid="{692C374B-13CC-4D69-8BBE-218BEFE0E726}"/>
    <cellStyle name="Normal 9 9 3 2 2 4" xfId="20402" xr:uid="{950C8B7E-1A53-49BC-90AE-5D991C93BB86}"/>
    <cellStyle name="Normal 9 9 3 2 2 5" xfId="35235" xr:uid="{E46AEBC3-207A-453F-A468-1105188085CA}"/>
    <cellStyle name="Normal 9 9 3 2 3" xfId="7420" xr:uid="{1A4C94D2-B9F6-4AD2-9D5E-EB99ADF4572B}"/>
    <cellStyle name="Normal 9 9 3 2 3 2" xfId="14843" xr:uid="{9A4201BA-CD30-4F37-9210-482A21BAF2CE}"/>
    <cellStyle name="Normal 9 9 3 2 3 2 2" xfId="29681" xr:uid="{915D1585-3CC9-4A85-88DB-E616F134D6BD}"/>
    <cellStyle name="Normal 9 9 3 2 3 2 3" xfId="44514" xr:uid="{E983271E-46CE-4D2C-86B3-0268D63F9970}"/>
    <cellStyle name="Normal 9 9 3 2 3 3" xfId="22261" xr:uid="{FC430B9B-3554-4FEC-AFB2-2F5888AB3825}"/>
    <cellStyle name="Normal 9 9 3 2 3 4" xfId="37094" xr:uid="{9FD9BCEE-5232-420F-A648-4DE90D3C16EB}"/>
    <cellStyle name="Normal 9 9 3 2 4" xfId="11605" xr:uid="{F31C421F-E6B4-4479-A899-111656F94B23}"/>
    <cellStyle name="Normal 9 9 3 2 4 2" xfId="26443" xr:uid="{4C53524C-20E5-4A73-8A32-68F31FDE81B5}"/>
    <cellStyle name="Normal 9 9 3 2 4 3" xfId="41276" xr:uid="{1B3C4C7B-1420-44BE-95E3-119F08186B12}"/>
    <cellStyle name="Normal 9 9 3 2 5" xfId="19023" xr:uid="{3D297266-D933-429E-B76B-9343EBDDC053}"/>
    <cellStyle name="Normal 9 9 3 2 6" xfId="33856" xr:uid="{B1347DB7-8CA4-4A8A-A738-F09874AEE772}"/>
    <cellStyle name="Normal 9 9 3 3" xfId="4186" xr:uid="{006AB873-1145-4D52-97EF-1C0F0868FBB5}"/>
    <cellStyle name="Normal 9 9 3 3 2" xfId="5561" xr:uid="{EFA8ACEE-1D79-4426-8BFF-EF321ED7ECB6}"/>
    <cellStyle name="Normal 9 9 3 3 2 2" xfId="8800" xr:uid="{AE2A3DBE-5F0C-4C91-9223-F175370CC0BA}"/>
    <cellStyle name="Normal 9 9 3 3 2 2 2" xfId="16223" xr:uid="{C0533CCD-73C7-4420-9EF3-694EE00FDCD8}"/>
    <cellStyle name="Normal 9 9 3 3 2 2 2 2" xfId="31061" xr:uid="{820901C5-A6E3-43B4-A098-76401F430259}"/>
    <cellStyle name="Normal 9 9 3 3 2 2 2 3" xfId="45894" xr:uid="{5084FC1E-D1D6-4A15-A3FF-57BD08955C3F}"/>
    <cellStyle name="Normal 9 9 3 3 2 2 3" xfId="23641" xr:uid="{2274197E-A398-4F15-BEA8-257565258FD9}"/>
    <cellStyle name="Normal 9 9 3 3 2 2 4" xfId="38474" xr:uid="{61523B83-71C0-4458-B742-EA79B0876BE7}"/>
    <cellStyle name="Normal 9 9 3 3 2 3" xfId="12985" xr:uid="{88DE322B-E64B-42A5-B025-9DE22840F807}"/>
    <cellStyle name="Normal 9 9 3 3 2 3 2" xfId="27823" xr:uid="{4F22E9AC-0527-4DE6-B087-E51B0A8FCB10}"/>
    <cellStyle name="Normal 9 9 3 3 2 3 3" xfId="42656" xr:uid="{FC6B526C-D9FB-482C-A6D9-00E4CDEC4F71}"/>
    <cellStyle name="Normal 9 9 3 3 2 4" xfId="20403" xr:uid="{60969406-99A6-4C3B-96E9-407AD00201FD}"/>
    <cellStyle name="Normal 9 9 3 3 2 5" xfId="35236" xr:uid="{BE3686B6-14A6-48A8-9E43-7FE99EF6BB64}"/>
    <cellStyle name="Normal 9 9 3 3 3" xfId="7421" xr:uid="{697F4C04-A740-485F-A190-0D4B7F3D3593}"/>
    <cellStyle name="Normal 9 9 3 3 3 2" xfId="14844" xr:uid="{81989621-F116-465E-AA4B-AD8265540420}"/>
    <cellStyle name="Normal 9 9 3 3 3 2 2" xfId="29682" xr:uid="{ECD2DD85-7E2F-4BC1-A20F-FBEE346DDB90}"/>
    <cellStyle name="Normal 9 9 3 3 3 2 3" xfId="44515" xr:uid="{A9860974-A3AD-448D-950B-933604E47A0D}"/>
    <cellStyle name="Normal 9 9 3 3 3 3" xfId="22262" xr:uid="{BEBA1F6D-E0B2-41D4-8B8C-FF7C9CFF3E41}"/>
    <cellStyle name="Normal 9 9 3 3 3 4" xfId="37095" xr:uid="{791861AB-66EF-4B47-9857-D26EAFCC1DCF}"/>
    <cellStyle name="Normal 9 9 3 3 4" xfId="11606" xr:uid="{96951DE0-2908-469A-AC33-826414199674}"/>
    <cellStyle name="Normal 9 9 3 3 4 2" xfId="26444" xr:uid="{EDB11F30-8D4D-40ED-AC30-1949BE1D3EA5}"/>
    <cellStyle name="Normal 9 9 3 3 4 3" xfId="41277" xr:uid="{B97F7545-30C8-4222-91FD-8CAAA094CEB4}"/>
    <cellStyle name="Normal 9 9 3 3 5" xfId="19024" xr:uid="{E992E13D-8D89-4101-9262-EFC7C65B75FF}"/>
    <cellStyle name="Normal 9 9 3 3 6" xfId="33857" xr:uid="{06CE6282-752F-457F-A29D-09021D90C18E}"/>
    <cellStyle name="Normal 9 9 3 4" xfId="5562" xr:uid="{5CB513C4-D374-4905-B912-11D62FE72F99}"/>
    <cellStyle name="Normal 9 9 3 4 2" xfId="8801" xr:uid="{217BDF62-EC4F-4CD1-A827-E4F5049A94F8}"/>
    <cellStyle name="Normal 9 9 3 4 2 2" xfId="16224" xr:uid="{222FDB9A-D6A5-48CC-95B0-83FF35A0C769}"/>
    <cellStyle name="Normal 9 9 3 4 2 2 2" xfId="31062" xr:uid="{B012009A-B161-4BD8-93BB-15AA983E1EB5}"/>
    <cellStyle name="Normal 9 9 3 4 2 2 3" xfId="45895" xr:uid="{94F4E284-F1E0-49A1-BD01-54CE159A3118}"/>
    <cellStyle name="Normal 9 9 3 4 2 3" xfId="23642" xr:uid="{2F27EB4C-CF26-4AF3-9EC6-A1B97A276738}"/>
    <cellStyle name="Normal 9 9 3 4 2 4" xfId="38475" xr:uid="{8192CBC5-E1B9-4E9D-B09F-97479297E5A7}"/>
    <cellStyle name="Normal 9 9 3 4 3" xfId="12986" xr:uid="{CA44DF24-34A7-4D7E-B22E-ABD43B05776D}"/>
    <cellStyle name="Normal 9 9 3 4 3 2" xfId="27824" xr:uid="{A4B3B167-A0AB-41A3-84D5-02F4CE2F193E}"/>
    <cellStyle name="Normal 9 9 3 4 3 3" xfId="42657" xr:uid="{C7E59A07-4EDE-45D6-8C5A-7A59F54BCEB6}"/>
    <cellStyle name="Normal 9 9 3 4 4" xfId="20404" xr:uid="{2D2A499A-8D02-497E-A784-547ED9C497A7}"/>
    <cellStyle name="Normal 9 9 3 4 5" xfId="35237" xr:uid="{15CBEC58-38AB-4592-9070-3DFBE84608B2}"/>
    <cellStyle name="Normal 9 9 3 5" xfId="5815" xr:uid="{9BE1B296-183C-4173-8B89-1C29ACDCF72C}"/>
    <cellStyle name="Normal 9 9 3 5 2" xfId="9054" xr:uid="{65AACA2D-B560-4834-8139-FAF77CFC7BE2}"/>
    <cellStyle name="Normal 9 9 3 5 2 2" xfId="16477" xr:uid="{999E6E22-34DB-4598-8395-EA8C5B904E75}"/>
    <cellStyle name="Normal 9 9 3 5 2 2 2" xfId="31315" xr:uid="{A5778CD2-3558-48C7-BC62-C4F0382B4D72}"/>
    <cellStyle name="Normal 9 9 3 5 2 2 3" xfId="46148" xr:uid="{06DE6D18-2068-455F-95DE-0C39A479E040}"/>
    <cellStyle name="Normal 9 9 3 5 2 3" xfId="23895" xr:uid="{6D1EB071-CF74-48F8-A523-2445698964F3}"/>
    <cellStyle name="Normal 9 9 3 5 2 4" xfId="38728" xr:uid="{5F27AA31-FCDA-46D8-BF6B-56F712B3E422}"/>
    <cellStyle name="Normal 9 9 3 5 3" xfId="13239" xr:uid="{C0312FF3-7422-42A1-ABF0-D8C81CEFB23F}"/>
    <cellStyle name="Normal 9 9 3 5 3 2" xfId="28077" xr:uid="{95C5DCF4-9257-4413-9E6F-E5A0FAFB48C4}"/>
    <cellStyle name="Normal 9 9 3 5 3 3" xfId="42910" xr:uid="{C3F8C742-12C7-4218-AF7B-29C75AEF3FA5}"/>
    <cellStyle name="Normal 9 9 3 5 4" xfId="20657" xr:uid="{C085AF19-E2A9-467D-BF2C-9AC71527DF29}"/>
    <cellStyle name="Normal 9 9 3 5 5" xfId="35490" xr:uid="{27195C28-2842-4478-8B51-AFA27E74307A}"/>
    <cellStyle name="Normal 9 9 3 6" xfId="4184" xr:uid="{C629A105-8799-4EFC-A6FB-8A1F11FB54DE}"/>
    <cellStyle name="Normal 9 9 3 6 2" xfId="9768" xr:uid="{F9E2B514-8833-4F57-8D67-5AB1F3A20CF5}"/>
    <cellStyle name="Normal 9 9 3 6 2 2" xfId="17191" xr:uid="{C8D8F37A-8BA0-4B69-B010-8AD161B9951E}"/>
    <cellStyle name="Normal 9 9 3 6 2 2 2" xfId="32029" xr:uid="{B4D361F9-FBEF-4A93-90B8-BE1D7F62B89C}"/>
    <cellStyle name="Normal 9 9 3 6 2 2 3" xfId="46862" xr:uid="{C49BE7C8-9064-492B-A1FC-8295C1825819}"/>
    <cellStyle name="Normal 9 9 3 6 2 3" xfId="24609" xr:uid="{9DF3697E-F530-4390-9CB6-A2D74642C1C2}"/>
    <cellStyle name="Normal 9 9 3 6 2 4" xfId="39442" xr:uid="{15873AD7-DCF8-4923-950F-DCA0188F86D4}"/>
    <cellStyle name="Normal 9 9 3 6 3" xfId="11604" xr:uid="{7CBEEE54-738F-4625-ADFC-E1EE0A1684A1}"/>
    <cellStyle name="Normal 9 9 3 6 3 2" xfId="26442" xr:uid="{5A885956-8BF6-4A1C-BBF4-4C7793CAD611}"/>
    <cellStyle name="Normal 9 9 3 6 3 3" xfId="41275" xr:uid="{ECD62428-0E7D-42C5-8B36-5EB7096D34DA}"/>
    <cellStyle name="Normal 9 9 3 6 4" xfId="19022" xr:uid="{0ED2CBB2-A62C-4361-B64B-DB9B4A4F97A6}"/>
    <cellStyle name="Normal 9 9 3 6 5" xfId="33855" xr:uid="{6B0DBF85-8777-492C-A6E8-E790558A487D}"/>
    <cellStyle name="Normal 9 9 3 7" xfId="7419" xr:uid="{CDD8FD8C-CA71-4B58-AF09-6C48C0D3F629}"/>
    <cellStyle name="Normal 9 9 3 7 2" xfId="14842" xr:uid="{D5E2ED0E-2933-43B9-8FBD-607523CB9633}"/>
    <cellStyle name="Normal 9 9 3 7 2 2" xfId="29680" xr:uid="{2D32DC4F-FEF3-4560-A730-7ADFFB6218D7}"/>
    <cellStyle name="Normal 9 9 3 7 2 3" xfId="44513" xr:uid="{FC33AC62-52DD-4ED9-B56F-6D26240B12A0}"/>
    <cellStyle name="Normal 9 9 3 7 3" xfId="22260" xr:uid="{810AC048-801F-4BC0-A07A-1DC0FCEF71C6}"/>
    <cellStyle name="Normal 9 9 3 7 4" xfId="37093" xr:uid="{312EF46A-CF72-45FC-9B4B-EE30733B6D5D}"/>
    <cellStyle name="Normal 9 9 3 8" xfId="9858" xr:uid="{56C8196F-A407-4872-B286-B59A05159695}"/>
    <cellStyle name="Normal 9 9 3 8 2" xfId="24696" xr:uid="{6EBF63D7-3995-4EB3-B6AD-C7F0FA4C8348}"/>
    <cellStyle name="Normal 9 9 3 8 3" xfId="39529" xr:uid="{D4BD6822-321D-4248-ABBD-FBDF876CEA68}"/>
    <cellStyle name="Normal 9 9 3 9" xfId="17276" xr:uid="{88D352E1-CB48-4D43-80E8-704F376D95E3}"/>
    <cellStyle name="Normal 9 9 4" xfId="2318" xr:uid="{26174E61-1C14-4A62-8522-0DC5AC09956F}"/>
    <cellStyle name="Normal 9 9 4 10" xfId="32144" xr:uid="{D38D520D-816D-4678-B6CD-31D70E78E20E}"/>
    <cellStyle name="Normal 9 9 4 2" xfId="4188" xr:uid="{48EC722F-5007-45B7-B23D-D9A7662EEB0B}"/>
    <cellStyle name="Normal 9 9 4 2 2" xfId="5563" xr:uid="{3ED5B0DA-0065-4252-8DAD-8B80BB927A34}"/>
    <cellStyle name="Normal 9 9 4 2 2 2" xfId="8802" xr:uid="{AFC1C4DF-6A35-4029-BA69-74E4E0031690}"/>
    <cellStyle name="Normal 9 9 4 2 2 2 2" xfId="16225" xr:uid="{966B328F-0F6F-47A1-A439-257CF016989C}"/>
    <cellStyle name="Normal 9 9 4 2 2 2 2 2" xfId="31063" xr:uid="{6E0CD47B-1E1A-496D-9342-6B3D68021A7B}"/>
    <cellStyle name="Normal 9 9 4 2 2 2 2 3" xfId="45896" xr:uid="{D29DAE54-E883-430D-AED3-0316030279FC}"/>
    <cellStyle name="Normal 9 9 4 2 2 2 3" xfId="23643" xr:uid="{963AB4AF-102C-4FBB-8C86-9B24C66000FF}"/>
    <cellStyle name="Normal 9 9 4 2 2 2 4" xfId="38476" xr:uid="{353CF589-D27F-41CF-A5E3-3D9EEF4124F9}"/>
    <cellStyle name="Normal 9 9 4 2 2 3" xfId="12987" xr:uid="{CAA4D5BC-B548-4B57-90DB-7221AA9F6DCB}"/>
    <cellStyle name="Normal 9 9 4 2 2 3 2" xfId="27825" xr:uid="{9DEC5D25-35C9-4726-8D38-AA2B21CAE123}"/>
    <cellStyle name="Normal 9 9 4 2 2 3 3" xfId="42658" xr:uid="{099EBA22-FCB2-45DF-8059-37390D1582AB}"/>
    <cellStyle name="Normal 9 9 4 2 2 4" xfId="20405" xr:uid="{6A22AB8A-752A-4C47-A3BF-D63B34CE530D}"/>
    <cellStyle name="Normal 9 9 4 2 2 5" xfId="35238" xr:uid="{B34F00BD-D37D-4CF3-8C9E-F1ACBD8FEA11}"/>
    <cellStyle name="Normal 9 9 4 2 3" xfId="7423" xr:uid="{E9E75571-AE3E-422D-9D3B-9F94459181A0}"/>
    <cellStyle name="Normal 9 9 4 2 3 2" xfId="14846" xr:uid="{5C8E0231-5E88-4EF4-8E43-D97942057A43}"/>
    <cellStyle name="Normal 9 9 4 2 3 2 2" xfId="29684" xr:uid="{9288CB9A-1CFD-4CF7-A207-019C6952A605}"/>
    <cellStyle name="Normal 9 9 4 2 3 2 3" xfId="44517" xr:uid="{50218BCB-3E53-424D-8F2A-0990410C742B}"/>
    <cellStyle name="Normal 9 9 4 2 3 3" xfId="22264" xr:uid="{3F191FF3-0D9D-405B-898E-ED88AD7C4EBB}"/>
    <cellStyle name="Normal 9 9 4 2 3 4" xfId="37097" xr:uid="{7D827937-63E0-4825-9548-B96FFF5CF3C6}"/>
    <cellStyle name="Normal 9 9 4 2 4" xfId="11608" xr:uid="{8993F745-43D6-4376-BCAF-D267A5E369DB}"/>
    <cellStyle name="Normal 9 9 4 2 4 2" xfId="26446" xr:uid="{E660F3F0-3364-4618-A4DD-E669CB9984AB}"/>
    <cellStyle name="Normal 9 9 4 2 4 3" xfId="41279" xr:uid="{178F3B37-8DDC-41DE-AEC5-83FFD0801DE1}"/>
    <cellStyle name="Normal 9 9 4 2 5" xfId="19026" xr:uid="{0785DE8E-66AB-471C-9231-DF9FC0075440}"/>
    <cellStyle name="Normal 9 9 4 2 6" xfId="33859" xr:uid="{66E98EB4-2D85-4E16-8D03-68213A9DA603}"/>
    <cellStyle name="Normal 9 9 4 3" xfId="4189" xr:uid="{67CC5BEA-628C-4E1F-8BEB-3B77ACDBA1CE}"/>
    <cellStyle name="Normal 9 9 4 3 2" xfId="5564" xr:uid="{D44D781F-DBAB-4261-9B32-3B27AE463D42}"/>
    <cellStyle name="Normal 9 9 4 3 2 2" xfId="8803" xr:uid="{2B70033C-BB81-468B-8219-B75DEAB7E73D}"/>
    <cellStyle name="Normal 9 9 4 3 2 2 2" xfId="16226" xr:uid="{04A7D76F-935B-43C7-BB70-75A8AA75C62F}"/>
    <cellStyle name="Normal 9 9 4 3 2 2 2 2" xfId="31064" xr:uid="{8451E909-A971-4B6C-A350-D365C9468572}"/>
    <cellStyle name="Normal 9 9 4 3 2 2 2 3" xfId="45897" xr:uid="{8CAEF16B-100A-4223-909E-B2F6561C44C0}"/>
    <cellStyle name="Normal 9 9 4 3 2 2 3" xfId="23644" xr:uid="{518AFFF6-BC61-4CB6-B278-3E086A222061}"/>
    <cellStyle name="Normal 9 9 4 3 2 2 4" xfId="38477" xr:uid="{F55E0C3D-4322-4655-BAAE-87D60B563AF7}"/>
    <cellStyle name="Normal 9 9 4 3 2 3" xfId="12988" xr:uid="{D8C245B4-9601-4348-80F9-A05F136F775B}"/>
    <cellStyle name="Normal 9 9 4 3 2 3 2" xfId="27826" xr:uid="{3C8A5528-A25D-4C2A-8A2E-13A699756096}"/>
    <cellStyle name="Normal 9 9 4 3 2 3 3" xfId="42659" xr:uid="{5614C108-A95B-4FFC-8EC9-3270610E29E8}"/>
    <cellStyle name="Normal 9 9 4 3 2 4" xfId="20406" xr:uid="{D26EE4B6-FB53-4BAC-BF50-6930848C3B6E}"/>
    <cellStyle name="Normal 9 9 4 3 2 5" xfId="35239" xr:uid="{B270734B-1461-4542-A81E-DB22A6B8F8C3}"/>
    <cellStyle name="Normal 9 9 4 3 3" xfId="7424" xr:uid="{7EDB6DBC-A84D-4BB5-9002-96537F79F8BC}"/>
    <cellStyle name="Normal 9 9 4 3 3 2" xfId="14847" xr:uid="{DD6BBDB2-862C-4CED-AB34-3764E634DE40}"/>
    <cellStyle name="Normal 9 9 4 3 3 2 2" xfId="29685" xr:uid="{72AFF64D-371C-4243-930F-5F157A9A46F3}"/>
    <cellStyle name="Normal 9 9 4 3 3 2 3" xfId="44518" xr:uid="{5421A6BF-46E5-46CD-ACD1-8F5CC52D1E8F}"/>
    <cellStyle name="Normal 9 9 4 3 3 3" xfId="22265" xr:uid="{38DCAC0E-9009-40E6-8867-EDC077761048}"/>
    <cellStyle name="Normal 9 9 4 3 3 4" xfId="37098" xr:uid="{BE744D83-D16E-491F-AC0B-D3EF76C94F76}"/>
    <cellStyle name="Normal 9 9 4 3 4" xfId="11609" xr:uid="{15887565-41A6-44AE-A4BB-29E5B8A6F94F}"/>
    <cellStyle name="Normal 9 9 4 3 4 2" xfId="26447" xr:uid="{EEE90772-01C7-4BF3-AD21-0E81C1CDD118}"/>
    <cellStyle name="Normal 9 9 4 3 4 3" xfId="41280" xr:uid="{40AA429D-14B7-42D7-8A50-9236F450FFA4}"/>
    <cellStyle name="Normal 9 9 4 3 5" xfId="19027" xr:uid="{5C6397D3-0B83-4592-AB05-1CEAC095BABC}"/>
    <cellStyle name="Normal 9 9 4 3 6" xfId="33860" xr:uid="{22043197-3EB6-47FC-9DA5-55F8B37CB649}"/>
    <cellStyle name="Normal 9 9 4 4" xfId="5565" xr:uid="{791E60B3-C8C6-47E7-96FE-8388DFFA9F5C}"/>
    <cellStyle name="Normal 9 9 4 4 2" xfId="8804" xr:uid="{58EC0EEC-F1E5-426D-8FEA-93210801A3D3}"/>
    <cellStyle name="Normal 9 9 4 4 2 2" xfId="16227" xr:uid="{EA0EE443-3667-4989-8DBD-D4EC76F01250}"/>
    <cellStyle name="Normal 9 9 4 4 2 2 2" xfId="31065" xr:uid="{206303A6-29D2-4DA7-B30D-FC23E7E2775E}"/>
    <cellStyle name="Normal 9 9 4 4 2 2 3" xfId="45898" xr:uid="{AD907717-7D7C-4353-80AB-BEB94B7E83CD}"/>
    <cellStyle name="Normal 9 9 4 4 2 3" xfId="23645" xr:uid="{2F133286-1B4B-4EEB-8795-48A3441CFE61}"/>
    <cellStyle name="Normal 9 9 4 4 2 4" xfId="38478" xr:uid="{95FAB572-4B2C-4054-851D-18AADC479ADA}"/>
    <cellStyle name="Normal 9 9 4 4 3" xfId="12989" xr:uid="{BB48D5BE-8049-48C3-AD87-70E4D9F1B044}"/>
    <cellStyle name="Normal 9 9 4 4 3 2" xfId="27827" xr:uid="{5F833883-84EC-4658-999E-60EEA5597994}"/>
    <cellStyle name="Normal 9 9 4 4 3 3" xfId="42660" xr:uid="{B3C1C456-9999-4AD2-80A0-81A3DDEE844F}"/>
    <cellStyle name="Normal 9 9 4 4 4" xfId="20407" xr:uid="{B101E4D3-4554-419D-9E05-0DC36D577235}"/>
    <cellStyle name="Normal 9 9 4 4 5" xfId="35240" xr:uid="{453036A3-B58E-48F8-8EA6-2E88051BC7D3}"/>
    <cellStyle name="Normal 9 9 4 5" xfId="5812" xr:uid="{92567849-8CCB-40BA-BAAA-98922A793327}"/>
    <cellStyle name="Normal 9 9 4 5 2" xfId="9051" xr:uid="{F8A16CCC-873A-4DDB-A363-88E17BBA599F}"/>
    <cellStyle name="Normal 9 9 4 5 2 2" xfId="16474" xr:uid="{6676061C-3F54-4221-B7B7-2852D0E5C62C}"/>
    <cellStyle name="Normal 9 9 4 5 2 2 2" xfId="31312" xr:uid="{94F7C681-B38E-418F-842C-30FE2B3FB157}"/>
    <cellStyle name="Normal 9 9 4 5 2 2 3" xfId="46145" xr:uid="{A1A380D6-E6A0-40A3-AD5E-821F428959B3}"/>
    <cellStyle name="Normal 9 9 4 5 2 3" xfId="23892" xr:uid="{D445CA4C-C20C-46A5-9E60-E4F1FA1FEC19}"/>
    <cellStyle name="Normal 9 9 4 5 2 4" xfId="38725" xr:uid="{C0D215FC-6A9B-467C-9DD1-09C75AD3473B}"/>
    <cellStyle name="Normal 9 9 4 5 3" xfId="13236" xr:uid="{C96B4BA7-7E88-4696-92C9-8B495225E2C3}"/>
    <cellStyle name="Normal 9 9 4 5 3 2" xfId="28074" xr:uid="{95CBB889-9C59-4611-97E4-E8EF74DDE180}"/>
    <cellStyle name="Normal 9 9 4 5 3 3" xfId="42907" xr:uid="{9DB4A26C-5D96-4DBA-A7BF-069DBB2A9BFE}"/>
    <cellStyle name="Normal 9 9 4 5 4" xfId="20654" xr:uid="{4D795E0F-0D6C-40DE-997B-DB8C3F1FF6EF}"/>
    <cellStyle name="Normal 9 9 4 5 5" xfId="35487" xr:uid="{E149FAC5-F5C7-4163-917F-700732BE662E}"/>
    <cellStyle name="Normal 9 9 4 6" xfId="4187" xr:uid="{0CF5B398-C4FF-4DB5-8474-539BFB7137DF}"/>
    <cellStyle name="Normal 9 9 4 6 2" xfId="9769" xr:uid="{5D345215-B23B-4E47-BDAE-BEB59F218306}"/>
    <cellStyle name="Normal 9 9 4 6 2 2" xfId="17192" xr:uid="{6746E1E3-CD6C-4B40-BD4A-A2635BF9397A}"/>
    <cellStyle name="Normal 9 9 4 6 2 2 2" xfId="32030" xr:uid="{1F9A63E4-26C3-41E1-B9AE-36FEF299554D}"/>
    <cellStyle name="Normal 9 9 4 6 2 2 3" xfId="46863" xr:uid="{5B526544-E868-47DA-A289-20BB4AA1ED92}"/>
    <cellStyle name="Normal 9 9 4 6 2 3" xfId="24610" xr:uid="{E0936EFC-A2C1-45FE-A63A-7BE85346A802}"/>
    <cellStyle name="Normal 9 9 4 6 2 4" xfId="39443" xr:uid="{297751FB-581F-42BD-8803-418EC8724BD9}"/>
    <cellStyle name="Normal 9 9 4 6 3" xfId="11607" xr:uid="{ACB67DA6-4655-443B-A23A-92750032EE9B}"/>
    <cellStyle name="Normal 9 9 4 6 3 2" xfId="26445" xr:uid="{6118B52A-BD9D-46B4-843F-D9CD82878364}"/>
    <cellStyle name="Normal 9 9 4 6 3 3" xfId="41278" xr:uid="{8E2C5413-1DE2-40E0-AA79-C29BDFC3EEF6}"/>
    <cellStyle name="Normal 9 9 4 6 4" xfId="19025" xr:uid="{472A4A38-4084-4829-A4D8-054547E7774F}"/>
    <cellStyle name="Normal 9 9 4 6 5" xfId="33858" xr:uid="{22056FE2-C69D-45E5-925C-40D20DE70B1F}"/>
    <cellStyle name="Normal 9 9 4 7" xfId="7422" xr:uid="{F7CF77D6-91CD-4B4B-A580-F4EF2E99D87B}"/>
    <cellStyle name="Normal 9 9 4 7 2" xfId="14845" xr:uid="{C84F0EFE-3D36-4820-AB52-E425F2FF0A00}"/>
    <cellStyle name="Normal 9 9 4 7 2 2" xfId="29683" xr:uid="{55EF961E-DFB8-42FA-9C65-206AAFFCA01C}"/>
    <cellStyle name="Normal 9 9 4 7 2 3" xfId="44516" xr:uid="{6C32D829-7CFB-4EB7-8213-18B4DC8302FD}"/>
    <cellStyle name="Normal 9 9 4 7 3" xfId="22263" xr:uid="{ED339E1F-D60B-4FF4-BC8C-B00C344ABA93}"/>
    <cellStyle name="Normal 9 9 4 7 4" xfId="37096" xr:uid="{8501CA8C-4623-40AE-9BF9-F318D8F0454A}"/>
    <cellStyle name="Normal 9 9 4 8" xfId="9893" xr:uid="{FC38AFB9-83B4-43DC-9388-7E2D2B4EC070}"/>
    <cellStyle name="Normal 9 9 4 8 2" xfId="24731" xr:uid="{246717C8-D9E8-43BD-B2D5-5E612F299FC3}"/>
    <cellStyle name="Normal 9 9 4 8 3" xfId="39564" xr:uid="{02EEE2EC-068E-4F42-86CB-ADE38327BB77}"/>
    <cellStyle name="Normal 9 9 4 9" xfId="17311" xr:uid="{E86B2F9D-FB03-4007-A9B5-CD5B0C990260}"/>
    <cellStyle name="Normal 9 9 5" xfId="2339" xr:uid="{B38C16FB-A6FF-40E0-BD21-EFFCC711A817}"/>
    <cellStyle name="Normal 9 9 5 10" xfId="32164" xr:uid="{DE7DBDE8-FD59-41B7-8E5B-9D9AEE0400D0}"/>
    <cellStyle name="Normal 9 9 5 2" xfId="4191" xr:uid="{9A35E899-DDAC-4CC3-9EB4-FC6761C53D6E}"/>
    <cellStyle name="Normal 9 9 5 2 2" xfId="5566" xr:uid="{47169BDF-E5D9-40ED-8600-992EDAC805B5}"/>
    <cellStyle name="Normal 9 9 5 2 2 2" xfId="8805" xr:uid="{C548F11C-5776-438E-ADC3-097D2A64391E}"/>
    <cellStyle name="Normal 9 9 5 2 2 2 2" xfId="16228" xr:uid="{C7F462F6-E846-413A-80BC-E8A4124D4C93}"/>
    <cellStyle name="Normal 9 9 5 2 2 2 2 2" xfId="31066" xr:uid="{583CB27F-C4C2-4157-AE8A-6963E12C4F35}"/>
    <cellStyle name="Normal 9 9 5 2 2 2 2 3" xfId="45899" xr:uid="{AA336FCF-2161-441E-92B0-22E7859E3A80}"/>
    <cellStyle name="Normal 9 9 5 2 2 2 3" xfId="23646" xr:uid="{4019EDF1-50D8-4C30-AB09-ACFBEE4C6848}"/>
    <cellStyle name="Normal 9 9 5 2 2 2 4" xfId="38479" xr:uid="{58A1F06E-3D75-4515-BC9E-0620755B7BDD}"/>
    <cellStyle name="Normal 9 9 5 2 2 3" xfId="12990" xr:uid="{27D758C0-6186-4180-9C55-918F8D7EA69C}"/>
    <cellStyle name="Normal 9 9 5 2 2 3 2" xfId="27828" xr:uid="{BED69916-8A05-4782-81C8-3E6170791BD3}"/>
    <cellStyle name="Normal 9 9 5 2 2 3 3" xfId="42661" xr:uid="{FD9E0F4F-5565-4A87-9953-E249A62AD6F8}"/>
    <cellStyle name="Normal 9 9 5 2 2 4" xfId="20408" xr:uid="{9AEDB6BF-FB72-4A85-AAE4-DC0847A7940C}"/>
    <cellStyle name="Normal 9 9 5 2 2 5" xfId="35241" xr:uid="{628671B7-77AD-4E1C-90A4-D092C0E1B506}"/>
    <cellStyle name="Normal 9 9 5 2 3" xfId="7426" xr:uid="{163DDB69-701A-4ED9-922E-7569A964F5DE}"/>
    <cellStyle name="Normal 9 9 5 2 3 2" xfId="14849" xr:uid="{73182E55-E8DD-41EC-9FA3-D5E437C83584}"/>
    <cellStyle name="Normal 9 9 5 2 3 2 2" xfId="29687" xr:uid="{71CEDE0D-B931-40FD-B48E-8AF557106EB8}"/>
    <cellStyle name="Normal 9 9 5 2 3 2 3" xfId="44520" xr:uid="{B3B9DF7F-682B-401A-8611-B4522886489D}"/>
    <cellStyle name="Normal 9 9 5 2 3 3" xfId="22267" xr:uid="{0444746E-FE47-4564-88BC-67B17E74EF15}"/>
    <cellStyle name="Normal 9 9 5 2 3 4" xfId="37100" xr:uid="{1B6E4B49-B265-4145-9BEC-74EBAB573C7C}"/>
    <cellStyle name="Normal 9 9 5 2 4" xfId="11611" xr:uid="{49623849-1C74-488D-B695-49963A849ACA}"/>
    <cellStyle name="Normal 9 9 5 2 4 2" xfId="26449" xr:uid="{4E47ED64-4B60-4C17-9A59-6ECCE234785E}"/>
    <cellStyle name="Normal 9 9 5 2 4 3" xfId="41282" xr:uid="{8E9F5194-6A48-4439-8EC7-0C96048E5B6D}"/>
    <cellStyle name="Normal 9 9 5 2 5" xfId="19029" xr:uid="{9F816D00-E0A8-4443-B8E5-FE7193153A56}"/>
    <cellStyle name="Normal 9 9 5 2 6" xfId="33862" xr:uid="{61CF4AB3-B93D-44D3-9FB1-2EEDC620A7C3}"/>
    <cellStyle name="Normal 9 9 5 3" xfId="4192" xr:uid="{0DFAF46C-F9AC-43D1-9A02-06F54018F45A}"/>
    <cellStyle name="Normal 9 9 5 3 2" xfId="5567" xr:uid="{3004D050-3F8F-4EEC-A3EB-BF67ABD4B505}"/>
    <cellStyle name="Normal 9 9 5 3 2 2" xfId="8806" xr:uid="{8CF5677F-E90F-4100-96EE-10033FCD57A1}"/>
    <cellStyle name="Normal 9 9 5 3 2 2 2" xfId="16229" xr:uid="{86D5D18B-8423-44CF-A798-CAA7CFCB07F6}"/>
    <cellStyle name="Normal 9 9 5 3 2 2 2 2" xfId="31067" xr:uid="{1847B663-173D-46EB-933E-03028591E6AB}"/>
    <cellStyle name="Normal 9 9 5 3 2 2 2 3" xfId="45900" xr:uid="{664AEF41-F0A6-4ACF-AFB6-E2BE4F623781}"/>
    <cellStyle name="Normal 9 9 5 3 2 2 3" xfId="23647" xr:uid="{06393F88-6B1B-4DAD-894C-8FF00EAD991E}"/>
    <cellStyle name="Normal 9 9 5 3 2 2 4" xfId="38480" xr:uid="{3026BADB-4CA6-4B15-9663-724E6E40352F}"/>
    <cellStyle name="Normal 9 9 5 3 2 3" xfId="12991" xr:uid="{029F398B-3A48-4049-988A-15C0DDC2DC7F}"/>
    <cellStyle name="Normal 9 9 5 3 2 3 2" xfId="27829" xr:uid="{F0F30C59-4D66-47A5-AF07-F222EBE643B6}"/>
    <cellStyle name="Normal 9 9 5 3 2 3 3" xfId="42662" xr:uid="{F384A7D2-5DEC-4342-830C-BAB1DBB1D7B3}"/>
    <cellStyle name="Normal 9 9 5 3 2 4" xfId="20409" xr:uid="{C037EF48-96C0-485E-89E4-4CE9E46000AB}"/>
    <cellStyle name="Normal 9 9 5 3 2 5" xfId="35242" xr:uid="{98F9AD30-4847-4BA6-8856-FEB8F673E6CA}"/>
    <cellStyle name="Normal 9 9 5 3 3" xfId="7427" xr:uid="{FED84ADA-22DC-4B86-90A1-C66E94E776FF}"/>
    <cellStyle name="Normal 9 9 5 3 3 2" xfId="14850" xr:uid="{CD53D922-376E-4F0B-8DD8-327FB2F7EB5A}"/>
    <cellStyle name="Normal 9 9 5 3 3 2 2" xfId="29688" xr:uid="{664CCFCF-1193-4666-9A6A-1FF9E815ACEB}"/>
    <cellStyle name="Normal 9 9 5 3 3 2 3" xfId="44521" xr:uid="{06AFEAF2-D92F-4395-B8D7-DD6689BF5333}"/>
    <cellStyle name="Normal 9 9 5 3 3 3" xfId="22268" xr:uid="{B7BAB5A4-DEE4-456E-8BBA-57B4A78C05F0}"/>
    <cellStyle name="Normal 9 9 5 3 3 4" xfId="37101" xr:uid="{2BC53F5D-C630-415D-BA7E-65F1B32D9E4A}"/>
    <cellStyle name="Normal 9 9 5 3 4" xfId="11612" xr:uid="{489EE709-AA7F-407E-9E13-C5750F331559}"/>
    <cellStyle name="Normal 9 9 5 3 4 2" xfId="26450" xr:uid="{ACC068A5-513E-4319-9734-5AA472DBED47}"/>
    <cellStyle name="Normal 9 9 5 3 4 3" xfId="41283" xr:uid="{323388EC-F774-4415-9E24-19781A388EEC}"/>
    <cellStyle name="Normal 9 9 5 3 5" xfId="19030" xr:uid="{6058AE58-6D67-4574-A140-8336814D254D}"/>
    <cellStyle name="Normal 9 9 5 3 6" xfId="33863" xr:uid="{9EA2B13B-D417-48DC-9AE5-CDE12508F629}"/>
    <cellStyle name="Normal 9 9 5 4" xfId="5568" xr:uid="{20D2EF2D-2900-4F02-9771-B2B957398181}"/>
    <cellStyle name="Normal 9 9 5 4 2" xfId="8807" xr:uid="{1EB50457-2A3E-4680-B578-1FABCFB9D3F5}"/>
    <cellStyle name="Normal 9 9 5 4 2 2" xfId="16230" xr:uid="{03D0E320-6441-422F-B93C-17C671133B23}"/>
    <cellStyle name="Normal 9 9 5 4 2 2 2" xfId="31068" xr:uid="{1B18DC6E-46E5-401A-8373-DCA7FC009123}"/>
    <cellStyle name="Normal 9 9 5 4 2 2 3" xfId="45901" xr:uid="{9357273C-772E-4552-8071-6EC7B292619C}"/>
    <cellStyle name="Normal 9 9 5 4 2 3" xfId="23648" xr:uid="{FA86290B-3A20-41BE-BCE2-CCE899F84CE9}"/>
    <cellStyle name="Normal 9 9 5 4 2 4" xfId="38481" xr:uid="{5C49DB2E-5892-42C2-AD59-BAE860DE4A20}"/>
    <cellStyle name="Normal 9 9 5 4 3" xfId="12992" xr:uid="{BAB0A8F3-D79D-4AA6-A60F-D58094137786}"/>
    <cellStyle name="Normal 9 9 5 4 3 2" xfId="27830" xr:uid="{E5C56547-77DC-4EDE-ABBD-6380C1B3E8AE}"/>
    <cellStyle name="Normal 9 9 5 4 3 3" xfId="42663" xr:uid="{0C775D9A-2417-47AA-B60F-821F5FAC06A2}"/>
    <cellStyle name="Normal 9 9 5 4 4" xfId="20410" xr:uid="{0E4CAF8A-A3BF-4BA3-9C08-84CD0D10CA76}"/>
    <cellStyle name="Normal 9 9 5 4 5" xfId="35243" xr:uid="{B0B5B675-C9E3-4E55-908F-F1EE56811F72}"/>
    <cellStyle name="Normal 9 9 5 5" xfId="6071" xr:uid="{91501574-44AB-4D45-BB74-6FCB40949622}"/>
    <cellStyle name="Normal 9 9 5 5 2" xfId="9309" xr:uid="{592CA1E2-FF8B-4784-9B97-F3D20AFFCFFB}"/>
    <cellStyle name="Normal 9 9 5 5 2 2" xfId="16732" xr:uid="{AD881A6C-B128-498A-BF48-8DF5E5B9ACC2}"/>
    <cellStyle name="Normal 9 9 5 5 2 2 2" xfId="31570" xr:uid="{BC5B59C3-86B3-48C7-882D-0F4473BE5B3F}"/>
    <cellStyle name="Normal 9 9 5 5 2 2 3" xfId="46403" xr:uid="{198C8087-6F0D-4CD4-8486-B986ACABAC96}"/>
    <cellStyle name="Normal 9 9 5 5 2 3" xfId="24150" xr:uid="{273BD066-B41E-4F99-8820-B69987542BB8}"/>
    <cellStyle name="Normal 9 9 5 5 2 4" xfId="38983" xr:uid="{9C950FC3-A034-4291-8FDA-43B9632733A4}"/>
    <cellStyle name="Normal 9 9 5 5 3" xfId="13494" xr:uid="{3BE661CD-820D-40D8-A333-6C79C5C57CA3}"/>
    <cellStyle name="Normal 9 9 5 5 3 2" xfId="28332" xr:uid="{B33E9D0D-9433-4352-B0B7-9329ABABA064}"/>
    <cellStyle name="Normal 9 9 5 5 3 3" xfId="43165" xr:uid="{F462602F-22CB-4095-BBBB-56F76A19754E}"/>
    <cellStyle name="Normal 9 9 5 5 4" xfId="20912" xr:uid="{2B330317-369A-458E-BF42-53EDE19F3734}"/>
    <cellStyle name="Normal 9 9 5 5 5" xfId="35745" xr:uid="{B64CC83D-13D1-4B70-944B-9C5527BD3B47}"/>
    <cellStyle name="Normal 9 9 5 6" xfId="4190" xr:uid="{D2EDA53D-1C08-4C43-BB05-D8D551BC3B29}"/>
    <cellStyle name="Normal 9 9 5 6 2" xfId="9770" xr:uid="{AD860C5C-6997-4520-8317-A2BB45EB52A7}"/>
    <cellStyle name="Normal 9 9 5 6 2 2" xfId="17193" xr:uid="{7C17186A-5FFD-4882-8E8F-16B1EF73CF2F}"/>
    <cellStyle name="Normal 9 9 5 6 2 2 2" xfId="32031" xr:uid="{BBA7A666-297A-41AD-86E8-879DFECEC213}"/>
    <cellStyle name="Normal 9 9 5 6 2 2 3" xfId="46864" xr:uid="{DA3AEC14-72CA-45D0-86BE-B989991DC3DD}"/>
    <cellStyle name="Normal 9 9 5 6 2 3" xfId="24611" xr:uid="{0DCB8019-0FCE-4E35-B6C2-2CBABA734116}"/>
    <cellStyle name="Normal 9 9 5 6 2 4" xfId="39444" xr:uid="{76F2C882-0064-41AF-B7AA-E7C26ED9214C}"/>
    <cellStyle name="Normal 9 9 5 6 3" xfId="11610" xr:uid="{6558AC9E-84C0-4817-9F6C-5BC46E6DD7D4}"/>
    <cellStyle name="Normal 9 9 5 6 3 2" xfId="26448" xr:uid="{14A2B4C4-E217-4453-9272-8D58EEDB6C82}"/>
    <cellStyle name="Normal 9 9 5 6 3 3" xfId="41281" xr:uid="{1A79E1FE-FD3E-4D0A-A800-C052C3823DB8}"/>
    <cellStyle name="Normal 9 9 5 6 4" xfId="19028" xr:uid="{1FFF0E72-73E4-4C62-93B5-FD204274F1FF}"/>
    <cellStyle name="Normal 9 9 5 6 5" xfId="33861" xr:uid="{43815893-CAA9-4443-90D7-B376B181D77E}"/>
    <cellStyle name="Normal 9 9 5 7" xfId="7425" xr:uid="{6A181D8C-3C97-4785-A3B7-CFC299F96C19}"/>
    <cellStyle name="Normal 9 9 5 7 2" xfId="14848" xr:uid="{44FF615E-3BF8-450E-BAB1-37586DC33A6E}"/>
    <cellStyle name="Normal 9 9 5 7 2 2" xfId="29686" xr:uid="{4C216E81-A1A4-4CC6-B230-9D565EF778B6}"/>
    <cellStyle name="Normal 9 9 5 7 2 3" xfId="44519" xr:uid="{3B087620-241F-485C-A16B-CF3BBA615BAD}"/>
    <cellStyle name="Normal 9 9 5 7 3" xfId="22266" xr:uid="{541E0B1E-D234-4F3C-89A7-4A3DFCB83F3B}"/>
    <cellStyle name="Normal 9 9 5 7 4" xfId="37099" xr:uid="{5C2731F0-EC4F-40CB-9D75-6F398E3A7233}"/>
    <cellStyle name="Normal 9 9 5 8" xfId="9913" xr:uid="{95FD792A-05D7-4CBA-92DC-2DCC90BC16B0}"/>
    <cellStyle name="Normal 9 9 5 8 2" xfId="24751" xr:uid="{652D8400-7AB3-4C9A-8615-878D088F94A4}"/>
    <cellStyle name="Normal 9 9 5 8 3" xfId="39584" xr:uid="{69B26D33-2FA4-491A-B7ED-D1FF16FD7CB6}"/>
    <cellStyle name="Normal 9 9 5 9" xfId="17331" xr:uid="{911D23F9-5DB0-46FA-BBEC-26551CAEAE12}"/>
    <cellStyle name="Normal 9 9 6" xfId="2344" xr:uid="{74AA9494-A96E-409B-A072-98C261321E34}"/>
    <cellStyle name="Normal 9 9 6 10" xfId="32168" xr:uid="{5DB28773-2C62-4719-BD60-5F5C55E00F68}"/>
    <cellStyle name="Normal 9 9 6 2" xfId="4194" xr:uid="{0CEE578D-674B-4E29-90BC-F11D32BFC6FE}"/>
    <cellStyle name="Normal 9 9 6 2 2" xfId="5569" xr:uid="{B54CB8A1-A9F2-46A5-93B3-EA82A0D1D508}"/>
    <cellStyle name="Normal 9 9 6 2 2 2" xfId="8808" xr:uid="{7AB0A4CD-3B37-4D69-9F9F-0741DB894CBE}"/>
    <cellStyle name="Normal 9 9 6 2 2 2 2" xfId="16231" xr:uid="{7047AAEC-5CA4-4B46-9914-1B05CDEA2066}"/>
    <cellStyle name="Normal 9 9 6 2 2 2 2 2" xfId="31069" xr:uid="{032FA6AF-E816-4E0E-A6DC-E6FAB38F8539}"/>
    <cellStyle name="Normal 9 9 6 2 2 2 2 3" xfId="45902" xr:uid="{33B57934-C8B2-4366-BF7F-77A965453D81}"/>
    <cellStyle name="Normal 9 9 6 2 2 2 3" xfId="23649" xr:uid="{5441BB7B-222E-4B4A-9954-73112098E252}"/>
    <cellStyle name="Normal 9 9 6 2 2 2 4" xfId="38482" xr:uid="{836C079A-982E-452D-B848-387477B72FC5}"/>
    <cellStyle name="Normal 9 9 6 2 2 3" xfId="12993" xr:uid="{C9E3714E-B5E7-435B-9224-7C6EC3F9F02E}"/>
    <cellStyle name="Normal 9 9 6 2 2 3 2" xfId="27831" xr:uid="{40C07D80-94B0-4153-9D40-791E9DE50831}"/>
    <cellStyle name="Normal 9 9 6 2 2 3 3" xfId="42664" xr:uid="{A5A8C721-4547-4657-978E-10DE023EBA2C}"/>
    <cellStyle name="Normal 9 9 6 2 2 4" xfId="20411" xr:uid="{28DAB406-2305-4A2F-A5A7-0D08E5AD3C8C}"/>
    <cellStyle name="Normal 9 9 6 2 2 5" xfId="35244" xr:uid="{CD509F00-1E9C-48BA-A619-7C0E5C81A9E0}"/>
    <cellStyle name="Normal 9 9 6 2 3" xfId="7429" xr:uid="{8978326E-D9E1-4B69-A84F-D7527C918B2C}"/>
    <cellStyle name="Normal 9 9 6 2 3 2" xfId="14852" xr:uid="{A49A0A40-A6D4-4A8B-AE20-DD3BCE37A905}"/>
    <cellStyle name="Normal 9 9 6 2 3 2 2" xfId="29690" xr:uid="{7700C7E2-64BC-445A-9ACF-7480A326895F}"/>
    <cellStyle name="Normal 9 9 6 2 3 2 3" xfId="44523" xr:uid="{F60CFA32-53CD-4BC2-BFCA-73CEF6FE00AF}"/>
    <cellStyle name="Normal 9 9 6 2 3 3" xfId="22270" xr:uid="{873EF7C8-9DC3-44D6-8FA8-4DBDF54F8D81}"/>
    <cellStyle name="Normal 9 9 6 2 3 4" xfId="37103" xr:uid="{487525AE-16B4-43C4-9659-C392B4FABC1F}"/>
    <cellStyle name="Normal 9 9 6 2 4" xfId="11614" xr:uid="{39163158-4C1D-401F-8A99-B9DFE19233BB}"/>
    <cellStyle name="Normal 9 9 6 2 4 2" xfId="26452" xr:uid="{12D10CA9-9391-4CAE-96B9-FA989142EE69}"/>
    <cellStyle name="Normal 9 9 6 2 4 3" xfId="41285" xr:uid="{527CDDCC-44AA-405F-9EFC-CEFD179627E3}"/>
    <cellStyle name="Normal 9 9 6 2 5" xfId="19032" xr:uid="{11D58BB0-B5BB-4674-A3A9-48E1D766333B}"/>
    <cellStyle name="Normal 9 9 6 2 6" xfId="33865" xr:uid="{6742C957-9EE9-4E78-925E-4CFD3BCCF65B}"/>
    <cellStyle name="Normal 9 9 6 3" xfId="4195" xr:uid="{939C2758-BCFE-4B2F-9D68-40C3230D178C}"/>
    <cellStyle name="Normal 9 9 6 3 2" xfId="5570" xr:uid="{6F828097-95E6-4B3F-A32C-FF1CB8EC84FD}"/>
    <cellStyle name="Normal 9 9 6 3 2 2" xfId="8809" xr:uid="{56681688-D69F-4FE8-B99E-933CC6F91FBF}"/>
    <cellStyle name="Normal 9 9 6 3 2 2 2" xfId="16232" xr:uid="{1FBD8708-A630-47DF-B044-9535DEC5D04B}"/>
    <cellStyle name="Normal 9 9 6 3 2 2 2 2" xfId="31070" xr:uid="{99F5DEAA-CF98-4D6B-9F54-E0FF1471E4C0}"/>
    <cellStyle name="Normal 9 9 6 3 2 2 2 3" xfId="45903" xr:uid="{F9868C9D-1B9D-4905-B08F-A7AD93D52A98}"/>
    <cellStyle name="Normal 9 9 6 3 2 2 3" xfId="23650" xr:uid="{CF9B410F-DEEB-422C-B2CA-99404C425559}"/>
    <cellStyle name="Normal 9 9 6 3 2 2 4" xfId="38483" xr:uid="{151A5B72-FAD7-453E-9D45-D942A5C5F616}"/>
    <cellStyle name="Normal 9 9 6 3 2 3" xfId="12994" xr:uid="{607AA770-06E8-4E82-BF61-B095A40CF89B}"/>
    <cellStyle name="Normal 9 9 6 3 2 3 2" xfId="27832" xr:uid="{9E1F0BDD-B8D5-4FF6-A81B-6D55758AFF44}"/>
    <cellStyle name="Normal 9 9 6 3 2 3 3" xfId="42665" xr:uid="{AFAC4C08-06FF-4C51-A098-59FFF7DFFE99}"/>
    <cellStyle name="Normal 9 9 6 3 2 4" xfId="20412" xr:uid="{119BEF8B-06D2-4B65-95B7-05410DB1D702}"/>
    <cellStyle name="Normal 9 9 6 3 2 5" xfId="35245" xr:uid="{8D91EADA-0557-40F9-A849-99F1BA0D20A2}"/>
    <cellStyle name="Normal 9 9 6 3 3" xfId="7430" xr:uid="{81C0960A-B433-4AC8-98D4-384B08FCA8D2}"/>
    <cellStyle name="Normal 9 9 6 3 3 2" xfId="14853" xr:uid="{7114B66F-67BF-4E66-B56F-EACB76322A87}"/>
    <cellStyle name="Normal 9 9 6 3 3 2 2" xfId="29691" xr:uid="{245A868A-D49E-4991-ACEA-89AD7E457D8C}"/>
    <cellStyle name="Normal 9 9 6 3 3 2 3" xfId="44524" xr:uid="{1FC05352-915E-4906-9E5E-4405BF2E13FD}"/>
    <cellStyle name="Normal 9 9 6 3 3 3" xfId="22271" xr:uid="{FCD791D7-7F9E-47BC-B9C9-E556569EB424}"/>
    <cellStyle name="Normal 9 9 6 3 3 4" xfId="37104" xr:uid="{F8049D69-64A5-4F8F-B115-F5EF153A6676}"/>
    <cellStyle name="Normal 9 9 6 3 4" xfId="11615" xr:uid="{8F76D8A2-85D6-412B-9A5F-C43731C87864}"/>
    <cellStyle name="Normal 9 9 6 3 4 2" xfId="26453" xr:uid="{8821D25B-31F2-4278-8AD1-8455899564F3}"/>
    <cellStyle name="Normal 9 9 6 3 4 3" xfId="41286" xr:uid="{07271F97-8D8C-47BE-A2AE-64681FF668AE}"/>
    <cellStyle name="Normal 9 9 6 3 5" xfId="19033" xr:uid="{6668EBFD-EC33-4941-AF08-9C756DEB16FE}"/>
    <cellStyle name="Normal 9 9 6 3 6" xfId="33866" xr:uid="{B2AF6028-5535-4D60-9644-C68067A2344D}"/>
    <cellStyle name="Normal 9 9 6 4" xfId="5571" xr:uid="{E1FA6256-C317-45BF-87CD-CBB0CD338231}"/>
    <cellStyle name="Normal 9 9 6 4 2" xfId="8810" xr:uid="{EE858304-A6CD-4370-94C6-D2A46F7FA826}"/>
    <cellStyle name="Normal 9 9 6 4 2 2" xfId="16233" xr:uid="{B220DCB8-D2E8-4AFA-B8B6-C395E860C543}"/>
    <cellStyle name="Normal 9 9 6 4 2 2 2" xfId="31071" xr:uid="{6CA4154C-86DE-4F82-BE54-1A8FD46ED119}"/>
    <cellStyle name="Normal 9 9 6 4 2 2 3" xfId="45904" xr:uid="{7655F3B3-37E4-4EF4-8B13-1F3F7F37E23C}"/>
    <cellStyle name="Normal 9 9 6 4 2 3" xfId="23651" xr:uid="{D4D16FA2-649C-4D1F-91F5-15A71198CBFD}"/>
    <cellStyle name="Normal 9 9 6 4 2 4" xfId="38484" xr:uid="{98A5F453-ECF7-4A63-8355-2D2905EDA30E}"/>
    <cellStyle name="Normal 9 9 6 4 3" xfId="12995" xr:uid="{5F10E559-20E5-4F02-B2B1-6B6114C04A7C}"/>
    <cellStyle name="Normal 9 9 6 4 3 2" xfId="27833" xr:uid="{B6505B84-5338-4221-9D60-1852933AC88A}"/>
    <cellStyle name="Normal 9 9 6 4 3 3" xfId="42666" xr:uid="{F351B4CB-3A31-467D-AF55-A2D74EF15EAA}"/>
    <cellStyle name="Normal 9 9 6 4 4" xfId="20413" xr:uid="{6F6AF99C-2EC6-4EF5-A800-B0885C998ADE}"/>
    <cellStyle name="Normal 9 9 6 4 5" xfId="35246" xr:uid="{FD7F7A9D-934A-446D-9204-F7C48E29CE66}"/>
    <cellStyle name="Normal 9 9 6 5" xfId="5818" xr:uid="{64823E26-86E9-4D3F-A982-D523D870A16F}"/>
    <cellStyle name="Normal 9 9 6 5 2" xfId="9057" xr:uid="{6DCE3289-10F8-403A-98F5-DCBFF2532459}"/>
    <cellStyle name="Normal 9 9 6 5 2 2" xfId="16480" xr:uid="{4D982C49-22C1-4813-888C-5F474D960D6C}"/>
    <cellStyle name="Normal 9 9 6 5 2 2 2" xfId="31318" xr:uid="{24FEC5ED-7D1F-47B4-A435-8E534B43F330}"/>
    <cellStyle name="Normal 9 9 6 5 2 2 3" xfId="46151" xr:uid="{116C3D2D-DE74-4C59-B620-38D9BECBC3A5}"/>
    <cellStyle name="Normal 9 9 6 5 2 3" xfId="23898" xr:uid="{A4D678DF-0186-40ED-B6D3-6F59A57300B9}"/>
    <cellStyle name="Normal 9 9 6 5 2 4" xfId="38731" xr:uid="{099D7298-E4BA-4D69-8FCE-681EF55583B1}"/>
    <cellStyle name="Normal 9 9 6 5 3" xfId="13242" xr:uid="{6426902F-34F5-4787-A84A-1C5AE5AEA072}"/>
    <cellStyle name="Normal 9 9 6 5 3 2" xfId="28080" xr:uid="{AC4A8937-C6C3-4ED3-A97B-6217156C5C54}"/>
    <cellStyle name="Normal 9 9 6 5 3 3" xfId="42913" xr:uid="{0459F3FD-6874-4FEC-A7BC-9414280ABE15}"/>
    <cellStyle name="Normal 9 9 6 5 4" xfId="20660" xr:uid="{703F78BA-470D-456C-86DB-51C722636691}"/>
    <cellStyle name="Normal 9 9 6 5 5" xfId="35493" xr:uid="{A09729D4-E843-4B0A-9E21-2CB15D74FBDD}"/>
    <cellStyle name="Normal 9 9 6 6" xfId="4193" xr:uid="{8AF44950-ACFC-4FC5-B1ED-8F32CA15DE1F}"/>
    <cellStyle name="Normal 9 9 6 6 2" xfId="9771" xr:uid="{2B674DDE-4825-4330-B3FF-D813195072AC}"/>
    <cellStyle name="Normal 9 9 6 6 2 2" xfId="17194" xr:uid="{8B90B952-0FE4-4A02-BA29-C1CCECF35463}"/>
    <cellStyle name="Normal 9 9 6 6 2 2 2" xfId="32032" xr:uid="{93B111B3-501C-461E-A5C5-AD2F068C4F06}"/>
    <cellStyle name="Normal 9 9 6 6 2 2 3" xfId="46865" xr:uid="{C04E63BE-A4EB-4292-BBF1-0437DD8A05C4}"/>
    <cellStyle name="Normal 9 9 6 6 2 3" xfId="24612" xr:uid="{A76C89DB-6E96-433C-ACCC-030F7508F7DD}"/>
    <cellStyle name="Normal 9 9 6 6 2 4" xfId="39445" xr:uid="{A94F4D0A-0DD1-4ACA-904C-A52893B10106}"/>
    <cellStyle name="Normal 9 9 6 6 3" xfId="11613" xr:uid="{40BB2098-538D-4894-8D7E-E2B1D341FA31}"/>
    <cellStyle name="Normal 9 9 6 6 3 2" xfId="26451" xr:uid="{4187FA61-0D98-40CD-86FC-AD22E0C2B969}"/>
    <cellStyle name="Normal 9 9 6 6 3 3" xfId="41284" xr:uid="{08C86BB0-92FB-4B0B-A15E-9918A176C088}"/>
    <cellStyle name="Normal 9 9 6 6 4" xfId="19031" xr:uid="{1F235679-611C-49D6-A506-A4562DD8F11C}"/>
    <cellStyle name="Normal 9 9 6 6 5" xfId="33864" xr:uid="{6EC12224-404C-4989-8CA6-3C468A203847}"/>
    <cellStyle name="Normal 9 9 6 7" xfId="7428" xr:uid="{261E825B-D0C1-4060-A069-6DD3809CF4D4}"/>
    <cellStyle name="Normal 9 9 6 7 2" xfId="14851" xr:uid="{B044818D-1364-4B40-BE6C-3DBA936A9655}"/>
    <cellStyle name="Normal 9 9 6 7 2 2" xfId="29689" xr:uid="{8380856F-6CD9-4C3F-960F-B816430DA984}"/>
    <cellStyle name="Normal 9 9 6 7 2 3" xfId="44522" xr:uid="{212AFEB2-94F5-454B-B64A-D97AB48AF54B}"/>
    <cellStyle name="Normal 9 9 6 7 3" xfId="22269" xr:uid="{3432A086-92E9-4747-B330-6EF03BBA20EA}"/>
    <cellStyle name="Normal 9 9 6 7 4" xfId="37102" xr:uid="{28D40491-737A-4E64-9909-D141F272AA1B}"/>
    <cellStyle name="Normal 9 9 6 8" xfId="9917" xr:uid="{F9358CDF-B3F2-439C-93EC-B1F5BA730F53}"/>
    <cellStyle name="Normal 9 9 6 8 2" xfId="24755" xr:uid="{93B80C31-953E-4F41-BCC6-4397F13F3D36}"/>
    <cellStyle name="Normal 9 9 6 8 3" xfId="39588" xr:uid="{0C0C9DA0-0ECB-4D96-BEB7-6C9FC29F68E6}"/>
    <cellStyle name="Normal 9 9 6 9" xfId="17335" xr:uid="{15A7DF8E-F108-435C-9ED0-996D6F9E25BE}"/>
    <cellStyle name="Normal 9 9 7" xfId="2376" xr:uid="{352ECEEA-AA24-401A-BEBD-EC68D3D1E200}"/>
    <cellStyle name="Normal 9 9 7 10" xfId="32200" xr:uid="{20098FB3-A016-48C6-AF27-5E00788D6986}"/>
    <cellStyle name="Normal 9 9 7 2" xfId="4197" xr:uid="{04008B14-6052-4FB9-BB16-941248630F61}"/>
    <cellStyle name="Normal 9 9 7 2 2" xfId="5572" xr:uid="{0AB89E34-164D-4680-B738-AF1235A4B657}"/>
    <cellStyle name="Normal 9 9 7 2 2 2" xfId="8811" xr:uid="{DEA401EC-A335-4469-8BE0-4C78654DBEA1}"/>
    <cellStyle name="Normal 9 9 7 2 2 2 2" xfId="16234" xr:uid="{AEA59D15-C18A-45B8-997D-73D4A3889887}"/>
    <cellStyle name="Normal 9 9 7 2 2 2 2 2" xfId="31072" xr:uid="{0C744D52-B3E4-44C9-A932-B96F1CF75B9D}"/>
    <cellStyle name="Normal 9 9 7 2 2 2 2 3" xfId="45905" xr:uid="{181C21B7-928E-4E8F-B37D-E3387077FAAB}"/>
    <cellStyle name="Normal 9 9 7 2 2 2 3" xfId="23652" xr:uid="{CE7DD5E7-75A9-409F-98F3-6E57D240BF85}"/>
    <cellStyle name="Normal 9 9 7 2 2 2 4" xfId="38485" xr:uid="{7C670419-E978-4392-90BE-45679174AAB9}"/>
    <cellStyle name="Normal 9 9 7 2 2 3" xfId="12996" xr:uid="{14F5691A-10E6-4EC6-81EE-5822730C613D}"/>
    <cellStyle name="Normal 9 9 7 2 2 3 2" xfId="27834" xr:uid="{489FA58A-B3BF-4FEB-97F7-A72898D85567}"/>
    <cellStyle name="Normal 9 9 7 2 2 3 3" xfId="42667" xr:uid="{A79FF929-E915-4BCF-9DC0-A1E3CD5D238E}"/>
    <cellStyle name="Normal 9 9 7 2 2 4" xfId="20414" xr:uid="{4309683E-11C2-45D8-8D3C-F47E30B88E12}"/>
    <cellStyle name="Normal 9 9 7 2 2 5" xfId="35247" xr:uid="{D709B227-AF67-4199-9E4D-B7EE499EE9A3}"/>
    <cellStyle name="Normal 9 9 7 2 3" xfId="7432" xr:uid="{02E17FBA-6CFC-42AD-9285-9CA9AC737594}"/>
    <cellStyle name="Normal 9 9 7 2 3 2" xfId="14855" xr:uid="{F828612B-BCA6-4EF5-8EE0-6FBBC9B250D6}"/>
    <cellStyle name="Normal 9 9 7 2 3 2 2" xfId="29693" xr:uid="{279F9511-412E-461F-BF72-462A1C56DDC3}"/>
    <cellStyle name="Normal 9 9 7 2 3 2 3" xfId="44526" xr:uid="{D4AD01E2-BF9C-4CCE-B984-A921C2E8A24E}"/>
    <cellStyle name="Normal 9 9 7 2 3 3" xfId="22273" xr:uid="{4335003A-360F-49E3-83FE-97D3361D1D03}"/>
    <cellStyle name="Normal 9 9 7 2 3 4" xfId="37106" xr:uid="{411108AC-4DBD-466B-8C39-CEBE7479288D}"/>
    <cellStyle name="Normal 9 9 7 2 4" xfId="11617" xr:uid="{362ED223-5F7A-486C-B74D-3B045CB0266E}"/>
    <cellStyle name="Normal 9 9 7 2 4 2" xfId="26455" xr:uid="{1BE90F51-CA28-4E75-B07E-26DDF72BB11C}"/>
    <cellStyle name="Normal 9 9 7 2 4 3" xfId="41288" xr:uid="{A8BF07CD-0E5D-42BE-B900-4C0BABF576B9}"/>
    <cellStyle name="Normal 9 9 7 2 5" xfId="19035" xr:uid="{A3D03692-C313-41D4-B5BA-642BC65E7F0A}"/>
    <cellStyle name="Normal 9 9 7 2 6" xfId="33868" xr:uid="{30763944-B122-421C-B53E-F7FDB7EB0EE0}"/>
    <cellStyle name="Normal 9 9 7 3" xfId="4198" xr:uid="{8A29CA0A-8921-4BC5-9F85-EC700D92BB8E}"/>
    <cellStyle name="Normal 9 9 7 3 2" xfId="5573" xr:uid="{05AC4EF3-E99B-4B6B-BDB4-4870B1BD8A58}"/>
    <cellStyle name="Normal 9 9 7 3 2 2" xfId="8812" xr:uid="{4A69BD08-6287-41FA-8143-E9C7BC9E0126}"/>
    <cellStyle name="Normal 9 9 7 3 2 2 2" xfId="16235" xr:uid="{13887E34-141A-40B8-8149-AA4A303804F5}"/>
    <cellStyle name="Normal 9 9 7 3 2 2 2 2" xfId="31073" xr:uid="{91B8D149-15EE-4F1C-84B5-E6EEEC6D2F12}"/>
    <cellStyle name="Normal 9 9 7 3 2 2 2 3" xfId="45906" xr:uid="{494858F7-BE17-49FE-B55F-973352719407}"/>
    <cellStyle name="Normal 9 9 7 3 2 2 3" xfId="23653" xr:uid="{A5909462-577C-49CB-BB02-BA18EC57F70B}"/>
    <cellStyle name="Normal 9 9 7 3 2 2 4" xfId="38486" xr:uid="{7D75FED3-E928-409F-835F-DC5C0C0F7D6E}"/>
    <cellStyle name="Normal 9 9 7 3 2 3" xfId="12997" xr:uid="{4F12E5C9-B454-4638-AC1A-57BB5291478B}"/>
    <cellStyle name="Normal 9 9 7 3 2 3 2" xfId="27835" xr:uid="{82C7320D-014C-42AE-A265-F937047678C4}"/>
    <cellStyle name="Normal 9 9 7 3 2 3 3" xfId="42668" xr:uid="{BC04AFED-DF69-40EA-B2A7-217E104FC9A2}"/>
    <cellStyle name="Normal 9 9 7 3 2 4" xfId="20415" xr:uid="{04D52319-CAFC-42D9-A1E9-172347E4035F}"/>
    <cellStyle name="Normal 9 9 7 3 2 5" xfId="35248" xr:uid="{10E9782C-87DA-4938-9A99-55BE38E64713}"/>
    <cellStyle name="Normal 9 9 7 3 3" xfId="7433" xr:uid="{879DA701-A6FD-4A2E-A68A-85F394F8EDC8}"/>
    <cellStyle name="Normal 9 9 7 3 3 2" xfId="14856" xr:uid="{77E0B709-437C-49A6-A955-BF7DA76775C6}"/>
    <cellStyle name="Normal 9 9 7 3 3 2 2" xfId="29694" xr:uid="{D2532550-A052-4F2B-946D-8BAED9491B55}"/>
    <cellStyle name="Normal 9 9 7 3 3 2 3" xfId="44527" xr:uid="{456C86D8-609B-46C5-BB61-40AE9FCD6975}"/>
    <cellStyle name="Normal 9 9 7 3 3 3" xfId="22274" xr:uid="{BB5DC7E8-71BF-4462-9EB6-223B9A518072}"/>
    <cellStyle name="Normal 9 9 7 3 3 4" xfId="37107" xr:uid="{FA8C1E43-50F9-4C49-8C22-29C9ED4C9C7E}"/>
    <cellStyle name="Normal 9 9 7 3 4" xfId="11618" xr:uid="{E6F9DDD3-6210-450D-AD1F-47ECC65C8EE0}"/>
    <cellStyle name="Normal 9 9 7 3 4 2" xfId="26456" xr:uid="{D08D2AFD-DE59-47A1-B2C1-00A1234A9D4D}"/>
    <cellStyle name="Normal 9 9 7 3 4 3" xfId="41289" xr:uid="{37BC2DE5-067C-4AA3-BF46-3D0A3C028691}"/>
    <cellStyle name="Normal 9 9 7 3 5" xfId="19036" xr:uid="{BCEB0BE3-D1CD-4429-BE83-39C3F1D95F1D}"/>
    <cellStyle name="Normal 9 9 7 3 6" xfId="33869" xr:uid="{4F750B74-D67A-4C01-B138-4D2BD4A91FD5}"/>
    <cellStyle name="Normal 9 9 7 4" xfId="5574" xr:uid="{1615C5DF-330D-4C6E-A352-9332D6AF6EEF}"/>
    <cellStyle name="Normal 9 9 7 4 2" xfId="8813" xr:uid="{55F95EBA-DCD1-4969-A846-F32EDB22C367}"/>
    <cellStyle name="Normal 9 9 7 4 2 2" xfId="16236" xr:uid="{2F7E6A6A-10FB-46C5-873A-CD996D52B1F6}"/>
    <cellStyle name="Normal 9 9 7 4 2 2 2" xfId="31074" xr:uid="{A5D72FAC-0EDD-4844-9320-FDF4E1111DA8}"/>
    <cellStyle name="Normal 9 9 7 4 2 2 3" xfId="45907" xr:uid="{5C9C4DC4-71B3-45C4-AF18-26471D987AA3}"/>
    <cellStyle name="Normal 9 9 7 4 2 3" xfId="23654" xr:uid="{053D4808-8F61-4357-8788-F18D0B89ABA0}"/>
    <cellStyle name="Normal 9 9 7 4 2 4" xfId="38487" xr:uid="{40178AF3-0873-46F1-B119-F9AF352BAB1C}"/>
    <cellStyle name="Normal 9 9 7 4 3" xfId="12998" xr:uid="{5B4AF1D8-72A5-4E63-9C6E-DFBB0C084998}"/>
    <cellStyle name="Normal 9 9 7 4 3 2" xfId="27836" xr:uid="{595B52EA-49A4-46F8-8134-CEBD66541FB8}"/>
    <cellStyle name="Normal 9 9 7 4 3 3" xfId="42669" xr:uid="{A125F272-B17A-4C73-B75E-242AE826FC73}"/>
    <cellStyle name="Normal 9 9 7 4 4" xfId="20416" xr:uid="{4F9547ED-D716-4324-B8E7-8C2A30303823}"/>
    <cellStyle name="Normal 9 9 7 4 5" xfId="35249" xr:uid="{BF86F710-B96B-4624-A941-DC6EBE86807D}"/>
    <cellStyle name="Normal 9 9 7 5" xfId="5742" xr:uid="{2EF62389-0057-4578-A607-EB6E82B72245}"/>
    <cellStyle name="Normal 9 9 7 5 2" xfId="8982" xr:uid="{EB75FE81-84A8-4D69-A843-652AB6EC9099}"/>
    <cellStyle name="Normal 9 9 7 5 2 2" xfId="16405" xr:uid="{43D72BAF-639B-4141-9791-C460F418DE59}"/>
    <cellStyle name="Normal 9 9 7 5 2 2 2" xfId="31243" xr:uid="{34D368F2-6993-4566-A646-2FF5FCF57215}"/>
    <cellStyle name="Normal 9 9 7 5 2 2 3" xfId="46076" xr:uid="{B781E8DE-8C05-4B98-B87F-9B12C2415389}"/>
    <cellStyle name="Normal 9 9 7 5 2 3" xfId="23823" xr:uid="{323EC426-96E7-4BA5-B969-A8497FE3C2C1}"/>
    <cellStyle name="Normal 9 9 7 5 2 4" xfId="38656" xr:uid="{58413551-1F1A-41BB-B6EF-EE9D40B309D8}"/>
    <cellStyle name="Normal 9 9 7 5 3" xfId="13167" xr:uid="{63832952-7C3F-4AA7-8947-D7A8CEE1F565}"/>
    <cellStyle name="Normal 9 9 7 5 3 2" xfId="28005" xr:uid="{E7B593AE-182B-4B2A-96F8-AC71CB0B4183}"/>
    <cellStyle name="Normal 9 9 7 5 3 3" xfId="42838" xr:uid="{7AEB11FE-0A74-46FE-9EA0-4856C83E8710}"/>
    <cellStyle name="Normal 9 9 7 5 4" xfId="20585" xr:uid="{325797F8-2F18-4C29-930F-45E95AA601FA}"/>
    <cellStyle name="Normal 9 9 7 5 5" xfId="35418" xr:uid="{6835A01E-9644-4DE2-8D15-7AE69A3FFDF6}"/>
    <cellStyle name="Normal 9 9 7 6" xfId="4196" xr:uid="{47BCB9FE-926F-445A-8EFA-75B712EE1581}"/>
    <cellStyle name="Normal 9 9 7 6 2" xfId="9772" xr:uid="{B109065B-CD73-4B5E-A4AD-BA07786FBC57}"/>
    <cellStyle name="Normal 9 9 7 6 2 2" xfId="17195" xr:uid="{9FFF2470-46B8-4806-8D81-91C433D1603B}"/>
    <cellStyle name="Normal 9 9 7 6 2 2 2" xfId="32033" xr:uid="{B99456C0-D811-4B74-9263-12D6971ACE0A}"/>
    <cellStyle name="Normal 9 9 7 6 2 2 3" xfId="46866" xr:uid="{BED81997-4C53-41BB-8958-6BA74D01AABC}"/>
    <cellStyle name="Normal 9 9 7 6 2 3" xfId="24613" xr:uid="{5127A121-95C5-4E6C-8980-0D5445DDB312}"/>
    <cellStyle name="Normal 9 9 7 6 2 4" xfId="39446" xr:uid="{CA21FAF4-5130-4FDC-B52F-8C4B5D915232}"/>
    <cellStyle name="Normal 9 9 7 6 3" xfId="11616" xr:uid="{745806AA-B972-4EBC-961B-DB78CD267C69}"/>
    <cellStyle name="Normal 9 9 7 6 3 2" xfId="26454" xr:uid="{0F4A5773-2A83-4B0C-9FCF-21441A91D1ED}"/>
    <cellStyle name="Normal 9 9 7 6 3 3" xfId="41287" xr:uid="{D16F636D-0ABD-4426-A373-2E9AAF01A5D6}"/>
    <cellStyle name="Normal 9 9 7 6 4" xfId="19034" xr:uid="{343BF6A9-0FB6-48F2-8CD1-65C9F6D58513}"/>
    <cellStyle name="Normal 9 9 7 6 5" xfId="33867" xr:uid="{1D3760B5-A436-4084-868D-51D7F46D00D9}"/>
    <cellStyle name="Normal 9 9 7 7" xfId="7431" xr:uid="{E0BB795C-3623-456D-B951-37D80F05BAB9}"/>
    <cellStyle name="Normal 9 9 7 7 2" xfId="14854" xr:uid="{C3C2104B-04A7-4855-9100-03E5EEA0F06A}"/>
    <cellStyle name="Normal 9 9 7 7 2 2" xfId="29692" xr:uid="{EB807E77-95F8-4A29-9424-713476B966F8}"/>
    <cellStyle name="Normal 9 9 7 7 2 3" xfId="44525" xr:uid="{6AD573BC-A858-4492-96A0-2A5A0A9EE20A}"/>
    <cellStyle name="Normal 9 9 7 7 3" xfId="22272" xr:uid="{14C33CB6-8DC7-49D0-8511-2F9C2C65E72A}"/>
    <cellStyle name="Normal 9 9 7 7 4" xfId="37105" xr:uid="{E1985B4F-429E-46D3-85E3-3C43802EC0C0}"/>
    <cellStyle name="Normal 9 9 7 8" xfId="9949" xr:uid="{63C9985D-1266-4F85-9C3B-40A6350A20A0}"/>
    <cellStyle name="Normal 9 9 7 8 2" xfId="24787" xr:uid="{3218368E-6630-4087-85C2-684D22494B3A}"/>
    <cellStyle name="Normal 9 9 7 8 3" xfId="39620" xr:uid="{6A377A68-6D97-46CF-B8E2-54606F298AD9}"/>
    <cellStyle name="Normal 9 9 7 9" xfId="17367" xr:uid="{E8EE0A8E-16D9-4A9C-A450-3DAF58FF0985}"/>
    <cellStyle name="Normal 9 9 8" xfId="2542" xr:uid="{FE0E1743-999C-41DA-A109-63A617948455}"/>
    <cellStyle name="Normal 9 9 8 10" xfId="32325" xr:uid="{AA994BC0-E7A4-4D8C-A59A-CEF6CED9DC49}"/>
    <cellStyle name="Normal 9 9 8 2" xfId="4200" xr:uid="{A0718F8B-6917-44DB-B262-176F507B0E0A}"/>
    <cellStyle name="Normal 9 9 8 2 2" xfId="5575" xr:uid="{4B5070BE-18C8-4EAE-B701-F82C86D797EA}"/>
    <cellStyle name="Normal 9 9 8 2 2 2" xfId="8814" xr:uid="{65629A10-6F60-41A3-BC3D-096AD1A12E6B}"/>
    <cellStyle name="Normal 9 9 8 2 2 2 2" xfId="16237" xr:uid="{69C3AE4C-4F1A-4A62-88B8-F7D2E1240586}"/>
    <cellStyle name="Normal 9 9 8 2 2 2 2 2" xfId="31075" xr:uid="{41B83615-18C7-41E5-B26E-646FF50E5B01}"/>
    <cellStyle name="Normal 9 9 8 2 2 2 2 3" xfId="45908" xr:uid="{938E1503-617F-41A6-8E60-F7B0286D3516}"/>
    <cellStyle name="Normal 9 9 8 2 2 2 3" xfId="23655" xr:uid="{5FFF7E59-5D10-434F-9EB5-413AEDC0C3F0}"/>
    <cellStyle name="Normal 9 9 8 2 2 2 4" xfId="38488" xr:uid="{ACCF44A3-880B-4CA6-9F16-B016F93A059E}"/>
    <cellStyle name="Normal 9 9 8 2 2 3" xfId="12999" xr:uid="{FAD20E91-C379-4046-B55E-9AD2BDD62AC5}"/>
    <cellStyle name="Normal 9 9 8 2 2 3 2" xfId="27837" xr:uid="{FB9441E9-861D-44F8-A891-8C3BF1634A94}"/>
    <cellStyle name="Normal 9 9 8 2 2 3 3" xfId="42670" xr:uid="{AC965065-64A2-4DE5-B462-B1E73138402C}"/>
    <cellStyle name="Normal 9 9 8 2 2 4" xfId="20417" xr:uid="{123A4C70-20E8-48D4-BE33-30A354E99BB9}"/>
    <cellStyle name="Normal 9 9 8 2 2 5" xfId="35250" xr:uid="{C9626B9C-0EB1-4941-91ED-5DA1D7B585B4}"/>
    <cellStyle name="Normal 9 9 8 2 3" xfId="7435" xr:uid="{B6542D79-DB29-486A-B5F5-41CECAEFD21D}"/>
    <cellStyle name="Normal 9 9 8 2 3 2" xfId="14858" xr:uid="{DBC4F8C3-7897-4B05-BC5D-DC53338750F9}"/>
    <cellStyle name="Normal 9 9 8 2 3 2 2" xfId="29696" xr:uid="{3095394A-0BE2-4046-887C-A397069C6706}"/>
    <cellStyle name="Normal 9 9 8 2 3 2 3" xfId="44529" xr:uid="{7DEDBC31-33C4-4589-9297-74402EBCA801}"/>
    <cellStyle name="Normal 9 9 8 2 3 3" xfId="22276" xr:uid="{3AEF2F38-9152-4DE7-AD55-9E4144DB8723}"/>
    <cellStyle name="Normal 9 9 8 2 3 4" xfId="37109" xr:uid="{B3BFB3D2-FA63-49CB-91A9-8EC406B1DA64}"/>
    <cellStyle name="Normal 9 9 8 2 4" xfId="11620" xr:uid="{6ABCDE94-ACF4-400C-976A-03BBCBA1AF46}"/>
    <cellStyle name="Normal 9 9 8 2 4 2" xfId="26458" xr:uid="{22F4F00B-E9B9-43ED-9C9E-C96DF077476F}"/>
    <cellStyle name="Normal 9 9 8 2 4 3" xfId="41291" xr:uid="{654F078C-88D3-440A-9DF8-261FDB24F971}"/>
    <cellStyle name="Normal 9 9 8 2 5" xfId="19038" xr:uid="{D2ADA5B6-0920-499B-964E-79FCE7B20DC9}"/>
    <cellStyle name="Normal 9 9 8 2 6" xfId="33871" xr:uid="{2BB96B6B-61C0-4A39-8E23-AF4730AABE0A}"/>
    <cellStyle name="Normal 9 9 8 3" xfId="4201" xr:uid="{8AA16760-3721-4D83-B994-8FD73DA59004}"/>
    <cellStyle name="Normal 9 9 8 3 2" xfId="5576" xr:uid="{1B4E5127-3556-4064-841F-98D6C6B419AF}"/>
    <cellStyle name="Normal 9 9 8 3 2 2" xfId="8815" xr:uid="{EED3B682-34C1-490C-A1C5-09B8F72F3D26}"/>
    <cellStyle name="Normal 9 9 8 3 2 2 2" xfId="16238" xr:uid="{1CD9F65B-E7B1-492F-9D39-203EBD3EA318}"/>
    <cellStyle name="Normal 9 9 8 3 2 2 2 2" xfId="31076" xr:uid="{9CB6EF1E-7657-4917-B328-0A3191CEFF87}"/>
    <cellStyle name="Normal 9 9 8 3 2 2 2 3" xfId="45909" xr:uid="{D02F8BB5-A5C6-4CFC-8B13-C0729603323C}"/>
    <cellStyle name="Normal 9 9 8 3 2 2 3" xfId="23656" xr:uid="{31946F22-DB49-455F-9466-1E92FA52A068}"/>
    <cellStyle name="Normal 9 9 8 3 2 2 4" xfId="38489" xr:uid="{2E5641DD-F99F-4D81-8C86-DFF90DE13BCF}"/>
    <cellStyle name="Normal 9 9 8 3 2 3" xfId="13000" xr:uid="{404CF1D9-D5D4-42F9-AE63-79CAE1E160F3}"/>
    <cellStyle name="Normal 9 9 8 3 2 3 2" xfId="27838" xr:uid="{7B8CF25B-F5CB-4857-862E-3AF1D0DAF157}"/>
    <cellStyle name="Normal 9 9 8 3 2 3 3" xfId="42671" xr:uid="{F0EEBDB0-D22C-45DB-B558-B6C2ABC95344}"/>
    <cellStyle name="Normal 9 9 8 3 2 4" xfId="20418" xr:uid="{8AEFB856-BAE7-42FC-A178-569030CA94AD}"/>
    <cellStyle name="Normal 9 9 8 3 2 5" xfId="35251" xr:uid="{DF8707F7-4126-46B7-9879-62A60ADBC9B1}"/>
    <cellStyle name="Normal 9 9 8 3 3" xfId="7436" xr:uid="{B8CE3E62-C11A-4CCF-BD8A-B7B38FD2CD5A}"/>
    <cellStyle name="Normal 9 9 8 3 3 2" xfId="14859" xr:uid="{7DBEE417-CA04-4143-821C-076C329B7D2A}"/>
    <cellStyle name="Normal 9 9 8 3 3 2 2" xfId="29697" xr:uid="{CECF4642-D076-48D8-962C-1434914C5AC4}"/>
    <cellStyle name="Normal 9 9 8 3 3 2 3" xfId="44530" xr:uid="{8289BD55-1E11-48CA-ABE2-37AA05D5464F}"/>
    <cellStyle name="Normal 9 9 8 3 3 3" xfId="22277" xr:uid="{67C5804E-1CFC-4B38-8A25-7726235A282F}"/>
    <cellStyle name="Normal 9 9 8 3 3 4" xfId="37110" xr:uid="{81FE4CC0-D506-40AF-BA99-0835E74440B8}"/>
    <cellStyle name="Normal 9 9 8 3 4" xfId="11621" xr:uid="{8D9E95D5-FAB1-44FD-AF5E-3385D0A6D70A}"/>
    <cellStyle name="Normal 9 9 8 3 4 2" xfId="26459" xr:uid="{12C367D6-BC49-42A1-8E28-7BC7B245D88A}"/>
    <cellStyle name="Normal 9 9 8 3 4 3" xfId="41292" xr:uid="{A7A61FDC-8363-4BFC-9943-5EFD3EA9B5C6}"/>
    <cellStyle name="Normal 9 9 8 3 5" xfId="19039" xr:uid="{9DC8EA42-F3CE-4ECB-AD90-CA4A6D9B447B}"/>
    <cellStyle name="Normal 9 9 8 3 6" xfId="33872" xr:uid="{C0058EE0-409D-4A83-BA4F-123D59DD2E91}"/>
    <cellStyle name="Normal 9 9 8 4" xfId="5577" xr:uid="{FBD3800B-F88F-4606-9848-E63E272708B5}"/>
    <cellStyle name="Normal 9 9 8 4 2" xfId="8816" xr:uid="{751EF09B-C02B-4BD9-A87E-98D70B2BB80A}"/>
    <cellStyle name="Normal 9 9 8 4 2 2" xfId="16239" xr:uid="{CBF89856-741B-4F6C-A439-B0BD578A3D22}"/>
    <cellStyle name="Normal 9 9 8 4 2 2 2" xfId="31077" xr:uid="{003B1ACD-550C-4B9B-BF0F-056C24F2881F}"/>
    <cellStyle name="Normal 9 9 8 4 2 2 3" xfId="45910" xr:uid="{B98644D0-11BD-4396-A07F-20F984BB45E5}"/>
    <cellStyle name="Normal 9 9 8 4 2 3" xfId="23657" xr:uid="{BE9EA680-FE5A-44FF-9619-754E8B08DE13}"/>
    <cellStyle name="Normal 9 9 8 4 2 4" xfId="38490" xr:uid="{CB661616-BD07-4836-A892-AC4CC71CB2A9}"/>
    <cellStyle name="Normal 9 9 8 4 3" xfId="13001" xr:uid="{032158B5-2801-471E-8230-4DF6EE8131A8}"/>
    <cellStyle name="Normal 9 9 8 4 3 2" xfId="27839" xr:uid="{51939FD5-1096-4C62-82B6-9F98FE98522D}"/>
    <cellStyle name="Normal 9 9 8 4 3 3" xfId="42672" xr:uid="{471A4F0C-338C-4605-BE0F-C668308ECFFB}"/>
    <cellStyle name="Normal 9 9 8 4 4" xfId="20419" xr:uid="{A489ACDC-9966-437F-8FD1-757631F6DBC7}"/>
    <cellStyle name="Normal 9 9 8 4 5" xfId="35252" xr:uid="{A26880CA-5D90-44E4-985F-49E8FF9EB073}"/>
    <cellStyle name="Normal 9 9 8 5" xfId="6070" xr:uid="{DB45F035-541D-4DE3-B44C-9CB7960E0AE0}"/>
    <cellStyle name="Normal 9 9 8 5 2" xfId="9308" xr:uid="{846B9BD1-E13E-4819-B780-16AD75B7D07C}"/>
    <cellStyle name="Normal 9 9 8 5 2 2" xfId="16731" xr:uid="{B48A4F91-FA1E-4630-85FF-529B4C0E854D}"/>
    <cellStyle name="Normal 9 9 8 5 2 2 2" xfId="31569" xr:uid="{D1F06BC3-8079-4C6B-8178-B5086D65AAD9}"/>
    <cellStyle name="Normal 9 9 8 5 2 2 3" xfId="46402" xr:uid="{EF50C2FD-0773-49AF-B5A2-AFD813A55D77}"/>
    <cellStyle name="Normal 9 9 8 5 2 3" xfId="24149" xr:uid="{8E31081B-7E44-4C94-AC31-94134FA6A745}"/>
    <cellStyle name="Normal 9 9 8 5 2 4" xfId="38982" xr:uid="{57B4B870-5C3F-47BE-B8F3-358EEF264785}"/>
    <cellStyle name="Normal 9 9 8 5 3" xfId="13493" xr:uid="{6E0E6C53-2923-4D63-B078-1D5428E84298}"/>
    <cellStyle name="Normal 9 9 8 5 3 2" xfId="28331" xr:uid="{17E90885-A20E-4D87-BFE8-7E0E5C45D273}"/>
    <cellStyle name="Normal 9 9 8 5 3 3" xfId="43164" xr:uid="{C0F6EE28-5527-4BAF-A376-EBD23BCEFE08}"/>
    <cellStyle name="Normal 9 9 8 5 4" xfId="20911" xr:uid="{8CCD52EA-9163-4320-BD99-423289A94275}"/>
    <cellStyle name="Normal 9 9 8 5 5" xfId="35744" xr:uid="{054A207E-EFC1-4BF9-8488-5AF766E0DB71}"/>
    <cellStyle name="Normal 9 9 8 6" xfId="4199" xr:uid="{34574F87-D67B-4FE3-8546-303052EB53AF}"/>
    <cellStyle name="Normal 9 9 8 6 2" xfId="9773" xr:uid="{9F9A3098-1016-4064-9645-56C84B264E49}"/>
    <cellStyle name="Normal 9 9 8 6 2 2" xfId="17196" xr:uid="{CBBABA69-2C0F-4844-ACDC-87D31AE07153}"/>
    <cellStyle name="Normal 9 9 8 6 2 2 2" xfId="32034" xr:uid="{63DB460B-2C08-469F-AEAD-E7C3E01358B8}"/>
    <cellStyle name="Normal 9 9 8 6 2 2 3" xfId="46867" xr:uid="{6FB6E7DD-837B-4AB5-A9C1-29C854D3473C}"/>
    <cellStyle name="Normal 9 9 8 6 2 3" xfId="24614" xr:uid="{0A4912E8-FEA1-4EF1-8ACD-506E1E274B71}"/>
    <cellStyle name="Normal 9 9 8 6 2 4" xfId="39447" xr:uid="{09FA5360-2555-43FA-A402-CAC6C0853624}"/>
    <cellStyle name="Normal 9 9 8 6 3" xfId="11619" xr:uid="{F94599B7-FBED-43C8-971E-A957E7FCC902}"/>
    <cellStyle name="Normal 9 9 8 6 3 2" xfId="26457" xr:uid="{7AABB42E-F358-4C27-B154-AD416E08B18E}"/>
    <cellStyle name="Normal 9 9 8 6 3 3" xfId="41290" xr:uid="{6613B1F3-F441-4760-9514-A496117EFB40}"/>
    <cellStyle name="Normal 9 9 8 6 4" xfId="19037" xr:uid="{CEB6B39C-ACF7-4675-B365-E6EC1BD1686A}"/>
    <cellStyle name="Normal 9 9 8 6 5" xfId="33870" xr:uid="{DD827B9E-8E93-4D43-8147-84459AFB42FC}"/>
    <cellStyle name="Normal 9 9 8 7" xfId="7434" xr:uid="{8C02E91D-BA85-4717-95E3-0EE6B03526FB}"/>
    <cellStyle name="Normal 9 9 8 7 2" xfId="14857" xr:uid="{F3C5A7E7-3B8C-41F8-AAF9-EF67BD245997}"/>
    <cellStyle name="Normal 9 9 8 7 2 2" xfId="29695" xr:uid="{3A203490-47F4-4A9A-A985-FE4D39308E3C}"/>
    <cellStyle name="Normal 9 9 8 7 2 3" xfId="44528" xr:uid="{29636A2B-55B0-46B3-9D9A-730A6F466B0E}"/>
    <cellStyle name="Normal 9 9 8 7 3" xfId="22275" xr:uid="{836A4EEA-8CB6-438E-9957-1D885AE250D9}"/>
    <cellStyle name="Normal 9 9 8 7 4" xfId="37108" xr:uid="{303F228E-198B-4A47-A916-4A5A277B90B3}"/>
    <cellStyle name="Normal 9 9 8 8" xfId="10074" xr:uid="{F68BFD8B-9AC5-4614-9AED-E6499458496E}"/>
    <cellStyle name="Normal 9 9 8 8 2" xfId="24912" xr:uid="{FDE2FA64-7004-4504-A049-4A391D630760}"/>
    <cellStyle name="Normal 9 9 8 8 3" xfId="39745" xr:uid="{FDAD12EE-9EF8-41EB-A549-07E1149F9B69}"/>
    <cellStyle name="Normal 9 9 8 9" xfId="17492" xr:uid="{1CCCC90C-D16F-496B-B8DD-8433E99C8F09}"/>
    <cellStyle name="Normal 9 9 9" xfId="4202" xr:uid="{3DD2E77F-5D04-4956-B3C6-5198825EE8DF}"/>
    <cellStyle name="Normal 9 9 9 2" xfId="5578" xr:uid="{3C410F32-10F3-43BE-A069-AE34C0B77B92}"/>
    <cellStyle name="Normal 9 9 9 2 2" xfId="8817" xr:uid="{ABFBFACF-7B17-442C-B34A-12960CEF97AF}"/>
    <cellStyle name="Normal 9 9 9 2 2 2" xfId="16240" xr:uid="{BCDC4773-FF7E-4E26-9DCE-F5514B9328F9}"/>
    <cellStyle name="Normal 9 9 9 2 2 2 2" xfId="31078" xr:uid="{9177ADD5-4156-4234-B042-3ED570771C8F}"/>
    <cellStyle name="Normal 9 9 9 2 2 2 3" xfId="45911" xr:uid="{6A1E761C-03DE-42D0-AA72-C1DEE08DB0E3}"/>
    <cellStyle name="Normal 9 9 9 2 2 3" xfId="23658" xr:uid="{8093773A-FCDB-4B1C-8878-2F01ECEA7B1E}"/>
    <cellStyle name="Normal 9 9 9 2 2 4" xfId="38491" xr:uid="{A017B32B-1C70-4A38-BF9D-C991CC49ABBC}"/>
    <cellStyle name="Normal 9 9 9 2 3" xfId="13002" xr:uid="{D5995B41-823A-4F87-BE33-CA992A802423}"/>
    <cellStyle name="Normal 9 9 9 2 3 2" xfId="27840" xr:uid="{20E87DDE-5C95-4A2A-B905-43091497605A}"/>
    <cellStyle name="Normal 9 9 9 2 3 3" xfId="42673" xr:uid="{4DF73C8C-1D4B-4833-878F-65E5870E272B}"/>
    <cellStyle name="Normal 9 9 9 2 4" xfId="20420" xr:uid="{FA954E04-0FE4-46E4-B368-4074642E9958}"/>
    <cellStyle name="Normal 9 9 9 2 5" xfId="35253" xr:uid="{EE14CEAB-A4CE-46D0-8D33-E3E12CF567F5}"/>
    <cellStyle name="Normal 9 9 9 3" xfId="7437" xr:uid="{3B9A9929-AC28-4590-8A24-05B89A42B139}"/>
    <cellStyle name="Normal 9 9 9 3 2" xfId="14860" xr:uid="{ED0ACEDC-D59B-4521-B1BD-9D86C30149A3}"/>
    <cellStyle name="Normal 9 9 9 3 2 2" xfId="29698" xr:uid="{44CBA961-8139-4EAD-B91C-B4881B287D4C}"/>
    <cellStyle name="Normal 9 9 9 3 2 3" xfId="44531" xr:uid="{AB6C3FE3-6E84-4507-8468-5297B6430411}"/>
    <cellStyle name="Normal 9 9 9 3 3" xfId="22278" xr:uid="{8DF4CC47-75A7-4CFB-8B7B-5F2FDD3B3812}"/>
    <cellStyle name="Normal 9 9 9 3 4" xfId="37111" xr:uid="{3309A264-F2B9-4448-9C63-A2C4F8C635BC}"/>
    <cellStyle name="Normal 9 9 9 4" xfId="11622" xr:uid="{747D1034-DC02-4A98-9122-39F48A770A0E}"/>
    <cellStyle name="Normal 9 9 9 4 2" xfId="26460" xr:uid="{2539584E-CA96-466D-9D31-93295F265EB1}"/>
    <cellStyle name="Normal 9 9 9 4 3" xfId="41293" xr:uid="{21B15BC2-9CA8-4FB1-9A87-5B40C12BD280}"/>
    <cellStyle name="Normal 9 9 9 5" xfId="19040" xr:uid="{3BC98A38-B7F1-4E47-B105-5FAE05E47D1D}"/>
    <cellStyle name="Normal 9 9 9 6" xfId="33873" xr:uid="{801B61A9-A430-4DEF-93FD-CFD93FBFC887}"/>
    <cellStyle name="Normal 94 2" xfId="1850" xr:uid="{33E85A1C-D614-4A47-863E-D3AADD5DB868}"/>
    <cellStyle name="Normal ej noll" xfId="2184" xr:uid="{6F67FC25-27E6-48EB-87C6-34674CA79E83}"/>
    <cellStyle name="Normal ej noll låst" xfId="4" xr:uid="{B30762EC-4A73-4656-81AF-8AE9537956DE}"/>
    <cellStyle name="Normale_2011 04 14 Templates for stress test_bcl" xfId="262" xr:uid="{DAFCFA50-88C5-4946-A308-AE7E84B38D25}"/>
    <cellStyle name="Notas" xfId="263" xr:uid="{D2204EA2-F3A9-4FBC-9D3B-A1CD9D2FEB33}"/>
    <cellStyle name="Notas 2" xfId="643" xr:uid="{84AA84BF-3476-43F6-A1D0-2337BD5BB945}"/>
    <cellStyle name="Notas 3" xfId="820" xr:uid="{40FE5C1E-AEA0-4AE2-A42A-764C5F5DE992}"/>
    <cellStyle name="Notas 4" xfId="1004" xr:uid="{B0188058-7B98-49F8-8857-A53FBAED005B}"/>
    <cellStyle name="Notas 5" xfId="1171" xr:uid="{2FFBDD8C-4E58-4D49-912F-4C2D70FCF3FF}"/>
    <cellStyle name="Notas 6" xfId="474" xr:uid="{1EC2C321-2CCC-438F-BB67-CBAFE54CEC39}"/>
    <cellStyle name="Note 2" xfId="264" xr:uid="{C78FEF2C-B7B9-434D-83CA-80CD349A929E}"/>
    <cellStyle name="Note 2 2" xfId="644" xr:uid="{A1BEE3F4-9AE8-456B-A1B6-83E331F8C2BD}"/>
    <cellStyle name="Note 2 3" xfId="821" xr:uid="{25C6456E-D6AF-4B3D-9A58-B0F42EDCC7A0}"/>
    <cellStyle name="Note 2 4" xfId="1005" xr:uid="{FF3578CA-4827-45A7-AC15-79CA7268CC27}"/>
    <cellStyle name="Note 2 5" xfId="1172" xr:uid="{C1FE469F-7842-449A-B01E-8E509D857007}"/>
    <cellStyle name="Note 2 6" xfId="475" xr:uid="{C90D1113-1067-4612-9995-1D842AC13750}"/>
    <cellStyle name="Note 2 7" xfId="1851" xr:uid="{A58A0A87-38BF-4F17-98B6-0ADC94284B14}"/>
    <cellStyle name="Note 3" xfId="1217" xr:uid="{E2553626-FDD0-4002-B8EE-EF43145B135A}"/>
    <cellStyle name="optionalExposure" xfId="299" xr:uid="{90A1FCAF-96B5-4D8C-BA49-58BE2B5E0781}"/>
    <cellStyle name="optionalExposure 2" xfId="653" xr:uid="{939780E5-98CC-41AA-95D0-EDF585E3D583}"/>
    <cellStyle name="optionalExposure 3" xfId="830" xr:uid="{8984A337-C78D-4267-9199-34EE8DDB92CC}"/>
    <cellStyle name="optionalExposure 4" xfId="1014" xr:uid="{B00B9A76-75BC-47DD-AA43-64F9191D61C4}"/>
    <cellStyle name="optionalExposure 5" xfId="1181" xr:uid="{3A334F7E-DBED-4BE7-9ECF-AAC47430DD48}"/>
    <cellStyle name="optionalExposure 6" xfId="486" xr:uid="{F3A38E29-EA7A-4DAA-ADC9-87EFD7647FBF}"/>
    <cellStyle name="Output" xfId="23" builtinId="21" customBuiltin="1"/>
    <cellStyle name="Output 2" xfId="267" xr:uid="{BE0BADC3-72A0-4CF4-B12F-C79B172FC557}"/>
    <cellStyle name="Output 2 2" xfId="646" xr:uid="{076FEF38-F37C-43ED-AF5B-5E99E784A4B1}"/>
    <cellStyle name="Output 2 3" xfId="823" xr:uid="{510B040F-ADBB-440F-BDF0-234158D01F59}"/>
    <cellStyle name="Output 2 4" xfId="1007" xr:uid="{E1FECD05-C4A3-447D-B50B-F85D2F90068B}"/>
    <cellStyle name="Output 2 5" xfId="1174" xr:uid="{5BC22753-EDD4-4352-9E66-3184C78C60A5}"/>
    <cellStyle name="Output 2 6" xfId="477" xr:uid="{E3EB553A-9965-4EDC-88CC-CCA6D8CB9452}"/>
    <cellStyle name="Output 2 7" xfId="1852" xr:uid="{D9D24CEC-C5E5-4233-80F1-42A3F2A15EFE}"/>
    <cellStyle name="Output 3" xfId="266" xr:uid="{DD2FFC82-181E-493A-BEAF-F9EAE9EB8483}"/>
    <cellStyle name="Output 3 2" xfId="645" xr:uid="{6897E8DA-4E7F-4520-844A-589FDC33ADE6}"/>
    <cellStyle name="Output 3 3" xfId="822" xr:uid="{E480749F-0B72-4AF5-9F85-547335D0E548}"/>
    <cellStyle name="Output 3 4" xfId="1006" xr:uid="{1C8A6DE8-F0F2-456D-B290-38F4D9C14479}"/>
    <cellStyle name="Output 3 5" xfId="1173" xr:uid="{3EA09A4A-4B2D-471F-B067-A6DEA0D04DC2}"/>
    <cellStyle name="Output 3 6" xfId="476" xr:uid="{583B6A64-9EBA-45DB-B0D8-AC71C1474D39}"/>
    <cellStyle name="Percent" xfId="2" builtinId="5"/>
    <cellStyle name="Percent 10" xfId="2841" xr:uid="{C9DF02CB-2226-40B4-AD49-3B01A0FEB973}"/>
    <cellStyle name="Percent 10 10" xfId="32505" xr:uid="{D2845448-7936-46E8-93C3-59DF2AB6BEDB}"/>
    <cellStyle name="Percent 10 2" xfId="4204" xr:uid="{6A5B96F3-1CCC-4AD8-BC0D-9410FB31B48F}"/>
    <cellStyle name="Percent 10 2 2" xfId="5579" xr:uid="{4F295536-B862-4FA2-8463-509F424219C2}"/>
    <cellStyle name="Percent 10 2 2 2" xfId="8818" xr:uid="{2CFC0198-1CBA-49E3-A468-ECA745DEBEF5}"/>
    <cellStyle name="Percent 10 2 2 2 2" xfId="16241" xr:uid="{950182A0-5DC4-44B6-A8C1-62D22540A5F2}"/>
    <cellStyle name="Percent 10 2 2 2 2 2" xfId="31079" xr:uid="{54FEC142-AD8F-4F7E-A119-9DB06C55B9C5}"/>
    <cellStyle name="Percent 10 2 2 2 2 3" xfId="45912" xr:uid="{6C674E49-297C-4EE6-B4A5-C37F64C0F306}"/>
    <cellStyle name="Percent 10 2 2 2 3" xfId="23659" xr:uid="{F0DB8E69-8431-4EA6-ACB9-1C4D1ADC0B5D}"/>
    <cellStyle name="Percent 10 2 2 2 4" xfId="38492" xr:uid="{10E5232B-AF96-4555-9CB0-5FB2658019C4}"/>
    <cellStyle name="Percent 10 2 2 3" xfId="13003" xr:uid="{72E67B8C-4D12-4751-B169-FD480FBA4913}"/>
    <cellStyle name="Percent 10 2 2 3 2" xfId="27841" xr:uid="{664191DE-F061-40B4-9F9D-1ECC8550D948}"/>
    <cellStyle name="Percent 10 2 2 3 3" xfId="42674" xr:uid="{5E4F3568-502A-4059-8BAD-D2BC8F48C19B}"/>
    <cellStyle name="Percent 10 2 2 4" xfId="20421" xr:uid="{9429A428-3D35-4735-9455-5DF571230ADF}"/>
    <cellStyle name="Percent 10 2 2 5" xfId="35254" xr:uid="{1D50E7CC-A1EA-4057-82D7-53E7DBE3ACD2}"/>
    <cellStyle name="Percent 10 2 3" xfId="7439" xr:uid="{A44D11DC-1092-4DD0-97E2-22142CCF25A3}"/>
    <cellStyle name="Percent 10 2 3 2" xfId="14862" xr:uid="{11C64408-ADA2-4804-B9AE-57FC8BFCAA52}"/>
    <cellStyle name="Percent 10 2 3 2 2" xfId="29700" xr:uid="{69C13BEE-2338-4BF7-9933-BD04D7B0E9E3}"/>
    <cellStyle name="Percent 10 2 3 2 3" xfId="44533" xr:uid="{9CD32029-F6C5-461F-8F17-12E26696D5DA}"/>
    <cellStyle name="Percent 10 2 3 3" xfId="22280" xr:uid="{9AD3A611-CC46-43E7-AFB8-C8780F559552}"/>
    <cellStyle name="Percent 10 2 3 4" xfId="37113" xr:uid="{155DE9FB-039F-4E4D-9E26-EE7FF449303A}"/>
    <cellStyle name="Percent 10 2 4" xfId="11624" xr:uid="{8507741A-C762-4A12-9B92-6EF4DDCF62F8}"/>
    <cellStyle name="Percent 10 2 4 2" xfId="26462" xr:uid="{1A95A6FD-4900-46B7-A8BB-ED151B89DB5F}"/>
    <cellStyle name="Percent 10 2 4 3" xfId="41295" xr:uid="{FC50D804-E832-4CE0-8EC8-208AA4CE3D9E}"/>
    <cellStyle name="Percent 10 2 5" xfId="19042" xr:uid="{C2F432AD-C115-45EE-AD78-F0846CE54709}"/>
    <cellStyle name="Percent 10 2 6" xfId="33875" xr:uid="{B569D6D7-9250-4A9D-9238-3C143AE93A6A}"/>
    <cellStyle name="Percent 10 3" xfId="4205" xr:uid="{8A521191-68D1-4780-A6C7-24EA6E1898A8}"/>
    <cellStyle name="Percent 10 3 2" xfId="5580" xr:uid="{76AD4966-E8FD-4091-B93A-7F6C2EC2C1AC}"/>
    <cellStyle name="Percent 10 3 2 2" xfId="8819" xr:uid="{F3408046-CB75-4622-BBA0-F6465FF2679B}"/>
    <cellStyle name="Percent 10 3 2 2 2" xfId="16242" xr:uid="{BDF8E683-3B01-492A-96A3-9BCF7ABB31C8}"/>
    <cellStyle name="Percent 10 3 2 2 2 2" xfId="31080" xr:uid="{1E953057-EEE5-4550-8122-0D5332679074}"/>
    <cellStyle name="Percent 10 3 2 2 2 3" xfId="45913" xr:uid="{8F17C233-52CC-4EA5-8DD6-659155CADCC4}"/>
    <cellStyle name="Percent 10 3 2 2 3" xfId="23660" xr:uid="{E54E902D-42B3-4080-B27F-18DE58B39B91}"/>
    <cellStyle name="Percent 10 3 2 2 4" xfId="38493" xr:uid="{2205E186-BCF9-46C8-9F99-E6B58124785D}"/>
    <cellStyle name="Percent 10 3 2 3" xfId="13004" xr:uid="{BEF8A762-3E1E-4FFB-B23D-11882A993CD7}"/>
    <cellStyle name="Percent 10 3 2 3 2" xfId="27842" xr:uid="{9394DC27-B396-4A62-8F86-0B1EB81A47B5}"/>
    <cellStyle name="Percent 10 3 2 3 3" xfId="42675" xr:uid="{0579D4E7-BF78-4B07-B3DF-0DDE65D0ED48}"/>
    <cellStyle name="Percent 10 3 2 4" xfId="20422" xr:uid="{D7FB503C-FB00-49AE-8D05-C708FB0E2FF6}"/>
    <cellStyle name="Percent 10 3 2 5" xfId="35255" xr:uid="{DF4909DF-D564-47DF-8E4B-6395831D9735}"/>
    <cellStyle name="Percent 10 3 3" xfId="7440" xr:uid="{D71AC2C9-42CB-43E8-8CD9-80B5D3D1B961}"/>
    <cellStyle name="Percent 10 3 3 2" xfId="14863" xr:uid="{EC503F90-7905-4023-A9F4-6CE6A969DB7A}"/>
    <cellStyle name="Percent 10 3 3 2 2" xfId="29701" xr:uid="{2E15858B-5A3B-4C7E-801C-29A7E82F870E}"/>
    <cellStyle name="Percent 10 3 3 2 3" xfId="44534" xr:uid="{546FF2A8-C543-4524-9855-B773669292C4}"/>
    <cellStyle name="Percent 10 3 3 3" xfId="22281" xr:uid="{D8AB8CDC-8DFE-4878-888B-9EEA87F8D658}"/>
    <cellStyle name="Percent 10 3 3 4" xfId="37114" xr:uid="{A5BC1939-9663-4B25-B42C-CFC01F7FF7FF}"/>
    <cellStyle name="Percent 10 3 4" xfId="11625" xr:uid="{FEE9075C-33CE-40A4-B9D9-DB6A76A756FB}"/>
    <cellStyle name="Percent 10 3 4 2" xfId="26463" xr:uid="{2A1393D2-F40D-4B19-8B91-A1E7923A070B}"/>
    <cellStyle name="Percent 10 3 4 3" xfId="41296" xr:uid="{F8582111-B119-4A24-81A5-7CEC2152C8EE}"/>
    <cellStyle name="Percent 10 3 5" xfId="19043" xr:uid="{1F482579-79F8-4311-AE36-ED72337AC514}"/>
    <cellStyle name="Percent 10 3 6" xfId="33876" xr:uid="{61B82292-2F06-4FD5-96A7-EA3E3E4683E1}"/>
    <cellStyle name="Percent 10 4" xfId="5581" xr:uid="{F60725A1-3D41-44B1-BFA9-04C67488E6B7}"/>
    <cellStyle name="Percent 10 4 2" xfId="8820" xr:uid="{FCF043DC-99F8-488F-8C69-CF7665C2F867}"/>
    <cellStyle name="Percent 10 4 2 2" xfId="16243" xr:uid="{120D9453-E72C-495C-828D-22DF2FDCE77A}"/>
    <cellStyle name="Percent 10 4 2 2 2" xfId="31081" xr:uid="{4660EBC6-DE95-4392-8F77-435417DBC2DB}"/>
    <cellStyle name="Percent 10 4 2 2 3" xfId="45914" xr:uid="{0BAA985F-7F62-4DFB-9ADC-31DC5BDD5CFA}"/>
    <cellStyle name="Percent 10 4 2 3" xfId="23661" xr:uid="{D047AA64-915B-449D-936D-666C84C65655}"/>
    <cellStyle name="Percent 10 4 2 4" xfId="38494" xr:uid="{C94C8843-9078-4DB0-8B38-36347C4C814A}"/>
    <cellStyle name="Percent 10 4 3" xfId="13005" xr:uid="{7653E20D-C9ED-4C58-BF6D-7C45DAA40CE2}"/>
    <cellStyle name="Percent 10 4 3 2" xfId="27843" xr:uid="{9F1CCC78-93C2-4E92-BFA2-9B114770A6D4}"/>
    <cellStyle name="Percent 10 4 3 3" xfId="42676" xr:uid="{D3B5B69E-F766-478B-946E-4FB058848822}"/>
    <cellStyle name="Percent 10 4 4" xfId="20423" xr:uid="{0A4B6E83-99D2-43AE-B1E1-40ADF2D61286}"/>
    <cellStyle name="Percent 10 4 5" xfId="35256" xr:uid="{9F204100-2EE0-41F8-8BB5-974F24745F6C}"/>
    <cellStyle name="Percent 10 5" xfId="5770" xr:uid="{0FA0AAA6-D95E-49EC-9E4A-49CE1B1C7818}"/>
    <cellStyle name="Percent 10 5 2" xfId="9010" xr:uid="{5097804C-C154-43F4-A7E3-F3B5994854A2}"/>
    <cellStyle name="Percent 10 5 2 2" xfId="16433" xr:uid="{C5BC146A-9778-4608-BF8A-012222DE1640}"/>
    <cellStyle name="Percent 10 5 2 2 2" xfId="31271" xr:uid="{E19C9EBB-AE5D-44CE-93BB-058418B98418}"/>
    <cellStyle name="Percent 10 5 2 2 3" xfId="46104" xr:uid="{A719C076-4E72-4FC3-A12B-62561545AD8D}"/>
    <cellStyle name="Percent 10 5 2 3" xfId="23851" xr:uid="{907B48C1-A0C5-4327-87F1-BA07EED29D6C}"/>
    <cellStyle name="Percent 10 5 2 4" xfId="38684" xr:uid="{35CF6D7A-5A1D-4672-A8D2-9629A1E41768}"/>
    <cellStyle name="Percent 10 5 3" xfId="13195" xr:uid="{8047F0EC-35B8-4602-80F8-6098321FD0FA}"/>
    <cellStyle name="Percent 10 5 3 2" xfId="28033" xr:uid="{96D1309D-FB73-421E-8A6A-39DF52AD64FB}"/>
    <cellStyle name="Percent 10 5 3 3" xfId="42866" xr:uid="{43476E76-3131-4B50-AF89-DF8FBAD98CA5}"/>
    <cellStyle name="Percent 10 5 4" xfId="20613" xr:uid="{4B44458C-4626-4554-A4F4-AEE1B4A41347}"/>
    <cellStyle name="Percent 10 5 5" xfId="35446" xr:uid="{6E5278BE-2128-43C5-87F2-85409D2A2770}"/>
    <cellStyle name="Percent 10 6" xfId="4203" xr:uid="{54BF2045-53F3-4B48-AD77-53A1AEC93FFF}"/>
    <cellStyle name="Percent 10 6 2" xfId="9774" xr:uid="{2E8EEFF9-0058-47FB-83A6-96CEFAE74DF7}"/>
    <cellStyle name="Percent 10 6 2 2" xfId="17197" xr:uid="{2D0372C7-7737-481D-9D19-AAA1973B8E62}"/>
    <cellStyle name="Percent 10 6 2 2 2" xfId="32035" xr:uid="{CC0151C4-A6EF-4D04-AB69-9450C63E4D9E}"/>
    <cellStyle name="Percent 10 6 2 2 3" xfId="46868" xr:uid="{EF50486F-4160-4A9A-9013-2424FEF53DBF}"/>
    <cellStyle name="Percent 10 6 2 3" xfId="24615" xr:uid="{950D4CEB-288B-4AD7-B941-C4840CB8D599}"/>
    <cellStyle name="Percent 10 6 2 4" xfId="39448" xr:uid="{308C7913-C75E-4C7E-8FA9-FA7C957F5FB6}"/>
    <cellStyle name="Percent 10 6 3" xfId="11623" xr:uid="{B80AE02D-129A-426B-A013-12A7B80282A2}"/>
    <cellStyle name="Percent 10 6 3 2" xfId="26461" xr:uid="{99A38B84-17E7-458A-8FA1-AE71FB6B2AEF}"/>
    <cellStyle name="Percent 10 6 3 3" xfId="41294" xr:uid="{C9A63728-6E34-461E-874A-FB3974C5F0ED}"/>
    <cellStyle name="Percent 10 6 4" xfId="19041" xr:uid="{5432F727-6FC2-4BDA-AEEB-64CD6E4C71EA}"/>
    <cellStyle name="Percent 10 6 5" xfId="33874" xr:uid="{1C94B113-5AE1-41C2-AF8C-0B5608C2863D}"/>
    <cellStyle name="Percent 10 7" xfId="7438" xr:uid="{19C0A1EA-A898-4CE5-87A4-8F15AC85BBCB}"/>
    <cellStyle name="Percent 10 7 2" xfId="14861" xr:uid="{C4941CFB-ED76-433A-8A3D-9C40DD7ED6E4}"/>
    <cellStyle name="Percent 10 7 2 2" xfId="29699" xr:uid="{A471E6AB-6197-4F86-BBFF-371C9A81F9B5}"/>
    <cellStyle name="Percent 10 7 2 3" xfId="44532" xr:uid="{A8D99FA0-2D7F-4A46-BEBE-4B590630F2A3}"/>
    <cellStyle name="Percent 10 7 3" xfId="22279" xr:uid="{312AA69D-1642-49B0-B849-B2F3FCDF1C20}"/>
    <cellStyle name="Percent 10 7 4" xfId="37112" xr:uid="{8A970AB2-D22D-47C3-808C-D25677D835A5}"/>
    <cellStyle name="Percent 10 8" xfId="10254" xr:uid="{E9D1C853-E741-4734-B672-D9B4C225A4D1}"/>
    <cellStyle name="Percent 10 8 2" xfId="25092" xr:uid="{67D4466C-F2E1-45F5-8466-2D913E47AF14}"/>
    <cellStyle name="Percent 10 8 3" xfId="39925" xr:uid="{A8C4FFBC-8685-43B8-912C-65088BFF09F1}"/>
    <cellStyle name="Percent 10 9" xfId="17672" xr:uid="{2C20488B-2C23-4275-9CE1-40CC12BA1670}"/>
    <cellStyle name="Percent 11" xfId="2854" xr:uid="{A684F3FD-9CF1-456E-9F1E-DD7122AC8DA8}"/>
    <cellStyle name="Percent 11 10" xfId="32516" xr:uid="{F043F829-DA90-4A7D-9D2F-156D5CAC337B}"/>
    <cellStyle name="Percent 11 2" xfId="4207" xr:uid="{7CFD48AD-5F0F-4E33-B522-C46C3DF3C3D4}"/>
    <cellStyle name="Percent 11 2 2" xfId="5582" xr:uid="{FEF3D032-CD19-4BB2-B6A8-AD189C9029A1}"/>
    <cellStyle name="Percent 11 2 2 2" xfId="8821" xr:uid="{05C59E60-C077-4F68-A72B-94E84847CED9}"/>
    <cellStyle name="Percent 11 2 2 2 2" xfId="16244" xr:uid="{2E4B1DBE-8377-4C7D-B698-B7095E296B2A}"/>
    <cellStyle name="Percent 11 2 2 2 2 2" xfId="31082" xr:uid="{10E9F461-2433-416B-9ACF-10BBD56E6BFC}"/>
    <cellStyle name="Percent 11 2 2 2 2 3" xfId="45915" xr:uid="{3FBDEAC9-725C-4033-AD88-E7E9780EA533}"/>
    <cellStyle name="Percent 11 2 2 2 3" xfId="23662" xr:uid="{E80FB278-16F7-4EAE-A4F4-21F75E4405B1}"/>
    <cellStyle name="Percent 11 2 2 2 4" xfId="38495" xr:uid="{629F74A1-89E3-4CEB-BD6E-D45F400BEF29}"/>
    <cellStyle name="Percent 11 2 2 3" xfId="13006" xr:uid="{5E146B25-1CA7-4DFA-9C13-719418448B7D}"/>
    <cellStyle name="Percent 11 2 2 3 2" xfId="27844" xr:uid="{0B5240C1-F63E-43D6-AD6A-E1762FF8B8C6}"/>
    <cellStyle name="Percent 11 2 2 3 3" xfId="42677" xr:uid="{C929AC95-BC86-4714-AF04-1E10EFBB6D52}"/>
    <cellStyle name="Percent 11 2 2 4" xfId="20424" xr:uid="{788F5FAC-D800-4CED-A217-C7F40F8D521E}"/>
    <cellStyle name="Percent 11 2 2 5" xfId="35257" xr:uid="{5DEEB0E7-9C6C-4F57-B3F6-B0982ADCCD88}"/>
    <cellStyle name="Percent 11 2 3" xfId="7442" xr:uid="{F2B72ACA-759C-4A9E-881D-146968425D7E}"/>
    <cellStyle name="Percent 11 2 3 2" xfId="14865" xr:uid="{9EA5F42B-0F16-425D-89D5-961979FB5586}"/>
    <cellStyle name="Percent 11 2 3 2 2" xfId="29703" xr:uid="{BF8091B9-6190-4708-BF29-27C5FA0C6BE1}"/>
    <cellStyle name="Percent 11 2 3 2 3" xfId="44536" xr:uid="{549CC801-8901-4D26-BEEC-DBA0B1E347CE}"/>
    <cellStyle name="Percent 11 2 3 3" xfId="22283" xr:uid="{A443E640-DC37-4668-A0AB-ADB2BCE027D8}"/>
    <cellStyle name="Percent 11 2 3 4" xfId="37116" xr:uid="{54306C92-6EAF-41E7-A058-1034C0EC9CE5}"/>
    <cellStyle name="Percent 11 2 4" xfId="11627" xr:uid="{29B066BB-9A99-416B-9CD0-AFD774B81420}"/>
    <cellStyle name="Percent 11 2 4 2" xfId="26465" xr:uid="{C2EEC0D3-4C73-4CBB-B6C4-37A552D71C8E}"/>
    <cellStyle name="Percent 11 2 4 3" xfId="41298" xr:uid="{E81F5DE0-B3FA-4940-AB1C-18965E89947F}"/>
    <cellStyle name="Percent 11 2 5" xfId="19045" xr:uid="{BEA9A1C1-70DE-4652-BED2-F0AA4CF645FC}"/>
    <cellStyle name="Percent 11 2 6" xfId="33878" xr:uid="{535CCF17-406B-4814-B464-0528C90EF5A2}"/>
    <cellStyle name="Percent 11 3" xfId="4208" xr:uid="{B198183C-B153-4C80-9CC6-901DBED6A839}"/>
    <cellStyle name="Percent 11 3 2" xfId="5583" xr:uid="{1EC4AAC0-A037-49BE-AC85-49251A4AD2AD}"/>
    <cellStyle name="Percent 11 3 2 2" xfId="8822" xr:uid="{7E44E4BF-754C-4D15-A3EB-3B0AF4E3D73F}"/>
    <cellStyle name="Percent 11 3 2 2 2" xfId="16245" xr:uid="{0E1A075C-D61C-4690-946E-DF9A57EB0731}"/>
    <cellStyle name="Percent 11 3 2 2 2 2" xfId="31083" xr:uid="{FFBEB525-7072-41C0-9C9C-8D9592F69AFC}"/>
    <cellStyle name="Percent 11 3 2 2 2 3" xfId="45916" xr:uid="{19D63F62-0104-4609-928C-DED2B59AA58C}"/>
    <cellStyle name="Percent 11 3 2 2 3" xfId="23663" xr:uid="{B749AB0A-51C9-405F-8976-EF587A72ED77}"/>
    <cellStyle name="Percent 11 3 2 2 4" xfId="38496" xr:uid="{FCACDD43-5AF4-4E5A-AEA9-75EF9DB0BE47}"/>
    <cellStyle name="Percent 11 3 2 3" xfId="13007" xr:uid="{74D4FA97-E509-400A-B5BC-E46BF6AF017E}"/>
    <cellStyle name="Percent 11 3 2 3 2" xfId="27845" xr:uid="{D0FB0603-E7A0-48C8-988C-FDC1BEC5439F}"/>
    <cellStyle name="Percent 11 3 2 3 3" xfId="42678" xr:uid="{3D0CD708-1540-47FC-A4E1-595AA714656B}"/>
    <cellStyle name="Percent 11 3 2 4" xfId="20425" xr:uid="{5086D350-B64F-457E-AEB3-8B3496FA0D2E}"/>
    <cellStyle name="Percent 11 3 2 5" xfId="35258" xr:uid="{30489296-1972-4E59-A18A-31CDB510224C}"/>
    <cellStyle name="Percent 11 3 3" xfId="7443" xr:uid="{C2DF8F03-FC7A-4548-B05D-7CC0151195FA}"/>
    <cellStyle name="Percent 11 3 3 2" xfId="14866" xr:uid="{1E9AAB7A-5908-43E8-9A86-95CE5ECC80A3}"/>
    <cellStyle name="Percent 11 3 3 2 2" xfId="29704" xr:uid="{CEB2DD28-2722-41DF-8080-076DB54BB88B}"/>
    <cellStyle name="Percent 11 3 3 2 3" xfId="44537" xr:uid="{165B4D8F-61A6-43FE-9D04-428E60682903}"/>
    <cellStyle name="Percent 11 3 3 3" xfId="22284" xr:uid="{5F2C9752-ABDB-4C7A-886F-28070DEFD668}"/>
    <cellStyle name="Percent 11 3 3 4" xfId="37117" xr:uid="{4E98DEE5-8569-411D-8212-3127C15C6E20}"/>
    <cellStyle name="Percent 11 3 4" xfId="11628" xr:uid="{7C8C453D-4E63-4F26-A733-5E315A194D19}"/>
    <cellStyle name="Percent 11 3 4 2" xfId="26466" xr:uid="{154FB6DE-1C9D-4AD4-B195-1564611A3A47}"/>
    <cellStyle name="Percent 11 3 4 3" xfId="41299" xr:uid="{C282DAB6-A3E3-415A-A5E7-BD78F6A395D7}"/>
    <cellStyle name="Percent 11 3 5" xfId="19046" xr:uid="{73EDE39E-D19E-4C7A-ABD0-E847F1FA4D74}"/>
    <cellStyle name="Percent 11 3 6" xfId="33879" xr:uid="{B9DDCA64-0CEB-46BB-8C12-7FFCF480C1DC}"/>
    <cellStyle name="Percent 11 4" xfId="5584" xr:uid="{1EE333FB-2DDD-4F54-A58C-ABFC9AC8D987}"/>
    <cellStyle name="Percent 11 4 2" xfId="8823" xr:uid="{BCD70543-C4B9-4ACB-B17E-400988F6F840}"/>
    <cellStyle name="Percent 11 4 2 2" xfId="16246" xr:uid="{3560CF5B-0744-41A6-9CA5-A9399FA2040B}"/>
    <cellStyle name="Percent 11 4 2 2 2" xfId="31084" xr:uid="{0C8BE335-068F-43DD-8947-2F6AB6C134E3}"/>
    <cellStyle name="Percent 11 4 2 2 3" xfId="45917" xr:uid="{E614D280-1C15-4EE7-A5B2-BCC70112F9F1}"/>
    <cellStyle name="Percent 11 4 2 3" xfId="23664" xr:uid="{2DB5FE52-F78B-40A3-A6FC-0A28FAB653E5}"/>
    <cellStyle name="Percent 11 4 2 4" xfId="38497" xr:uid="{A609E8DC-BDA2-459D-8BED-533F4F6AC25C}"/>
    <cellStyle name="Percent 11 4 3" xfId="13008" xr:uid="{3E24C089-AB0E-4828-9F2D-6EA8A2F71DB0}"/>
    <cellStyle name="Percent 11 4 3 2" xfId="27846" xr:uid="{D946C6BC-6C4F-45E0-A379-D552A77CEA21}"/>
    <cellStyle name="Percent 11 4 3 3" xfId="42679" xr:uid="{FCB67465-75BD-4268-A60A-5B8E0D1A89E5}"/>
    <cellStyle name="Percent 11 4 4" xfId="20426" xr:uid="{8B6BF278-34AF-4604-A989-10D4322D79EE}"/>
    <cellStyle name="Percent 11 4 5" xfId="35259" xr:uid="{3ACEF9DE-2975-4B31-8AFC-703B8E0599F1}"/>
    <cellStyle name="Percent 11 5" xfId="5890" xr:uid="{5154F8D9-5EEC-4297-AF79-87015E6E4C9E}"/>
    <cellStyle name="Percent 11 5 2" xfId="9129" xr:uid="{90EB2FE5-D335-47AB-B64B-71E029E03271}"/>
    <cellStyle name="Percent 11 5 2 2" xfId="16552" xr:uid="{BAF84AC4-ED9F-4199-8F1B-90665F5B6560}"/>
    <cellStyle name="Percent 11 5 2 2 2" xfId="31390" xr:uid="{58A08D45-CDCA-4F3E-BC2C-6A1E146C043F}"/>
    <cellStyle name="Percent 11 5 2 2 3" xfId="46223" xr:uid="{3D6DEA18-BF92-42A3-9347-6CEA54CF999F}"/>
    <cellStyle name="Percent 11 5 2 3" xfId="23970" xr:uid="{F61985AB-76E7-4A58-AA72-C3A11710CD51}"/>
    <cellStyle name="Percent 11 5 2 4" xfId="38803" xr:uid="{75691C63-DF5F-4E1B-B36C-CEACA072EB05}"/>
    <cellStyle name="Percent 11 5 3" xfId="13314" xr:uid="{47510FAF-3552-4DA6-AA2D-348B774014C1}"/>
    <cellStyle name="Percent 11 5 3 2" xfId="28152" xr:uid="{A86AD1F8-931A-4D71-A23F-4D78A5A473EF}"/>
    <cellStyle name="Percent 11 5 3 3" xfId="42985" xr:uid="{76541DC1-AF74-4880-8CB4-ED111BCA897C}"/>
    <cellStyle name="Percent 11 5 4" xfId="20732" xr:uid="{7D07551E-F6ED-4C11-947B-B2CE87C1593D}"/>
    <cellStyle name="Percent 11 5 5" xfId="35565" xr:uid="{2D225756-2949-4C5E-89E6-EB2123F17C84}"/>
    <cellStyle name="Percent 11 6" xfId="4206" xr:uid="{513BE749-F235-4D76-A6D5-C9D384D3EF16}"/>
    <cellStyle name="Percent 11 6 2" xfId="9775" xr:uid="{35E138C4-CB82-4BF6-9DF0-6314374AB816}"/>
    <cellStyle name="Percent 11 6 2 2" xfId="17198" xr:uid="{61056335-C664-4B3C-9DCF-231F8333D3F9}"/>
    <cellStyle name="Percent 11 6 2 2 2" xfId="32036" xr:uid="{DD3ED4C6-6231-4D63-844E-42D6EF974664}"/>
    <cellStyle name="Percent 11 6 2 2 3" xfId="46869" xr:uid="{25DBF0CA-CFF0-4C01-9DEC-C906809CCE7C}"/>
    <cellStyle name="Percent 11 6 2 3" xfId="24616" xr:uid="{58D02EEA-E36F-4FA8-8E19-80313E5BE04D}"/>
    <cellStyle name="Percent 11 6 2 4" xfId="39449" xr:uid="{10998406-47E5-4266-8C2D-32692F98A25D}"/>
    <cellStyle name="Percent 11 6 3" xfId="11626" xr:uid="{68B3AE19-AA85-48FA-A3BA-7783C2B881D7}"/>
    <cellStyle name="Percent 11 6 3 2" xfId="26464" xr:uid="{46F1E01E-D06D-49E4-B4AE-2C1BB1ABA4C7}"/>
    <cellStyle name="Percent 11 6 3 3" xfId="41297" xr:uid="{D8B15FB2-597A-4FC2-A175-6D86FC7D3D32}"/>
    <cellStyle name="Percent 11 6 4" xfId="19044" xr:uid="{1559B2B9-E81F-4068-9E25-9BFD84EAA337}"/>
    <cellStyle name="Percent 11 6 5" xfId="33877" xr:uid="{DA1F4C08-91BD-4918-87BA-C6BA5DB88FD0}"/>
    <cellStyle name="Percent 11 7" xfId="7441" xr:uid="{60BE02F4-D470-4CA2-843A-8D4F43278FB0}"/>
    <cellStyle name="Percent 11 7 2" xfId="14864" xr:uid="{D78EF997-545B-4763-B80B-49620410AE42}"/>
    <cellStyle name="Percent 11 7 2 2" xfId="29702" xr:uid="{91481BBB-7D18-4ADA-A6F1-794948AC38B8}"/>
    <cellStyle name="Percent 11 7 2 3" xfId="44535" xr:uid="{4A2820F9-8A67-4CB2-9048-EEB047EA27D5}"/>
    <cellStyle name="Percent 11 7 3" xfId="22282" xr:uid="{48C70169-8268-4636-87A6-D8C5B1139195}"/>
    <cellStyle name="Percent 11 7 4" xfId="37115" xr:uid="{EE02CC17-5EEB-410E-BE6B-74849A30518B}"/>
    <cellStyle name="Percent 11 8" xfId="10265" xr:uid="{D418137E-A329-4FD7-BEF7-E95D69DCA1FA}"/>
    <cellStyle name="Percent 11 8 2" xfId="25103" xr:uid="{1C59AC6D-2F78-4EEB-A88E-B25C32369C2C}"/>
    <cellStyle name="Percent 11 8 3" xfId="39936" xr:uid="{B0562E8A-9787-491C-B7A8-5B6F8F6F12AA}"/>
    <cellStyle name="Percent 11 9" xfId="17683" xr:uid="{81E454E7-A20D-4BB8-A14B-710A5B17EFC5}"/>
    <cellStyle name="Percent 12" xfId="2865" xr:uid="{B3A53AF0-F9CF-4908-8652-B515D19F383A}"/>
    <cellStyle name="Percent 12 2" xfId="4210" xr:uid="{7CE39F58-C960-4AE8-A266-F9C52F9634AF}"/>
    <cellStyle name="Percent 12 2 2" xfId="7444" xr:uid="{D6508D90-C00A-4EEC-AE8C-9C6E193FB372}"/>
    <cellStyle name="Percent 12 2 2 2" xfId="14867" xr:uid="{440F6C4B-AE1F-4BF4-B1F9-563258434ED7}"/>
    <cellStyle name="Percent 12 2 2 2 2" xfId="29705" xr:uid="{2BF7BB0D-AD3B-45FD-957D-F9C0A9A6CD37}"/>
    <cellStyle name="Percent 12 2 2 2 3" xfId="44538" xr:uid="{485FE893-EA32-48EA-9872-B287FC900DAE}"/>
    <cellStyle name="Percent 12 2 2 3" xfId="22285" xr:uid="{31C9469A-84F0-4EB3-AF29-2AF1527758E2}"/>
    <cellStyle name="Percent 12 2 2 4" xfId="37118" xr:uid="{617DABDB-61FF-4692-83C0-B709A4F0D39E}"/>
    <cellStyle name="Percent 12 2 3" xfId="11629" xr:uid="{502DD2F7-9754-417C-A558-65C18D808F42}"/>
    <cellStyle name="Percent 12 2 3 2" xfId="26467" xr:uid="{D8F110A1-058E-4E16-90CF-B19F9B0A7882}"/>
    <cellStyle name="Percent 12 2 3 3" xfId="41300" xr:uid="{C12870E4-1201-4BDD-8658-6E6D91FD382A}"/>
    <cellStyle name="Percent 12 2 4" xfId="19047" xr:uid="{B2AFD2FD-0CE9-43CC-A5BE-C20D214A17A2}"/>
    <cellStyle name="Percent 12 2 5" xfId="33880" xr:uid="{EE2290DA-7F4B-4430-8E81-0D918A2896F4}"/>
    <cellStyle name="Percent 12 3" xfId="5799" xr:uid="{4F70BA9D-C7DB-4626-9860-6B05DA36A268}"/>
    <cellStyle name="Percent 12 4" xfId="4209" xr:uid="{4A37F58E-FF01-4E05-B8A1-0113AA38E8A8}"/>
    <cellStyle name="Percent 12 5" xfId="10275" xr:uid="{06E911A0-73D2-49FD-AFB0-91BDFE420F73}"/>
    <cellStyle name="Percent 12 5 2" xfId="25113" xr:uid="{973EEDCF-AE10-41B4-8343-762212B8FADF}"/>
    <cellStyle name="Percent 12 5 3" xfId="39946" xr:uid="{FE976825-7D3C-4063-844A-AA56763A11F4}"/>
    <cellStyle name="Percent 12 6" xfId="17693" xr:uid="{704843DF-7F4D-46E4-A4ED-BAD85216BD29}"/>
    <cellStyle name="Percent 12 7" xfId="32526" xr:uid="{E44E8A5A-3644-490E-BEC1-E7835D644238}"/>
    <cellStyle name="Percent 13" xfId="5945" xr:uid="{F25E7641-955B-4BCF-8ABE-314B213FCC4E}"/>
    <cellStyle name="Percent 13 2" xfId="9183" xr:uid="{155362D1-5D4B-44AB-91C4-778EF891F84C}"/>
    <cellStyle name="Percent 13 2 2" xfId="16606" xr:uid="{B062CFC7-2497-4E2E-80AF-29B1E09EC82A}"/>
    <cellStyle name="Percent 13 2 2 2" xfId="31444" xr:uid="{CFD15432-C153-45B1-AE31-29A0E2F34C5C}"/>
    <cellStyle name="Percent 13 2 2 3" xfId="46277" xr:uid="{99D0648E-C091-46B5-9036-C4B2C4CD4755}"/>
    <cellStyle name="Percent 13 2 3" xfId="24024" xr:uid="{0829354D-0C28-432E-BDBB-582545E56C2C}"/>
    <cellStyle name="Percent 13 2 4" xfId="38857" xr:uid="{D0604006-E17B-468A-A6AC-4EEDEE9C4383}"/>
    <cellStyle name="Percent 13 3" xfId="13368" xr:uid="{11185C3F-8818-4057-B1E6-AA244AAF6C7E}"/>
    <cellStyle name="Percent 13 3 2" xfId="28206" xr:uid="{BC6C8F57-9D1D-44E6-B984-8D8AEFBA1603}"/>
    <cellStyle name="Percent 13 3 3" xfId="43039" xr:uid="{E615FD97-DE50-4621-8070-B0C726BB6D6A}"/>
    <cellStyle name="Percent 13 4" xfId="20786" xr:uid="{A5F861D0-E159-4D26-95A9-87B2C5C6616D}"/>
    <cellStyle name="Percent 13 5" xfId="35619" xr:uid="{FCDA08E6-1D2C-4BFC-B28C-6DC4ABDA32CF}"/>
    <cellStyle name="Percent 14" xfId="2872" xr:uid="{89AA72D6-1A59-4471-AEF3-2B578B43FD28}"/>
    <cellStyle name="Percent 14 2" xfId="9318" xr:uid="{48E32D0A-1357-4C2A-987C-38C0EE7EF74F}"/>
    <cellStyle name="Percent 14 2 2" xfId="16741" xr:uid="{DE8AFFBC-AA91-4EB8-8C0D-FF54EEB7D0E2}"/>
    <cellStyle name="Percent 14 2 2 2" xfId="31579" xr:uid="{471EFFEC-6A98-43BE-B1B4-24AAAB9135F8}"/>
    <cellStyle name="Percent 14 2 2 3" xfId="46412" xr:uid="{AD50BE23-2EB4-479F-B798-AF2805DE252E}"/>
    <cellStyle name="Percent 14 2 3" xfId="24159" xr:uid="{67E70A0A-E80F-4BFA-A711-D3BB8A1E3950}"/>
    <cellStyle name="Percent 14 2 4" xfId="38992" xr:uid="{28774A8A-8527-47E7-8E51-3C7E4908722D}"/>
    <cellStyle name="Percent 14 3" xfId="10282" xr:uid="{2AE38BDE-BC8E-4B06-A95E-FB67BDF0DA73}"/>
    <cellStyle name="Percent 14 3 2" xfId="25120" xr:uid="{CB3515E2-7ED7-47C3-91F1-A6BB0D7CAC61}"/>
    <cellStyle name="Percent 14 3 3" xfId="39953" xr:uid="{0000E3FC-D6EC-4B41-8400-70C753644032}"/>
    <cellStyle name="Percent 14 4" xfId="17700" xr:uid="{4CC4945D-7A87-498B-A5AB-963165321A54}"/>
    <cellStyle name="Percent 14 5" xfId="32533" xr:uid="{6D06709D-C08A-4F78-9AD9-B6A61CBDED89}"/>
    <cellStyle name="Percent 15" xfId="6083" xr:uid="{F345DA97-88CC-4DBA-A829-0828BB9459D6}"/>
    <cellStyle name="Percent 15 2" xfId="9791" xr:uid="{B6F19504-FE30-4849-B1FA-63C50AC910CB}"/>
    <cellStyle name="Percent 15 2 2" xfId="17211" xr:uid="{4F987125-2D63-409A-ACBB-ED7F4C34F87E}"/>
    <cellStyle name="Percent 15 2 2 2" xfId="32049" xr:uid="{2E30D46A-5DE4-4694-9982-DD2CBFAF537E}"/>
    <cellStyle name="Percent 15 2 2 3" xfId="46882" xr:uid="{E996EFF2-4127-458D-8F84-77BD6DA18D0B}"/>
    <cellStyle name="Percent 15 2 3" xfId="24629" xr:uid="{FBE1AD27-45DE-49EF-A942-99793D9238F3}"/>
    <cellStyle name="Percent 15 2 4" xfId="39462" xr:uid="{C2E092C6-CDB7-48AC-B0DC-94228C2A9054}"/>
    <cellStyle name="Percent 15 3" xfId="13504" xr:uid="{95489B00-3FDD-408B-A992-F3A5FC73BCFA}"/>
    <cellStyle name="Percent 15 3 2" xfId="28342" xr:uid="{F8E3A7B8-DB21-4DA6-B47F-15AAED890137}"/>
    <cellStyle name="Percent 15 3 3" xfId="43175" xr:uid="{F4193822-58EA-40B0-962A-4F8099C93CB9}"/>
    <cellStyle name="Percent 15 4" xfId="20922" xr:uid="{92B1400D-1A07-451B-9050-B904175BAD85}"/>
    <cellStyle name="Percent 15 5" xfId="35755" xr:uid="{A13619FA-50C6-4871-ABCC-16699CB9EA5A}"/>
    <cellStyle name="Percent 16" xfId="6090" xr:uid="{E1E2944C-3774-4AC1-8C07-F062D29EDC26}"/>
    <cellStyle name="Percent 16 2" xfId="9799" xr:uid="{1EE35A78-6EA7-41F6-A1A2-BC25C8815CFE}"/>
    <cellStyle name="Percent 16 2 2" xfId="17219" xr:uid="{CAB58F44-100D-465D-90BA-0FE96EC0C1F2}"/>
    <cellStyle name="Percent 16 2 2 2" xfId="32057" xr:uid="{5204975B-68ED-484E-B44F-F189ED8DA39C}"/>
    <cellStyle name="Percent 16 2 2 3" xfId="46890" xr:uid="{0AF959FA-6899-4B7E-8BAC-419751153F37}"/>
    <cellStyle name="Percent 16 2 3" xfId="24637" xr:uid="{A3C3406B-3F45-4F48-9755-2E9E3FD0EA88}"/>
    <cellStyle name="Percent 16 2 4" xfId="39470" xr:uid="{5117AEE7-AA66-43A7-8A25-5D3F440BFDB2}"/>
    <cellStyle name="Percent 16 3" xfId="13512" xr:uid="{B5363AE8-E493-46B6-9489-0FC296BCE4C2}"/>
    <cellStyle name="Percent 16 3 2" xfId="28350" xr:uid="{D367E36D-DA21-4BBC-86BF-60608F86A71B}"/>
    <cellStyle name="Percent 16 3 3" xfId="43183" xr:uid="{B67FE2FC-F0BE-44E8-9C9E-4D752F728FB3}"/>
    <cellStyle name="Percent 16 4" xfId="20930" xr:uid="{AD6DFD0B-BA7A-4D20-80FB-15F4B8B7FD74}"/>
    <cellStyle name="Percent 16 5" xfId="35763" xr:uid="{26CC2E8A-ABBD-4C0E-8AD8-16EA6373814A}"/>
    <cellStyle name="Percent 17" xfId="6097" xr:uid="{06F2DE35-E45B-4D1C-9B89-AF8EB4AF93CA}"/>
    <cellStyle name="Percent 17 2" xfId="13520" xr:uid="{9A7CA706-52A0-4E60-945E-8B2A9259B137}"/>
    <cellStyle name="Percent 17 2 2" xfId="28358" xr:uid="{CBDFD624-E050-4623-AD84-A984CE3995DC}"/>
    <cellStyle name="Percent 17 2 3" xfId="43191" xr:uid="{49FCE37E-2854-434D-BE42-9CC6BE815A44}"/>
    <cellStyle name="Percent 17 3" xfId="20938" xr:uid="{9657E1A0-8B05-4B9A-A8D8-847F22BE14A1}"/>
    <cellStyle name="Percent 17 4" xfId="35771" xr:uid="{005BB164-2E79-40D2-9B49-2DCA63FB758B}"/>
    <cellStyle name="Percent 18" xfId="9807" xr:uid="{C63E04F9-DDAF-466B-BC71-7133E3245A14}"/>
    <cellStyle name="Percent 18 2" xfId="24645" xr:uid="{BDA48769-6FBA-4112-AF06-C7ED68023980}"/>
    <cellStyle name="Percent 18 3" xfId="39478" xr:uid="{4DCC65E9-9A8A-4B37-B537-98E4A391B7B0}"/>
    <cellStyle name="Percent 19" xfId="17230" xr:uid="{99255C04-5A0A-4D0A-A835-91184EB99B37}"/>
    <cellStyle name="Percent 19 2" xfId="46897" xr:uid="{BB8D2332-05F1-4C48-A367-DE0AED1F2BF4}"/>
    <cellStyle name="Percent 2" xfId="6" xr:uid="{54FBC371-C10E-4183-9703-2DE248191432}"/>
    <cellStyle name="Percent 2 10" xfId="2246" xr:uid="{3B31F467-D3CC-4266-B47D-E38EEBD19913}"/>
    <cellStyle name="Percent 2 11" xfId="2249" xr:uid="{0D49D662-93A4-4D33-9910-D6CC754BB792}"/>
    <cellStyle name="Percent 2 12" xfId="2277" xr:uid="{FC394E34-3013-4FEF-9621-0327C1B65B97}"/>
    <cellStyle name="Percent 2 13" xfId="2393" xr:uid="{E7E3EB2D-636E-478B-B9E7-6348D5A4A657}"/>
    <cellStyle name="Percent 2 14" xfId="2394" xr:uid="{58A08D9F-36B5-42BE-96A6-56CE5E604BA5}"/>
    <cellStyle name="Percent 2 15" xfId="2408" xr:uid="{C7D1E65A-08D8-4840-A422-F4FDB1274CAA}"/>
    <cellStyle name="Percent 2 16" xfId="2409" xr:uid="{7112416D-5EB7-48EA-AF8C-85654B9862BB}"/>
    <cellStyle name="Percent 2 17" xfId="2427" xr:uid="{F9BF5268-D9F1-4237-805D-393C0B577AE6}"/>
    <cellStyle name="Percent 2 18" xfId="2402" xr:uid="{13F2092D-34B3-480A-A21B-19BEBD4DFD42}"/>
    <cellStyle name="Percent 2 19" xfId="2431" xr:uid="{F937D58C-DDBE-4C99-8905-96FF4AC66362}"/>
    <cellStyle name="Percent 2 2" xfId="12" xr:uid="{AF1017CF-4C9C-464C-9A65-D751AA879AE9}"/>
    <cellStyle name="Percent 2 2 2" xfId="2204" xr:uid="{68DD247D-C2F9-4AE9-979D-4CF4FDF5493D}"/>
    <cellStyle name="Percent 2 2 3" xfId="2190" xr:uid="{AE4A7F17-4D97-4AF6-9736-6F567A480F00}"/>
    <cellStyle name="Percent 2 2 4" xfId="1854" xr:uid="{A6323678-41B5-470B-ADE8-407E375545FE}"/>
    <cellStyle name="Percent 2 20" xfId="2448" xr:uid="{8528138C-7F5E-44E0-8CAB-E29F2D36007F}"/>
    <cellStyle name="Percent 2 21" xfId="2449" xr:uid="{22F9A6A4-784D-498D-AF9A-01F8B849D307}"/>
    <cellStyle name="Percent 2 22" xfId="2466" xr:uid="{92C62938-8475-4A35-A4A9-9D3ADCB3E403}"/>
    <cellStyle name="Percent 2 23" xfId="2467" xr:uid="{A597FFC0-C464-4C69-8CFC-B27B53B0277E}"/>
    <cellStyle name="Percent 2 24" xfId="2489" xr:uid="{B4B954DB-9F52-4C97-8E4A-038139D037C0}"/>
    <cellStyle name="Percent 2 25" xfId="2490" xr:uid="{17B8F171-EF4C-4686-B745-C64B2BD99888}"/>
    <cellStyle name="Percent 2 26" xfId="2561" xr:uid="{58FB8C93-9B69-4093-B7D1-C8DB2FF5E510}"/>
    <cellStyle name="Percent 2 27" xfId="2588" xr:uid="{30EDDC94-747E-479B-BD64-59674C669BF1}"/>
    <cellStyle name="Percent 2 28" xfId="2585" xr:uid="{4E9D4685-2325-4550-9136-AA193E83B647}"/>
    <cellStyle name="Percent 2 29" xfId="2594" xr:uid="{0A1A5472-1004-44DC-AB73-298ED7777049}"/>
    <cellStyle name="Percent 2 3" xfId="1855" xr:uid="{CDC60099-1F2D-45BE-B863-7415C496938D}"/>
    <cellStyle name="Percent 2 3 2" xfId="2221" xr:uid="{21C99412-A665-4677-BDA4-BD43A74E46C8}"/>
    <cellStyle name="Percent 2 30" xfId="2610" xr:uid="{CF851D8D-B193-4B45-BC5E-BEF9FEFD2022}"/>
    <cellStyle name="Percent 2 31" xfId="2598" xr:uid="{67255939-41B3-4AA1-8E39-A9DB60523E1E}"/>
    <cellStyle name="Percent 2 32" xfId="2640" xr:uid="{8C691568-CDC4-41AC-9FA7-54A92C15FDA6}"/>
    <cellStyle name="Percent 2 33" xfId="2656" xr:uid="{4365FF37-291F-470A-B27C-B251B1290836}"/>
    <cellStyle name="Percent 2 34" xfId="2666" xr:uid="{17D6E3F7-F07A-4E8A-8FB9-1E9576B72BB6}"/>
    <cellStyle name="Percent 2 35" xfId="2676" xr:uid="{1E756483-A2AF-4626-92D9-7A5517FE006B}"/>
    <cellStyle name="Percent 2 36" xfId="2685" xr:uid="{483A2969-D02B-4968-AAA1-4584D6964AF0}"/>
    <cellStyle name="Percent 2 37" xfId="2711" xr:uid="{4E52C09E-6DFA-498C-813C-6F96DCF2F20F}"/>
    <cellStyle name="Percent 2 38" xfId="2717" xr:uid="{8447C6CD-5364-408E-8401-24BE05D83283}"/>
    <cellStyle name="Percent 2 39" xfId="2733" xr:uid="{405F354D-56F7-4CCF-A98D-8F3664233296}"/>
    <cellStyle name="Percent 2 4" xfId="1853" xr:uid="{0CF2040B-9620-41F0-8DF2-458221315957}"/>
    <cellStyle name="Percent 2 40" xfId="2743" xr:uid="{2FCEF861-F616-45C4-A69F-2E28859815AC}"/>
    <cellStyle name="Percent 2 41" xfId="2713" xr:uid="{2A5422BD-4EB2-438F-90D8-EF12F529247C}"/>
    <cellStyle name="Percent 2 42" xfId="2744" xr:uid="{49E558EE-1BDE-4E9B-84BC-32EEF7512290}"/>
    <cellStyle name="Percent 2 43" xfId="2698" xr:uid="{374A34F3-D7D8-411F-86A0-A5D9D9F6FB37}"/>
    <cellStyle name="Percent 2 44" xfId="2727" xr:uid="{744CFEA6-FD61-418B-BC0F-7722BF0E58F9}"/>
    <cellStyle name="Percent 2 45" xfId="2751" xr:uid="{94FA65A5-F4AD-464D-83F0-E679A24E2E2E}"/>
    <cellStyle name="Percent 2 46" xfId="268" xr:uid="{6F7F486C-C4DA-465A-8210-6F74DFADACB5}"/>
    <cellStyle name="Percent 2 5" xfId="2231" xr:uid="{33DCF829-5691-4D9A-A9B2-50F49B83FCF1}"/>
    <cellStyle name="Percent 2 6" xfId="2234" xr:uid="{9FF3EA31-2F21-4CD2-8E43-13C406AD518A}"/>
    <cellStyle name="Percent 2 7" xfId="2237" xr:uid="{C90F42AE-16BA-44A4-949A-9D39413216F5}"/>
    <cellStyle name="Percent 2 8" xfId="2240" xr:uid="{C1086D78-2223-4B33-94ED-F940A008D178}"/>
    <cellStyle name="Percent 2 9" xfId="2243" xr:uid="{D2BA2003-5E7E-4640-BDB0-690F15B2A803}"/>
    <cellStyle name="Percent 20" xfId="55" xr:uid="{C9DA984F-4EDE-4472-97E4-7858D257279B}"/>
    <cellStyle name="Percent 3" xfId="10" xr:uid="{B856FDA8-D25D-4829-89F1-E62791CCF162}"/>
    <cellStyle name="Percent 3 10" xfId="2267" xr:uid="{9DAD9351-44A1-4B42-81EA-D9A5E2BD5B84}"/>
    <cellStyle name="Percent 3 11" xfId="2275" xr:uid="{1464D1D8-831C-413A-BEF5-FC3483187876}"/>
    <cellStyle name="Percent 3 12" xfId="2283" xr:uid="{9477A025-5C55-4CC9-9FF3-249E82BF0EC0}"/>
    <cellStyle name="Percent 3 13" xfId="2285" xr:uid="{AE961622-7249-4255-A656-B4C6354B698F}"/>
    <cellStyle name="Percent 3 14" xfId="2329" xr:uid="{3EA531D2-35DB-4EB0-AE97-BFCF510C8DFD}"/>
    <cellStyle name="Percent 3 15" xfId="2332" xr:uid="{518CC587-0641-48D4-B32F-AA6948965DF0}"/>
    <cellStyle name="Percent 3 2" xfId="2226" xr:uid="{072FC81E-1F5D-45C6-89E5-6575B2854E63}"/>
    <cellStyle name="Percent 3 3" xfId="2229" xr:uid="{CA070262-F423-4F71-8025-7DEE051E73CF}"/>
    <cellStyle name="Percent 3 4" xfId="2255" xr:uid="{C2B9DF28-48A3-4831-8A8D-16D8201552A9}"/>
    <cellStyle name="Percent 3 5" xfId="2263" xr:uid="{72BFAFAE-183D-4786-8026-0EFC1EE94A87}"/>
    <cellStyle name="Percent 3 6" xfId="2257" xr:uid="{EBDA6476-6631-4B79-90C9-C66BD9CC42B6}"/>
    <cellStyle name="Percent 3 7" xfId="2260" xr:uid="{CD54EF40-EE13-4600-B2E0-23D83013BC9F}"/>
    <cellStyle name="Percent 3 8" xfId="2265" xr:uid="{E0618A2B-7878-4BAF-B24D-A5E5D302517E}"/>
    <cellStyle name="Percent 3 9" xfId="2272" xr:uid="{C0DB7482-6BE0-487B-B2EC-28702A1B1D30}"/>
    <cellStyle name="Percent 4" xfId="307" xr:uid="{39E26504-92E8-471C-B46E-9A8467C1C645}"/>
    <cellStyle name="Percent 4 10" xfId="5649" xr:uid="{58B5CD1A-D679-4916-8A92-7117D7E4E1E6}"/>
    <cellStyle name="Percent 4 10 2" xfId="8889" xr:uid="{FE7619BE-6BFA-4911-AE3E-334A90A18B0D}"/>
    <cellStyle name="Percent 4 10 2 2" xfId="16312" xr:uid="{65B31D2B-238F-40CF-949D-A309D09CD176}"/>
    <cellStyle name="Percent 4 10 2 2 2" xfId="31150" xr:uid="{102B8262-C713-46A0-8C5E-FB4D804551EC}"/>
    <cellStyle name="Percent 4 10 2 2 3" xfId="45983" xr:uid="{31B1B6B0-28E3-4B46-98B5-94C078D54AAC}"/>
    <cellStyle name="Percent 4 10 2 3" xfId="23730" xr:uid="{2CA050A4-5254-4F29-98D5-BBD91731C24E}"/>
    <cellStyle name="Percent 4 10 2 4" xfId="38563" xr:uid="{BE1D0B9D-B4F2-4470-8E1C-247D5A2C1BB4}"/>
    <cellStyle name="Percent 4 10 3" xfId="13074" xr:uid="{97DEC23D-68BD-4392-8AEA-B05338E7F0EB}"/>
    <cellStyle name="Percent 4 10 3 2" xfId="27912" xr:uid="{76E2A042-B20A-4727-8C33-8C8238819140}"/>
    <cellStyle name="Percent 4 10 3 3" xfId="42745" xr:uid="{A920C4F3-6776-4147-9AB0-67CF4CF02769}"/>
    <cellStyle name="Percent 4 10 4" xfId="20492" xr:uid="{E74389C2-C6C4-4841-9485-A918D598C440}"/>
    <cellStyle name="Percent 4 10 5" xfId="35325" xr:uid="{CD47D3EC-9AE3-4E26-9427-715197B48BAE}"/>
    <cellStyle name="Percent 4 11" xfId="4211" xr:uid="{0C1A1767-81C7-47E8-A779-45DE51818E7E}"/>
    <cellStyle name="Percent 4 11 2" xfId="9776" xr:uid="{BC4B7256-73E1-45F4-9445-145796F946AB}"/>
    <cellStyle name="Percent 4 11 2 2" xfId="17199" xr:uid="{93509EEB-122F-4CD6-99FB-F7071B7FB906}"/>
    <cellStyle name="Percent 4 11 2 2 2" xfId="32037" xr:uid="{345F496D-C176-4A6F-93FC-8664BD4AF8E1}"/>
    <cellStyle name="Percent 4 11 2 2 3" xfId="46870" xr:uid="{A1CD1F3D-BC7D-4065-9F8A-CA77947CD3E9}"/>
    <cellStyle name="Percent 4 11 2 3" xfId="24617" xr:uid="{AC45F526-1B4C-47A8-BE3C-3B640AB9E218}"/>
    <cellStyle name="Percent 4 11 2 4" xfId="39450" xr:uid="{D535A9AC-B155-497B-BD00-65DEFE17C78E}"/>
    <cellStyle name="Percent 4 11 3" xfId="11630" xr:uid="{4E7BAFD6-F7A9-425C-91E6-4EA489B6D529}"/>
    <cellStyle name="Percent 4 11 3 2" xfId="26468" xr:uid="{38092B06-13F1-41D3-9C19-457510E17AA6}"/>
    <cellStyle name="Percent 4 11 3 3" xfId="41301" xr:uid="{83997D8E-BA13-414E-9675-DB1C53A59C11}"/>
    <cellStyle name="Percent 4 11 4" xfId="19048" xr:uid="{B0570831-4AB2-461D-A677-406668B42DD0}"/>
    <cellStyle name="Percent 4 11 5" xfId="33881" xr:uid="{F8273A53-FA16-46AA-993B-C095F7749285}"/>
    <cellStyle name="Percent 4 12" xfId="7445" xr:uid="{AF6D8166-58B2-4790-A9FB-820EEB09524E}"/>
    <cellStyle name="Percent 4 12 2" xfId="14868" xr:uid="{05FD62CE-64D4-4FE8-BEA6-4CF2235EE693}"/>
    <cellStyle name="Percent 4 12 2 2" xfId="29706" xr:uid="{E134A56C-75C7-45A9-81B0-6BE730DC8AFC}"/>
    <cellStyle name="Percent 4 12 2 3" xfId="44539" xr:uid="{80A0AEE0-428D-4ABD-9B79-BE3FD34E3C53}"/>
    <cellStyle name="Percent 4 12 3" xfId="22286" xr:uid="{56137639-299E-444C-96F3-4D5243713BAF}"/>
    <cellStyle name="Percent 4 12 4" xfId="37119" xr:uid="{ECCD9705-B222-4FF0-90C5-8380342B439D}"/>
    <cellStyle name="Percent 4 13" xfId="10207" xr:uid="{99FE8974-7748-4B82-8768-07B5762645E8}"/>
    <cellStyle name="Percent 4 13 2" xfId="25045" xr:uid="{481F52E0-884C-4E01-A694-D67474ADD7DD}"/>
    <cellStyle name="Percent 4 13 3" xfId="39878" xr:uid="{2C8154D8-26A3-4B3B-BD18-C5BB526A72BA}"/>
    <cellStyle name="Percent 4 14" xfId="17625" xr:uid="{1A10041D-AA1F-428B-947F-E2360F2FAEA4}"/>
    <cellStyle name="Percent 4 15" xfId="32458" xr:uid="{DAA676BC-B5A2-46F9-B7BE-CEABAF78D1D8}"/>
    <cellStyle name="Percent 4 16" xfId="2203" xr:uid="{4A62E8D6-9FF4-4441-AC55-186F267469F7}"/>
    <cellStyle name="Percent 4 2" xfId="657" xr:uid="{FB8CA2AB-CB84-4C3B-BB8D-AFCD6AD3D0C4}"/>
    <cellStyle name="Percent 4 2 10" xfId="32469" xr:uid="{88E97324-CA3C-45C5-B571-393E8FBD107F}"/>
    <cellStyle name="Percent 4 2 2" xfId="4213" xr:uid="{77767A7C-2C94-47DE-9448-E3F9E142CFEB}"/>
    <cellStyle name="Percent 4 2 2 2" xfId="5585" xr:uid="{95FE12DE-7D9E-4A8C-ABA5-835DE33679CF}"/>
    <cellStyle name="Percent 4 2 2 2 2" xfId="8824" xr:uid="{B71CCBB3-8A81-44C2-AB49-781541B9E883}"/>
    <cellStyle name="Percent 4 2 2 2 2 2" xfId="16247" xr:uid="{6BF1308A-8774-468D-893D-43981517EBFC}"/>
    <cellStyle name="Percent 4 2 2 2 2 2 2" xfId="31085" xr:uid="{A0957383-1A08-453A-BE9D-4ED7294A33D0}"/>
    <cellStyle name="Percent 4 2 2 2 2 2 3" xfId="45918" xr:uid="{48BC5B84-4B67-4F03-9BA8-EB8B86F93655}"/>
    <cellStyle name="Percent 4 2 2 2 2 3" xfId="23665" xr:uid="{F49AEF67-E977-4A26-B54C-70478E9D2905}"/>
    <cellStyle name="Percent 4 2 2 2 2 4" xfId="38498" xr:uid="{60BC867A-ACF9-4EDA-8716-46CA1B16B885}"/>
    <cellStyle name="Percent 4 2 2 2 3" xfId="13009" xr:uid="{4466F0A9-BDF6-4A48-A2CA-BE7050472708}"/>
    <cellStyle name="Percent 4 2 2 2 3 2" xfId="27847" xr:uid="{B3B7B802-19C5-46C6-B686-9D3C103CF431}"/>
    <cellStyle name="Percent 4 2 2 2 3 3" xfId="42680" xr:uid="{9389798A-1215-433C-89A9-F3FC4B3952F5}"/>
    <cellStyle name="Percent 4 2 2 2 4" xfId="20427" xr:uid="{C1258DEB-8EBF-4435-A73C-37247F68CBFB}"/>
    <cellStyle name="Percent 4 2 2 2 5" xfId="35260" xr:uid="{47F8ADAF-3215-40C1-A912-F3F842DA4FF8}"/>
    <cellStyle name="Percent 4 2 2 3" xfId="7447" xr:uid="{3377F79A-A9F8-4183-A91D-2591DF63C4C8}"/>
    <cellStyle name="Percent 4 2 2 3 2" xfId="14870" xr:uid="{9490F915-DF27-4AFC-8E08-E4CE9F139A3D}"/>
    <cellStyle name="Percent 4 2 2 3 2 2" xfId="29708" xr:uid="{33DE792C-7803-4388-847C-F6B7ACF40EF9}"/>
    <cellStyle name="Percent 4 2 2 3 2 3" xfId="44541" xr:uid="{9C5A204D-9D47-4C25-9902-75C5606233DF}"/>
    <cellStyle name="Percent 4 2 2 3 3" xfId="22288" xr:uid="{7DC2AD28-C247-427B-A596-AC8E806B0D9B}"/>
    <cellStyle name="Percent 4 2 2 3 4" xfId="37121" xr:uid="{B32CDE5A-1BCB-4537-B37D-D0B5E409DAAD}"/>
    <cellStyle name="Percent 4 2 2 4" xfId="11632" xr:uid="{104F2EE6-FC49-4BFB-BB31-D907AE9E854C}"/>
    <cellStyle name="Percent 4 2 2 4 2" xfId="26470" xr:uid="{3F3FD7E7-F2C4-4136-B32A-031ED8741ABD}"/>
    <cellStyle name="Percent 4 2 2 4 3" xfId="41303" xr:uid="{67528C0C-61AA-4109-9B36-4F9A7BE2EECE}"/>
    <cellStyle name="Percent 4 2 2 5" xfId="19050" xr:uid="{B6CB9349-4FFD-43D2-A1C4-1CD7B9D64657}"/>
    <cellStyle name="Percent 4 2 2 6" xfId="33883" xr:uid="{2FF2A6E3-F9C7-4B36-A490-65162B8D332B}"/>
    <cellStyle name="Percent 4 2 3" xfId="4214" xr:uid="{8C376D02-C60B-42C1-9C5C-4BC4B231E282}"/>
    <cellStyle name="Percent 4 2 3 2" xfId="5586" xr:uid="{A1EFB0B8-BE54-4725-948B-E76C4B450D28}"/>
    <cellStyle name="Percent 4 2 3 2 2" xfId="8825" xr:uid="{56A755F9-9452-4EEF-9831-97A9F514BFFF}"/>
    <cellStyle name="Percent 4 2 3 2 2 2" xfId="16248" xr:uid="{2AF79FD1-8FE8-491D-AFD9-8241E0E808EF}"/>
    <cellStyle name="Percent 4 2 3 2 2 2 2" xfId="31086" xr:uid="{1030A714-3893-4F77-BE6A-63024937DD9F}"/>
    <cellStyle name="Percent 4 2 3 2 2 2 3" xfId="45919" xr:uid="{F1397FD7-AA2A-45C2-A11B-DD56FCCC28A9}"/>
    <cellStyle name="Percent 4 2 3 2 2 3" xfId="23666" xr:uid="{133DF62F-54C0-4A1B-B618-03E589C52863}"/>
    <cellStyle name="Percent 4 2 3 2 2 4" xfId="38499" xr:uid="{B70EE3C1-8A06-4AC1-BB3A-289F5A7E0FE4}"/>
    <cellStyle name="Percent 4 2 3 2 3" xfId="13010" xr:uid="{1BA82E13-D5D5-48E7-9FA2-21B35AB11F49}"/>
    <cellStyle name="Percent 4 2 3 2 3 2" xfId="27848" xr:uid="{A5CD40D4-6FDB-4E0A-A531-BB530E0F2AF2}"/>
    <cellStyle name="Percent 4 2 3 2 3 3" xfId="42681" xr:uid="{A465B756-FFD0-4DB3-A010-7AB3A9DF6872}"/>
    <cellStyle name="Percent 4 2 3 2 4" xfId="20428" xr:uid="{7B12E0BF-C6C2-45FC-81C8-D6CF9B8FA953}"/>
    <cellStyle name="Percent 4 2 3 2 5" xfId="35261" xr:uid="{BCCA80A4-CFB6-4748-BE1F-2222B814BE3E}"/>
    <cellStyle name="Percent 4 2 3 3" xfId="7448" xr:uid="{96FC9412-592F-46BE-A7A4-A315D3D62C8D}"/>
    <cellStyle name="Percent 4 2 3 3 2" xfId="14871" xr:uid="{34067375-6501-4AD5-B877-B05E597C49A7}"/>
    <cellStyle name="Percent 4 2 3 3 2 2" xfId="29709" xr:uid="{2461DA0B-5DD5-4522-AE88-A2E0F66258E4}"/>
    <cellStyle name="Percent 4 2 3 3 2 3" xfId="44542" xr:uid="{36C22D30-B4DA-4970-9E85-8BEC90488B56}"/>
    <cellStyle name="Percent 4 2 3 3 3" xfId="22289" xr:uid="{B0AA3931-AAF5-4735-9F48-1845D1F151AB}"/>
    <cellStyle name="Percent 4 2 3 3 4" xfId="37122" xr:uid="{E8F20825-55EF-405C-85C9-E5286CCE32F4}"/>
    <cellStyle name="Percent 4 2 3 4" xfId="11633" xr:uid="{6457D750-B20A-46C9-9A11-B9533916CC99}"/>
    <cellStyle name="Percent 4 2 3 4 2" xfId="26471" xr:uid="{BED3B869-7255-4873-AAB8-B804245C63F0}"/>
    <cellStyle name="Percent 4 2 3 4 3" xfId="41304" xr:uid="{D6CD9976-A777-45B2-81F0-3355A40F838D}"/>
    <cellStyle name="Percent 4 2 3 5" xfId="19051" xr:uid="{B149AE21-7894-4229-9EA0-54F3D6C88246}"/>
    <cellStyle name="Percent 4 2 3 6" xfId="33884" xr:uid="{D9507D24-5982-40AC-9FFC-5BCF8828CD4F}"/>
    <cellStyle name="Percent 4 2 4" xfId="5587" xr:uid="{F44BB003-2816-4AB5-B842-D160C11716CA}"/>
    <cellStyle name="Percent 4 2 4 2" xfId="8826" xr:uid="{6DF7C2DB-A2DC-48E9-BC51-92A81C3F75F4}"/>
    <cellStyle name="Percent 4 2 4 2 2" xfId="16249" xr:uid="{0A7BD23C-2C9C-43B0-B5E7-B8BDEB23187F}"/>
    <cellStyle name="Percent 4 2 4 2 2 2" xfId="31087" xr:uid="{0C86EEDE-B321-47A6-95F0-1C346FED925C}"/>
    <cellStyle name="Percent 4 2 4 2 2 3" xfId="45920" xr:uid="{2C36F5DA-5057-41B5-BFD8-EA40818711D5}"/>
    <cellStyle name="Percent 4 2 4 2 3" xfId="23667" xr:uid="{F7350C81-E69A-4737-9451-BAA921A93761}"/>
    <cellStyle name="Percent 4 2 4 2 4" xfId="38500" xr:uid="{5938400F-A05D-4220-A5B5-20631DCC22C2}"/>
    <cellStyle name="Percent 4 2 4 3" xfId="13011" xr:uid="{137CBDF9-5958-4D35-9C5A-D558A43A0BBF}"/>
    <cellStyle name="Percent 4 2 4 3 2" xfId="27849" xr:uid="{3BD98CE7-C4A1-41B6-B513-2102F2101DF2}"/>
    <cellStyle name="Percent 4 2 4 3 3" xfId="42682" xr:uid="{BD5FB330-BA36-4A43-AD62-7E2CA64BB418}"/>
    <cellStyle name="Percent 4 2 4 4" xfId="20429" xr:uid="{746FBB9C-23CC-4B9D-9CC1-7CEBDEC3C663}"/>
    <cellStyle name="Percent 4 2 4 5" xfId="35262" xr:uid="{1DB79B23-9C36-4E41-9723-4EADE1C96C29}"/>
    <cellStyle name="Percent 4 2 5" xfId="5724" xr:uid="{460E2E3B-3469-4CA9-96A0-96ABF78187E2}"/>
    <cellStyle name="Percent 4 2 5 2" xfId="8964" xr:uid="{4D7784E9-0BF9-4DF5-8B15-CCF71D588A35}"/>
    <cellStyle name="Percent 4 2 5 2 2" xfId="16387" xr:uid="{69E2978E-6E2F-425F-9583-42923FA08DDC}"/>
    <cellStyle name="Percent 4 2 5 2 2 2" xfId="31225" xr:uid="{C04432F4-7C9B-4A74-9473-F0434331F317}"/>
    <cellStyle name="Percent 4 2 5 2 2 3" xfId="46058" xr:uid="{7FF73AEA-C6DF-475C-9C48-851B61F35677}"/>
    <cellStyle name="Percent 4 2 5 2 3" xfId="23805" xr:uid="{C615DE4D-951D-467A-AD21-26E0F72B1500}"/>
    <cellStyle name="Percent 4 2 5 2 4" xfId="38638" xr:uid="{68201579-DC1D-459D-9CFD-C6A45E2FEF7B}"/>
    <cellStyle name="Percent 4 2 5 3" xfId="13149" xr:uid="{E21A9E45-AB8C-4261-884C-4BD233FB13A3}"/>
    <cellStyle name="Percent 4 2 5 3 2" xfId="27987" xr:uid="{26257D7B-1298-48F9-8C2D-479EC75A2299}"/>
    <cellStyle name="Percent 4 2 5 3 3" xfId="42820" xr:uid="{8B1091A8-076C-41F9-BEB0-1B145B3FB0C9}"/>
    <cellStyle name="Percent 4 2 5 4" xfId="20567" xr:uid="{06BA8B7E-F92A-45A2-BE99-16879D785570}"/>
    <cellStyle name="Percent 4 2 5 5" xfId="35400" xr:uid="{BDCC167B-9480-4201-8EFF-767A80B1AE44}"/>
    <cellStyle name="Percent 4 2 6" xfId="4212" xr:uid="{36DFF972-2DE3-430C-B7F2-9F8DDA73B4B7}"/>
    <cellStyle name="Percent 4 2 6 2" xfId="9777" xr:uid="{DC05ECED-0968-4845-B88A-F4C7D377A13D}"/>
    <cellStyle name="Percent 4 2 6 2 2" xfId="17200" xr:uid="{A447E63B-7BE4-4B3F-8547-F8397858C63D}"/>
    <cellStyle name="Percent 4 2 6 2 2 2" xfId="32038" xr:uid="{0350204E-7A54-42D9-B942-157D7EEBE9E1}"/>
    <cellStyle name="Percent 4 2 6 2 2 3" xfId="46871" xr:uid="{139A9E45-78D0-42DA-BDB9-41D4EAE31162}"/>
    <cellStyle name="Percent 4 2 6 2 3" xfId="24618" xr:uid="{5E3F3192-3664-425C-98C1-E6793D2DD80A}"/>
    <cellStyle name="Percent 4 2 6 2 4" xfId="39451" xr:uid="{41D20343-C607-40AD-ABE8-7501C11754A6}"/>
    <cellStyle name="Percent 4 2 6 3" xfId="11631" xr:uid="{67AEFB31-6982-46F6-8BF3-23EECED063E9}"/>
    <cellStyle name="Percent 4 2 6 3 2" xfId="26469" xr:uid="{C723CDD2-9400-4336-A9AA-565588A0BED3}"/>
    <cellStyle name="Percent 4 2 6 3 3" xfId="41302" xr:uid="{7C31C238-A607-4EE7-B648-A2A1B05762C6}"/>
    <cellStyle name="Percent 4 2 6 4" xfId="19049" xr:uid="{AAC8C133-4EE1-4794-9EAC-39DF93D8E8D8}"/>
    <cellStyle name="Percent 4 2 6 5" xfId="33882" xr:uid="{E4F35BBF-80CB-4686-A54E-12DBC32137D7}"/>
    <cellStyle name="Percent 4 2 7" xfId="7446" xr:uid="{D451DAB8-7349-47D1-8788-EF458A129A62}"/>
    <cellStyle name="Percent 4 2 7 2" xfId="14869" xr:uid="{DA44FB58-383A-4AD8-96FF-7F616BDD8809}"/>
    <cellStyle name="Percent 4 2 7 2 2" xfId="29707" xr:uid="{BB3F7BC5-53D7-4141-980F-9A513EE42497}"/>
    <cellStyle name="Percent 4 2 7 2 3" xfId="44540" xr:uid="{15A437DB-2A43-469E-966A-8874656FC37F}"/>
    <cellStyle name="Percent 4 2 7 3" xfId="22287" xr:uid="{4B2E0147-831D-4C04-BD9D-78FFFD890631}"/>
    <cellStyle name="Percent 4 2 7 4" xfId="37120" xr:uid="{7EE104C9-4618-450D-8A04-3C93023D6FF4}"/>
    <cellStyle name="Percent 4 2 8" xfId="10218" xr:uid="{09333B50-6171-476C-8AD4-BE32A90B1580}"/>
    <cellStyle name="Percent 4 2 8 2" xfId="25056" xr:uid="{00CB8F66-531C-4AFD-BC5C-F8EFB0E2D8D3}"/>
    <cellStyle name="Percent 4 2 8 3" xfId="39889" xr:uid="{81643F6E-741C-450E-B369-D83D143CE9F5}"/>
    <cellStyle name="Percent 4 2 9" xfId="17636" xr:uid="{1D24017C-D870-4E6A-A0F0-63D4D6426AF2}"/>
    <cellStyle name="Percent 4 3" xfId="836" xr:uid="{5689BC29-7146-4CDC-B7B1-968FB892F1A3}"/>
    <cellStyle name="Percent 4 3 10" xfId="32480" xr:uid="{0292D0C2-6EF3-488A-900F-95A90FB77EF8}"/>
    <cellStyle name="Percent 4 3 2" xfId="4216" xr:uid="{84536731-008B-4EFB-BF73-C188005A2ACE}"/>
    <cellStyle name="Percent 4 3 2 2" xfId="5588" xr:uid="{98358ECD-74B7-40D6-8C3C-233B99592ABB}"/>
    <cellStyle name="Percent 4 3 2 2 2" xfId="8827" xr:uid="{11172723-E125-4569-98AE-0ADA76737BC1}"/>
    <cellStyle name="Percent 4 3 2 2 2 2" xfId="16250" xr:uid="{C9CE14DA-BE5A-4746-BB7D-A68AFAE87B71}"/>
    <cellStyle name="Percent 4 3 2 2 2 2 2" xfId="31088" xr:uid="{40B4AE4A-22EE-44DE-92BF-B99024952283}"/>
    <cellStyle name="Percent 4 3 2 2 2 2 3" xfId="45921" xr:uid="{73EE7BC9-9EE7-4944-94F8-B193D5DBCD61}"/>
    <cellStyle name="Percent 4 3 2 2 2 3" xfId="23668" xr:uid="{5339F1F4-E06C-4E49-8B93-BE149DF3ECB5}"/>
    <cellStyle name="Percent 4 3 2 2 2 4" xfId="38501" xr:uid="{D97AC1BE-FC73-4C67-957F-B4FB0B6EF926}"/>
    <cellStyle name="Percent 4 3 2 2 3" xfId="13012" xr:uid="{1549ABD0-E786-493D-A610-115E0009AB65}"/>
    <cellStyle name="Percent 4 3 2 2 3 2" xfId="27850" xr:uid="{A6A7395B-B085-4F55-BC0F-92CF26194E7C}"/>
    <cellStyle name="Percent 4 3 2 2 3 3" xfId="42683" xr:uid="{C0BD7D07-FE0F-4C64-9126-35F4D940D978}"/>
    <cellStyle name="Percent 4 3 2 2 4" xfId="20430" xr:uid="{7CBE6BB2-8A21-443E-9E96-2E5BE2CA8410}"/>
    <cellStyle name="Percent 4 3 2 2 5" xfId="35263" xr:uid="{9D9E8206-648C-4877-951C-BB11107CE5EB}"/>
    <cellStyle name="Percent 4 3 2 3" xfId="7450" xr:uid="{335731D1-7B07-40BD-A094-950B8BD22D3D}"/>
    <cellStyle name="Percent 4 3 2 3 2" xfId="14873" xr:uid="{7F6F2BB4-188D-4A7B-BD65-60D90E71E63C}"/>
    <cellStyle name="Percent 4 3 2 3 2 2" xfId="29711" xr:uid="{A9FEC0A9-639E-47DC-889C-D7C16A0F37B9}"/>
    <cellStyle name="Percent 4 3 2 3 2 3" xfId="44544" xr:uid="{F1766294-1E17-4E96-9268-092278F683AA}"/>
    <cellStyle name="Percent 4 3 2 3 3" xfId="22291" xr:uid="{18C02E6D-52B6-4CFB-BB4C-05CBA2C18388}"/>
    <cellStyle name="Percent 4 3 2 3 4" xfId="37124" xr:uid="{6F09C579-D90D-4E23-A5E5-7DABB35AA7B0}"/>
    <cellStyle name="Percent 4 3 2 4" xfId="11635" xr:uid="{16F1443C-6107-4D90-A0CA-B119A1038154}"/>
    <cellStyle name="Percent 4 3 2 4 2" xfId="26473" xr:uid="{26E04A22-44A1-4BED-91D9-3C19958283A2}"/>
    <cellStyle name="Percent 4 3 2 4 3" xfId="41306" xr:uid="{09B23B2C-FB60-4A69-9AC6-7D931822A321}"/>
    <cellStyle name="Percent 4 3 2 5" xfId="19053" xr:uid="{62796801-05FA-49C6-B91A-3D1747174485}"/>
    <cellStyle name="Percent 4 3 2 6" xfId="33886" xr:uid="{47419A05-20DA-4BC9-A94E-6FEA78CDA43E}"/>
    <cellStyle name="Percent 4 3 3" xfId="4217" xr:uid="{26AC8BF4-0E2D-4473-A77E-729DB713FA46}"/>
    <cellStyle name="Percent 4 3 3 2" xfId="5589" xr:uid="{27DFDBCF-DF02-4E04-889C-08B81D26AF8E}"/>
    <cellStyle name="Percent 4 3 3 2 2" xfId="8828" xr:uid="{EEF7DA2E-5F34-40DB-8032-BF3AF6284A6B}"/>
    <cellStyle name="Percent 4 3 3 2 2 2" xfId="16251" xr:uid="{7103D016-478A-493F-8666-B0BD248B3C84}"/>
    <cellStyle name="Percent 4 3 3 2 2 2 2" xfId="31089" xr:uid="{374AF339-6E05-45D2-AC08-5AB8E3C7607E}"/>
    <cellStyle name="Percent 4 3 3 2 2 2 3" xfId="45922" xr:uid="{2266DDC9-4620-4F8F-BA70-14C7140DF6B7}"/>
    <cellStyle name="Percent 4 3 3 2 2 3" xfId="23669" xr:uid="{C3E2AA6E-693F-49D4-8AAE-03225767BC31}"/>
    <cellStyle name="Percent 4 3 3 2 2 4" xfId="38502" xr:uid="{BDDCECD2-8893-42D5-BE1C-477D51F7CC0B}"/>
    <cellStyle name="Percent 4 3 3 2 3" xfId="13013" xr:uid="{21556ED6-BDAA-41C5-841E-59B9483C6B25}"/>
    <cellStyle name="Percent 4 3 3 2 3 2" xfId="27851" xr:uid="{94FF0F67-D156-4CDF-906D-DBA3682416BE}"/>
    <cellStyle name="Percent 4 3 3 2 3 3" xfId="42684" xr:uid="{7FC2BFC5-6597-48C3-8360-EA971EE68003}"/>
    <cellStyle name="Percent 4 3 3 2 4" xfId="20431" xr:uid="{F52F6B6D-D279-4340-9CE6-B21FCF19DFC0}"/>
    <cellStyle name="Percent 4 3 3 2 5" xfId="35264" xr:uid="{C1CC7688-80D3-4A0B-902E-C800C964EB40}"/>
    <cellStyle name="Percent 4 3 3 3" xfId="7451" xr:uid="{87CA7C9E-4777-4C46-9DAA-CFAC1B283931}"/>
    <cellStyle name="Percent 4 3 3 3 2" xfId="14874" xr:uid="{A03409A1-8A2D-4395-8FF0-05C63EFEAE1E}"/>
    <cellStyle name="Percent 4 3 3 3 2 2" xfId="29712" xr:uid="{81EE4295-F0E7-4AC1-8C55-C60666CFCB54}"/>
    <cellStyle name="Percent 4 3 3 3 2 3" xfId="44545" xr:uid="{392FEC98-E250-4082-9710-381D03A4E3B4}"/>
    <cellStyle name="Percent 4 3 3 3 3" xfId="22292" xr:uid="{8D240FA5-3073-493C-9A15-EB4C00678D86}"/>
    <cellStyle name="Percent 4 3 3 3 4" xfId="37125" xr:uid="{53539FC2-C8CD-4584-81AD-83FC80FF3391}"/>
    <cellStyle name="Percent 4 3 3 4" xfId="11636" xr:uid="{3F00AB3A-E476-4CAE-B388-1D8018DCB1C2}"/>
    <cellStyle name="Percent 4 3 3 4 2" xfId="26474" xr:uid="{66608B49-15D0-4912-8E69-213BF53AFA60}"/>
    <cellStyle name="Percent 4 3 3 4 3" xfId="41307" xr:uid="{FD846BF8-35D5-4C13-A1AB-7FAEFCA92875}"/>
    <cellStyle name="Percent 4 3 3 5" xfId="19054" xr:uid="{24C968FE-4917-46D3-9CF5-64F4E7E3942B}"/>
    <cellStyle name="Percent 4 3 3 6" xfId="33887" xr:uid="{B9CEF391-461B-455E-9C45-445A7314C079}"/>
    <cellStyle name="Percent 4 3 4" xfId="5590" xr:uid="{C03E7CC4-2DEA-41B2-B47C-00ED548A0AFA}"/>
    <cellStyle name="Percent 4 3 4 2" xfId="8829" xr:uid="{E20544D4-DA6A-47AD-9136-8B156C791DEC}"/>
    <cellStyle name="Percent 4 3 4 2 2" xfId="16252" xr:uid="{045D5989-A219-4E28-B7D2-F3E022183574}"/>
    <cellStyle name="Percent 4 3 4 2 2 2" xfId="31090" xr:uid="{6459F7D9-91D5-46CD-97F5-FAFA9F303972}"/>
    <cellStyle name="Percent 4 3 4 2 2 3" xfId="45923" xr:uid="{862902A0-AE3D-4C3C-8E47-3D088C08608F}"/>
    <cellStyle name="Percent 4 3 4 2 3" xfId="23670" xr:uid="{F79A4D4B-59B2-4C69-B98E-A8307A1E65C8}"/>
    <cellStyle name="Percent 4 3 4 2 4" xfId="38503" xr:uid="{484663BF-B40F-4133-9A5E-2F4840A24E81}"/>
    <cellStyle name="Percent 4 3 4 3" xfId="13014" xr:uid="{B8E19B21-061A-47C5-AECE-B633D516D8D6}"/>
    <cellStyle name="Percent 4 3 4 3 2" xfId="27852" xr:uid="{5EBBD5AD-39CF-4E33-9D8A-7ADED5146A16}"/>
    <cellStyle name="Percent 4 3 4 3 3" xfId="42685" xr:uid="{F27A1B76-212C-4794-A2F9-1D60B139CB81}"/>
    <cellStyle name="Percent 4 3 4 4" xfId="20432" xr:uid="{988C50B8-8499-44DD-AECB-E7D319012140}"/>
    <cellStyle name="Percent 4 3 4 5" xfId="35265" xr:uid="{E81E484D-19AE-4495-8F75-5F70CBED9108}"/>
    <cellStyle name="Percent 4 3 5" xfId="6039" xr:uid="{5BFB579F-6D20-4E69-9872-0912026F8635}"/>
    <cellStyle name="Percent 4 3 5 2" xfId="9277" xr:uid="{040A7AAD-157A-4AF0-A0C7-EC80C4768F64}"/>
    <cellStyle name="Percent 4 3 5 2 2" xfId="16700" xr:uid="{C09E8448-C6E1-4056-BD03-E90F6371401A}"/>
    <cellStyle name="Percent 4 3 5 2 2 2" xfId="31538" xr:uid="{2511E053-8A58-4102-B9E0-B72167F09444}"/>
    <cellStyle name="Percent 4 3 5 2 2 3" xfId="46371" xr:uid="{871566E1-C795-41CE-BE19-197471DC470E}"/>
    <cellStyle name="Percent 4 3 5 2 3" xfId="24118" xr:uid="{2AB1F92A-B9EF-453D-819A-E083E7BBCD90}"/>
    <cellStyle name="Percent 4 3 5 2 4" xfId="38951" xr:uid="{F13C0452-3931-4874-BA24-A65DA6B1F7FE}"/>
    <cellStyle name="Percent 4 3 5 3" xfId="13462" xr:uid="{0EFED3B1-6110-4476-9BDB-5A90230A098E}"/>
    <cellStyle name="Percent 4 3 5 3 2" xfId="28300" xr:uid="{F5646816-1633-4209-8910-CEA4579420AF}"/>
    <cellStyle name="Percent 4 3 5 3 3" xfId="43133" xr:uid="{C791D756-0E68-44E0-902A-69615E075DCB}"/>
    <cellStyle name="Percent 4 3 5 4" xfId="20880" xr:uid="{167D5E76-9EF2-4EFF-9AB3-B1FA54AD152C}"/>
    <cellStyle name="Percent 4 3 5 5" xfId="35713" xr:uid="{81C22F41-F2CB-41ED-AB5B-7D2753960C16}"/>
    <cellStyle name="Percent 4 3 6" xfId="4215" xr:uid="{AFCC5E52-7C2D-4F54-918F-39DCF814835F}"/>
    <cellStyle name="Percent 4 3 6 2" xfId="9778" xr:uid="{39A7EAFF-8AC3-4EDC-9560-52E9C71361ED}"/>
    <cellStyle name="Percent 4 3 6 2 2" xfId="17201" xr:uid="{30A12DB3-666A-489B-821C-34F2D269CE72}"/>
    <cellStyle name="Percent 4 3 6 2 2 2" xfId="32039" xr:uid="{5A4B5134-E1C0-4815-BFB5-ED663AC3E587}"/>
    <cellStyle name="Percent 4 3 6 2 2 3" xfId="46872" xr:uid="{1DB3BF24-1ECA-4811-A3BA-A8F95E7194C1}"/>
    <cellStyle name="Percent 4 3 6 2 3" xfId="24619" xr:uid="{FF96B3D5-664D-49D4-BC86-12C162E006F5}"/>
    <cellStyle name="Percent 4 3 6 2 4" xfId="39452" xr:uid="{1712E771-A0B6-41BA-9543-40857583C9AF}"/>
    <cellStyle name="Percent 4 3 6 3" xfId="11634" xr:uid="{C8CD0186-EC78-4BF3-BA1D-1A32953095AF}"/>
    <cellStyle name="Percent 4 3 6 3 2" xfId="26472" xr:uid="{840D873F-0AB4-45A6-B222-AB6CC66F0A02}"/>
    <cellStyle name="Percent 4 3 6 3 3" xfId="41305" xr:uid="{9DA96040-F2E3-4F5D-BA58-74B389E197BF}"/>
    <cellStyle name="Percent 4 3 6 4" xfId="19052" xr:uid="{9911E4F8-5A99-4512-B98B-708F8C05D3FB}"/>
    <cellStyle name="Percent 4 3 6 5" xfId="33885" xr:uid="{A30B504D-CBF6-4CC3-B278-5210873C5729}"/>
    <cellStyle name="Percent 4 3 7" xfId="7449" xr:uid="{DE9A4DC5-C654-4E87-944C-ACA90FDA7254}"/>
    <cellStyle name="Percent 4 3 7 2" xfId="14872" xr:uid="{2599261D-27BA-4BF9-972C-48DE51624AB2}"/>
    <cellStyle name="Percent 4 3 7 2 2" xfId="29710" xr:uid="{FF4BA1E7-D6DA-4B67-B994-88C5C73921F8}"/>
    <cellStyle name="Percent 4 3 7 2 3" xfId="44543" xr:uid="{F3EAF51E-7AFC-424B-AC1C-833A0D4F2566}"/>
    <cellStyle name="Percent 4 3 7 3" xfId="22290" xr:uid="{7EFF4FF3-98E7-4A52-9C47-D3C2B5FDC7ED}"/>
    <cellStyle name="Percent 4 3 7 4" xfId="37123" xr:uid="{42088AAC-6044-4C91-AEF2-DC983791685D}"/>
    <cellStyle name="Percent 4 3 8" xfId="10229" xr:uid="{54ED302A-A297-47DB-8465-B21D5B8B8542}"/>
    <cellStyle name="Percent 4 3 8 2" xfId="25067" xr:uid="{B90314D5-970C-4CEA-9E97-D371BFCD2054}"/>
    <cellStyle name="Percent 4 3 8 3" xfId="39900" xr:uid="{DAB5F31B-13DB-492F-9F10-66CBC937F922}"/>
    <cellStyle name="Percent 4 3 9" xfId="17647" xr:uid="{90EE2EE4-9F07-4D54-AE6B-9D5C21FDE5B2}"/>
    <cellStyle name="Percent 4 4" xfId="1193" xr:uid="{0E98CDFC-AAC2-4F01-95AB-4167B2EDDE8E}"/>
    <cellStyle name="Percent 4 4 10" xfId="32491" xr:uid="{0F7846A1-932B-40FC-A9F8-1E53EBACB40E}"/>
    <cellStyle name="Percent 4 4 2" xfId="4219" xr:uid="{C61E0BAC-8A2A-45D4-B1B8-03F2B8E51B92}"/>
    <cellStyle name="Percent 4 4 2 2" xfId="5591" xr:uid="{22289064-0277-4537-8C81-3C2C6CF4F1BB}"/>
    <cellStyle name="Percent 4 4 2 2 2" xfId="8830" xr:uid="{CAFA4E25-83B9-480B-90F9-071C19B8E7C9}"/>
    <cellStyle name="Percent 4 4 2 2 2 2" xfId="16253" xr:uid="{E8857E6F-1FCE-4490-AED3-1325AD1B35B3}"/>
    <cellStyle name="Percent 4 4 2 2 2 2 2" xfId="31091" xr:uid="{420B0207-DCEF-445F-A6D9-91BD75D2A3D7}"/>
    <cellStyle name="Percent 4 4 2 2 2 2 3" xfId="45924" xr:uid="{B1DBF3A6-B37D-42FF-8201-5872889AEE40}"/>
    <cellStyle name="Percent 4 4 2 2 2 3" xfId="23671" xr:uid="{AD9CFFCA-DA00-4609-86E7-7A3B0D0BE44E}"/>
    <cellStyle name="Percent 4 4 2 2 2 4" xfId="38504" xr:uid="{11B89ED8-CFF8-4749-B938-14AE5AA1A26D}"/>
    <cellStyle name="Percent 4 4 2 2 3" xfId="13015" xr:uid="{462C2984-3A43-43D0-816E-58609E8495E4}"/>
    <cellStyle name="Percent 4 4 2 2 3 2" xfId="27853" xr:uid="{1695BCB1-C7B3-4B84-A28C-5D5826715CD7}"/>
    <cellStyle name="Percent 4 4 2 2 3 3" xfId="42686" xr:uid="{6791D6B8-354D-46F2-A252-46D6FB9897B2}"/>
    <cellStyle name="Percent 4 4 2 2 4" xfId="20433" xr:uid="{890561CB-DD9B-4316-B768-46752754000E}"/>
    <cellStyle name="Percent 4 4 2 2 5" xfId="35266" xr:uid="{D977D188-99E7-4E5A-A662-920C4A000D3F}"/>
    <cellStyle name="Percent 4 4 2 3" xfId="7453" xr:uid="{877D0EA5-179D-458A-9CAA-F80640FAF47D}"/>
    <cellStyle name="Percent 4 4 2 3 2" xfId="14876" xr:uid="{EC2AA0CA-B0EC-4C7F-B6FF-8096D94A1E9E}"/>
    <cellStyle name="Percent 4 4 2 3 2 2" xfId="29714" xr:uid="{95481DD8-606C-423A-B3FE-8460E5D02D51}"/>
    <cellStyle name="Percent 4 4 2 3 2 3" xfId="44547" xr:uid="{6C39D2E6-75A0-40BA-BB9D-1FBEE0F3C993}"/>
    <cellStyle name="Percent 4 4 2 3 3" xfId="22294" xr:uid="{C030AF05-0851-436B-ACE7-90FADB131E0B}"/>
    <cellStyle name="Percent 4 4 2 3 4" xfId="37127" xr:uid="{6A32B789-6359-43BD-B1CD-39CC048D9571}"/>
    <cellStyle name="Percent 4 4 2 4" xfId="11638" xr:uid="{88489B63-06FA-4746-B2C5-EAC94BF3300C}"/>
    <cellStyle name="Percent 4 4 2 4 2" xfId="26476" xr:uid="{F6640D65-C8A1-416E-A1D0-499FC7447AE1}"/>
    <cellStyle name="Percent 4 4 2 4 3" xfId="41309" xr:uid="{4B38C7B4-D4FE-4EDD-ACB3-5F112C463ECF}"/>
    <cellStyle name="Percent 4 4 2 5" xfId="19056" xr:uid="{6B799ECD-E626-477A-B912-E4507FEA4D5A}"/>
    <cellStyle name="Percent 4 4 2 6" xfId="33889" xr:uid="{59F8F4E1-1800-4FD7-AFB3-845771771F0B}"/>
    <cellStyle name="Percent 4 4 3" xfId="4220" xr:uid="{76BB9F73-6460-4991-983D-E0BA8327BEFA}"/>
    <cellStyle name="Percent 4 4 3 2" xfId="5592" xr:uid="{96E72B0B-C662-4544-801A-D3BFCEB8B445}"/>
    <cellStyle name="Percent 4 4 3 2 2" xfId="8831" xr:uid="{EBB21D8C-D512-4D02-8DEF-710E55F591B6}"/>
    <cellStyle name="Percent 4 4 3 2 2 2" xfId="16254" xr:uid="{4379D7BA-1139-480F-BA22-D3BD713AF879}"/>
    <cellStyle name="Percent 4 4 3 2 2 2 2" xfId="31092" xr:uid="{B25AFD08-B298-43C1-94C9-6290EEA290F5}"/>
    <cellStyle name="Percent 4 4 3 2 2 2 3" xfId="45925" xr:uid="{3190D865-30B1-454C-9EC6-F56A32B2FA10}"/>
    <cellStyle name="Percent 4 4 3 2 2 3" xfId="23672" xr:uid="{767D9E53-5A74-49EB-A01B-F25016EA3B66}"/>
    <cellStyle name="Percent 4 4 3 2 2 4" xfId="38505" xr:uid="{7EB7DFB8-293E-4BF9-937D-71708AD9B6DF}"/>
    <cellStyle name="Percent 4 4 3 2 3" xfId="13016" xr:uid="{5ECD5D86-410A-430C-8039-5747EFF4B61A}"/>
    <cellStyle name="Percent 4 4 3 2 3 2" xfId="27854" xr:uid="{0EFBAD40-975F-4BBE-8C50-CB70AC116E6B}"/>
    <cellStyle name="Percent 4 4 3 2 3 3" xfId="42687" xr:uid="{460082AD-253C-4DCA-97B0-6803347B8762}"/>
    <cellStyle name="Percent 4 4 3 2 4" xfId="20434" xr:uid="{DDAC2CE3-E314-479A-B6FD-FFE12C2E1005}"/>
    <cellStyle name="Percent 4 4 3 2 5" xfId="35267" xr:uid="{D8DA12FA-C584-4722-839D-26682127563A}"/>
    <cellStyle name="Percent 4 4 3 3" xfId="7454" xr:uid="{4BA82EE1-9F09-4A4C-A42F-2CD426062216}"/>
    <cellStyle name="Percent 4 4 3 3 2" xfId="14877" xr:uid="{61CDB23D-5B8B-45E1-88D4-CD8356C319E5}"/>
    <cellStyle name="Percent 4 4 3 3 2 2" xfId="29715" xr:uid="{C5A9B712-2720-4B42-BCF2-CA63529373BA}"/>
    <cellStyle name="Percent 4 4 3 3 2 3" xfId="44548" xr:uid="{8CE940B3-1A88-45DF-AB0B-A64D88E2BB60}"/>
    <cellStyle name="Percent 4 4 3 3 3" xfId="22295" xr:uid="{02E17D74-909D-4DF4-A12F-60103C4D57BF}"/>
    <cellStyle name="Percent 4 4 3 3 4" xfId="37128" xr:uid="{679D93F1-E3C5-4323-B66A-19A69E0B30CC}"/>
    <cellStyle name="Percent 4 4 3 4" xfId="11639" xr:uid="{E4FCF7E3-2286-46F5-94AB-05EAC82C1025}"/>
    <cellStyle name="Percent 4 4 3 4 2" xfId="26477" xr:uid="{FED94376-6D8B-4D88-BF7E-E8469CBABE52}"/>
    <cellStyle name="Percent 4 4 3 4 3" xfId="41310" xr:uid="{CA119641-0583-47D0-988E-8A8F00827361}"/>
    <cellStyle name="Percent 4 4 3 5" xfId="19057" xr:uid="{3829CFE7-2B47-4E54-B856-050A098A0E12}"/>
    <cellStyle name="Percent 4 4 3 6" xfId="33890" xr:uid="{AF6C37FD-78D9-4D02-872C-DB1D987C61EE}"/>
    <cellStyle name="Percent 4 4 4" xfId="5593" xr:uid="{A21AC7DD-85A4-4B17-A262-561424C0F5F4}"/>
    <cellStyle name="Percent 4 4 4 2" xfId="8832" xr:uid="{D4872990-9A4F-4445-9F1D-C3C21FDB1B96}"/>
    <cellStyle name="Percent 4 4 4 2 2" xfId="16255" xr:uid="{A8D87A31-D976-47C0-8E5B-86D81C50752C}"/>
    <cellStyle name="Percent 4 4 4 2 2 2" xfId="31093" xr:uid="{AEF19340-CFD1-4DDA-83D2-88CC350FD03C}"/>
    <cellStyle name="Percent 4 4 4 2 2 3" xfId="45926" xr:uid="{F4B4E563-9D50-4A76-8A25-4FF2FFBF6A46}"/>
    <cellStyle name="Percent 4 4 4 2 3" xfId="23673" xr:uid="{808FA6F9-B2B5-4BC4-AB39-CF4B65EEEF66}"/>
    <cellStyle name="Percent 4 4 4 2 4" xfId="38506" xr:uid="{DF43831F-601B-491E-AA8D-5C47DC637288}"/>
    <cellStyle name="Percent 4 4 4 3" xfId="13017" xr:uid="{70EBFFBE-5A7C-4A62-A529-607CF9C4151D}"/>
    <cellStyle name="Percent 4 4 4 3 2" xfId="27855" xr:uid="{EF530AEC-E836-44BE-ABC7-0F98DC2A421B}"/>
    <cellStyle name="Percent 4 4 4 3 3" xfId="42688" xr:uid="{0CDD07C5-775E-4B95-B6EB-CA141AEF0711}"/>
    <cellStyle name="Percent 4 4 4 4" xfId="20435" xr:uid="{D8D76748-048B-4220-80D9-3C25B774D59D}"/>
    <cellStyle name="Percent 4 4 4 5" xfId="35268" xr:uid="{D84874E4-4001-4BA4-8F29-329DCE9B248B}"/>
    <cellStyle name="Percent 4 4 5" xfId="5725" xr:uid="{D63812B1-7B5D-4AC0-92DC-A47C006EB631}"/>
    <cellStyle name="Percent 4 4 5 2" xfId="8965" xr:uid="{B204F6B7-FC39-4451-9413-61ACD7B8121D}"/>
    <cellStyle name="Percent 4 4 5 2 2" xfId="16388" xr:uid="{5E801A51-2E27-4534-B688-7C84DCB69A18}"/>
    <cellStyle name="Percent 4 4 5 2 2 2" xfId="31226" xr:uid="{64505677-2926-4136-A555-49D67CCDF2D4}"/>
    <cellStyle name="Percent 4 4 5 2 2 3" xfId="46059" xr:uid="{3B5C1B57-87DF-4918-8E32-9A602EDFCD59}"/>
    <cellStyle name="Percent 4 4 5 2 3" xfId="23806" xr:uid="{DEEC8831-8ABD-48F2-8E2A-1B11CFE8F60D}"/>
    <cellStyle name="Percent 4 4 5 2 4" xfId="38639" xr:uid="{67A55DD1-AE14-4E98-AE40-6008837F3097}"/>
    <cellStyle name="Percent 4 4 5 3" xfId="13150" xr:uid="{64185627-FB55-414C-90D9-E0F655F6D2D9}"/>
    <cellStyle name="Percent 4 4 5 3 2" xfId="27988" xr:uid="{55B675FD-11CF-40BF-9E58-5ED036B45830}"/>
    <cellStyle name="Percent 4 4 5 3 3" xfId="42821" xr:uid="{791BAAA9-B6F3-48FA-80AA-38D3FCB75231}"/>
    <cellStyle name="Percent 4 4 5 4" xfId="20568" xr:uid="{70188612-4E93-4AC4-A797-FADBE149E875}"/>
    <cellStyle name="Percent 4 4 5 5" xfId="35401" xr:uid="{89553C6B-CCC6-4FA7-B5C3-7FEB0F9C07D1}"/>
    <cellStyle name="Percent 4 4 6" xfId="4218" xr:uid="{9C6B2BAE-9926-40A8-BD95-F0FF3F62C474}"/>
    <cellStyle name="Percent 4 4 6 2" xfId="9779" xr:uid="{4EB62C4D-8D59-4176-921D-6721DA2053E4}"/>
    <cellStyle name="Percent 4 4 6 2 2" xfId="17202" xr:uid="{7B33D79F-4900-4FE7-BDB3-989259C644B3}"/>
    <cellStyle name="Percent 4 4 6 2 2 2" xfId="32040" xr:uid="{04402EAF-CE20-4C17-9C3E-09039C1AEF8E}"/>
    <cellStyle name="Percent 4 4 6 2 2 3" xfId="46873" xr:uid="{D27D122B-CCAA-48B0-B530-9BF203ACCA8B}"/>
    <cellStyle name="Percent 4 4 6 2 3" xfId="24620" xr:uid="{7056346A-B734-44B1-9CBB-C8B10A3ABBCF}"/>
    <cellStyle name="Percent 4 4 6 2 4" xfId="39453" xr:uid="{4A9EB327-CE08-46B5-8112-CEFF263C9431}"/>
    <cellStyle name="Percent 4 4 6 3" xfId="11637" xr:uid="{B8552B52-CF90-4EC9-A649-5B150D526461}"/>
    <cellStyle name="Percent 4 4 6 3 2" xfId="26475" xr:uid="{1502F33C-0057-48F6-ABCE-FA504EBCA5FE}"/>
    <cellStyle name="Percent 4 4 6 3 3" xfId="41308" xr:uid="{0E1EB94E-6C3C-4ACF-B4A9-B1CE3C036E20}"/>
    <cellStyle name="Percent 4 4 6 4" xfId="19055" xr:uid="{43516E10-257D-457C-92EB-34FFAF4C570D}"/>
    <cellStyle name="Percent 4 4 6 5" xfId="33888" xr:uid="{05AB915E-9EB1-4BCA-9B09-5F4F79DCD345}"/>
    <cellStyle name="Percent 4 4 7" xfId="7452" xr:uid="{91192A5B-35C2-4198-A32D-F12592159EEE}"/>
    <cellStyle name="Percent 4 4 7 2" xfId="14875" xr:uid="{5B3D06E3-AB7E-49B2-BEC3-7D8413FFCD30}"/>
    <cellStyle name="Percent 4 4 7 2 2" xfId="29713" xr:uid="{445BDE8A-655F-4175-98D5-6869EEC24E39}"/>
    <cellStyle name="Percent 4 4 7 2 3" xfId="44546" xr:uid="{CADE1CA6-85D8-460A-B9F0-268B6227B344}"/>
    <cellStyle name="Percent 4 4 7 3" xfId="22293" xr:uid="{C5D93A01-ED91-46FA-8335-F572CD3D5C9B}"/>
    <cellStyle name="Percent 4 4 7 4" xfId="37126" xr:uid="{812CBE5F-B85A-432D-9532-C8A8EB13A7F8}"/>
    <cellStyle name="Percent 4 4 8" xfId="10240" xr:uid="{C1C2C8AE-21D6-489C-A3D4-42B04614031C}"/>
    <cellStyle name="Percent 4 4 8 2" xfId="25078" xr:uid="{8A5107A2-4328-48C5-9F00-AB29E1286AB5}"/>
    <cellStyle name="Percent 4 4 8 3" xfId="39911" xr:uid="{D6353113-4855-4AA6-A4CE-5C5261DF9EB6}"/>
    <cellStyle name="Percent 4 4 9" xfId="17658" xr:uid="{2C575A91-C2E5-4987-A3A7-6176872750A2}"/>
    <cellStyle name="Percent 4 5" xfId="323" xr:uid="{16D1FF46-44AB-468F-8A5D-E00B26B28663}"/>
    <cellStyle name="Percent 4 5 10" xfId="32502" xr:uid="{EAFBBD46-0E17-4610-B502-AEEE6D94DCDC}"/>
    <cellStyle name="Percent 4 5 2" xfId="4222" xr:uid="{7BEA7673-DDC3-4834-AB8E-486D2323CAAF}"/>
    <cellStyle name="Percent 4 5 2 2" xfId="5594" xr:uid="{DCAD0A93-6453-4613-AE1C-A73114C7753C}"/>
    <cellStyle name="Percent 4 5 2 2 2" xfId="8833" xr:uid="{FFE23487-81A9-44E2-B75E-D7C1C18050C2}"/>
    <cellStyle name="Percent 4 5 2 2 2 2" xfId="16256" xr:uid="{4E02B215-938A-49FE-8449-C4E4CE371460}"/>
    <cellStyle name="Percent 4 5 2 2 2 2 2" xfId="31094" xr:uid="{579A6FB5-A5E6-456B-9740-A41C0EC6569F}"/>
    <cellStyle name="Percent 4 5 2 2 2 2 3" xfId="45927" xr:uid="{2706307E-AB43-4D20-A5F2-A8F4D94E9A71}"/>
    <cellStyle name="Percent 4 5 2 2 2 3" xfId="23674" xr:uid="{36F0CAAB-18AA-48C7-A291-CB8E3A2AD880}"/>
    <cellStyle name="Percent 4 5 2 2 2 4" xfId="38507" xr:uid="{F65671C4-91F8-4DEF-BE75-9780A9E6ADE2}"/>
    <cellStyle name="Percent 4 5 2 2 3" xfId="13018" xr:uid="{FD8A5A8D-50A4-4081-81EF-7E72B942A73B}"/>
    <cellStyle name="Percent 4 5 2 2 3 2" xfId="27856" xr:uid="{363211D3-3545-44E3-AC06-01DBFE865C6C}"/>
    <cellStyle name="Percent 4 5 2 2 3 3" xfId="42689" xr:uid="{78D252FD-DC69-41A4-8BED-0F543ECF4ECE}"/>
    <cellStyle name="Percent 4 5 2 2 4" xfId="20436" xr:uid="{AFB5367C-6883-4825-9EB0-16C0E958EA45}"/>
    <cellStyle name="Percent 4 5 2 2 5" xfId="35269" xr:uid="{6B38D6E5-33E5-49D9-B7D6-DFBBD4195BE8}"/>
    <cellStyle name="Percent 4 5 2 3" xfId="7456" xr:uid="{C5A193AB-B2C0-4A94-AF8C-81B82AEC7B6B}"/>
    <cellStyle name="Percent 4 5 2 3 2" xfId="14879" xr:uid="{A238D446-9867-47DB-BE4F-CA1205AFFBCE}"/>
    <cellStyle name="Percent 4 5 2 3 2 2" xfId="29717" xr:uid="{D324FD27-11FE-4B29-8DA8-6A075544E6BA}"/>
    <cellStyle name="Percent 4 5 2 3 2 3" xfId="44550" xr:uid="{4B312202-0BA0-4A10-B14C-EB73F2E05F7E}"/>
    <cellStyle name="Percent 4 5 2 3 3" xfId="22297" xr:uid="{578A174A-2BAF-4FC3-AD98-3E385BCA3FF0}"/>
    <cellStyle name="Percent 4 5 2 3 4" xfId="37130" xr:uid="{F5D30583-CE1C-4567-84CA-E7A8B00EBE39}"/>
    <cellStyle name="Percent 4 5 2 4" xfId="11641" xr:uid="{C835CB5E-F2E7-4A42-BDFB-2BB6B00F9A1E}"/>
    <cellStyle name="Percent 4 5 2 4 2" xfId="26479" xr:uid="{457A1BA3-B211-4A34-8690-996681970B2F}"/>
    <cellStyle name="Percent 4 5 2 4 3" xfId="41312" xr:uid="{5BF4D418-589A-4A49-BF88-5F679708F9BB}"/>
    <cellStyle name="Percent 4 5 2 5" xfId="19059" xr:uid="{46A7F05E-4F8C-4CF0-94D8-F639269A58CE}"/>
    <cellStyle name="Percent 4 5 2 6" xfId="33892" xr:uid="{6322E87B-B879-4242-89A6-35240CBF8D25}"/>
    <cellStyle name="Percent 4 5 3" xfId="4223" xr:uid="{28F4667D-D193-4357-BF1B-A91761945247}"/>
    <cellStyle name="Percent 4 5 3 2" xfId="5595" xr:uid="{CB06799C-02A5-4672-80CC-03EE82AB7AAF}"/>
    <cellStyle name="Percent 4 5 3 2 2" xfId="8834" xr:uid="{FE36AD31-8179-4894-9A49-74A52CEF752E}"/>
    <cellStyle name="Percent 4 5 3 2 2 2" xfId="16257" xr:uid="{9567E337-2420-42C7-A26D-9DBE1DC50AFD}"/>
    <cellStyle name="Percent 4 5 3 2 2 2 2" xfId="31095" xr:uid="{09FAF8A7-2AB5-42E3-8577-E3569E530415}"/>
    <cellStyle name="Percent 4 5 3 2 2 2 3" xfId="45928" xr:uid="{A189DEA0-D107-4DC0-AFE3-2CE9D6C41BDF}"/>
    <cellStyle name="Percent 4 5 3 2 2 3" xfId="23675" xr:uid="{998ACDFD-7A42-400D-8A78-E77651DA3C33}"/>
    <cellStyle name="Percent 4 5 3 2 2 4" xfId="38508" xr:uid="{038A9E4C-047D-48D8-A598-50EC9ADFA60E}"/>
    <cellStyle name="Percent 4 5 3 2 3" xfId="13019" xr:uid="{9773284A-0650-40DE-9642-9BFBC02824BD}"/>
    <cellStyle name="Percent 4 5 3 2 3 2" xfId="27857" xr:uid="{FB1EA162-0217-4757-990E-E99853D5E16F}"/>
    <cellStyle name="Percent 4 5 3 2 3 3" xfId="42690" xr:uid="{12C5B8F8-8398-4856-9C39-B811152A435C}"/>
    <cellStyle name="Percent 4 5 3 2 4" xfId="20437" xr:uid="{889522A0-5820-4301-9FBC-09C434BD482B}"/>
    <cellStyle name="Percent 4 5 3 2 5" xfId="35270" xr:uid="{0F8BCBC4-A4F7-4B61-8957-9B188CAD1631}"/>
    <cellStyle name="Percent 4 5 3 3" xfId="7457" xr:uid="{66B276F2-D078-4864-85A1-EA1CD948067C}"/>
    <cellStyle name="Percent 4 5 3 3 2" xfId="14880" xr:uid="{CC5C4901-5C55-46E1-B673-EF34A9EB21FC}"/>
    <cellStyle name="Percent 4 5 3 3 2 2" xfId="29718" xr:uid="{16273CB5-7433-452F-9E7A-6D2E9F2D83D7}"/>
    <cellStyle name="Percent 4 5 3 3 2 3" xfId="44551" xr:uid="{C9DE7928-5F89-46D7-BFA1-65A6EB363AB4}"/>
    <cellStyle name="Percent 4 5 3 3 3" xfId="22298" xr:uid="{68FBE0A1-9B88-4544-8557-2173113928D6}"/>
    <cellStyle name="Percent 4 5 3 3 4" xfId="37131" xr:uid="{2C5CA813-E89E-43FC-B31D-C34B121AC8C7}"/>
    <cellStyle name="Percent 4 5 3 4" xfId="11642" xr:uid="{830B4790-1D64-481F-857E-2790A83FC535}"/>
    <cellStyle name="Percent 4 5 3 4 2" xfId="26480" xr:uid="{EE6CDCC0-F7A3-4F43-AF70-5FFA3A4A37AA}"/>
    <cellStyle name="Percent 4 5 3 4 3" xfId="41313" xr:uid="{A2C399B9-29F2-4115-BA00-82B851FE589B}"/>
    <cellStyle name="Percent 4 5 3 5" xfId="19060" xr:uid="{1DD3CEF9-D99C-4D47-A511-68335A8CA69A}"/>
    <cellStyle name="Percent 4 5 3 6" xfId="33893" xr:uid="{3B75C84D-AC86-4901-8793-E9E22146AD2E}"/>
    <cellStyle name="Percent 4 5 4" xfId="5596" xr:uid="{814211E8-0249-4083-9482-771E2D12BDFC}"/>
    <cellStyle name="Percent 4 5 4 2" xfId="8835" xr:uid="{D36AD049-93D3-457A-8518-31548174514F}"/>
    <cellStyle name="Percent 4 5 4 2 2" xfId="16258" xr:uid="{6B0FFBAC-5CF6-4569-AE2F-7A8878F34685}"/>
    <cellStyle name="Percent 4 5 4 2 2 2" xfId="31096" xr:uid="{917F3605-1EAC-4730-937E-A94822F5C494}"/>
    <cellStyle name="Percent 4 5 4 2 2 3" xfId="45929" xr:uid="{A50694E9-91B3-43B9-879D-8EF62A8023BB}"/>
    <cellStyle name="Percent 4 5 4 2 3" xfId="23676" xr:uid="{AF7BDC79-C933-4A58-9E83-D5BEDC47819B}"/>
    <cellStyle name="Percent 4 5 4 2 4" xfId="38509" xr:uid="{DDD3B052-3289-4F53-9559-EB7165BFD605}"/>
    <cellStyle name="Percent 4 5 4 3" xfId="13020" xr:uid="{23E2233F-6C31-47EC-A028-19164D515956}"/>
    <cellStyle name="Percent 4 5 4 3 2" xfId="27858" xr:uid="{94179795-A698-436B-9600-17C63A0E28E7}"/>
    <cellStyle name="Percent 4 5 4 3 3" xfId="42691" xr:uid="{129F6CB3-D5D0-4DFC-821C-107A94683CDE}"/>
    <cellStyle name="Percent 4 5 4 4" xfId="20438" xr:uid="{2EBD17FD-B7E2-47C9-819A-729BD39A4347}"/>
    <cellStyle name="Percent 4 5 4 5" xfId="35271" xr:uid="{8FA4B63B-CE47-4E08-AA67-7BD170542015}"/>
    <cellStyle name="Percent 4 5 5" xfId="5688" xr:uid="{F1AB8337-AAEB-4402-8ECF-8F13F282DED3}"/>
    <cellStyle name="Percent 4 5 5 2" xfId="8928" xr:uid="{0B629C9E-EDD6-4399-B19C-4BC601851C38}"/>
    <cellStyle name="Percent 4 5 5 2 2" xfId="16351" xr:uid="{1B32D5BA-F38D-42B0-B775-15B70B936F45}"/>
    <cellStyle name="Percent 4 5 5 2 2 2" xfId="31189" xr:uid="{EACFA711-7BF7-4DC2-9B02-47AD5C8B5218}"/>
    <cellStyle name="Percent 4 5 5 2 2 3" xfId="46022" xr:uid="{F7135E54-CB26-4A0F-9CE4-D06ED88C37FE}"/>
    <cellStyle name="Percent 4 5 5 2 3" xfId="23769" xr:uid="{2FB3226D-BF26-4E3E-8E87-43A89FDA4756}"/>
    <cellStyle name="Percent 4 5 5 2 4" xfId="38602" xr:uid="{0ECD3829-5B9A-4AEA-83D3-E06FCAF79ACF}"/>
    <cellStyle name="Percent 4 5 5 3" xfId="13113" xr:uid="{ED363418-5B53-4280-869A-B6C358209000}"/>
    <cellStyle name="Percent 4 5 5 3 2" xfId="27951" xr:uid="{8E52E9DC-2734-4793-8BD6-1186F96DECD4}"/>
    <cellStyle name="Percent 4 5 5 3 3" xfId="42784" xr:uid="{55E86681-263C-49DA-BE17-B942A2F35762}"/>
    <cellStyle name="Percent 4 5 5 4" xfId="20531" xr:uid="{C5F89A4D-DA79-439A-86F6-DEBFAD961FF6}"/>
    <cellStyle name="Percent 4 5 5 5" xfId="35364" xr:uid="{9560D28A-BEB3-45AF-8FCC-2199A9F005A0}"/>
    <cellStyle name="Percent 4 5 6" xfId="4221" xr:uid="{91480664-EC09-4DC6-B4D3-7F40BCE284AD}"/>
    <cellStyle name="Percent 4 5 6 2" xfId="9780" xr:uid="{F353637B-07C4-4214-BB02-D2419CF37BA6}"/>
    <cellStyle name="Percent 4 5 6 2 2" xfId="17203" xr:uid="{5420A9AE-B3BB-467C-865E-A543FBBE2AC4}"/>
    <cellStyle name="Percent 4 5 6 2 2 2" xfId="32041" xr:uid="{C48094BD-7ED8-4DCD-86D0-8F7438DE6043}"/>
    <cellStyle name="Percent 4 5 6 2 2 3" xfId="46874" xr:uid="{00E131BD-B948-4636-BB67-AB8170C5F790}"/>
    <cellStyle name="Percent 4 5 6 2 3" xfId="24621" xr:uid="{74A81530-17C1-4363-A2A8-14F39F5E2B0F}"/>
    <cellStyle name="Percent 4 5 6 2 4" xfId="39454" xr:uid="{899F57D4-92E5-4730-8F20-07B9CD281DC6}"/>
    <cellStyle name="Percent 4 5 6 3" xfId="11640" xr:uid="{60877D80-A6AB-4CB8-9A69-BC7E0CA42206}"/>
    <cellStyle name="Percent 4 5 6 3 2" xfId="26478" xr:uid="{FA13DFE0-A4C9-44FF-9CAF-135A0BE2F2FB}"/>
    <cellStyle name="Percent 4 5 6 3 3" xfId="41311" xr:uid="{4367D152-28CE-431F-93CE-956B75F17EC4}"/>
    <cellStyle name="Percent 4 5 6 4" xfId="19058" xr:uid="{A227877E-7E43-4912-937C-EBBAF1F99BD0}"/>
    <cellStyle name="Percent 4 5 6 5" xfId="33891" xr:uid="{C83A48CC-77B3-4AF0-9FE5-C0C3FA320DC0}"/>
    <cellStyle name="Percent 4 5 7" xfId="7455" xr:uid="{9948537D-4D39-4EEF-9405-7A489F4C742F}"/>
    <cellStyle name="Percent 4 5 7 2" xfId="14878" xr:uid="{FC88B164-9D18-4F44-8665-7F6B7A927573}"/>
    <cellStyle name="Percent 4 5 7 2 2" xfId="29716" xr:uid="{E8824E81-C18F-472D-9E84-7116D8C6C17F}"/>
    <cellStyle name="Percent 4 5 7 2 3" xfId="44549" xr:uid="{6FA6433F-F21C-4DFC-8424-EEA6688C8110}"/>
    <cellStyle name="Percent 4 5 7 3" xfId="22296" xr:uid="{D53DB309-27CD-42E7-9121-6BC327C8EB5C}"/>
    <cellStyle name="Percent 4 5 7 4" xfId="37129" xr:uid="{B90AFE9D-2D3B-4554-9A1D-F76D81AE2DB6}"/>
    <cellStyle name="Percent 4 5 8" xfId="10251" xr:uid="{C4D3F5E4-55E1-41EA-A2AA-4BF432A25708}"/>
    <cellStyle name="Percent 4 5 8 2" xfId="25089" xr:uid="{1D1B866D-39EC-42C6-9DA1-DC37410D9F54}"/>
    <cellStyle name="Percent 4 5 8 3" xfId="39922" xr:uid="{C594B993-B6BB-494B-AA6C-E089E7282E9F}"/>
    <cellStyle name="Percent 4 5 9" xfId="17669" xr:uid="{6A2A91E5-E789-4B3C-B1D6-0377C23594ED}"/>
    <cellStyle name="Percent 4 6" xfId="2849" xr:uid="{727F93D1-B29D-4095-A08C-96DABA4851F2}"/>
    <cellStyle name="Percent 4 6 10" xfId="32513" xr:uid="{D265AEC8-04D4-4CE7-8FF7-C50B387A7B56}"/>
    <cellStyle name="Percent 4 6 2" xfId="4225" xr:uid="{0F651138-1536-4348-99CD-2176FEAAC6DD}"/>
    <cellStyle name="Percent 4 6 2 2" xfId="5597" xr:uid="{286A01DC-BF69-4257-99CF-6CD218C0B544}"/>
    <cellStyle name="Percent 4 6 2 2 2" xfId="8836" xr:uid="{D7E118CB-7DBE-4311-A7F8-C51943656A13}"/>
    <cellStyle name="Percent 4 6 2 2 2 2" xfId="16259" xr:uid="{22EB8EBD-8822-451E-A10A-E737A7C97F8A}"/>
    <cellStyle name="Percent 4 6 2 2 2 2 2" xfId="31097" xr:uid="{39BF16D9-4B1B-4C1B-9219-358957AE3458}"/>
    <cellStyle name="Percent 4 6 2 2 2 2 3" xfId="45930" xr:uid="{97BB2343-B349-40EC-BB6D-0EDB17FD2698}"/>
    <cellStyle name="Percent 4 6 2 2 2 3" xfId="23677" xr:uid="{0BB8EB1F-ECB4-4C0A-94E2-AD9107A5B0BB}"/>
    <cellStyle name="Percent 4 6 2 2 2 4" xfId="38510" xr:uid="{E5FE8A21-FC5D-4FC0-AEC7-A6B99D4F7767}"/>
    <cellStyle name="Percent 4 6 2 2 3" xfId="13021" xr:uid="{37510C52-1E93-49B0-BE86-3E7A89886AD6}"/>
    <cellStyle name="Percent 4 6 2 2 3 2" xfId="27859" xr:uid="{B11BCD6B-069E-407C-A64D-F33B69FD3CC4}"/>
    <cellStyle name="Percent 4 6 2 2 3 3" xfId="42692" xr:uid="{D3D66642-B39C-4067-828B-CD9986971939}"/>
    <cellStyle name="Percent 4 6 2 2 4" xfId="20439" xr:uid="{3F28D8F3-A92F-4B76-8F04-CD10B99F4FD3}"/>
    <cellStyle name="Percent 4 6 2 2 5" xfId="35272" xr:uid="{51086D1B-0CD7-4028-BDEB-BB139C1A8953}"/>
    <cellStyle name="Percent 4 6 2 3" xfId="7459" xr:uid="{6A987E85-2F4B-41DA-B489-FDF86291ECAE}"/>
    <cellStyle name="Percent 4 6 2 3 2" xfId="14882" xr:uid="{0B61D66B-B08C-472F-9610-89DC228C6AAE}"/>
    <cellStyle name="Percent 4 6 2 3 2 2" xfId="29720" xr:uid="{B2B994FB-6D57-485A-A2D9-DC4E6765347B}"/>
    <cellStyle name="Percent 4 6 2 3 2 3" xfId="44553" xr:uid="{B4C939F8-B944-40A6-BCAF-0B5357C19413}"/>
    <cellStyle name="Percent 4 6 2 3 3" xfId="22300" xr:uid="{1E811CE6-0344-42B5-8A99-289BAA853181}"/>
    <cellStyle name="Percent 4 6 2 3 4" xfId="37133" xr:uid="{B5CDE566-29CF-4AFF-80AF-1CCBA07D15C8}"/>
    <cellStyle name="Percent 4 6 2 4" xfId="11644" xr:uid="{F3425749-6B45-48C1-9662-E4804F7A0003}"/>
    <cellStyle name="Percent 4 6 2 4 2" xfId="26482" xr:uid="{D66221D9-A7C7-487B-BF9E-7A9F73FACBE3}"/>
    <cellStyle name="Percent 4 6 2 4 3" xfId="41315" xr:uid="{AD68F3B8-0C3A-4C8A-8A40-D92CEC9D6FE9}"/>
    <cellStyle name="Percent 4 6 2 5" xfId="19062" xr:uid="{413C2CB6-FAF6-433B-B54F-075E7D730918}"/>
    <cellStyle name="Percent 4 6 2 6" xfId="33895" xr:uid="{142B62E3-EB63-403C-88B3-B02461258929}"/>
    <cellStyle name="Percent 4 6 3" xfId="4226" xr:uid="{D6977801-37CD-48F0-84BA-10B16DC2D455}"/>
    <cellStyle name="Percent 4 6 3 2" xfId="5598" xr:uid="{7E991E1D-CC87-4564-A829-49B1F51E8CAF}"/>
    <cellStyle name="Percent 4 6 3 2 2" xfId="8837" xr:uid="{F7303D8C-5799-4861-8B10-138F5F14C026}"/>
    <cellStyle name="Percent 4 6 3 2 2 2" xfId="16260" xr:uid="{F3709829-37CB-400A-A2E9-89AC9B8A8C48}"/>
    <cellStyle name="Percent 4 6 3 2 2 2 2" xfId="31098" xr:uid="{8513C760-90E3-4093-9922-79C160ABE87F}"/>
    <cellStyle name="Percent 4 6 3 2 2 2 3" xfId="45931" xr:uid="{C69797DC-7FC6-4825-92E7-E08F2536D3AD}"/>
    <cellStyle name="Percent 4 6 3 2 2 3" xfId="23678" xr:uid="{D0C1CCD0-169C-489B-870E-6AB0A4581E07}"/>
    <cellStyle name="Percent 4 6 3 2 2 4" xfId="38511" xr:uid="{5D0583BD-FE0D-45F4-8DCC-FD7AAF3044E7}"/>
    <cellStyle name="Percent 4 6 3 2 3" xfId="13022" xr:uid="{EA0F407B-EA46-474C-84B9-D9C37BC025B3}"/>
    <cellStyle name="Percent 4 6 3 2 3 2" xfId="27860" xr:uid="{31B70575-919E-4C2A-AB5C-421E0D2F0E6D}"/>
    <cellStyle name="Percent 4 6 3 2 3 3" xfId="42693" xr:uid="{7013390C-0A42-4AAE-B04F-3637F07AECFB}"/>
    <cellStyle name="Percent 4 6 3 2 4" xfId="20440" xr:uid="{94E460F6-B665-491D-B738-43CD77CC659E}"/>
    <cellStyle name="Percent 4 6 3 2 5" xfId="35273" xr:uid="{3CB86FEE-DBBA-44A2-961F-5038674E5F22}"/>
    <cellStyle name="Percent 4 6 3 3" xfId="7460" xr:uid="{DED148B9-0A05-4075-AFC6-09174C0BC284}"/>
    <cellStyle name="Percent 4 6 3 3 2" xfId="14883" xr:uid="{2572ADF5-DB76-4192-A010-F7B21BA139CF}"/>
    <cellStyle name="Percent 4 6 3 3 2 2" xfId="29721" xr:uid="{AF2FCF79-4046-4607-B8FE-6589101C9FB7}"/>
    <cellStyle name="Percent 4 6 3 3 2 3" xfId="44554" xr:uid="{6056664E-6BD3-40F3-B80D-8F52081CD492}"/>
    <cellStyle name="Percent 4 6 3 3 3" xfId="22301" xr:uid="{681B940B-7B78-4C3F-84AB-7A0A375589AE}"/>
    <cellStyle name="Percent 4 6 3 3 4" xfId="37134" xr:uid="{CA30401C-95FF-486E-AAE0-3CDFCAD2E2C1}"/>
    <cellStyle name="Percent 4 6 3 4" xfId="11645" xr:uid="{4D2834FB-4960-47C2-A866-E8350EC4B4CF}"/>
    <cellStyle name="Percent 4 6 3 4 2" xfId="26483" xr:uid="{DE39D7C8-C143-4F94-8A8C-BB8CF1EBA6BF}"/>
    <cellStyle name="Percent 4 6 3 4 3" xfId="41316" xr:uid="{7B458FFD-3DEA-4B95-B700-0A4B049659E3}"/>
    <cellStyle name="Percent 4 6 3 5" xfId="19063" xr:uid="{946B517C-438A-4DA8-A2BD-7707C9891B98}"/>
    <cellStyle name="Percent 4 6 3 6" xfId="33896" xr:uid="{05DD6592-75A1-42A1-BACF-881340645A3E}"/>
    <cellStyle name="Percent 4 6 4" xfId="5599" xr:uid="{EDF92BE2-2439-479B-BBAA-1C98A7077F2D}"/>
    <cellStyle name="Percent 4 6 4 2" xfId="8838" xr:uid="{920E3EC3-9194-4DF3-A338-4D688A36CE9A}"/>
    <cellStyle name="Percent 4 6 4 2 2" xfId="16261" xr:uid="{2B5241B2-CE80-4E69-8746-FC4B78378EB6}"/>
    <cellStyle name="Percent 4 6 4 2 2 2" xfId="31099" xr:uid="{307E7EE3-E660-470B-9D37-F91439ADE7FE}"/>
    <cellStyle name="Percent 4 6 4 2 2 3" xfId="45932" xr:uid="{367B99E2-6672-418A-B253-525B0D787596}"/>
    <cellStyle name="Percent 4 6 4 2 3" xfId="23679" xr:uid="{D1DDE8D7-1ED8-4152-A6C2-A1AF693E0028}"/>
    <cellStyle name="Percent 4 6 4 2 4" xfId="38512" xr:uid="{EB98CE17-FF42-4691-B55C-DC01E8B8A9E1}"/>
    <cellStyle name="Percent 4 6 4 3" xfId="13023" xr:uid="{F5D55222-DCCA-4421-A691-F61E6BEF4101}"/>
    <cellStyle name="Percent 4 6 4 3 2" xfId="27861" xr:uid="{3B3EEEFA-4B33-4108-B384-0E1D4C262517}"/>
    <cellStyle name="Percent 4 6 4 3 3" xfId="42694" xr:uid="{728DB7C0-2927-423F-92EE-1E08DAB037E3}"/>
    <cellStyle name="Percent 4 6 4 4" xfId="20441" xr:uid="{4CA41252-6DE4-4E33-BFD9-C3D915782F5D}"/>
    <cellStyle name="Percent 4 6 4 5" xfId="35274" xr:uid="{CF2AD6CC-0D6F-4962-B381-538185124456}"/>
    <cellStyle name="Percent 4 6 5" xfId="6058" xr:uid="{99A578C9-0ED2-4908-9A34-7B569812E46B}"/>
    <cellStyle name="Percent 4 6 5 2" xfId="9296" xr:uid="{24DCEA38-C415-4605-85C6-AB686259439E}"/>
    <cellStyle name="Percent 4 6 5 2 2" xfId="16719" xr:uid="{1799F507-49BD-4E2D-B881-A406EBB2D102}"/>
    <cellStyle name="Percent 4 6 5 2 2 2" xfId="31557" xr:uid="{42A83631-4BCB-48BF-84B0-977C79F281A8}"/>
    <cellStyle name="Percent 4 6 5 2 2 3" xfId="46390" xr:uid="{653CF8C8-2790-447A-9251-BEDF1B6F0331}"/>
    <cellStyle name="Percent 4 6 5 2 3" xfId="24137" xr:uid="{71113D8F-ECD1-4E70-9472-75AD3371F3BD}"/>
    <cellStyle name="Percent 4 6 5 2 4" xfId="38970" xr:uid="{CA8B44C3-1AC9-4E04-B206-1CC3E014DB59}"/>
    <cellStyle name="Percent 4 6 5 3" xfId="13481" xr:uid="{782681BF-302A-4CB5-A087-D118E923F6FF}"/>
    <cellStyle name="Percent 4 6 5 3 2" xfId="28319" xr:uid="{3CA5C9AD-BE78-4053-A74A-75FF9162D87B}"/>
    <cellStyle name="Percent 4 6 5 3 3" xfId="43152" xr:uid="{F01149AA-2A45-40C6-98D9-3E44DF4E10CB}"/>
    <cellStyle name="Percent 4 6 5 4" xfId="20899" xr:uid="{EFD7EED6-1648-4200-97CB-678C3F447D7B}"/>
    <cellStyle name="Percent 4 6 5 5" xfId="35732" xr:uid="{E06836C1-F36A-4E7A-A79A-1BFBC5A1D9EA}"/>
    <cellStyle name="Percent 4 6 6" xfId="4224" xr:uid="{1908B0DD-C8FE-411C-88F1-07A03B3F7674}"/>
    <cellStyle name="Percent 4 6 6 2" xfId="9781" xr:uid="{E752E50D-1016-46B1-B321-112705577E0E}"/>
    <cellStyle name="Percent 4 6 6 2 2" xfId="17204" xr:uid="{95C0A196-BD10-4BD4-B0CD-928C11D4BCD4}"/>
    <cellStyle name="Percent 4 6 6 2 2 2" xfId="32042" xr:uid="{18784DA2-5C78-405D-BF03-3FA0AA38F0E4}"/>
    <cellStyle name="Percent 4 6 6 2 2 3" xfId="46875" xr:uid="{1C9FCB92-6EF5-44DC-A34B-E34EEEB64068}"/>
    <cellStyle name="Percent 4 6 6 2 3" xfId="24622" xr:uid="{27C1A172-4AE6-4185-8578-F10CCB782206}"/>
    <cellStyle name="Percent 4 6 6 2 4" xfId="39455" xr:uid="{C6009133-06F8-42DA-8279-28B7BC578331}"/>
    <cellStyle name="Percent 4 6 6 3" xfId="11643" xr:uid="{1C4947C6-AD94-4C0D-B34A-D1E8BCB904B3}"/>
    <cellStyle name="Percent 4 6 6 3 2" xfId="26481" xr:uid="{511AB310-0FC0-4755-AA57-729AE64A1D9E}"/>
    <cellStyle name="Percent 4 6 6 3 3" xfId="41314" xr:uid="{25E24DE3-71A6-4AD8-83ED-B20CB3076509}"/>
    <cellStyle name="Percent 4 6 6 4" xfId="19061" xr:uid="{D86416F2-23AE-4F4B-83E4-D25D2F6DC9F9}"/>
    <cellStyle name="Percent 4 6 6 5" xfId="33894" xr:uid="{09C03484-EEF2-41C6-898B-3154404DD60C}"/>
    <cellStyle name="Percent 4 6 7" xfId="7458" xr:uid="{AD5562D0-C228-4D05-ABD3-E02C54AEE093}"/>
    <cellStyle name="Percent 4 6 7 2" xfId="14881" xr:uid="{18338B01-88EF-4359-B49C-33872496102D}"/>
    <cellStyle name="Percent 4 6 7 2 2" xfId="29719" xr:uid="{7DA60CB7-D86B-4060-831E-E80A2EEEDC73}"/>
    <cellStyle name="Percent 4 6 7 2 3" xfId="44552" xr:uid="{8C8CC003-300A-401E-B8A5-1803FC1CE047}"/>
    <cellStyle name="Percent 4 6 7 3" xfId="22299" xr:uid="{8A4F89EB-806F-4FC3-8143-93EAE33E330C}"/>
    <cellStyle name="Percent 4 6 7 4" xfId="37132" xr:uid="{537FFE78-BD70-466C-B878-9D4975DB9DF9}"/>
    <cellStyle name="Percent 4 6 8" xfId="10262" xr:uid="{5857868C-28E2-497C-800F-8CE20F6D819A}"/>
    <cellStyle name="Percent 4 6 8 2" xfId="25100" xr:uid="{835F9185-162D-4778-A78E-F120F2D6AF14}"/>
    <cellStyle name="Percent 4 6 8 3" xfId="39933" xr:uid="{A0637D6D-0865-44F5-ABC3-356D21B96625}"/>
    <cellStyle name="Percent 4 6 9" xfId="17680" xr:uid="{D94CD860-F9E8-4ED2-9716-52E69DBE4905}"/>
    <cellStyle name="Percent 4 7" xfId="2801" xr:uid="{0BE25937-6AAC-4068-A463-F0DEC68A6EEB}"/>
    <cellStyle name="Percent 4 7 2" xfId="5600" xr:uid="{6AED5BEF-9A64-4453-90CD-34ACC30C310C}"/>
    <cellStyle name="Percent 4 7 2 2" xfId="8839" xr:uid="{E61325D6-CCEF-46B1-9D87-D94C776290E3}"/>
    <cellStyle name="Percent 4 7 2 2 2" xfId="16262" xr:uid="{F6CF3FAC-A61D-439F-9400-75B6D19DDE5C}"/>
    <cellStyle name="Percent 4 7 2 2 2 2" xfId="31100" xr:uid="{71E1DCF5-863B-437B-A7B0-37991717BF61}"/>
    <cellStyle name="Percent 4 7 2 2 2 3" xfId="45933" xr:uid="{DD414FE7-EE87-4667-9B42-833603D120C6}"/>
    <cellStyle name="Percent 4 7 2 2 3" xfId="23680" xr:uid="{7E4294C2-84FC-4331-A389-6869F103DC6B}"/>
    <cellStyle name="Percent 4 7 2 2 4" xfId="38513" xr:uid="{BB39ED5F-D2EF-4398-AFD5-DDBFC9343FE6}"/>
    <cellStyle name="Percent 4 7 2 3" xfId="13024" xr:uid="{148A75A9-8978-404D-B722-3830F1B8452F}"/>
    <cellStyle name="Percent 4 7 2 3 2" xfId="27862" xr:uid="{96B7400E-B529-4E2D-BE8E-4180A6F76543}"/>
    <cellStyle name="Percent 4 7 2 3 3" xfId="42695" xr:uid="{6704F37E-4CCD-4F7C-8111-A1BDBB64F66D}"/>
    <cellStyle name="Percent 4 7 2 4" xfId="20442" xr:uid="{D39DBAAD-AE32-460C-8D0C-8CBA7DD55BD0}"/>
    <cellStyle name="Percent 4 7 2 5" xfId="35275" xr:uid="{D9342ABC-2DFB-4737-BFC0-8A0728D16628}"/>
    <cellStyle name="Percent 4 7 3" xfId="7461" xr:uid="{84C91D37-D020-4868-BC74-F36E492859EB}"/>
    <cellStyle name="Percent 4 7 3 2" xfId="14884" xr:uid="{7BC7DB3D-0985-47F2-910F-862C7789EAA0}"/>
    <cellStyle name="Percent 4 7 3 2 2" xfId="29722" xr:uid="{3C4F44A3-7309-435F-BAB3-5034F5ECFE15}"/>
    <cellStyle name="Percent 4 7 3 2 3" xfId="44555" xr:uid="{07C5C3D6-9E09-4A2D-ACCD-23E60F401CDC}"/>
    <cellStyle name="Percent 4 7 3 3" xfId="22302" xr:uid="{5623848B-4B0E-4C3D-8860-959C237D21EB}"/>
    <cellStyle name="Percent 4 7 3 4" xfId="37135" xr:uid="{EB3D160A-6A6E-469F-B46F-EE34BB78E4AA}"/>
    <cellStyle name="Percent 4 7 4" xfId="11646" xr:uid="{895A2C35-82C5-453A-B20F-DBD51F7B9606}"/>
    <cellStyle name="Percent 4 7 4 2" xfId="26484" xr:uid="{83E1165B-51EF-470C-A9AD-A3E274658C11}"/>
    <cellStyle name="Percent 4 7 4 3" xfId="41317" xr:uid="{40DF5678-5933-406D-9E93-660EC38374A3}"/>
    <cellStyle name="Percent 4 7 5" xfId="19064" xr:uid="{5E85682B-46FD-4848-ABA0-5C0486735592}"/>
    <cellStyle name="Percent 4 7 6" xfId="33897" xr:uid="{7FB632EE-35DC-447C-B5AE-7ED6404F3AD5}"/>
    <cellStyle name="Percent 4 8" xfId="4227" xr:uid="{906E9199-0CB0-4247-8E24-2F049F1A5276}"/>
    <cellStyle name="Percent 4 8 2" xfId="5601" xr:uid="{9645CECB-2B25-4AA8-9ECF-184C3C34ACD4}"/>
    <cellStyle name="Percent 4 8 2 2" xfId="8840" xr:uid="{EBCC5F98-ECD5-4498-9F9E-A69A8BDAD4F9}"/>
    <cellStyle name="Percent 4 8 2 2 2" xfId="16263" xr:uid="{B1C96784-AEBD-40E7-B835-61D66F65F182}"/>
    <cellStyle name="Percent 4 8 2 2 2 2" xfId="31101" xr:uid="{427BC6F7-DB9B-414E-B346-AF6F71EF7018}"/>
    <cellStyle name="Percent 4 8 2 2 2 3" xfId="45934" xr:uid="{DA71A51F-15C3-4234-B0D6-18C7B73D71A2}"/>
    <cellStyle name="Percent 4 8 2 2 3" xfId="23681" xr:uid="{0FD393B7-BDD0-4154-8987-7ECDBE6FB5D3}"/>
    <cellStyle name="Percent 4 8 2 2 4" xfId="38514" xr:uid="{93653A06-AC62-4E94-A351-F35B13FD6709}"/>
    <cellStyle name="Percent 4 8 2 3" xfId="13025" xr:uid="{5B587C6F-1248-4E18-93B7-A6C0748BD090}"/>
    <cellStyle name="Percent 4 8 2 3 2" xfId="27863" xr:uid="{71C1F3C4-33CD-491C-990B-1637C0FC3DDD}"/>
    <cellStyle name="Percent 4 8 2 3 3" xfId="42696" xr:uid="{F4BC5859-4B89-4523-B2F8-3FDC060138EC}"/>
    <cellStyle name="Percent 4 8 2 4" xfId="20443" xr:uid="{2009A143-91C2-438E-A669-FFA784F3B252}"/>
    <cellStyle name="Percent 4 8 2 5" xfId="35276" xr:uid="{502433A9-1D81-4A41-A81D-3FD60D832F7C}"/>
    <cellStyle name="Percent 4 8 3" xfId="7462" xr:uid="{C3E6C02F-6016-4229-9EBD-43DFD1EA1B23}"/>
    <cellStyle name="Percent 4 8 3 2" xfId="14885" xr:uid="{28C08DED-20B6-4EC2-AAAF-4A04C38823A8}"/>
    <cellStyle name="Percent 4 8 3 2 2" xfId="29723" xr:uid="{B3A361B0-9948-4EB9-98D5-834FFE411139}"/>
    <cellStyle name="Percent 4 8 3 2 3" xfId="44556" xr:uid="{AD4CEB2D-0DA8-4A50-A726-61067772D2C9}"/>
    <cellStyle name="Percent 4 8 3 3" xfId="22303" xr:uid="{15B6FA07-062E-4774-862C-CC375C0DED17}"/>
    <cellStyle name="Percent 4 8 3 4" xfId="37136" xr:uid="{D944E90C-1414-4C66-A8BF-E946CFF82054}"/>
    <cellStyle name="Percent 4 8 4" xfId="11647" xr:uid="{5EA0FEC5-E5C1-4F4D-BC13-2FBC28302D42}"/>
    <cellStyle name="Percent 4 8 4 2" xfId="26485" xr:uid="{0FA3318E-C1EF-4894-9646-ED306C00130D}"/>
    <cellStyle name="Percent 4 8 4 3" xfId="41318" xr:uid="{BEDD01C4-7B1D-44A4-AA5A-5708538823B8}"/>
    <cellStyle name="Percent 4 8 5" xfId="19065" xr:uid="{CF943D22-92BB-46C2-8EF2-CFEE09861745}"/>
    <cellStyle name="Percent 4 8 6" xfId="33898" xr:uid="{9BA789C7-849B-41DD-80DF-4193CE294989}"/>
    <cellStyle name="Percent 4 9" xfId="5602" xr:uid="{C70A6667-A6C2-40F2-A623-AAEB4B4255BC}"/>
    <cellStyle name="Percent 4 9 2" xfId="8841" xr:uid="{E05A449D-6A38-4109-972F-721FA18AC7A0}"/>
    <cellStyle name="Percent 4 9 2 2" xfId="16264" xr:uid="{F8B645BB-CACF-45BA-98BC-D118C7365E02}"/>
    <cellStyle name="Percent 4 9 2 2 2" xfId="31102" xr:uid="{0CCBAF20-C2D8-4F59-9B00-FB8731BBB133}"/>
    <cellStyle name="Percent 4 9 2 2 3" xfId="45935" xr:uid="{DA95F6AD-2EA0-47A1-B886-20C93B8C15B1}"/>
    <cellStyle name="Percent 4 9 2 3" xfId="23682" xr:uid="{CEF8A809-BDD0-47B2-BAA5-B90E1D04AADA}"/>
    <cellStyle name="Percent 4 9 2 4" xfId="38515" xr:uid="{AE09C2A1-23C8-412F-9DA0-675D004124E6}"/>
    <cellStyle name="Percent 4 9 3" xfId="13026" xr:uid="{4C850B51-91B9-4360-9F95-BE301A726EFB}"/>
    <cellStyle name="Percent 4 9 3 2" xfId="27864" xr:uid="{663FE3EC-C049-42A3-A47F-CFE3837889A7}"/>
    <cellStyle name="Percent 4 9 3 3" xfId="42697" xr:uid="{991E4DBE-1F07-4978-B0AC-258782B400B1}"/>
    <cellStyle name="Percent 4 9 4" xfId="20444" xr:uid="{31D073D3-AC75-4D3E-B2F6-AC8E03764BA5}"/>
    <cellStyle name="Percent 4 9 5" xfId="35277" xr:uid="{03D7117F-9E9B-4D6A-A917-0AD17A91C7AE}"/>
    <cellStyle name="Percent 5" xfId="490" xr:uid="{734435DC-95BD-4109-92E4-A56B007C6196}"/>
    <cellStyle name="Percent 5 2" xfId="662" xr:uid="{23103D60-5A1B-4D38-B17A-4020A9E1576D}"/>
    <cellStyle name="Percent 5 3" xfId="841" xr:uid="{6160C7D4-23F2-43BF-A2EA-2CEC96838234}"/>
    <cellStyle name="Percent 5 4" xfId="1200" xr:uid="{3C7D51C9-2CF6-4213-9109-FCEF8DD43AAA}"/>
    <cellStyle name="Percent 5 5" xfId="2799" xr:uid="{47620F3D-71D8-48BE-ACED-8B97A5D24657}"/>
    <cellStyle name="Percent 6" xfId="667" xr:uid="{82FCD2B1-9D08-42D3-A032-442171196800}"/>
    <cellStyle name="Percent 6 10" xfId="32461" xr:uid="{D5970A95-FB91-4E0D-BB78-DC1E635B4B1E}"/>
    <cellStyle name="Percent 6 2" xfId="846" xr:uid="{581FD7DD-C22B-4C8C-8B75-071316403CEF}"/>
    <cellStyle name="Percent 6 2 2" xfId="5603" xr:uid="{B987B245-A20E-4315-AC2B-EB64F7B4EBE5}"/>
    <cellStyle name="Percent 6 2 2 2" xfId="8842" xr:uid="{8D5FC5E7-E8D9-4EAB-8760-8BB62663844C}"/>
    <cellStyle name="Percent 6 2 2 2 2" xfId="16265" xr:uid="{9EE56F1F-80C7-4BA2-B9A4-DF9842476331}"/>
    <cellStyle name="Percent 6 2 2 2 2 2" xfId="31103" xr:uid="{227930E8-ADA4-4CAD-91EF-CE1F004D5DC9}"/>
    <cellStyle name="Percent 6 2 2 2 2 3" xfId="45936" xr:uid="{C5E5304C-7D4D-4A53-AB5E-E66B044DAA0D}"/>
    <cellStyle name="Percent 6 2 2 2 3" xfId="23683" xr:uid="{4DF3C628-40AE-4E8E-B1BD-74830B3329BD}"/>
    <cellStyle name="Percent 6 2 2 2 4" xfId="38516" xr:uid="{8F46FAB8-8FF7-4707-BD56-6BEFBE53BA6A}"/>
    <cellStyle name="Percent 6 2 2 3" xfId="13027" xr:uid="{37F8FCBA-0B1F-4BC3-9AA1-640298E0F3F8}"/>
    <cellStyle name="Percent 6 2 2 3 2" xfId="27865" xr:uid="{04B494DD-BB84-403E-96F1-CB7BB98B869F}"/>
    <cellStyle name="Percent 6 2 2 3 3" xfId="42698" xr:uid="{9F9C7D03-D410-4198-A98D-40A5EC505DC4}"/>
    <cellStyle name="Percent 6 2 2 4" xfId="20445" xr:uid="{754A9A25-2613-495C-9DE6-FD6925010C6F}"/>
    <cellStyle name="Percent 6 2 2 5" xfId="35278" xr:uid="{0F084254-D2DA-4A3E-97C2-6DCF32E3F22F}"/>
    <cellStyle name="Percent 6 2 3" xfId="7464" xr:uid="{223476B3-23E0-4FAB-9D50-F368CFEFA91F}"/>
    <cellStyle name="Percent 6 2 3 2" xfId="14887" xr:uid="{3CA49EC4-4DB6-4DF7-9422-2FCFA0547765}"/>
    <cellStyle name="Percent 6 2 3 2 2" xfId="29725" xr:uid="{5779B4BE-7C79-4E7E-8F2D-1CF921E7E7FC}"/>
    <cellStyle name="Percent 6 2 3 2 3" xfId="44558" xr:uid="{95AAB130-FCD9-45FC-ACD5-14DFB67A1D0E}"/>
    <cellStyle name="Percent 6 2 3 3" xfId="22305" xr:uid="{027E9BFF-A9DF-4688-B1CA-29157DD84023}"/>
    <cellStyle name="Percent 6 2 3 4" xfId="37138" xr:uid="{38069DBA-15FA-4DF9-A3DC-6431F5B360DA}"/>
    <cellStyle name="Percent 6 2 4" xfId="11649" xr:uid="{59C5F351-8930-466D-9179-F28591264F42}"/>
    <cellStyle name="Percent 6 2 4 2" xfId="26487" xr:uid="{BA835287-FD84-431A-9A41-EB06D5FA1E7E}"/>
    <cellStyle name="Percent 6 2 4 3" xfId="41320" xr:uid="{B976F5E1-0585-4875-82D5-3FC95F1BD008}"/>
    <cellStyle name="Percent 6 2 5" xfId="19067" xr:uid="{8BA09563-FBE7-4625-B702-80150A85C0D2}"/>
    <cellStyle name="Percent 6 2 6" xfId="33900" xr:uid="{BD8C9A7C-A8DD-4C6F-A1E9-F2A5DEE31078}"/>
    <cellStyle name="Percent 6 3" xfId="1205" xr:uid="{0A3A0893-92A0-4C4B-A8E6-6F72D189995B}"/>
    <cellStyle name="Percent 6 3 2" xfId="5604" xr:uid="{6CEA234A-205F-4C62-8708-1C4F3A7B0609}"/>
    <cellStyle name="Percent 6 3 2 2" xfId="8843" xr:uid="{3F48C784-7F8B-4F17-BA6D-D046FC34491F}"/>
    <cellStyle name="Percent 6 3 2 2 2" xfId="16266" xr:uid="{0CB7E262-A9AB-4155-B77F-4F69E46347A8}"/>
    <cellStyle name="Percent 6 3 2 2 2 2" xfId="31104" xr:uid="{CDFC0648-9CFD-4F37-BCF6-97CF370A3CC6}"/>
    <cellStyle name="Percent 6 3 2 2 2 3" xfId="45937" xr:uid="{60BDF600-9398-46D4-9502-E4D2063CC79C}"/>
    <cellStyle name="Percent 6 3 2 2 3" xfId="23684" xr:uid="{7519A919-3F55-4DAC-A5FB-5C220C76E223}"/>
    <cellStyle name="Percent 6 3 2 2 4" xfId="38517" xr:uid="{FDB8E323-3FFA-4BF8-9E42-F32AF03698F2}"/>
    <cellStyle name="Percent 6 3 2 3" xfId="13028" xr:uid="{D7DDCD1E-F93D-4D56-ADD7-C9844FB570F3}"/>
    <cellStyle name="Percent 6 3 2 3 2" xfId="27866" xr:uid="{9463D272-6296-4B25-AE7D-9E22915A73D3}"/>
    <cellStyle name="Percent 6 3 2 3 3" xfId="42699" xr:uid="{8CC77E85-77A7-4504-A7FF-D478ACD33E8F}"/>
    <cellStyle name="Percent 6 3 2 4" xfId="20446" xr:uid="{E6CE5943-2EAF-483D-9FCF-C8A5DC57B00B}"/>
    <cellStyle name="Percent 6 3 2 5" xfId="35279" xr:uid="{F5FF8B3C-3245-4C48-978A-915B96586A87}"/>
    <cellStyle name="Percent 6 3 3" xfId="7465" xr:uid="{E4643E7E-990F-42D1-8715-26C1F0F9ACB7}"/>
    <cellStyle name="Percent 6 3 3 2" xfId="14888" xr:uid="{F18B125F-2641-4ADD-82BD-12EA86AB9464}"/>
    <cellStyle name="Percent 6 3 3 2 2" xfId="29726" xr:uid="{CEAB10C4-DD62-4FFC-A300-7C422D0DD7F7}"/>
    <cellStyle name="Percent 6 3 3 2 3" xfId="44559" xr:uid="{A6612F86-734D-40E1-9A2A-C7FFD250BEE2}"/>
    <cellStyle name="Percent 6 3 3 3" xfId="22306" xr:uid="{76EA1AA1-8DC5-44AA-838E-BADEA3B63387}"/>
    <cellStyle name="Percent 6 3 3 4" xfId="37139" xr:uid="{3499C8FE-B6BA-4F14-8281-48FBE14E1633}"/>
    <cellStyle name="Percent 6 3 4" xfId="11650" xr:uid="{73A5CD8A-AE07-4431-853E-E0500B438E7F}"/>
    <cellStyle name="Percent 6 3 4 2" xfId="26488" xr:uid="{A248668A-2BC0-4702-AD72-F3B373ED7A00}"/>
    <cellStyle name="Percent 6 3 4 3" xfId="41321" xr:uid="{736890FF-76B1-4D25-BC80-D653C3E24879}"/>
    <cellStyle name="Percent 6 3 5" xfId="19068" xr:uid="{317C2E96-087B-4CFE-822F-D7C7D3AC7386}"/>
    <cellStyle name="Percent 6 3 6" xfId="33901" xr:uid="{77C320EE-ED88-4707-BF15-76DB73BFD623}"/>
    <cellStyle name="Percent 6 4" xfId="5605" xr:uid="{A0BB6B57-3075-4A07-BAFC-63DBCADA222B}"/>
    <cellStyle name="Percent 6 4 2" xfId="8844" xr:uid="{8E5373FB-F388-409A-9943-CB4B4B2EED84}"/>
    <cellStyle name="Percent 6 4 2 2" xfId="16267" xr:uid="{07DDAF0F-E1CE-431C-9084-878C01721D08}"/>
    <cellStyle name="Percent 6 4 2 2 2" xfId="31105" xr:uid="{4333BFF7-C07D-4D50-A2AC-69C9C14FC2F4}"/>
    <cellStyle name="Percent 6 4 2 2 3" xfId="45938" xr:uid="{78C12CF0-707B-422A-8909-52EE0E05A886}"/>
    <cellStyle name="Percent 6 4 2 3" xfId="23685" xr:uid="{7339C45C-9795-4594-9693-1E0456AEED38}"/>
    <cellStyle name="Percent 6 4 2 4" xfId="38518" xr:uid="{0824CE68-1959-417B-A9FE-D9B1CC3DF770}"/>
    <cellStyle name="Percent 6 4 3" xfId="13029" xr:uid="{90465FA6-F499-49DE-BD8C-54CBB3BC49C8}"/>
    <cellStyle name="Percent 6 4 3 2" xfId="27867" xr:uid="{67403250-8567-4B1F-816F-A57AAADB0C8A}"/>
    <cellStyle name="Percent 6 4 3 3" xfId="42700" xr:uid="{404A2963-2F12-48EE-84B0-A1AB37C50A26}"/>
    <cellStyle name="Percent 6 4 4" xfId="20447" xr:uid="{743D47AD-9777-4EF9-9345-842793AB6F46}"/>
    <cellStyle name="Percent 6 4 5" xfId="35280" xr:uid="{837EC8D3-7C21-417B-AF43-875C758ADE35}"/>
    <cellStyle name="Percent 6 5" xfId="5786" xr:uid="{978AB98F-5195-4B36-8D01-8AE35AB735F1}"/>
    <cellStyle name="Percent 6 5 2" xfId="9026" xr:uid="{452B0711-EE99-466A-8F07-AA5C8352466D}"/>
    <cellStyle name="Percent 6 5 2 2" xfId="16449" xr:uid="{2E7126F9-5B3A-47EA-B578-DF96DEE017EA}"/>
    <cellStyle name="Percent 6 5 2 2 2" xfId="31287" xr:uid="{004D932D-8410-4C04-AE5E-22E76B9E4AEC}"/>
    <cellStyle name="Percent 6 5 2 2 3" xfId="46120" xr:uid="{D079BF6A-6DD1-4597-8083-FE8DC8E1B1E4}"/>
    <cellStyle name="Percent 6 5 2 3" xfId="23867" xr:uid="{03FD5D10-B131-452A-B6FD-ECFDF6AC9552}"/>
    <cellStyle name="Percent 6 5 2 4" xfId="38700" xr:uid="{0D34C218-20FC-4A25-AFAF-DBDE56670C2E}"/>
    <cellStyle name="Percent 6 5 3" xfId="13211" xr:uid="{8152C9C7-4D48-4F66-BA0E-5A8E8DEEA523}"/>
    <cellStyle name="Percent 6 5 3 2" xfId="28049" xr:uid="{B1DC4DA4-F986-42A4-B959-465E23EF99EC}"/>
    <cellStyle name="Percent 6 5 3 3" xfId="42882" xr:uid="{F5C1BFA5-AB51-4CD7-ACAE-26B53B191D00}"/>
    <cellStyle name="Percent 6 5 4" xfId="20629" xr:uid="{6AD799C1-2215-4311-B709-A5EC27DE8A69}"/>
    <cellStyle name="Percent 6 5 5" xfId="35462" xr:uid="{891DEA32-5087-4CC9-B6B7-FEEDE5442886}"/>
    <cellStyle name="Percent 6 6" xfId="4228" xr:uid="{E0E4AF1B-40D0-4391-BBFF-6D9075B2CBD5}"/>
    <cellStyle name="Percent 6 6 2" xfId="9782" xr:uid="{ADA9C114-68A5-4AE1-92FD-8506AC85859B}"/>
    <cellStyle name="Percent 6 6 2 2" xfId="17205" xr:uid="{BEAF605C-1489-4D77-A768-B1F7DFC97077}"/>
    <cellStyle name="Percent 6 6 2 2 2" xfId="32043" xr:uid="{7511DCEF-C56C-4FC9-87A9-67ECBBC3CAB7}"/>
    <cellStyle name="Percent 6 6 2 2 3" xfId="46876" xr:uid="{3A59C6B8-43AC-44D2-897A-9524AD60E510}"/>
    <cellStyle name="Percent 6 6 2 3" xfId="24623" xr:uid="{1E810E3E-D9BD-49BE-BFFB-802A3FF5E2F5}"/>
    <cellStyle name="Percent 6 6 2 4" xfId="39456" xr:uid="{26791137-C4AF-479C-83F5-5E6DB0B32A3F}"/>
    <cellStyle name="Percent 6 6 3" xfId="11648" xr:uid="{3FB4A8A0-B236-47B3-B961-89D402CDED59}"/>
    <cellStyle name="Percent 6 6 3 2" xfId="26486" xr:uid="{10779207-F215-4D13-9402-0923A99CA279}"/>
    <cellStyle name="Percent 6 6 3 3" xfId="41319" xr:uid="{F4A220B4-BEFE-4511-BAE4-6B2E6701455B}"/>
    <cellStyle name="Percent 6 6 4" xfId="19066" xr:uid="{37A78362-FF11-4D26-AA92-B10C2AEC5A82}"/>
    <cellStyle name="Percent 6 6 5" xfId="33899" xr:uid="{967B9B27-82D1-4C6A-A65C-AB2E5C57D1A2}"/>
    <cellStyle name="Percent 6 7" xfId="7463" xr:uid="{09CBD649-AF88-4FF1-983D-09AA87BE3F21}"/>
    <cellStyle name="Percent 6 7 2" xfId="14886" xr:uid="{90B55F3C-23B1-4E5F-BD21-3E1B4C7DD77D}"/>
    <cellStyle name="Percent 6 7 2 2" xfId="29724" xr:uid="{7745B1BC-EB2D-4186-B7A8-EA8B33E53E47}"/>
    <cellStyle name="Percent 6 7 2 3" xfId="44557" xr:uid="{FE37A951-0F15-4FF9-B96B-5E45EB0E7638}"/>
    <cellStyle name="Percent 6 7 3" xfId="22304" xr:uid="{99572FC7-DA50-454F-84F2-9B2464725580}"/>
    <cellStyle name="Percent 6 7 4" xfId="37137" xr:uid="{2912AF27-9E4E-412D-BA5F-A98687DB492A}"/>
    <cellStyle name="Percent 6 8" xfId="10210" xr:uid="{0884AB39-18C0-481F-9452-E7F147930E4C}"/>
    <cellStyle name="Percent 6 8 2" xfId="25048" xr:uid="{A1188361-F1B6-4D01-9EAB-09507B048B31}"/>
    <cellStyle name="Percent 6 8 3" xfId="39881" xr:uid="{903838C0-B81D-4611-B22C-1E7D442819A0}"/>
    <cellStyle name="Percent 6 9" xfId="17628" xr:uid="{551841C0-DF11-48D2-A30D-7F15AA9A00D0}"/>
    <cellStyle name="Percent 7" xfId="851" xr:uid="{59611A04-A1E3-436B-8C57-D2F63A1C6737}"/>
    <cellStyle name="Percent 7 10" xfId="32472" xr:uid="{029EDA80-A079-499F-BC9A-9252F4CE51BB}"/>
    <cellStyle name="Percent 7 2" xfId="4230" xr:uid="{EC69D7E0-4B66-4080-9178-5AF977A18F13}"/>
    <cellStyle name="Percent 7 2 2" xfId="5606" xr:uid="{A5E55B01-95D9-4B81-826C-CF1636931341}"/>
    <cellStyle name="Percent 7 2 2 2" xfId="8845" xr:uid="{B0983E13-ECBC-41E3-8A0D-D4F19EE72B80}"/>
    <cellStyle name="Percent 7 2 2 2 2" xfId="16268" xr:uid="{951AAD9B-C103-405C-8FE0-28A7AE33CC9D}"/>
    <cellStyle name="Percent 7 2 2 2 2 2" xfId="31106" xr:uid="{0D730513-31BB-44EB-B82F-1D78E64B9C3C}"/>
    <cellStyle name="Percent 7 2 2 2 2 3" xfId="45939" xr:uid="{CB00D875-B275-464E-9780-4AEFFD1E64B9}"/>
    <cellStyle name="Percent 7 2 2 2 3" xfId="23686" xr:uid="{822185D9-61C0-418A-A5CA-791E6583C41D}"/>
    <cellStyle name="Percent 7 2 2 2 4" xfId="38519" xr:uid="{43FEAD64-E987-48C4-BC44-2378E0FCE13E}"/>
    <cellStyle name="Percent 7 2 2 3" xfId="13030" xr:uid="{5808001A-8B58-44EE-86B9-5444765D6B70}"/>
    <cellStyle name="Percent 7 2 2 3 2" xfId="27868" xr:uid="{9B6301FB-5BBF-45C8-970F-14BC8A6E841E}"/>
    <cellStyle name="Percent 7 2 2 3 3" xfId="42701" xr:uid="{E5432B9C-D47C-4AEF-BF88-DE1FF3B65AE1}"/>
    <cellStyle name="Percent 7 2 2 4" xfId="20448" xr:uid="{BF385BD5-0B0B-4C6E-9BDD-F66295377FF0}"/>
    <cellStyle name="Percent 7 2 2 5" xfId="35281" xr:uid="{BC19E7E0-BE89-4837-BE7F-E2CC72750B0D}"/>
    <cellStyle name="Percent 7 2 3" xfId="7467" xr:uid="{43D4554F-FE0C-4A8C-83BD-5D2BDBE867B0}"/>
    <cellStyle name="Percent 7 2 3 2" xfId="14890" xr:uid="{6AEFB373-0F77-4F3A-B4AD-644E50245345}"/>
    <cellStyle name="Percent 7 2 3 2 2" xfId="29728" xr:uid="{2F387C30-3EED-47CA-B25C-707D134784E3}"/>
    <cellStyle name="Percent 7 2 3 2 3" xfId="44561" xr:uid="{1A7E46BA-4922-4D27-B1A5-5C9C0F2046BD}"/>
    <cellStyle name="Percent 7 2 3 3" xfId="22308" xr:uid="{47D12899-9AA9-415F-9998-78B2660F7FB1}"/>
    <cellStyle name="Percent 7 2 3 4" xfId="37141" xr:uid="{ECCE243A-356C-4E7F-B576-F5A1C0FAB9E0}"/>
    <cellStyle name="Percent 7 2 4" xfId="11652" xr:uid="{7E2DE496-7AA3-4134-9BBB-47ED3F4E4FE9}"/>
    <cellStyle name="Percent 7 2 4 2" xfId="26490" xr:uid="{0FFBB4F7-156F-4F20-A822-65AE510FBEBB}"/>
    <cellStyle name="Percent 7 2 4 3" xfId="41323" xr:uid="{19C6896A-1E5C-40AA-B6CA-96EE63A87258}"/>
    <cellStyle name="Percent 7 2 5" xfId="19070" xr:uid="{D4D3170E-EC62-4955-B051-A390E9537A2C}"/>
    <cellStyle name="Percent 7 2 6" xfId="33903" xr:uid="{89DB8744-B09B-45B2-B7E2-063BEF25D324}"/>
    <cellStyle name="Percent 7 3" xfId="4231" xr:uid="{EAFD6029-E86A-428F-AE84-5D6B9B51D48E}"/>
    <cellStyle name="Percent 7 3 2" xfId="5607" xr:uid="{D7A37089-E254-4C60-BF6D-28ACCE25D288}"/>
    <cellStyle name="Percent 7 3 2 2" xfId="8846" xr:uid="{2919DD6B-23C6-410F-A692-559885F0506C}"/>
    <cellStyle name="Percent 7 3 2 2 2" xfId="16269" xr:uid="{A0736548-7486-43EB-A70B-56C651A9B774}"/>
    <cellStyle name="Percent 7 3 2 2 2 2" xfId="31107" xr:uid="{E6472C0A-F965-463D-8CF1-AAE4577A9A3B}"/>
    <cellStyle name="Percent 7 3 2 2 2 3" xfId="45940" xr:uid="{A59C5FB4-C960-4520-88E6-5FD9707CBAA0}"/>
    <cellStyle name="Percent 7 3 2 2 3" xfId="23687" xr:uid="{A03DDFB2-2248-4950-A79B-0336F3BC419D}"/>
    <cellStyle name="Percent 7 3 2 2 4" xfId="38520" xr:uid="{E605FC4D-5262-4AF5-89A4-0FA57AF7B9EE}"/>
    <cellStyle name="Percent 7 3 2 3" xfId="13031" xr:uid="{4BBDD804-270B-4C18-AD3F-95A32EC2FB16}"/>
    <cellStyle name="Percent 7 3 2 3 2" xfId="27869" xr:uid="{6713EE05-2FF3-4018-BC87-EF8BB988A4EB}"/>
    <cellStyle name="Percent 7 3 2 3 3" xfId="42702" xr:uid="{34A86687-4A1E-489C-AB06-8AB4652E7DFC}"/>
    <cellStyle name="Percent 7 3 2 4" xfId="20449" xr:uid="{17A50153-9E90-40BA-AA9D-936924A04675}"/>
    <cellStyle name="Percent 7 3 2 5" xfId="35282" xr:uid="{A3772949-376D-4A05-B12D-4EAE70F489BB}"/>
    <cellStyle name="Percent 7 3 3" xfId="7468" xr:uid="{304E9868-682B-48D3-9C0F-212FB30A7174}"/>
    <cellStyle name="Percent 7 3 3 2" xfId="14891" xr:uid="{F58194FC-9B27-4C3A-A507-C0B53638256F}"/>
    <cellStyle name="Percent 7 3 3 2 2" xfId="29729" xr:uid="{6FAE7C42-615D-4A33-90C3-2EBCBA504ACD}"/>
    <cellStyle name="Percent 7 3 3 2 3" xfId="44562" xr:uid="{EACA7D72-5057-46C2-9903-D0E7CF8448E1}"/>
    <cellStyle name="Percent 7 3 3 3" xfId="22309" xr:uid="{C3B1CAD7-BF52-461C-8BDD-8EFEEC402C97}"/>
    <cellStyle name="Percent 7 3 3 4" xfId="37142" xr:uid="{6196C538-D74C-472B-AF47-EE1F88728CDA}"/>
    <cellStyle name="Percent 7 3 4" xfId="11653" xr:uid="{FAFE6787-3CC5-4935-813C-F42C9610F72F}"/>
    <cellStyle name="Percent 7 3 4 2" xfId="26491" xr:uid="{27635131-49BE-458A-80C5-091751CD6982}"/>
    <cellStyle name="Percent 7 3 4 3" xfId="41324" xr:uid="{1499042E-5023-4A9A-9985-E9FBCF978A9A}"/>
    <cellStyle name="Percent 7 3 5" xfId="19071" xr:uid="{A7B50338-AF01-4D5B-8167-F07DADA919F7}"/>
    <cellStyle name="Percent 7 3 6" xfId="33904" xr:uid="{E99FE754-57CB-4858-AE57-F3E846857BA0}"/>
    <cellStyle name="Percent 7 4" xfId="5608" xr:uid="{B780A5C8-2CD6-43BB-A789-45401E61A3C1}"/>
    <cellStyle name="Percent 7 4 2" xfId="8847" xr:uid="{007770FD-B8BB-472E-B357-EECEB8B014D2}"/>
    <cellStyle name="Percent 7 4 2 2" xfId="16270" xr:uid="{9BDEE8B6-87BE-47AA-9351-20F33B319206}"/>
    <cellStyle name="Percent 7 4 2 2 2" xfId="31108" xr:uid="{F43728DF-3F00-44F6-845C-8A9C098BDBFC}"/>
    <cellStyle name="Percent 7 4 2 2 3" xfId="45941" xr:uid="{72F162DD-05E8-48F9-A09B-D7B60C2AB432}"/>
    <cellStyle name="Percent 7 4 2 3" xfId="23688" xr:uid="{5EABC487-8728-4D4D-AD03-11B709905C3A}"/>
    <cellStyle name="Percent 7 4 2 4" xfId="38521" xr:uid="{34E5FE23-FBD6-42B9-87FC-C980B34CBF40}"/>
    <cellStyle name="Percent 7 4 3" xfId="13032" xr:uid="{DBE8FA4A-80D8-41DB-BC62-5AB3C05CDD9D}"/>
    <cellStyle name="Percent 7 4 3 2" xfId="27870" xr:uid="{64EF3350-552B-4816-8112-A8F7717DE520}"/>
    <cellStyle name="Percent 7 4 3 3" xfId="42703" xr:uid="{DDED0CDE-0219-478D-BF2C-3D4921ADCCBB}"/>
    <cellStyle name="Percent 7 4 4" xfId="20450" xr:uid="{F4634AF4-5AB9-430F-856A-B894C6AB99C5}"/>
    <cellStyle name="Percent 7 4 5" xfId="35283" xr:uid="{BDE39256-8641-4898-88F3-9B7641B89E4A}"/>
    <cellStyle name="Percent 7 5" xfId="5747" xr:uid="{C990439E-2A5B-418C-8EF8-D81FDEA28088}"/>
    <cellStyle name="Percent 7 5 2" xfId="8987" xr:uid="{A0D983AB-2535-4D6B-9228-C76094B394CB}"/>
    <cellStyle name="Percent 7 5 2 2" xfId="16410" xr:uid="{677EB36B-B7A5-4664-98C6-95AFC2E970F8}"/>
    <cellStyle name="Percent 7 5 2 2 2" xfId="31248" xr:uid="{BB53CD3C-D509-4349-BC65-605FF5FD52C5}"/>
    <cellStyle name="Percent 7 5 2 2 3" xfId="46081" xr:uid="{005B5D45-8D80-4C62-986C-855445E02ABC}"/>
    <cellStyle name="Percent 7 5 2 3" xfId="23828" xr:uid="{80117634-50CE-4869-B421-4F711F5DDF91}"/>
    <cellStyle name="Percent 7 5 2 4" xfId="38661" xr:uid="{942832C9-8713-4B2F-810C-8C85BDF9ED74}"/>
    <cellStyle name="Percent 7 5 3" xfId="13172" xr:uid="{D27F4292-3CD7-4C05-A619-B6C362BB7F66}"/>
    <cellStyle name="Percent 7 5 3 2" xfId="28010" xr:uid="{E614E8B4-4A48-4F4F-BA4B-4E25EEC06068}"/>
    <cellStyle name="Percent 7 5 3 3" xfId="42843" xr:uid="{54D53122-5D4C-40A6-AB0C-AE48F67761EC}"/>
    <cellStyle name="Percent 7 5 4" xfId="20590" xr:uid="{6183EA7A-DE4F-4101-AB50-347B16CD2430}"/>
    <cellStyle name="Percent 7 5 5" xfId="35423" xr:uid="{B89B41AE-9F0F-4E93-B981-790EBAB381FC}"/>
    <cellStyle name="Percent 7 6" xfId="4229" xr:uid="{48260932-0A3C-4391-AB5E-21553FF4B759}"/>
    <cellStyle name="Percent 7 6 2" xfId="9783" xr:uid="{6A27845F-4B25-4B4D-B0AC-027C342073FD}"/>
    <cellStyle name="Percent 7 6 2 2" xfId="17206" xr:uid="{755A6AAB-8EAE-4ADD-86E2-B73D88C8A432}"/>
    <cellStyle name="Percent 7 6 2 2 2" xfId="32044" xr:uid="{38C5869E-C840-4E77-9CDE-D8CE330CBFC5}"/>
    <cellStyle name="Percent 7 6 2 2 3" xfId="46877" xr:uid="{0CA39211-849C-4ED1-8A51-802C36D07F85}"/>
    <cellStyle name="Percent 7 6 2 3" xfId="24624" xr:uid="{CA59B5BC-82A5-44D5-BFED-EEA97BD07249}"/>
    <cellStyle name="Percent 7 6 2 4" xfId="39457" xr:uid="{A9ECBD96-DB44-46A7-B6FD-5673D75CB679}"/>
    <cellStyle name="Percent 7 6 3" xfId="11651" xr:uid="{AE558334-80B8-475E-89C6-8E8B6ED1069C}"/>
    <cellStyle name="Percent 7 6 3 2" xfId="26489" xr:uid="{5D84A09B-AC7E-4804-B3F3-E0246B1FA575}"/>
    <cellStyle name="Percent 7 6 3 3" xfId="41322" xr:uid="{5C1857A1-B86A-4090-B1B7-F60A2DF0D2B8}"/>
    <cellStyle name="Percent 7 6 4" xfId="19069" xr:uid="{1A01E44C-3ACA-43AF-A3C2-E7406718DA93}"/>
    <cellStyle name="Percent 7 6 5" xfId="33902" xr:uid="{68BC5762-362C-4ED5-A14F-5034128C2C02}"/>
    <cellStyle name="Percent 7 7" xfId="7466" xr:uid="{51B6E91B-9713-4CDB-8136-2EAC92CA7D43}"/>
    <cellStyle name="Percent 7 7 2" xfId="14889" xr:uid="{DBA186B5-A08B-418A-AFDD-7F5AF731633D}"/>
    <cellStyle name="Percent 7 7 2 2" xfId="29727" xr:uid="{851D7331-C806-4A44-87AD-51332A21DA90}"/>
    <cellStyle name="Percent 7 7 2 3" xfId="44560" xr:uid="{76280691-355A-4B18-9103-1E3F71B4B113}"/>
    <cellStyle name="Percent 7 7 3" xfId="22307" xr:uid="{C0FA4F44-D978-4AF1-A356-92F370DA9CA8}"/>
    <cellStyle name="Percent 7 7 4" xfId="37140" xr:uid="{C6A62DB7-257C-4E41-B964-7FBDB8474215}"/>
    <cellStyle name="Percent 7 8" xfId="10221" xr:uid="{163E8307-32C7-4828-8CE4-D1BBE9B348BF}"/>
    <cellStyle name="Percent 7 8 2" xfId="25059" xr:uid="{B2795BA8-B6B4-4F12-B961-5990FE5636A4}"/>
    <cellStyle name="Percent 7 8 3" xfId="39892" xr:uid="{8601819C-574D-442C-BABD-C10ADDD11816}"/>
    <cellStyle name="Percent 7 9" xfId="17639" xr:uid="{CA8DBA8A-711C-4EF8-907F-376BDC553EEC}"/>
    <cellStyle name="Percent 8" xfId="1018" xr:uid="{C73D83B9-B97C-48EA-AA83-BD75D5365C84}"/>
    <cellStyle name="Percent 8 10" xfId="32483" xr:uid="{F4C7BE4B-CB69-4954-BD7B-04618C2AF5C4}"/>
    <cellStyle name="Percent 8 2" xfId="4233" xr:uid="{E0133023-2778-42AE-8442-C44FB6BCCAF5}"/>
    <cellStyle name="Percent 8 2 2" xfId="5609" xr:uid="{8CEB3A0F-3766-4280-B589-3B0D7F926FB8}"/>
    <cellStyle name="Percent 8 2 2 2" xfId="8848" xr:uid="{8945FDBA-7551-429C-8E2A-C878EBDE9B49}"/>
    <cellStyle name="Percent 8 2 2 2 2" xfId="16271" xr:uid="{728B869E-0EF1-46A1-8D2A-C55DEE4C9DC7}"/>
    <cellStyle name="Percent 8 2 2 2 2 2" xfId="31109" xr:uid="{FB159504-1360-4E6D-922F-DEE4C63D5571}"/>
    <cellStyle name="Percent 8 2 2 2 2 3" xfId="45942" xr:uid="{3DD293D3-0B91-4245-9E17-32667FA93A1E}"/>
    <cellStyle name="Percent 8 2 2 2 3" xfId="23689" xr:uid="{FA9CEC6F-AAEA-4E8D-9B3B-1A5298CC9418}"/>
    <cellStyle name="Percent 8 2 2 2 4" xfId="38522" xr:uid="{55CF67F6-8DD7-4583-AAF4-21522FAE2D03}"/>
    <cellStyle name="Percent 8 2 2 3" xfId="13033" xr:uid="{87D2F7F4-7E0D-4D7A-818C-84E9219F9EE5}"/>
    <cellStyle name="Percent 8 2 2 3 2" xfId="27871" xr:uid="{17F8CA29-A95D-4C53-8116-03E274EDAF8E}"/>
    <cellStyle name="Percent 8 2 2 3 3" xfId="42704" xr:uid="{80792D87-EE11-46C0-8857-6ECDB5B08C4E}"/>
    <cellStyle name="Percent 8 2 2 4" xfId="20451" xr:uid="{A2EA5550-CEFA-4C2E-9F99-C67DB31A0149}"/>
    <cellStyle name="Percent 8 2 2 5" xfId="35284" xr:uid="{2BB1405B-666C-491C-81EF-AF6BAA130C63}"/>
    <cellStyle name="Percent 8 2 3" xfId="7470" xr:uid="{19A5CA0F-A178-4B57-A6D9-D39362901B88}"/>
    <cellStyle name="Percent 8 2 3 2" xfId="14893" xr:uid="{85C4FC95-B1FE-4D8D-BC75-7998EF662115}"/>
    <cellStyle name="Percent 8 2 3 2 2" xfId="29731" xr:uid="{FE2387E6-8683-4C78-8285-F36B0C1E1769}"/>
    <cellStyle name="Percent 8 2 3 2 3" xfId="44564" xr:uid="{500E9721-0570-43A2-9F71-35F2FF1F704C}"/>
    <cellStyle name="Percent 8 2 3 3" xfId="22311" xr:uid="{5D732335-0C8D-41D2-BEC4-E245369B9923}"/>
    <cellStyle name="Percent 8 2 3 4" xfId="37144" xr:uid="{B9921311-C0A9-41D6-9FE6-6B66451A2AB3}"/>
    <cellStyle name="Percent 8 2 4" xfId="11655" xr:uid="{8D6525DC-C80C-4122-A3C1-4BAF03AEC87D}"/>
    <cellStyle name="Percent 8 2 4 2" xfId="26493" xr:uid="{8570468A-099A-40F2-803F-8CB7F4A1A7B8}"/>
    <cellStyle name="Percent 8 2 4 3" xfId="41326" xr:uid="{30E2919D-FAA3-4189-9D77-E999CBE5C156}"/>
    <cellStyle name="Percent 8 2 5" xfId="19073" xr:uid="{1F2688FB-10A9-4CE5-B3A7-D762EF663296}"/>
    <cellStyle name="Percent 8 2 6" xfId="33906" xr:uid="{E4BC2991-2B17-4AD1-8370-6E7738E1666C}"/>
    <cellStyle name="Percent 8 3" xfId="4234" xr:uid="{D21E47B5-E3CF-49A5-9365-77B28B737549}"/>
    <cellStyle name="Percent 8 3 2" xfId="5610" xr:uid="{BA6975A6-8017-4CD6-A4B8-C899AF2A64DF}"/>
    <cellStyle name="Percent 8 3 2 2" xfId="8849" xr:uid="{D68D6285-CFC7-464A-9C6E-9F0014F1531A}"/>
    <cellStyle name="Percent 8 3 2 2 2" xfId="16272" xr:uid="{C83DEB27-8A94-43A1-ACD6-8F21BBDC9582}"/>
    <cellStyle name="Percent 8 3 2 2 2 2" xfId="31110" xr:uid="{93A56068-CF37-4A86-B71D-09D9BE560850}"/>
    <cellStyle name="Percent 8 3 2 2 2 3" xfId="45943" xr:uid="{A317BA9E-5440-4520-B581-2375B02960B4}"/>
    <cellStyle name="Percent 8 3 2 2 3" xfId="23690" xr:uid="{C2DDF6F9-038F-4BA8-ACAF-642BF7648582}"/>
    <cellStyle name="Percent 8 3 2 2 4" xfId="38523" xr:uid="{37808D27-410B-46F8-85F1-BDC39AD76283}"/>
    <cellStyle name="Percent 8 3 2 3" xfId="13034" xr:uid="{FFDFD271-3409-422B-94A6-FCC75AEC633A}"/>
    <cellStyle name="Percent 8 3 2 3 2" xfId="27872" xr:uid="{A253D932-6224-4EB7-A2D3-ED7F0A760EB3}"/>
    <cellStyle name="Percent 8 3 2 3 3" xfId="42705" xr:uid="{6D27CB98-1D88-43B2-ABEB-519550C03C23}"/>
    <cellStyle name="Percent 8 3 2 4" xfId="20452" xr:uid="{248B029E-E20B-4531-A06E-09B84A6DA7F5}"/>
    <cellStyle name="Percent 8 3 2 5" xfId="35285" xr:uid="{9A18DC20-1D17-4C8A-83EE-9194702CB0FA}"/>
    <cellStyle name="Percent 8 3 3" xfId="7471" xr:uid="{3950D62D-E47A-486F-8AF7-8DA51226F517}"/>
    <cellStyle name="Percent 8 3 3 2" xfId="14894" xr:uid="{318E49BE-E498-401B-B93F-CDC702A4A122}"/>
    <cellStyle name="Percent 8 3 3 2 2" xfId="29732" xr:uid="{98919174-C2A6-455D-879D-D49668E88807}"/>
    <cellStyle name="Percent 8 3 3 2 3" xfId="44565" xr:uid="{46D34C78-BDD2-4430-9AE2-C6E6EF4B95C7}"/>
    <cellStyle name="Percent 8 3 3 3" xfId="22312" xr:uid="{5ECA705A-DBFD-4E1F-A9CC-A23E82C86838}"/>
    <cellStyle name="Percent 8 3 3 4" xfId="37145" xr:uid="{97CC6C7A-DE7E-480E-BBA5-97BE5A4E02E1}"/>
    <cellStyle name="Percent 8 3 4" xfId="11656" xr:uid="{34879D40-DB73-4635-8E63-9285A9739C9E}"/>
    <cellStyle name="Percent 8 3 4 2" xfId="26494" xr:uid="{F63EA08E-3BCF-4042-BD97-D4B038131F41}"/>
    <cellStyle name="Percent 8 3 4 3" xfId="41327" xr:uid="{762A84A8-E74D-48DD-9187-BD68A83DA37D}"/>
    <cellStyle name="Percent 8 3 5" xfId="19074" xr:uid="{F85BA42F-ABE0-4FBB-B3C8-7383A14263D9}"/>
    <cellStyle name="Percent 8 3 6" xfId="33907" xr:uid="{F8034F2B-BCDB-44B3-9284-D54DA5E62838}"/>
    <cellStyle name="Percent 8 4" xfId="5611" xr:uid="{B8DAC4F9-327A-485B-8AC5-216BBB00319D}"/>
    <cellStyle name="Percent 8 4 2" xfId="8850" xr:uid="{91106C13-B8EC-48BE-A8E0-2A0302993F34}"/>
    <cellStyle name="Percent 8 4 2 2" xfId="16273" xr:uid="{E67FECE6-F010-4DEC-9DDA-D0B2E12F769D}"/>
    <cellStyle name="Percent 8 4 2 2 2" xfId="31111" xr:uid="{341737CA-D373-4414-A6F5-A5D0FAF17C35}"/>
    <cellStyle name="Percent 8 4 2 2 3" xfId="45944" xr:uid="{8BC30E4A-B9F1-4169-8E55-A1769AB07FCB}"/>
    <cellStyle name="Percent 8 4 2 3" xfId="23691" xr:uid="{2CFF1B82-9A22-426A-9149-F7C85C33EA40}"/>
    <cellStyle name="Percent 8 4 2 4" xfId="38524" xr:uid="{175F37F1-D8CB-4331-B6C9-B55A90016866}"/>
    <cellStyle name="Percent 8 4 3" xfId="13035" xr:uid="{6AB7013E-70FE-444A-B95E-B6364387033D}"/>
    <cellStyle name="Percent 8 4 3 2" xfId="27873" xr:uid="{CB4E51A4-6A3E-4BBF-9C9B-2C5477B37C21}"/>
    <cellStyle name="Percent 8 4 3 3" xfId="42706" xr:uid="{881E2757-2D53-4DDA-BEE6-00CF4868B533}"/>
    <cellStyle name="Percent 8 4 4" xfId="20453" xr:uid="{661D582E-B5B5-4E44-915B-83D20834AD75}"/>
    <cellStyle name="Percent 8 4 5" xfId="35286" xr:uid="{1FDE7BE9-6C30-4E41-96E0-FFBB2FDBF5AD}"/>
    <cellStyle name="Percent 8 5" xfId="5951" xr:uid="{0EEE8103-C374-4575-8BC9-CD6B9DF847AA}"/>
    <cellStyle name="Percent 8 5 2" xfId="9189" xr:uid="{07EBF1A6-7126-4927-B403-6581A0CD3F08}"/>
    <cellStyle name="Percent 8 5 2 2" xfId="16612" xr:uid="{53F95D69-373B-43D7-9D4E-633A12F6209F}"/>
    <cellStyle name="Percent 8 5 2 2 2" xfId="31450" xr:uid="{E438F21E-85E6-4065-AB5A-A51217BCE6C8}"/>
    <cellStyle name="Percent 8 5 2 2 3" xfId="46283" xr:uid="{457F254F-003C-4703-B8B6-DFC1D63FF843}"/>
    <cellStyle name="Percent 8 5 2 3" xfId="24030" xr:uid="{04F169EA-6BAE-4134-A93A-BC6D12A70528}"/>
    <cellStyle name="Percent 8 5 2 4" xfId="38863" xr:uid="{A1131E1C-4732-4E9D-9708-4824EBE43532}"/>
    <cellStyle name="Percent 8 5 3" xfId="13374" xr:uid="{9CA97CE3-A9DB-460C-98C6-912B84158B24}"/>
    <cellStyle name="Percent 8 5 3 2" xfId="28212" xr:uid="{809BD0A5-FD74-4F70-B703-DB8467EF3EAD}"/>
    <cellStyle name="Percent 8 5 3 3" xfId="43045" xr:uid="{5CCF946A-EE13-4809-AABC-3BC85AA82D93}"/>
    <cellStyle name="Percent 8 5 4" xfId="20792" xr:uid="{F355BC42-98CF-48B5-ADD9-8127009867BC}"/>
    <cellStyle name="Percent 8 5 5" xfId="35625" xr:uid="{42A63B3E-5A14-4470-9CCF-B33BAE995CF2}"/>
    <cellStyle name="Percent 8 6" xfId="4232" xr:uid="{2AB0A672-6816-499D-AB6A-BF87096ABAF4}"/>
    <cellStyle name="Percent 8 6 2" xfId="9784" xr:uid="{5B9C713F-57B7-461F-8233-878AD972CB5A}"/>
    <cellStyle name="Percent 8 6 2 2" xfId="17207" xr:uid="{95EE6A44-93F4-4163-9A7B-4975C823485C}"/>
    <cellStyle name="Percent 8 6 2 2 2" xfId="32045" xr:uid="{6981880A-01B3-493A-AD80-1D816871253C}"/>
    <cellStyle name="Percent 8 6 2 2 3" xfId="46878" xr:uid="{295F6F59-EBED-4C62-A055-A9CF6647B79A}"/>
    <cellStyle name="Percent 8 6 2 3" xfId="24625" xr:uid="{1EE5D2F4-3EB1-4188-A2C2-0C576A81F03B}"/>
    <cellStyle name="Percent 8 6 2 4" xfId="39458" xr:uid="{4C739E5A-94F5-4967-9DC3-2AA054C88409}"/>
    <cellStyle name="Percent 8 6 3" xfId="11654" xr:uid="{6C9E5871-90B7-4972-BF72-F12DD087D6F5}"/>
    <cellStyle name="Percent 8 6 3 2" xfId="26492" xr:uid="{725F81D1-C694-495D-8430-1E14B2AE5417}"/>
    <cellStyle name="Percent 8 6 3 3" xfId="41325" xr:uid="{73715B6F-2D12-4D23-B2A2-AA6C40AF6E5F}"/>
    <cellStyle name="Percent 8 6 4" xfId="19072" xr:uid="{CE292417-8E58-4CAB-ABB3-A6E13771684F}"/>
    <cellStyle name="Percent 8 6 5" xfId="33905" xr:uid="{BDC98BC0-E0B8-47C7-8572-BCBEF1D47960}"/>
    <cellStyle name="Percent 8 7" xfId="7469" xr:uid="{8691342C-D437-4046-A850-E743B6E4C600}"/>
    <cellStyle name="Percent 8 7 2" xfId="14892" xr:uid="{1F34A81F-EAF5-4D94-A32D-D1E06B1EE356}"/>
    <cellStyle name="Percent 8 7 2 2" xfId="29730" xr:uid="{1821B177-9652-46C7-9602-3890D542C808}"/>
    <cellStyle name="Percent 8 7 2 3" xfId="44563" xr:uid="{FF6E7F53-9877-4309-AB45-6BFFA1432755}"/>
    <cellStyle name="Percent 8 7 3" xfId="22310" xr:uid="{5FA3711C-A0D4-4605-9C98-CBFB4F3E20CD}"/>
    <cellStyle name="Percent 8 7 4" xfId="37143" xr:uid="{D6E8184A-3795-4788-B09E-72ACAAACA78D}"/>
    <cellStyle name="Percent 8 8" xfId="10232" xr:uid="{8854AD14-BA31-4434-8BE2-C8DD6A5BC55C}"/>
    <cellStyle name="Percent 8 8 2" xfId="25070" xr:uid="{8F305A03-C329-4CA6-908E-C0EE9D37BB6F}"/>
    <cellStyle name="Percent 8 8 3" xfId="39903" xr:uid="{4D3B38A9-65B5-4561-8EC8-635DAEE92F86}"/>
    <cellStyle name="Percent 8 9" xfId="17650" xr:uid="{80ADFA04-7C22-448D-BD18-EADB28271F6D}"/>
    <cellStyle name="Percent 9" xfId="2832" xr:uid="{54ACC93D-3ED0-45B7-914B-5C0EBCEBB8ED}"/>
    <cellStyle name="Percent 9 10" xfId="32494" xr:uid="{16811182-CBB7-4504-9809-9FDFCE5A1EEF}"/>
    <cellStyle name="Percent 9 2" xfId="4236" xr:uid="{AF656DFF-CD9E-46E3-8956-2ECA0F8AD2F4}"/>
    <cellStyle name="Percent 9 2 2" xfId="5612" xr:uid="{517D278C-0505-4C2E-B3D6-57343BC78E4F}"/>
    <cellStyle name="Percent 9 2 2 2" xfId="8851" xr:uid="{318353E7-6AC7-44D0-86AC-D353B56A3A43}"/>
    <cellStyle name="Percent 9 2 2 2 2" xfId="16274" xr:uid="{164BA003-6558-4722-AA8D-981565B192BC}"/>
    <cellStyle name="Percent 9 2 2 2 2 2" xfId="31112" xr:uid="{7F23E173-3184-473F-AA3D-EEC1323C33AE}"/>
    <cellStyle name="Percent 9 2 2 2 2 3" xfId="45945" xr:uid="{0B4E0865-6D0F-410D-A598-A05E81E81E12}"/>
    <cellStyle name="Percent 9 2 2 2 3" xfId="23692" xr:uid="{438708C5-9C40-41B0-9C60-104806DB3DB7}"/>
    <cellStyle name="Percent 9 2 2 2 4" xfId="38525" xr:uid="{99E3D42C-07CD-4296-B0EB-E50744371BFB}"/>
    <cellStyle name="Percent 9 2 2 3" xfId="13036" xr:uid="{A500DA02-EE75-47BC-AB3E-0EA543A9CDC4}"/>
    <cellStyle name="Percent 9 2 2 3 2" xfId="27874" xr:uid="{6A1309A9-DB8E-4DFC-AD5C-80DE47F2F0E3}"/>
    <cellStyle name="Percent 9 2 2 3 3" xfId="42707" xr:uid="{5E4A7E11-76FD-40F1-AF44-41E01EB6D485}"/>
    <cellStyle name="Percent 9 2 2 4" xfId="20454" xr:uid="{0FC57FFA-A109-4B4B-9C58-3C68870E6B2D}"/>
    <cellStyle name="Percent 9 2 2 5" xfId="35287" xr:uid="{F0BFD6A1-464E-4A96-AB88-825C475EA21F}"/>
    <cellStyle name="Percent 9 2 3" xfId="7473" xr:uid="{E87F059B-101A-4853-8707-2EA363A7C847}"/>
    <cellStyle name="Percent 9 2 3 2" xfId="14896" xr:uid="{E2F73DC8-7EE7-48F0-91A4-D471163BD36B}"/>
    <cellStyle name="Percent 9 2 3 2 2" xfId="29734" xr:uid="{88C93C75-8FDE-49FF-B61B-22184E14609C}"/>
    <cellStyle name="Percent 9 2 3 2 3" xfId="44567" xr:uid="{D6C9EA0E-2E03-4DE1-903E-05471CD85C63}"/>
    <cellStyle name="Percent 9 2 3 3" xfId="22314" xr:uid="{EF23F191-3BC7-4BE7-91DA-BD2115D87140}"/>
    <cellStyle name="Percent 9 2 3 4" xfId="37147" xr:uid="{EC334AAC-8271-4FEB-9442-9FB156DAB02E}"/>
    <cellStyle name="Percent 9 2 4" xfId="11658" xr:uid="{134F3EF0-EFAE-4684-8243-5155CFF14412}"/>
    <cellStyle name="Percent 9 2 4 2" xfId="26496" xr:uid="{03A4E499-339E-4F13-8BF3-0EB7A5B642B5}"/>
    <cellStyle name="Percent 9 2 4 3" xfId="41329" xr:uid="{49E4DEE9-C9E3-43BD-B27E-8B5F0116786F}"/>
    <cellStyle name="Percent 9 2 5" xfId="19076" xr:uid="{66DAB975-A318-4EBF-8B08-28914793A2DC}"/>
    <cellStyle name="Percent 9 2 6" xfId="33909" xr:uid="{C3624C61-6AC7-490A-849D-ABCF4CB21AE5}"/>
    <cellStyle name="Percent 9 3" xfId="4237" xr:uid="{0A61A1E4-8712-4F53-88C5-4736CEFAD1C3}"/>
    <cellStyle name="Percent 9 3 2" xfId="5613" xr:uid="{F414E0EF-8A0D-4B35-A58B-CD0FEC3A25D1}"/>
    <cellStyle name="Percent 9 3 2 2" xfId="8852" xr:uid="{5B232DE3-6E53-4865-85C4-D8D1570F28D2}"/>
    <cellStyle name="Percent 9 3 2 2 2" xfId="16275" xr:uid="{3E9059D6-9BC6-42B8-A5FC-77F7DDF583DA}"/>
    <cellStyle name="Percent 9 3 2 2 2 2" xfId="31113" xr:uid="{88036588-A8F8-4549-930D-897224FA294F}"/>
    <cellStyle name="Percent 9 3 2 2 2 3" xfId="45946" xr:uid="{E70F1468-FBAF-440A-859B-5A8AD63A2807}"/>
    <cellStyle name="Percent 9 3 2 2 3" xfId="23693" xr:uid="{2BF52F50-A29D-4AA9-B204-62A8DEF85AE2}"/>
    <cellStyle name="Percent 9 3 2 2 4" xfId="38526" xr:uid="{C3A9D773-FF5A-4237-8D2B-89CF7CCB26E5}"/>
    <cellStyle name="Percent 9 3 2 3" xfId="13037" xr:uid="{A80838E3-743C-4C78-B5EB-25788A85BE51}"/>
    <cellStyle name="Percent 9 3 2 3 2" xfId="27875" xr:uid="{B90E0765-AC81-464A-98C5-077D4A616135}"/>
    <cellStyle name="Percent 9 3 2 3 3" xfId="42708" xr:uid="{56D768C4-52B9-46DE-8D40-6DCA6FCD415E}"/>
    <cellStyle name="Percent 9 3 2 4" xfId="20455" xr:uid="{BC50C2B6-AF7D-4003-9445-E1D4593B4ACB}"/>
    <cellStyle name="Percent 9 3 2 5" xfId="35288" xr:uid="{810EA7D7-EADB-400D-9ABA-82CA7DB83E44}"/>
    <cellStyle name="Percent 9 3 3" xfId="7474" xr:uid="{9166A91A-5545-40CC-915A-BB929C62EA38}"/>
    <cellStyle name="Percent 9 3 3 2" xfId="14897" xr:uid="{458357C4-4C91-44D4-9E84-462AD19C9FED}"/>
    <cellStyle name="Percent 9 3 3 2 2" xfId="29735" xr:uid="{FBF5A8D1-372A-446D-B05A-8EDACE908EBD}"/>
    <cellStyle name="Percent 9 3 3 2 3" xfId="44568" xr:uid="{18415BE6-1BE6-4ACF-BCCC-D0C18CC31526}"/>
    <cellStyle name="Percent 9 3 3 3" xfId="22315" xr:uid="{93A7C1AB-2DD2-4990-B46A-567EC4F50371}"/>
    <cellStyle name="Percent 9 3 3 4" xfId="37148" xr:uid="{B6FBD90C-C4F6-4774-8969-FC12D7F3A75B}"/>
    <cellStyle name="Percent 9 3 4" xfId="11659" xr:uid="{DA07ABCD-FD8D-40E2-AE1B-C2897411ED0E}"/>
    <cellStyle name="Percent 9 3 4 2" xfId="26497" xr:uid="{35309AAE-D544-4624-94D0-689CA4F87FE1}"/>
    <cellStyle name="Percent 9 3 4 3" xfId="41330" xr:uid="{9B6B405A-C30D-4C70-BAFC-6D3F9E789120}"/>
    <cellStyle name="Percent 9 3 5" xfId="19077" xr:uid="{F8036C13-2CE4-461D-AFD6-EBF9D8AFD9B0}"/>
    <cellStyle name="Percent 9 3 6" xfId="33910" xr:uid="{2EFF9CDC-E589-4307-913B-C2076FBBC343}"/>
    <cellStyle name="Percent 9 4" xfId="5614" xr:uid="{B6140C2C-E0CA-4E1F-8690-34D782B8ECFF}"/>
    <cellStyle name="Percent 9 4 2" xfId="8853" xr:uid="{12143D09-27F8-4125-B02B-A35933E605A7}"/>
    <cellStyle name="Percent 9 4 2 2" xfId="16276" xr:uid="{27A361F5-20BF-4DA9-B226-CD49F0CA8EE6}"/>
    <cellStyle name="Percent 9 4 2 2 2" xfId="31114" xr:uid="{8BE79E7E-E024-4898-B0BC-9E65CFC9DFB0}"/>
    <cellStyle name="Percent 9 4 2 2 3" xfId="45947" xr:uid="{E11DFCB7-B2CD-4A4B-A4F9-14338978FA6C}"/>
    <cellStyle name="Percent 9 4 2 3" xfId="23694" xr:uid="{74BB0AD8-2698-4554-99BF-5370E586E072}"/>
    <cellStyle name="Percent 9 4 2 4" xfId="38527" xr:uid="{BBC7BC48-4A4C-4154-AEA1-4199468E79A4}"/>
    <cellStyle name="Percent 9 4 3" xfId="13038" xr:uid="{F20C9DCA-818B-44B9-BC08-3433C9C51F3B}"/>
    <cellStyle name="Percent 9 4 3 2" xfId="27876" xr:uid="{9DBB1531-7F65-4B87-885B-5E8A2CFF3B68}"/>
    <cellStyle name="Percent 9 4 3 3" xfId="42709" xr:uid="{64145AAB-3CAB-4A74-9D67-04731BA59A4F}"/>
    <cellStyle name="Percent 9 4 4" xfId="20456" xr:uid="{8E2C2482-17FC-4D9E-8564-B628B49FE6FF}"/>
    <cellStyle name="Percent 9 4 5" xfId="35289" xr:uid="{C254C78C-D7D8-439C-A2DF-01DFF84F535C}"/>
    <cellStyle name="Percent 9 5" xfId="5968" xr:uid="{778C55C3-F750-4DDF-BF30-7DC0A1090476}"/>
    <cellStyle name="Percent 9 5 2" xfId="9206" xr:uid="{23A294FD-2825-4F3A-AA8B-ED72ECDE10DE}"/>
    <cellStyle name="Percent 9 5 2 2" xfId="16629" xr:uid="{45FA8EDE-6496-406E-AAA0-1079C5410DB1}"/>
    <cellStyle name="Percent 9 5 2 2 2" xfId="31467" xr:uid="{A6A5E5C8-1DB1-4CDD-8567-D0DEBE03F359}"/>
    <cellStyle name="Percent 9 5 2 2 3" xfId="46300" xr:uid="{7DD48382-5C6A-40E5-9CB6-8ADF938BEBCC}"/>
    <cellStyle name="Percent 9 5 2 3" xfId="24047" xr:uid="{37E24E95-C660-4F6D-AA18-263887E96269}"/>
    <cellStyle name="Percent 9 5 2 4" xfId="38880" xr:uid="{1CB014AF-7249-4E79-8B6E-5CB21A913A63}"/>
    <cellStyle name="Percent 9 5 3" xfId="13391" xr:uid="{474C15E8-E414-404A-B5DE-62E95B1E0CFD}"/>
    <cellStyle name="Percent 9 5 3 2" xfId="28229" xr:uid="{9C4CC44D-98BF-4606-BC73-1537F5356EB9}"/>
    <cellStyle name="Percent 9 5 3 3" xfId="43062" xr:uid="{AEF926AF-C763-4DD2-ABFD-12634BDA3DA8}"/>
    <cellStyle name="Percent 9 5 4" xfId="20809" xr:uid="{38CA83BF-9338-469B-A2BC-84506F6E2A5A}"/>
    <cellStyle name="Percent 9 5 5" xfId="35642" xr:uid="{AEC41559-FACD-491A-8EAB-2FA01BAB7024}"/>
    <cellStyle name="Percent 9 6" xfId="4235" xr:uid="{82D6E98D-4EBE-4F63-A00A-606E06CC7992}"/>
    <cellStyle name="Percent 9 6 2" xfId="9785" xr:uid="{54A38909-7D15-44FB-A08B-0F375A28EA98}"/>
    <cellStyle name="Percent 9 6 2 2" xfId="17208" xr:uid="{3E8CEBE7-4F71-475F-9FEC-8AC18BC97EB6}"/>
    <cellStyle name="Percent 9 6 2 2 2" xfId="32046" xr:uid="{04EE049D-88DF-4EB1-BFB1-604D159836E3}"/>
    <cellStyle name="Percent 9 6 2 2 3" xfId="46879" xr:uid="{CD4418FE-8F3E-4B15-996F-7BF83139C5DC}"/>
    <cellStyle name="Percent 9 6 2 3" xfId="24626" xr:uid="{E431F7C8-4A38-4962-811E-6E31BD81DFF0}"/>
    <cellStyle name="Percent 9 6 2 4" xfId="39459" xr:uid="{F4FC547D-917B-49F4-8C95-D35EECFD40B5}"/>
    <cellStyle name="Percent 9 6 3" xfId="11657" xr:uid="{96F439CB-6C91-4ACE-A180-846926A9D7A4}"/>
    <cellStyle name="Percent 9 6 3 2" xfId="26495" xr:uid="{03C13834-D31B-4FBD-BB9B-D6B83120F2EA}"/>
    <cellStyle name="Percent 9 6 3 3" xfId="41328" xr:uid="{49BCFE2A-4E34-4301-95CD-BB5397A73397}"/>
    <cellStyle name="Percent 9 6 4" xfId="19075" xr:uid="{65F559E6-A3A9-414B-A833-76EF4506331A}"/>
    <cellStyle name="Percent 9 6 5" xfId="33908" xr:uid="{53C42A30-9F0E-4A7B-B1B5-0A7D9F847B52}"/>
    <cellStyle name="Percent 9 7" xfId="7472" xr:uid="{35480961-D258-461A-AC12-CE7ADA867B9E}"/>
    <cellStyle name="Percent 9 7 2" xfId="14895" xr:uid="{1F6783E2-F537-4CD0-A149-0300CC5419E3}"/>
    <cellStyle name="Percent 9 7 2 2" xfId="29733" xr:uid="{ABA0B156-5DF3-4178-9D61-777AE771858E}"/>
    <cellStyle name="Percent 9 7 2 3" xfId="44566" xr:uid="{9D65691F-FC78-4FC6-B5AD-D1508A07BBFB}"/>
    <cellStyle name="Percent 9 7 3" xfId="22313" xr:uid="{E07FC871-7FA4-45E6-997F-F641797F7CAB}"/>
    <cellStyle name="Percent 9 7 4" xfId="37146" xr:uid="{2AF4FAA4-7AFC-4D57-912B-CBD7122F412B}"/>
    <cellStyle name="Percent 9 8" xfId="10243" xr:uid="{B486F403-1075-485D-9B9E-DF088F3B283B}"/>
    <cellStyle name="Percent 9 8 2" xfId="25081" xr:uid="{1ABEE9ED-5A1C-4A21-8A0B-8DDDACD4F6E3}"/>
    <cellStyle name="Percent 9 8 3" xfId="39914" xr:uid="{CA81FDE2-E3C5-4C0D-8B0C-F48D1BB66CF9}"/>
    <cellStyle name="Percent 9 9" xfId="17661" xr:uid="{B80AD5F8-21A9-4A9D-9AC0-C1219DB46936}"/>
    <cellStyle name="Porcentual 2" xfId="269" xr:uid="{0DBF3C6D-5D51-4EF5-8AA5-B0A06FB7CAEB}"/>
    <cellStyle name="Porcentual 2 2" xfId="270" xr:uid="{9670F92D-F045-4A3A-AC2C-D97CF9E568E6}"/>
    <cellStyle name="Porcentual 2 2 2" xfId="271" xr:uid="{1D24B2F7-1492-4F91-BC0E-F30E16EFB281}"/>
    <cellStyle name="Porcentual 2 3" xfId="272" xr:uid="{E0058330-18D8-4DB9-BE49-F95872F9C35D}"/>
    <cellStyle name="Procent 2" xfId="1856" xr:uid="{A3B76467-BBEA-4F74-AA43-C3C09286A4C3}"/>
    <cellStyle name="Procent 2 2" xfId="1857" xr:uid="{D815FB9C-C507-4A03-A743-84E3129ABAFE}"/>
    <cellStyle name="Procent 2 2 2" xfId="1858" xr:uid="{2B9A83B7-943D-4A50-8DE6-6C1BF79E8397}"/>
    <cellStyle name="Procent 2 2 2 2" xfId="1859" xr:uid="{D46909D2-E10C-4A44-B8C2-CD2E40C2CDDC}"/>
    <cellStyle name="Procent 2 2 2 2 2" xfId="1860" xr:uid="{D04D4BFE-5CBA-47D6-A97B-3D8A99153027}"/>
    <cellStyle name="Procent 2 2 2 3" xfId="1861" xr:uid="{34C6A9D9-8556-4129-9AB2-AAB4D5D36CAF}"/>
    <cellStyle name="Procent 2 2 3" xfId="1862" xr:uid="{CC5A0AC0-1231-4F9E-9F28-45F84A03E291}"/>
    <cellStyle name="Procent 2 3" xfId="1863" xr:uid="{0E933634-CAD7-4DB0-A100-D4521089C3A5}"/>
    <cellStyle name="Procent 2 3 2" xfId="1864" xr:uid="{5A029373-D91F-463C-8ADE-25C84B2A9716}"/>
    <cellStyle name="Procent 2 3 2 2" xfId="1865" xr:uid="{18C3329B-8C85-4ABB-BD5F-CBF0A843B206}"/>
    <cellStyle name="Procent 2 3 2 3" xfId="1866" xr:uid="{BC551839-DC45-4B76-9F31-FAAA0548D8EE}"/>
    <cellStyle name="Procent 2 3 3" xfId="1867" xr:uid="{7955E616-89E1-44D8-8DAF-3D7720024EA0}"/>
    <cellStyle name="Procent 2 3 4" xfId="1868" xr:uid="{D9AF4172-5916-443A-829E-30A0F9CA717E}"/>
    <cellStyle name="Procent 2 3 5" xfId="1869" xr:uid="{1E5495DE-18AC-4F1E-8671-580040805A4D}"/>
    <cellStyle name="Procent 2 4" xfId="1870" xr:uid="{30502EF4-030D-4987-9D16-09427F37BCA3}"/>
    <cellStyle name="Procent 2 4 2" xfId="1871" xr:uid="{FFB827A1-1066-4E8A-B039-D2DC845ABA6E}"/>
    <cellStyle name="Procent 2 5" xfId="1872" xr:uid="{E254C21F-6DCD-4268-ABE2-376128033232}"/>
    <cellStyle name="Procent 3" xfId="1873" xr:uid="{4CFF13ED-450B-47B8-984D-E9E0B3F6557B}"/>
    <cellStyle name="Procent 3 2" xfId="1874" xr:uid="{48969854-7919-4629-AE1D-4F57DDE20150}"/>
    <cellStyle name="Procent 3 2 2" xfId="1875" xr:uid="{6525303D-339E-4641-B6DA-F6E0C2EEF658}"/>
    <cellStyle name="Procent 3 2 2 2" xfId="1876" xr:uid="{B7F2226F-2EB4-4840-AE67-4FBB625ED5DC}"/>
    <cellStyle name="Procent 3 2 3" xfId="1877" xr:uid="{88A4CA3F-D909-4A7B-A617-63BE6C60B405}"/>
    <cellStyle name="Procent 3 2 4" xfId="1878" xr:uid="{71ADF19F-5CA5-49D8-AB0F-03BCB1063543}"/>
    <cellStyle name="Procent 3 2 5" xfId="1879" xr:uid="{516B777A-CC1E-45BD-89A7-00C9FCE226B3}"/>
    <cellStyle name="Procent 3 3" xfId="1880" xr:uid="{6012161D-0E37-40B4-937A-D4C5E4953D9E}"/>
    <cellStyle name="Procent 4" xfId="1881" xr:uid="{FE15A82D-D34B-476F-83BB-AD4D63D14959}"/>
    <cellStyle name="Prozent 2" xfId="273" xr:uid="{6EE8DC0E-4141-476C-93C7-B049E967DAC1}"/>
    <cellStyle name="Prozent 2 2" xfId="274" xr:uid="{94B0ECB3-76CB-4A67-8CB6-3DE73369305F}"/>
    <cellStyle name="Radrubrik" xfId="2188" xr:uid="{B540CE8C-0B45-46D1-90A5-A09D16269E25}"/>
    <cellStyle name="Radtext" xfId="2182" xr:uid="{95748B27-D6D9-4C8E-86BD-B7FEC9A08B85}"/>
    <cellStyle name="Resultat" xfId="2197" xr:uid="{A6C728A6-E8EA-4917-BBDB-66CE2959ACE0}"/>
    <cellStyle name="Rossz" xfId="275" xr:uid="{FD08E2E9-97F1-49FD-AEEB-F1BE642DEA24}"/>
    <cellStyle name="Rossz 2" xfId="647" xr:uid="{882C8507-44F2-483D-88C8-AF65B0275C78}"/>
    <cellStyle name="Rossz 3" xfId="824" xr:uid="{E485A813-2A0C-46B3-A497-120A9A789729}"/>
    <cellStyle name="Rossz 4" xfId="1008" xr:uid="{AEDA6206-1428-4A80-9D63-5098723638D7}"/>
    <cellStyle name="Rossz 5" xfId="1175" xr:uid="{BF505BC8-3406-4D18-A5B7-A7CAFBD3A4FD}"/>
    <cellStyle name="Rossz 6" xfId="478" xr:uid="{745EC66D-2CFA-425B-8E8A-EC9F74804BF5}"/>
    <cellStyle name="Rubrik 1 2" xfId="1882" xr:uid="{D9768121-71DE-4F7A-9069-BAA14BCC1252}"/>
    <cellStyle name="Rubrik 2 2" xfId="1883" xr:uid="{170A1770-BBEB-4DF8-B231-E28D626A3BE3}"/>
    <cellStyle name="Rubrik 2 3" xfId="1884" xr:uid="{8036851A-B23F-4DF7-A61B-4F3F0C532A27}"/>
    <cellStyle name="Rubrik 3 2" xfId="1885" xr:uid="{AD96069D-FC5C-4C04-A66E-E589D0F3AA73}"/>
    <cellStyle name="Rubrik 4 2" xfId="1886" xr:uid="{CF15212B-9DD6-41F6-BD04-586979ACF9E6}"/>
    <cellStyle name="Rubrik 5" xfId="1887" xr:uid="{B72DCA99-758E-4E22-B3E0-3CE5ED462A95}"/>
    <cellStyle name="Rubrik1" xfId="2185" xr:uid="{00F64FE4-A453-4F55-BB00-4C03797FA1D4}"/>
    <cellStyle name="Salida" xfId="276" xr:uid="{05B4E44F-58F2-41EF-9601-56F349046047}"/>
    <cellStyle name="Salida 2" xfId="648" xr:uid="{0F3FBB7D-8802-4A8A-A545-A34E102328B0}"/>
    <cellStyle name="Salida 3" xfId="825" xr:uid="{E421B88B-E5E8-4424-A244-0A158E2C1F04}"/>
    <cellStyle name="Salida 4" xfId="1009" xr:uid="{FA9BEBD4-BE1D-454A-AA5C-14E4174AC081}"/>
    <cellStyle name="Salida 5" xfId="1176" xr:uid="{0AB6B6B6-D67B-411F-82BB-8CB0AF1FDC5A}"/>
    <cellStyle name="Salida 6" xfId="479" xr:uid="{99D0117D-7AE8-4518-A3BF-1CC5AA0D8F2E}"/>
    <cellStyle name="Semleges" xfId="277" xr:uid="{3AD66E28-D2A3-4DD7-B9BF-BB517FF4A9C5}"/>
    <cellStyle name="Semleges 2" xfId="649" xr:uid="{F0DB570B-AAA0-4DC5-B705-AE95CB546201}"/>
    <cellStyle name="Semleges 3" xfId="826" xr:uid="{A1474049-640F-453F-9BD3-FD1E0A454D9E}"/>
    <cellStyle name="Semleges 4" xfId="1010" xr:uid="{CBABDD31-D500-4DA2-B3D9-BEE6B6F34B84}"/>
    <cellStyle name="Semleges 5" xfId="1177" xr:uid="{996C4A6C-27C2-4CAF-AFC6-D1EC37258902}"/>
    <cellStyle name="Semleges 6" xfId="480" xr:uid="{62BCBF3D-8977-4F67-8BFC-32E711B52AB1}"/>
    <cellStyle name="showExposure" xfId="278" xr:uid="{6BDE7D5B-C8AF-4966-B606-CF7A7C8894E4}"/>
    <cellStyle name="showExposure 2" xfId="650" xr:uid="{3EE23363-12B5-498C-BCFC-6D6723900E96}"/>
    <cellStyle name="showExposure 3" xfId="827" xr:uid="{38E596EF-5AC9-47E7-AE5C-8C24A590B23D}"/>
    <cellStyle name="showExposure 4" xfId="1011" xr:uid="{B662985E-BC7B-440E-809C-F0B8C044A677}"/>
    <cellStyle name="showExposure 5" xfId="1178" xr:uid="{689DADB9-8A37-4442-94D6-F29B44B95C95}"/>
    <cellStyle name="showExposure 6" xfId="481" xr:uid="{66840554-BC46-490D-9C52-E27C76A3EAA6}"/>
    <cellStyle name="Standard 2" xfId="279" xr:uid="{069BFB51-8DE0-4240-A262-5A0E7C398C17}"/>
    <cellStyle name="Standard 3" xfId="280" xr:uid="{0B2E14C9-A463-462D-B133-CA0D28DF9D3B}"/>
    <cellStyle name="Standard 3 2" xfId="281" xr:uid="{19BD0380-AEF9-4780-8160-EC3F2338BFB9}"/>
    <cellStyle name="Standard 3 2 2" xfId="282" xr:uid="{D5303AA9-45F5-46F8-889F-6DC670B6D071}"/>
    <cellStyle name="Standard 4" xfId="283" xr:uid="{86D67A16-B0C7-49EB-81B7-467966C76F71}"/>
    <cellStyle name="Standard_20100129_1559 Jentsch_COREP ON 20100129 COREP preliminary proposal_CR SA" xfId="284" xr:uid="{8D3DF658-3AB4-4E1D-917C-AEF56E356FC3}"/>
    <cellStyle name="Style 1" xfId="1888" xr:uid="{46EB83C3-5B83-4493-BD49-0B6C34D91C82}"/>
    <cellStyle name="Style 1 2" xfId="1889" xr:uid="{511F3C4B-5B4B-40AB-8C38-B7F0BA8B1641}"/>
    <cellStyle name="Style 1 3" xfId="2404" xr:uid="{BD6AE463-B1C7-4F08-9C64-45BF8405CCAB}"/>
    <cellStyle name="Summa" xfId="2198" xr:uid="{36748ADD-4330-4E1D-AC53-3BBAAB7C0BD0}"/>
    <cellStyle name="Summa 2" xfId="1890" xr:uid="{FF107FB9-EAFE-4214-9D5A-C74690C4DC39}"/>
    <cellStyle name="Summa 3" xfId="1891" xr:uid="{616CB90F-9D13-4ABE-8958-D6ADA273D6C5}"/>
    <cellStyle name="Summa1 låst" xfId="302" xr:uid="{B3F5A994-EB30-4BF7-A94F-B66BB0E37C5D}"/>
    <cellStyle name="Summa1 låst 2" xfId="655" xr:uid="{10EC9B38-6388-46B4-A8AA-3EDD775B82E1}"/>
    <cellStyle name="Summa1 låst 3" xfId="832" xr:uid="{7291AC69-86E4-4F84-935B-1057123387A1}"/>
    <cellStyle name="Summa1 låst 4" xfId="1016" xr:uid="{8429DD81-84D0-42FA-9110-7DCFB9584FD2}"/>
    <cellStyle name="Summa1 låst 5" xfId="1183" xr:uid="{E238C422-0CDD-4518-B9C8-1182F9173943}"/>
    <cellStyle name="Summa1 låst 6" xfId="488" xr:uid="{3AF8CFFB-246F-4B30-9C40-0233B9118DD9}"/>
    <cellStyle name="Summa1 låst 7" xfId="2187" xr:uid="{4EDA1C23-12D3-4FED-AE9F-8E1C6920ACC3}"/>
    <cellStyle name="Számítás" xfId="285" xr:uid="{4558323F-42CE-4988-A7B6-D28494DC0F9B}"/>
    <cellStyle name="Számítás 2" xfId="651" xr:uid="{8C40D7BB-9247-4771-AA0F-E7A480570B87}"/>
    <cellStyle name="Számítás 3" xfId="828" xr:uid="{282AADFD-D95B-4B48-89D5-7332774FEDE8}"/>
    <cellStyle name="Számítás 4" xfId="1012" xr:uid="{AE943FE3-7D52-42AB-8AAD-AA4B7BC56BEE}"/>
    <cellStyle name="Számítás 5" xfId="1179" xr:uid="{B20945E9-BC13-45DA-919B-645AAA01AB1F}"/>
    <cellStyle name="Számítás 6" xfId="482" xr:uid="{FA117347-EB86-413E-BFD3-8F6FA161ED8F}"/>
    <cellStyle name="Text" xfId="2199" xr:uid="{0B4B891C-7AE9-4D28-9240-449628E6EA81}"/>
    <cellStyle name="Text 12" xfId="2189" xr:uid="{34DEDFC3-9A79-48C6-A159-A1F37F85FED9}"/>
    <cellStyle name="Texto de advertencia" xfId="286" xr:uid="{21A72E46-7289-445B-8954-21855172A369}"/>
    <cellStyle name="Texto explicativo" xfId="287" xr:uid="{C15124EA-AEA2-42D9-B134-BC6AC840E9E6}"/>
    <cellStyle name="Textrubrik" xfId="2200" xr:uid="{BFE8B1C6-76AF-4206-A156-E68518D5D6CF}"/>
    <cellStyle name="Title" xfId="14" builtinId="15" customBuiltin="1"/>
    <cellStyle name="Title 2" xfId="288" xr:uid="{F82B9940-D312-4121-B182-E2D8B4E6C771}"/>
    <cellStyle name="Título" xfId="289" xr:uid="{B9EE23E0-9D78-45DA-BB65-9F76A55A8402}"/>
    <cellStyle name="Título 1" xfId="290" xr:uid="{407EB129-2AE2-4EA8-A0F7-4A6F7CC6BF65}"/>
    <cellStyle name="Título 2" xfId="291" xr:uid="{6750F24F-CBD1-45F1-86C8-201BC82F07EB}"/>
    <cellStyle name="Título 3" xfId="292" xr:uid="{80954EF3-E422-422F-9DBD-9E14056D2E8D}"/>
    <cellStyle name="Título_20091015 DE_Proposed amendments to CR SEC_MKR" xfId="293" xr:uid="{9CE28C98-6527-4BD5-9526-F6B87F9EB687}"/>
    <cellStyle name="Total" xfId="29" builtinId="25" customBuiltin="1"/>
    <cellStyle name="Total 2" xfId="294" xr:uid="{D29E3AD5-5C92-4B72-988E-9439421A71AA}"/>
    <cellStyle name="Total 2 2" xfId="1892" xr:uid="{7A04EC36-1698-4754-A099-CAA95FFBCE6E}"/>
    <cellStyle name="Tusental (0)_9604" xfId="1893" xr:uid="{357707F9-BBAB-4CCE-BAC6-D90259DC090B}"/>
    <cellStyle name="Tusental 10" xfId="1894" xr:uid="{8F3CA5B7-0F9C-4734-98A8-A8FEE7A6A55E}"/>
    <cellStyle name="Tusental 10 2" xfId="1895" xr:uid="{E3109F37-FC6F-4206-B6AE-73DD7BB14FC7}"/>
    <cellStyle name="Tusental 10 2 2" xfId="1896" xr:uid="{ADC7E0CD-08B6-4B31-A904-3534E9219DD9}"/>
    <cellStyle name="Tusental 10 2 3" xfId="1897" xr:uid="{4872B26F-5D4A-443A-AF16-2A1E1BB8B0EC}"/>
    <cellStyle name="Tusental 10 3" xfId="1898" xr:uid="{B9CDF804-AA20-47D0-B573-5982390F355B}"/>
    <cellStyle name="Tusental 10 4" xfId="1899" xr:uid="{251AFAE2-2C4C-4520-8AAC-DA95BBDDAB22}"/>
    <cellStyle name="Tusental 10 5" xfId="1900" xr:uid="{A7A8FA9E-B75A-4D50-9787-B2B062D8C12B}"/>
    <cellStyle name="Tusental 100" xfId="1901" xr:uid="{9C1A2B3C-35E2-4869-984C-4AF10511F069}"/>
    <cellStyle name="Tusental 101" xfId="1902" xr:uid="{00816299-C3B3-4BF9-84AB-D2BB4CF47AA0}"/>
    <cellStyle name="Tusental 102" xfId="1903" xr:uid="{489D979B-5FB9-4354-B92B-6AF69F9FDF21}"/>
    <cellStyle name="Tusental 103" xfId="1904" xr:uid="{846F2936-279B-42BD-A099-E246BE08E384}"/>
    <cellStyle name="Tusental 104" xfId="1905" xr:uid="{A5BE2A6E-05FF-416F-8D9A-7FD060066069}"/>
    <cellStyle name="Tusental 105" xfId="1906" xr:uid="{5A2E6AE0-E911-4708-BF23-4FED15810770}"/>
    <cellStyle name="Tusental 106" xfId="1907" xr:uid="{E5441BDF-0C21-4372-A6E8-6C261CFD684B}"/>
    <cellStyle name="Tusental 107" xfId="1908" xr:uid="{5F17433E-74F2-4ACB-B4BD-9BA4533BA900}"/>
    <cellStyle name="Tusental 108" xfId="1909" xr:uid="{FCAC193B-DB3E-46BC-8833-ED2FE61330BA}"/>
    <cellStyle name="Tusental 109" xfId="1910" xr:uid="{BAAD0324-5B4B-4060-A7BB-1434635AAA23}"/>
    <cellStyle name="Tusental 11" xfId="1911" xr:uid="{01304EAC-5D15-4474-BA27-1E0AFC2D47A2}"/>
    <cellStyle name="Tusental 11 2" xfId="1912" xr:uid="{7B995A50-1A1A-4A01-8107-42CA53E6F3D0}"/>
    <cellStyle name="Tusental 11 2 2" xfId="1913" xr:uid="{DD44DFCA-2097-46AC-9732-254FEEAD0842}"/>
    <cellStyle name="Tusental 11 2 3" xfId="1914" xr:uid="{1B88306C-EA2F-45C7-B636-E71EE2C29E05}"/>
    <cellStyle name="Tusental 11 3" xfId="1915" xr:uid="{4879FFB1-68F3-40E5-A9F4-CC816B59B188}"/>
    <cellStyle name="Tusental 11 4" xfId="1916" xr:uid="{D177846A-7D2C-4A74-A3D2-14CDA5507C0A}"/>
    <cellStyle name="Tusental 11 5" xfId="1917" xr:uid="{07DB3EB2-4389-4757-89B8-491AE0552A69}"/>
    <cellStyle name="Tusental 110" xfId="1918" xr:uid="{A87488ED-23E5-44D7-A7EA-671A287A21D8}"/>
    <cellStyle name="Tusental 111" xfId="1919" xr:uid="{7D024C04-A182-4D9E-AFE4-78C6D7F39845}"/>
    <cellStyle name="Tusental 112" xfId="1920" xr:uid="{B4848EEB-8FE0-4CC6-818D-DCEE3DA5F0C0}"/>
    <cellStyle name="Tusental 113" xfId="1921" xr:uid="{F9C765BE-1418-436C-A11C-6ACABB11AE1A}"/>
    <cellStyle name="Tusental 114" xfId="1922" xr:uid="{DDEF3DFF-578D-4622-BF67-35939C4E8FAE}"/>
    <cellStyle name="Tusental 115" xfId="1923" xr:uid="{E013A9E3-11F2-4674-A460-09ADA1A27A18}"/>
    <cellStyle name="Tusental 116" xfId="1924" xr:uid="{DB378246-8251-43ED-A106-D9649B12A2F5}"/>
    <cellStyle name="Tusental 117" xfId="1925" xr:uid="{C45D3046-9083-4F84-9069-DBEA8EAEDEDB}"/>
    <cellStyle name="Tusental 118" xfId="1926" xr:uid="{BF253DCC-A629-4C28-BDD9-DBDA05C593C0}"/>
    <cellStyle name="Tusental 119" xfId="1927" xr:uid="{C1D4050F-D3D5-455C-82F8-D994833A8A8A}"/>
    <cellStyle name="Tusental 12" xfId="1928" xr:uid="{09B5DDBC-0759-4A7C-BDE5-84B63BAE8D9F}"/>
    <cellStyle name="Tusental 12 2" xfId="1929" xr:uid="{3C92116A-51B2-40AB-AFA6-8A9E0B00EC1E}"/>
    <cellStyle name="Tusental 12 2 2" xfId="1930" xr:uid="{726D5598-B73A-4D20-9269-622A41A1E5B5}"/>
    <cellStyle name="Tusental 12 2 3" xfId="1931" xr:uid="{FE844CE6-12B0-4481-A819-E865DD26A96D}"/>
    <cellStyle name="Tusental 12 3" xfId="1932" xr:uid="{DD6A60A1-79F0-44F0-B1DE-A64B38C809E7}"/>
    <cellStyle name="Tusental 12 4" xfId="1933" xr:uid="{40FF2920-D6E1-43C4-B55F-82515FF93A86}"/>
    <cellStyle name="Tusental 12 5" xfId="1934" xr:uid="{BC7AA72D-3FE4-4714-8C41-32FB08C41996}"/>
    <cellStyle name="Tusental 120" xfId="1935" xr:uid="{AF62DF8C-E763-4B7D-A8E3-F0AC7E0B1388}"/>
    <cellStyle name="Tusental 121" xfId="1936" xr:uid="{B5029C68-DCCC-474C-8286-E42E31373894}"/>
    <cellStyle name="Tusental 122" xfId="1937" xr:uid="{D2BD8148-C4B3-4D1F-BF9B-E9E7BD3E2E7D}"/>
    <cellStyle name="Tusental 123" xfId="1938" xr:uid="{AF573BF1-642F-495C-924F-7B5C3C0C1553}"/>
    <cellStyle name="Tusental 124" xfId="1939" xr:uid="{2AAEA354-6FE1-4D25-90F1-C415D7456546}"/>
    <cellStyle name="Tusental 125" xfId="1940" xr:uid="{2F30887D-95A8-496D-B3E7-DFAA7A2EE9B6}"/>
    <cellStyle name="Tusental 126" xfId="1941" xr:uid="{CDB953BF-87AF-4B93-882F-6D47EE801FFC}"/>
    <cellStyle name="Tusental 127" xfId="1942" xr:uid="{03A4DA47-DC6B-4578-8A1C-FFC683D4FF19}"/>
    <cellStyle name="Tusental 128" xfId="1943" xr:uid="{3A9458F4-4E9F-4192-8F9A-D5BE8ED36797}"/>
    <cellStyle name="Tusental 129" xfId="1944" xr:uid="{D91DF4B5-11D1-42E2-8799-9C577847931F}"/>
    <cellStyle name="Tusental 13" xfId="1945" xr:uid="{4EB319D6-D8C3-42E7-9F81-4574CBD4E899}"/>
    <cellStyle name="Tusental 13 2" xfId="1946" xr:uid="{93B2402D-E732-4C6C-ACDB-309D5E8B4F9E}"/>
    <cellStyle name="Tusental 13 2 2" xfId="1947" xr:uid="{4137C4A6-2937-46E1-80F1-2CE834FE52BC}"/>
    <cellStyle name="Tusental 13 2 3" xfId="1948" xr:uid="{1D060A98-9ABB-484C-B79B-29E9B37EDD5B}"/>
    <cellStyle name="Tusental 13 3" xfId="1949" xr:uid="{D5521F31-0EAD-4AE4-82C0-59CBB9907B29}"/>
    <cellStyle name="Tusental 13 4" xfId="1950" xr:uid="{FF47FB17-C7F7-45C3-8FD1-B0282D57CDD7}"/>
    <cellStyle name="Tusental 13 5" xfId="1951" xr:uid="{479495E2-5D64-4644-BC43-21565A6D259A}"/>
    <cellStyle name="Tusental 130" xfId="1952" xr:uid="{0DC94738-25D3-46B8-AFF8-6DF7D0DA7CE0}"/>
    <cellStyle name="Tusental 131" xfId="1953" xr:uid="{78CDA4A2-4FE9-4265-B232-4A0A84E2CA4A}"/>
    <cellStyle name="Tusental 132" xfId="1954" xr:uid="{1854C527-DAA9-4EFA-BCD4-0BF14BB130E0}"/>
    <cellStyle name="Tusental 133" xfId="1955" xr:uid="{BA54207F-60BA-4A91-AC60-90DD145AC7E8}"/>
    <cellStyle name="Tusental 134" xfId="1956" xr:uid="{47D52503-C156-4673-851D-8A5955DEC166}"/>
    <cellStyle name="Tusental 135" xfId="1957" xr:uid="{ADC4E1AC-E459-42A5-B11E-D0462AA65E36}"/>
    <cellStyle name="Tusental 136" xfId="1958" xr:uid="{E1454D5E-1634-45BA-8C36-BD7DD1C3D9A9}"/>
    <cellStyle name="Tusental 137" xfId="1959" xr:uid="{D061A36D-4090-460B-810C-853C27BFB995}"/>
    <cellStyle name="Tusental 138" xfId="1960" xr:uid="{98D3B3E7-0FE0-4DE9-B892-3A145FC24F27}"/>
    <cellStyle name="Tusental 139" xfId="1961" xr:uid="{1D95F643-0995-49F7-932D-D43BE8CE3A48}"/>
    <cellStyle name="Tusental 14" xfId="1962" xr:uid="{7CCB2E8F-ABB7-44E1-9D33-9205729D6323}"/>
    <cellStyle name="Tusental 14 2" xfId="1963" xr:uid="{377A81D7-9E75-4F4D-A77F-68EE9ED82D4E}"/>
    <cellStyle name="Tusental 14 2 2" xfId="1964" xr:uid="{381AEDE2-49F1-4938-B26B-74D17BBDD2C4}"/>
    <cellStyle name="Tusental 14 2 3" xfId="1965" xr:uid="{14A63C47-6562-47C7-9596-A61D0C20CAA1}"/>
    <cellStyle name="Tusental 14 3" xfId="1966" xr:uid="{CDD3E6B0-A0A0-411D-9792-72842B1969D1}"/>
    <cellStyle name="Tusental 14 4" xfId="1967" xr:uid="{BABFEAAB-98D2-447B-BE53-152A93CFF0FA}"/>
    <cellStyle name="Tusental 14 5" xfId="1968" xr:uid="{58322EEE-E5E7-4C61-9AE3-C17B45B18F94}"/>
    <cellStyle name="Tusental 140" xfId="1969" xr:uid="{149E213B-24B1-4237-8A68-71DD38C026FF}"/>
    <cellStyle name="Tusental 15" xfId="1970" xr:uid="{6F29BD42-1BE2-41D9-AD61-376B0244E671}"/>
    <cellStyle name="Tusental 15 2" xfId="1971" xr:uid="{78928BD1-392C-4B40-9969-8A4F9BD3FA4A}"/>
    <cellStyle name="Tusental 15 2 2" xfId="1972" xr:uid="{61442B07-208A-40E5-AB6B-5FAA361BA120}"/>
    <cellStyle name="Tusental 15 2 3" xfId="1973" xr:uid="{96645CF2-BA1B-4BD8-B4B2-D7D22DE9F76C}"/>
    <cellStyle name="Tusental 15 3" xfId="1974" xr:uid="{0D6EE141-933E-4544-8BEC-0AC0C359E4E2}"/>
    <cellStyle name="Tusental 15 4" xfId="1975" xr:uid="{15E84FEB-A23D-4B3D-96DA-C71201B37AF0}"/>
    <cellStyle name="Tusental 15 5" xfId="1976" xr:uid="{097ADC7F-CE91-4A04-9DAC-ACDEB2299E12}"/>
    <cellStyle name="Tusental 16" xfId="1977" xr:uid="{CA60D58B-56AD-40A1-B0E8-8C4F0976E278}"/>
    <cellStyle name="Tusental 16 2" xfId="1978" xr:uid="{04FD0F20-78FE-4626-919C-936A3D1D3FF0}"/>
    <cellStyle name="Tusental 16 2 2" xfId="1979" xr:uid="{DA0C3CFB-4E89-4D19-81A8-681C088903CB}"/>
    <cellStyle name="Tusental 16 2 3" xfId="1980" xr:uid="{17C5B032-3D0F-446B-8297-A75B6638519E}"/>
    <cellStyle name="Tusental 16 3" xfId="1981" xr:uid="{174AC210-3D8B-4C34-AE53-D407FBB8F52F}"/>
    <cellStyle name="Tusental 16 4" xfId="1982" xr:uid="{B83C247A-9217-40AC-8D92-994A60C25175}"/>
    <cellStyle name="Tusental 16 5" xfId="1983" xr:uid="{B1D08364-98DB-4D98-B5D2-4E265C8B7756}"/>
    <cellStyle name="Tusental 17" xfId="1984" xr:uid="{585AF0CC-8AC5-4DD3-9D39-B8D761DDD5EA}"/>
    <cellStyle name="Tusental 17 2" xfId="1985" xr:uid="{2688F9E7-07C2-4C52-AF48-D27A97A3D796}"/>
    <cellStyle name="Tusental 17 2 2" xfId="1986" xr:uid="{D44EC658-76FC-4B5F-A2B2-E6AD20EA1F5C}"/>
    <cellStyle name="Tusental 17 2 3" xfId="1987" xr:uid="{3E1CD879-31BA-44DF-8744-AD5174D2242A}"/>
    <cellStyle name="Tusental 17 3" xfId="1988" xr:uid="{0E559AD2-07AE-4426-9BCF-775B1654ACB5}"/>
    <cellStyle name="Tusental 17 4" xfId="1989" xr:uid="{231BECDB-787D-43CB-9286-094D8958A9FF}"/>
    <cellStyle name="Tusental 17 5" xfId="1990" xr:uid="{6F08DA3E-5A0F-4E3C-90AA-5936671CD5AA}"/>
    <cellStyle name="Tusental 18" xfId="1991" xr:uid="{16A1ADCF-4A17-4CCB-ACAE-DDB652ECC60A}"/>
    <cellStyle name="Tusental 18 2" xfId="1992" xr:uid="{7EC2E128-A88B-4402-A578-EA9B080A763B}"/>
    <cellStyle name="Tusental 18 2 2" xfId="1993" xr:uid="{664FCA5A-17C0-41CE-95AF-B2207D5F6CD8}"/>
    <cellStyle name="Tusental 18 2 3" xfId="1994" xr:uid="{757D27F8-A1EB-47B7-8B3F-EDE815736FA3}"/>
    <cellStyle name="Tusental 18 3" xfId="1995" xr:uid="{CC671B54-4F79-473E-BEB0-8ECC39AC3FC7}"/>
    <cellStyle name="Tusental 18 4" xfId="1996" xr:uid="{6E701320-C0BF-4471-8DE9-FEC44711106D}"/>
    <cellStyle name="Tusental 18 5" xfId="1997" xr:uid="{632DCBA1-5702-4CCF-AF48-1A5ADAB6BD94}"/>
    <cellStyle name="Tusental 19" xfId="1998" xr:uid="{366FDDF5-21EE-4FBE-984B-7C464CB080F9}"/>
    <cellStyle name="Tusental 19 2" xfId="1999" xr:uid="{4542DAF1-5F58-4CE8-8DA6-17336405A16F}"/>
    <cellStyle name="Tusental 19 2 2" xfId="2000" xr:uid="{088BC6AF-A44C-451C-A4D1-BC6DE82F5D89}"/>
    <cellStyle name="Tusental 19 2 3" xfId="2001" xr:uid="{76757618-3BD8-43EF-B769-EB5BE92C72E1}"/>
    <cellStyle name="Tusental 19 3" xfId="2002" xr:uid="{399184E2-5647-449B-9E8C-CECB94180537}"/>
    <cellStyle name="Tusental 19 4" xfId="2003" xr:uid="{AAF5E968-F149-46C1-89B3-4531767EAC21}"/>
    <cellStyle name="Tusental 19 5" xfId="2004" xr:uid="{E4556A26-7668-40B7-8464-7B8002258609}"/>
    <cellStyle name="Tusental 2" xfId="2005" xr:uid="{AC353483-91C2-47AA-83F9-5CCDE2A9FAC0}"/>
    <cellStyle name="Tusental 2 2" xfId="2006" xr:uid="{3E43062A-BA51-4C52-9F29-69A8DF331534}"/>
    <cellStyle name="Tusental 2 3" xfId="2007" xr:uid="{C1FB364E-0336-4DF9-8379-E047910C81E6}"/>
    <cellStyle name="Tusental 20" xfId="2008" xr:uid="{63178D87-5DD6-4D99-95C8-86C6AF72792C}"/>
    <cellStyle name="Tusental 20 2" xfId="2009" xr:uid="{CEECB755-C651-403A-A017-8CA2A227CB23}"/>
    <cellStyle name="Tusental 20 2 2" xfId="2010" xr:uid="{DF789085-AE78-4DDE-8B0C-D1BCFF5C8B43}"/>
    <cellStyle name="Tusental 20 2 3" xfId="2011" xr:uid="{37E9F6D5-2EFF-4494-9790-0236EF695516}"/>
    <cellStyle name="Tusental 20 3" xfId="2012" xr:uid="{4C331931-A1E1-452C-B933-BD35E0C47BB4}"/>
    <cellStyle name="Tusental 20 4" xfId="2013" xr:uid="{609D7F02-FD46-4B4A-8401-4A47CDE4CE81}"/>
    <cellStyle name="Tusental 20 5" xfId="2014" xr:uid="{0BC0366D-4139-45B6-A0DD-288C3C01E591}"/>
    <cellStyle name="Tusental 21" xfId="2015" xr:uid="{48DC781D-6224-465F-8882-63652A2A92A7}"/>
    <cellStyle name="Tusental 21 2" xfId="2016" xr:uid="{AF0466B9-CB45-4C65-964B-EDC89D98B869}"/>
    <cellStyle name="Tusental 21 2 2" xfId="2017" xr:uid="{093FC395-FD12-4099-9C97-9E3C50700C65}"/>
    <cellStyle name="Tusental 21 2 3" xfId="2018" xr:uid="{65CBD221-46C4-4E42-8022-FADF9FCB0C09}"/>
    <cellStyle name="Tusental 21 3" xfId="2019" xr:uid="{64946320-01A2-4398-B2F9-9695B46A294E}"/>
    <cellStyle name="Tusental 21 4" xfId="2020" xr:uid="{B6F87005-C1D8-4C9A-9AE7-32251FD63471}"/>
    <cellStyle name="Tusental 21 5" xfId="2021" xr:uid="{4889E7DA-A2CB-47F9-BD1A-31D0BDE8FA37}"/>
    <cellStyle name="Tusental 22" xfId="2022" xr:uid="{074248DD-2565-4933-AFBA-DBD008666D00}"/>
    <cellStyle name="Tusental 22 2" xfId="2023" xr:uid="{9ED6573D-1700-4DFD-ABB6-99554B8F9663}"/>
    <cellStyle name="Tusental 22 2 2" xfId="2024" xr:uid="{1EA40FBD-4193-4CF1-A0B9-2ED6F5F383E8}"/>
    <cellStyle name="Tusental 22 2 3" xfId="2025" xr:uid="{5B138B4C-D544-4F89-AFB8-25D0CC284669}"/>
    <cellStyle name="Tusental 22 3" xfId="2026" xr:uid="{ED618D47-FFF1-4DFD-A368-5EF061CF850D}"/>
    <cellStyle name="Tusental 22 4" xfId="2027" xr:uid="{A94B62C2-693A-4386-9356-85A15F0610ED}"/>
    <cellStyle name="Tusental 22 5" xfId="2028" xr:uid="{EE525755-A58D-49BF-A58E-245C99F71B0E}"/>
    <cellStyle name="Tusental 23" xfId="2029" xr:uid="{578A574B-8251-4D10-B8CB-26945DAB3A02}"/>
    <cellStyle name="Tusental 23 2" xfId="2030" xr:uid="{7E4F3F30-AC46-4ACA-8C21-D0332F6A1CEB}"/>
    <cellStyle name="Tusental 23 2 2" xfId="2031" xr:uid="{DAAA1C4B-9BA5-4071-B754-4047A0475B32}"/>
    <cellStyle name="Tusental 23 2 3" xfId="2032" xr:uid="{66EFEDC0-0096-4F94-BCDB-6ADD4E1A750D}"/>
    <cellStyle name="Tusental 23 3" xfId="2033" xr:uid="{9DCFE4CC-FA53-46DD-AC3B-C9BBC1AFB393}"/>
    <cellStyle name="Tusental 23 3 2" xfId="2034" xr:uid="{864582B5-50B6-4F46-BDE1-FD8DC8571C82}"/>
    <cellStyle name="Tusental 23 4" xfId="2035" xr:uid="{B7636516-5775-4A33-8B56-13E8062A01E5}"/>
    <cellStyle name="Tusental 23 5" xfId="2036" xr:uid="{083E0F70-7ADD-4241-A4C2-99BBA9AF8DA7}"/>
    <cellStyle name="Tusental 24" xfId="2037" xr:uid="{8D1F33FF-B46E-49DD-B636-8F03B876836B}"/>
    <cellStyle name="Tusental 25" xfId="2038" xr:uid="{3C9D6530-36C1-4E8C-8605-EEEEA55F1E24}"/>
    <cellStyle name="Tusental 26" xfId="2039" xr:uid="{0BD2DBA3-A895-4A07-92E6-A150D0BDCBAA}"/>
    <cellStyle name="Tusental 27" xfId="2040" xr:uid="{047EE7DE-CE69-48E9-AAEA-1C8C8DBA1671}"/>
    <cellStyle name="Tusental 28" xfId="2041" xr:uid="{D3F7EE94-704C-4C74-BC02-D91CF271B5E0}"/>
    <cellStyle name="Tusental 29" xfId="2042" xr:uid="{E1F61A8D-74D2-4AE9-BD9E-462402E3821A}"/>
    <cellStyle name="Tusental 3" xfId="2043" xr:uid="{7DFA79C5-29F2-4E54-9EAB-C97367E6C842}"/>
    <cellStyle name="Tusental 3 2" xfId="2044" xr:uid="{09ED8250-4137-4BE4-9F8E-20EE2DAC28A0}"/>
    <cellStyle name="Tusental 3 3" xfId="2045" xr:uid="{8D748196-39B7-4BF8-AD22-141A8BD3F607}"/>
    <cellStyle name="Tusental 3 4" xfId="2046" xr:uid="{8A78C365-7E66-410A-9D65-DC21E20C8241}"/>
    <cellStyle name="Tusental 30" xfId="2047" xr:uid="{E05449B3-3D23-4B23-BFBA-812E68C7E798}"/>
    <cellStyle name="Tusental 31" xfId="2048" xr:uid="{4C483757-26AC-4D66-9D35-5DE68C3A022B}"/>
    <cellStyle name="Tusental 32" xfId="2049" xr:uid="{D53D7A33-90B9-4B5D-944C-2490D9FA95A6}"/>
    <cellStyle name="Tusental 33" xfId="2050" xr:uid="{29478A90-5407-4905-9F71-C058D6EBE585}"/>
    <cellStyle name="Tusental 34" xfId="2051" xr:uid="{55FB9D99-C6A9-42CC-8EAD-0D49C0194783}"/>
    <cellStyle name="Tusental 35" xfId="2052" xr:uid="{F99D102C-7624-498E-BC50-9DBEC8E584D3}"/>
    <cellStyle name="Tusental 36" xfId="2053" xr:uid="{25B4D89F-00CC-47CA-B05E-BDFD14EBD820}"/>
    <cellStyle name="Tusental 37" xfId="2054" xr:uid="{852D363B-57DC-48DE-9B48-B281588C24EF}"/>
    <cellStyle name="Tusental 38" xfId="2055" xr:uid="{54CA50ED-AE24-454E-8C89-70EB4ACB942B}"/>
    <cellStyle name="Tusental 39" xfId="2056" xr:uid="{0FBED838-3CC0-41A3-9786-E799899B871E}"/>
    <cellStyle name="Tusental 4" xfId="2057" xr:uid="{BD4A6A6A-1662-43B9-A8BF-2045125C1D77}"/>
    <cellStyle name="Tusental 4 2" xfId="2058" xr:uid="{A9B9A82F-9AB1-42E0-B973-88B734F47702}"/>
    <cellStyle name="Tusental 4 2 2" xfId="2059" xr:uid="{32303829-DF18-4AC2-B291-549AD3120061}"/>
    <cellStyle name="Tusental 4 2 3" xfId="2060" xr:uid="{DDBAEABA-83F5-478E-8BB3-242165782805}"/>
    <cellStyle name="Tusental 4 3" xfId="2061" xr:uid="{76D9CF22-1969-4B38-AC1A-F09357C92457}"/>
    <cellStyle name="Tusental 4 4" xfId="2062" xr:uid="{9CDFBD06-C60F-4C54-9F10-8B715D7EEE1B}"/>
    <cellStyle name="Tusental 4 5" xfId="2063" xr:uid="{D0ABDF6A-E6EE-4136-8924-93E1CA89F25D}"/>
    <cellStyle name="Tusental 40" xfId="2064" xr:uid="{25DA528B-7227-4B07-A884-C316D27E70AD}"/>
    <cellStyle name="Tusental 41" xfId="2065" xr:uid="{E89A3A0A-4C5A-44F3-96B7-AD1694C86317}"/>
    <cellStyle name="Tusental 42" xfId="2066" xr:uid="{EF9CA6B1-4673-4C34-BA33-9D4CD6D60B63}"/>
    <cellStyle name="Tusental 43" xfId="2067" xr:uid="{759C5CC0-0837-43F7-AD21-94E75DA833D1}"/>
    <cellStyle name="Tusental 44" xfId="2068" xr:uid="{A9A78329-E142-4012-B38C-B829FBC5D8D3}"/>
    <cellStyle name="Tusental 45" xfId="2069" xr:uid="{8780B714-73A8-4964-8315-ED143B993FC9}"/>
    <cellStyle name="Tusental 46" xfId="2070" xr:uid="{62AA3087-3267-42CF-AB27-7AA7C7535EB2}"/>
    <cellStyle name="Tusental 47" xfId="2071" xr:uid="{A682A3CB-3AF4-4C1E-BE66-762C724E52E5}"/>
    <cellStyle name="Tusental 48" xfId="2072" xr:uid="{77FA17EF-4C1F-4EBA-8C36-792A1D95FFDD}"/>
    <cellStyle name="Tusental 49" xfId="2073" xr:uid="{2EEA8847-3C7E-43CE-B70F-CDA3D62B7590}"/>
    <cellStyle name="Tusental 5" xfId="2074" xr:uid="{1106D55C-4379-4673-9607-261C91FD3B80}"/>
    <cellStyle name="Tusental 5 2" xfId="2075" xr:uid="{FF9F6537-87F4-4F9B-840A-B0669F35F8E4}"/>
    <cellStyle name="Tusental 5 2 2" xfId="2076" xr:uid="{9D35EBF4-CB9F-4264-A6A9-AE227EAF33BF}"/>
    <cellStyle name="Tusental 5 2 3" xfId="2077" xr:uid="{6E87B75A-9A69-4504-803A-95F6E64EF32A}"/>
    <cellStyle name="Tusental 5 3" xfId="2078" xr:uid="{296C8E2E-01C3-4C18-94F9-D26E90F0F079}"/>
    <cellStyle name="Tusental 5 4" xfId="2079" xr:uid="{64D337F7-37C1-4993-9575-ABCB0EFDFCC2}"/>
    <cellStyle name="Tusental 5 5" xfId="2080" xr:uid="{545AAAD1-9F3B-4D88-8988-5C5F0BD25CB1}"/>
    <cellStyle name="Tusental 50" xfId="2081" xr:uid="{7955762F-911F-488A-8E40-A902782FA762}"/>
    <cellStyle name="Tusental 51" xfId="2082" xr:uid="{6A6CEA70-1C76-48A4-B1C4-97E208245FC8}"/>
    <cellStyle name="Tusental 52" xfId="2083" xr:uid="{866A4C68-62D0-4A83-938D-CE12D68EFAB6}"/>
    <cellStyle name="Tusental 53" xfId="2084" xr:uid="{2400E6FE-B7BD-4A41-8330-91B0CF8BF70E}"/>
    <cellStyle name="Tusental 54" xfId="2085" xr:uid="{978E9FD6-D4AC-4093-BE8A-1A482C09249C}"/>
    <cellStyle name="Tusental 55" xfId="2086" xr:uid="{481ADA53-7CC5-4989-A365-EEB9026F274A}"/>
    <cellStyle name="Tusental 56" xfId="2087" xr:uid="{B4C8BE10-C20E-4A98-BD1C-0AF525A7ADC9}"/>
    <cellStyle name="Tusental 57" xfId="2088" xr:uid="{7688279E-7AF4-4D9E-AEC7-FEEE79B2042C}"/>
    <cellStyle name="Tusental 58" xfId="2089" xr:uid="{BDC0A658-5A89-41C4-A297-6EAD2556555B}"/>
    <cellStyle name="Tusental 59" xfId="2090" xr:uid="{3400D96B-0686-4E77-94DB-5E7F5A1A4EB4}"/>
    <cellStyle name="Tusental 6" xfId="2091" xr:uid="{C302E6D0-5BB3-43DA-97E4-15E9C12F2079}"/>
    <cellStyle name="Tusental 6 2" xfId="2092" xr:uid="{5DB7AA37-FD2B-4E98-AD33-75FFF2A84FFB}"/>
    <cellStyle name="Tusental 6 2 2" xfId="2093" xr:uid="{8D9A9FA9-6CCF-4A45-B9AD-4DBE32C4A441}"/>
    <cellStyle name="Tusental 6 2 3" xfId="2094" xr:uid="{C8C5B8AE-D255-4B68-85FB-9F144BA984D7}"/>
    <cellStyle name="Tusental 6 3" xfId="2095" xr:uid="{D809EA9B-31FE-45AD-A1E6-5360428F230A}"/>
    <cellStyle name="Tusental 6 4" xfId="2096" xr:uid="{CB24F13D-32CA-40A2-BFD1-B0C0894F1F68}"/>
    <cellStyle name="Tusental 6 5" xfId="2097" xr:uid="{FBF98E56-9D75-488F-BF50-D8941B9313B0}"/>
    <cellStyle name="Tusental 60" xfId="2098" xr:uid="{DE818C68-5D43-49E8-BB1F-DC09019F77A5}"/>
    <cellStyle name="Tusental 61" xfId="2099" xr:uid="{6E2C34CD-DCC9-483B-AB9E-08ACCDA5F33A}"/>
    <cellStyle name="Tusental 62" xfId="2100" xr:uid="{8C6762AD-98D5-4084-9FE2-151F3BF285C0}"/>
    <cellStyle name="Tusental 63" xfId="2101" xr:uid="{85A5E56D-B8CB-44BD-AE16-8910ACAEE4AE}"/>
    <cellStyle name="Tusental 64" xfId="2102" xr:uid="{32AF42ED-1A5D-4B70-A6D2-4221C39325C7}"/>
    <cellStyle name="Tusental 65" xfId="2103" xr:uid="{93384678-292E-4E24-8743-F3C39F86F1D8}"/>
    <cellStyle name="Tusental 66" xfId="2104" xr:uid="{E47809E1-4EE0-467F-B965-5FD0ACBA24E5}"/>
    <cellStyle name="Tusental 67" xfId="2105" xr:uid="{CA6270B0-F125-406E-ABFC-E09FF3CFCC1B}"/>
    <cellStyle name="Tusental 68" xfId="2106" xr:uid="{F9505F80-B392-49B8-9E61-827A4DB1E3A9}"/>
    <cellStyle name="Tusental 69" xfId="2107" xr:uid="{7864B8A4-E2A9-42F7-83F9-CF180DBD4154}"/>
    <cellStyle name="Tusental 7" xfId="2108" xr:uid="{AD63C1C2-F836-476B-89EA-26619964CC27}"/>
    <cellStyle name="Tusental 7 2" xfId="2109" xr:uid="{B75BBFF7-9BFE-4145-91EA-608026DD819E}"/>
    <cellStyle name="Tusental 7 2 2" xfId="2110" xr:uid="{766DD602-3479-489C-A90D-9783593BB4C9}"/>
    <cellStyle name="Tusental 7 2 3" xfId="2111" xr:uid="{D4A591DC-0EE9-4A83-932D-527450D7144D}"/>
    <cellStyle name="Tusental 7 3" xfId="2112" xr:uid="{6130A480-1E48-45D7-B583-9D57BD58BC48}"/>
    <cellStyle name="Tusental 7 4" xfId="2113" xr:uid="{554879C4-4A5B-456E-9D06-8F6CF5B36038}"/>
    <cellStyle name="Tusental 7 5" xfId="2114" xr:uid="{00F8F942-D75E-4735-A8AC-DFFE1BEFCF54}"/>
    <cellStyle name="Tusental 70" xfId="2115" xr:uid="{5129095C-E7E6-49B3-9998-45842485987B}"/>
    <cellStyle name="Tusental 71" xfId="2116" xr:uid="{6DDC2E56-A72C-482D-B442-7828150524BE}"/>
    <cellStyle name="Tusental 72" xfId="2117" xr:uid="{D14978C5-7C15-43FF-81D2-FF81DA608CC8}"/>
    <cellStyle name="Tusental 73" xfId="2118" xr:uid="{57EA3166-3D4F-44A7-8685-70E223B4E5C9}"/>
    <cellStyle name="Tusental 74" xfId="2119" xr:uid="{38AC9D81-144D-4CD0-BAED-879C82C686AD}"/>
    <cellStyle name="Tusental 75" xfId="2120" xr:uid="{DABE9E48-0C2E-4F49-9C53-B76E2AE5484D}"/>
    <cellStyle name="Tusental 76" xfId="2121" xr:uid="{908102A0-27AD-476E-9F08-D86E5DDC4FE2}"/>
    <cellStyle name="Tusental 77" xfId="2122" xr:uid="{CC54989A-9BB0-4668-B05D-46A8CA77DAD8}"/>
    <cellStyle name="Tusental 78" xfId="2123" xr:uid="{A0174A41-20A1-474A-B3AD-ECCDD307AE56}"/>
    <cellStyle name="Tusental 79" xfId="2124" xr:uid="{EF52B586-45EE-4223-8944-E7C727ECB80E}"/>
    <cellStyle name="Tusental 8" xfId="2125" xr:uid="{B3FCC92A-4F95-4F30-81F1-FA9DB86191C9}"/>
    <cellStyle name="Tusental 8 2" xfId="2126" xr:uid="{88EBD1C3-758C-44EC-85C5-759ABC4A48A1}"/>
    <cellStyle name="Tusental 8 2 2" xfId="2127" xr:uid="{C5671AE5-6B79-41CF-9A1A-0DAC9338A387}"/>
    <cellStyle name="Tusental 8 2 3" xfId="2128" xr:uid="{059A9D8A-98D1-445C-9EA5-B9F4E019EDD6}"/>
    <cellStyle name="Tusental 8 3" xfId="2129" xr:uid="{734F68F8-9E44-4C66-BCC4-AD61FCA519A7}"/>
    <cellStyle name="Tusental 8 4" xfId="2130" xr:uid="{721BCB70-D3C6-4F2A-84D5-FF3C851BC984}"/>
    <cellStyle name="Tusental 8 5" xfId="2131" xr:uid="{0267BD37-82D0-4930-811E-60EB06C4E5F5}"/>
    <cellStyle name="Tusental 80" xfId="2132" xr:uid="{93E025CA-E3B9-484F-B78A-E0D09D6FEE62}"/>
    <cellStyle name="Tusental 81" xfId="2133" xr:uid="{2E254804-633E-42FB-93BF-CA126A037E20}"/>
    <cellStyle name="Tusental 82" xfId="2134" xr:uid="{04873700-B4B0-4FD1-BDF9-9E972D37BC40}"/>
    <cellStyle name="Tusental 83" xfId="2135" xr:uid="{8B30DC6A-0113-4638-B795-9ABE96F680B5}"/>
    <cellStyle name="Tusental 84" xfId="2136" xr:uid="{F8B126A0-21F5-4426-947A-A0AC80037EFD}"/>
    <cellStyle name="Tusental 85" xfId="2137" xr:uid="{D7354842-A525-4619-944A-4DDCC9237E9C}"/>
    <cellStyle name="Tusental 86" xfId="2138" xr:uid="{D3ED25B5-58DB-4717-8288-60047B11D98C}"/>
    <cellStyle name="Tusental 87" xfId="2139" xr:uid="{C9CD2F0B-0DE2-4EF8-BBC3-E23BAE16A8BA}"/>
    <cellStyle name="Tusental 88" xfId="2140" xr:uid="{6805E9BA-E003-45D2-A845-3B19DBD86315}"/>
    <cellStyle name="Tusental 89" xfId="2141" xr:uid="{257A5740-967C-4D11-A02A-C3CF57C90D62}"/>
    <cellStyle name="Tusental 9" xfId="2142" xr:uid="{4C623AF2-E858-49B3-9386-D200CEAAEA13}"/>
    <cellStyle name="Tusental 9 2" xfId="2143" xr:uid="{C11C9B8A-3173-4647-8D54-3F299105540B}"/>
    <cellStyle name="Tusental 9 2 2" xfId="2144" xr:uid="{530000CF-2585-45D1-8C1C-515FB9024D38}"/>
    <cellStyle name="Tusental 9 2 3" xfId="2145" xr:uid="{A942BDAE-F7AC-4FDB-AAFB-548C62556D3C}"/>
    <cellStyle name="Tusental 9 3" xfId="2146" xr:uid="{EEBC594A-7E11-44C9-9E88-9F68FB76AC96}"/>
    <cellStyle name="Tusental 9 4" xfId="2147" xr:uid="{F5AD86BE-D17F-44BD-86BF-85A87D1ED332}"/>
    <cellStyle name="Tusental 9 5" xfId="2148" xr:uid="{1039F93E-19CB-4A79-96DD-5C42D0AAEB18}"/>
    <cellStyle name="Tusental 90" xfId="2149" xr:uid="{FCB0F667-35F8-4D21-A12D-B6F8C66C1CD8}"/>
    <cellStyle name="Tusental 91" xfId="2150" xr:uid="{7C1229C8-ED3C-44FD-9F67-2A3B86B1A735}"/>
    <cellStyle name="Tusental 92" xfId="2151" xr:uid="{F4F67E3F-3CC1-4F7A-9BF0-9454BBF3E705}"/>
    <cellStyle name="Tusental 93" xfId="2152" xr:uid="{B6557D96-C65F-4E38-8674-6360108041E2}"/>
    <cellStyle name="Tusental 94" xfId="2153" xr:uid="{15580D92-F67A-48E7-B2F6-2813C01D276D}"/>
    <cellStyle name="Tusental 95" xfId="2154" xr:uid="{428CF726-D734-4919-8F29-8CDC82DEC454}"/>
    <cellStyle name="Tusental 96" xfId="2155" xr:uid="{F8D55CDB-F72C-400E-8B32-3AFE59CD7931}"/>
    <cellStyle name="Tusental 97" xfId="2156" xr:uid="{A203A68E-FA9D-4D6C-AE2D-39D83BE0B67B}"/>
    <cellStyle name="Tusental 98" xfId="2157" xr:uid="{6C51D9D7-B2A0-4B9A-8FC2-F0690D21EDB6}"/>
    <cellStyle name="Tusental 99" xfId="2158" xr:uid="{F1F28779-ECE3-427D-90D8-F42EA691FF5E}"/>
    <cellStyle name="Utdata 2" xfId="2159" xr:uid="{B9FC601B-F351-49A9-A032-7AF601A8BCC3}"/>
    <cellStyle name="Valuta (0)_9604" xfId="2160" xr:uid="{92DD1474-B7D3-49D7-9933-48C67121046E}"/>
    <cellStyle name="Valuta 2" xfId="2161" xr:uid="{8354C87C-E0D0-44BF-A43B-526ABCB6A0ED}"/>
    <cellStyle name="Varningstext 2" xfId="2163" xr:uid="{B1C2E117-E667-4D12-9019-D8327C608A55}"/>
    <cellStyle name="Warning Text" xfId="27" builtinId="11" customBuiltin="1"/>
    <cellStyle name="Warning Text 2" xfId="296" xr:uid="{5DDB3454-52AF-4392-B666-C679D9BD8E53}"/>
    <cellStyle name="Warning Text 2 2" xfId="2162" xr:uid="{05B5EEC9-F72B-4894-8A7D-CD7CAF2B4C00}"/>
    <cellStyle name="Warning Text 3" xfId="295" xr:uid="{535412A5-98E5-45C1-B57A-90B1A44124E5}"/>
    <cellStyle name="ÅRPressTxt2" xfId="2164" xr:uid="{1904AF9A-557B-47C5-88B5-2869FB227E78}"/>
    <cellStyle name="Összesen" xfId="265" xr:uid="{6DBA1C96-350C-4902-90F1-1E953C854AFB}"/>
  </cellStyles>
  <dxfs count="0"/>
  <tableStyles count="1" defaultTableStyle="TableStyleMedium9" defaultPivotStyle="PivotStyleLight16">
    <tableStyle name="Invisible" pivot="0" table="0" count="0" xr9:uid="{EC26C726-FF25-413C-BEB5-8DBBEFD0451B}"/>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G:\Controllermaterial\3.%20Kvartalsdata\Del&#229;rsrapport%20i%20Excel2Word\Del&#229;rsrapport%20i%20Excel2Word%20Mall.xlsm" TargetMode="External"/><Relationship Id="rId1" Type="http://schemas.openxmlformats.org/officeDocument/2006/relationships/externalLinkPath" Target="file:///G:\Controllermaterial\3.%20Kvartalsdata\Del&#229;rsrapport%20i%20Excel2Word\Del&#229;rsrapport%20i%20Excel2Word%20Mal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min"/>
      <sheetName val="Meny"/>
      <sheetName val="Data"/>
      <sheetName val="Design"/>
      <sheetName val="Siffror till text"/>
      <sheetName val="Förstasidan"/>
      <sheetName val="Förstasidan ENG"/>
      <sheetName val="Kvartalsöversikt"/>
      <sheetName val="Kvartalsöversikt ENG"/>
      <sheetName val="Framvagn periodtabeller"/>
      <sheetName val="Framvagn periodtabeller ENG"/>
      <sheetName val="Marknadsandelar 1"/>
      <sheetName val="Marknadsandelar 1 ENG"/>
      <sheetName val="Marknadsandelar 2"/>
      <sheetName val="Framvagn Diagram"/>
      <sheetName val="Marknadsandelar 2 ENG"/>
      <sheetName val="Framvagn UB-tabeller"/>
      <sheetName val="Framvagn UB-tabeller ENG"/>
      <sheetName val="Finansiell ställning"/>
      <sheetName val="Kapitalöverskott ENG"/>
      <sheetName val="Finansiell ställning ENG"/>
      <sheetName val="RR Konc"/>
      <sheetName val="RR Konc ENG"/>
      <sheetName val="BR Konc"/>
      <sheetName val="BR Konc ENG"/>
      <sheetName val="Förändr EK Konc"/>
      <sheetName val="Förändr EK Konc ENG"/>
      <sheetName val="KF Konc"/>
      <sheetName val="KF Konc ENG"/>
      <sheetName val="RR Moder"/>
      <sheetName val="RR Moder ENG"/>
      <sheetName val="BR Moder"/>
      <sheetName val="BR Moder ENG"/>
      <sheetName val="Övergångstabell IFRS 16"/>
      <sheetName val="Övergångstabell IFRS 16 ENG"/>
      <sheetName val="Not1- Intäkter avtal med kunder"/>
      <sheetName val="Not1- Intäkter avtal med ku ENG"/>
      <sheetName val="Not 2- Provisionsnetto"/>
      <sheetName val="Not 2- Provisionsnetto ENG"/>
      <sheetName val="Not 3- Räntenetto"/>
      <sheetName val="Not 3- Räntenetto ENG"/>
      <sheetName val="Not 6 Fin instr 1"/>
      <sheetName val="Not 6 Fin instr 1 ENG"/>
      <sheetName val="Not 6 Fin instr 2"/>
      <sheetName val="Not 6 Fin instr 2 ENG"/>
      <sheetName val="Not 7 Kapitalkrav Fin kong"/>
      <sheetName val="Not 7 Kapitalkrav Fin kong ENG"/>
      <sheetName val="Not 8 Kapitalkrav Kons sit del1"/>
      <sheetName val="Not 8 Kapitalkrav Kons sit ENG1"/>
      <sheetName val="Not 8 Kapitalkrav Kons sit del2"/>
      <sheetName val="Not 8 Kapitalkrav Kons sit ENG2"/>
      <sheetName val="Nyckeltal Solo"/>
      <sheetName val="Nyckeltal Solo ENG"/>
      <sheetName val="Not 8 Nyckeltal"/>
      <sheetName val="Not 8 Nyckeltal ENG"/>
      <sheetName val="Not 8 Pelare 2"/>
      <sheetName val="Not 8 Pelare 2 "/>
      <sheetName val="Not 8 Info likviditet"/>
      <sheetName val="Not 8 Info likviditet ENG"/>
      <sheetName val="Sheet1"/>
      <sheetName val="Not 2,3- Provisioner"/>
      <sheetName val="Not 2,3- Provisioner ENG"/>
    </sheetNames>
    <sheetDataSet>
      <sheetData sheetId="0"/>
      <sheetData sheetId="1"/>
      <sheetData sheetId="2">
        <row r="3">
          <cell r="B3" t="str">
            <v>Periodkod</v>
          </cell>
          <cell r="C3" t="str">
            <v>Periodkod</v>
          </cell>
          <cell r="D3" t="str">
            <v>Q4 2013</v>
          </cell>
          <cell r="E3" t="str">
            <v>Q1 2014</v>
          </cell>
          <cell r="F3" t="str">
            <v>Q2 2014</v>
          </cell>
          <cell r="G3" t="str">
            <v>Q3 2014</v>
          </cell>
          <cell r="H3" t="str">
            <v>Q4 2014</v>
          </cell>
          <cell r="I3" t="str">
            <v>Q1 2015</v>
          </cell>
          <cell r="J3" t="str">
            <v>Q2 2015</v>
          </cell>
          <cell r="K3" t="str">
            <v>Q3 2015</v>
          </cell>
          <cell r="L3" t="str">
            <v>Q4 2015</v>
          </cell>
          <cell r="M3" t="str">
            <v>Q1 2016</v>
          </cell>
          <cell r="N3" t="str">
            <v>Q2 2016</v>
          </cell>
          <cell r="O3" t="str">
            <v>Q3 2016</v>
          </cell>
          <cell r="P3" t="str">
            <v>Q4 2016</v>
          </cell>
          <cell r="Q3" t="str">
            <v>Q1 2017</v>
          </cell>
          <cell r="R3" t="str">
            <v>Q2 2017</v>
          </cell>
          <cell r="S3" t="str">
            <v>Q3 2017</v>
          </cell>
          <cell r="T3" t="str">
            <v>Q4 2017</v>
          </cell>
          <cell r="U3" t="str">
            <v>Q1 2018</v>
          </cell>
          <cell r="V3" t="str">
            <v>Q2 2018</v>
          </cell>
          <cell r="W3" t="str">
            <v>Q3 2018</v>
          </cell>
          <cell r="X3" t="str">
            <v>Q4 2018</v>
          </cell>
          <cell r="Y3" t="str">
            <v>Q1 2019</v>
          </cell>
          <cell r="Z3" t="str">
            <v>Q2 2019</v>
          </cell>
          <cell r="AA3" t="str">
            <v>Q3 2019</v>
          </cell>
          <cell r="AB3" t="str">
            <v>Q4 2019</v>
          </cell>
          <cell r="AC3" t="str">
            <v>Q1 2020</v>
          </cell>
          <cell r="AD3" t="str">
            <v>Q2 2020</v>
          </cell>
          <cell r="AE3" t="str">
            <v>Q3 2020</v>
          </cell>
          <cell r="AF3" t="str">
            <v>Q4 2020</v>
          </cell>
          <cell r="AG3" t="str">
            <v>Q1 2021</v>
          </cell>
          <cell r="AH3" t="str">
            <v>Q2 2021</v>
          </cell>
          <cell r="AI3" t="str">
            <v>Q3 2021</v>
          </cell>
        </row>
        <row r="4">
          <cell r="C4"/>
          <cell r="D4"/>
          <cell r="E4"/>
          <cell r="F4"/>
          <cell r="G4"/>
          <cell r="H4"/>
          <cell r="I4"/>
          <cell r="J4"/>
          <cell r="K4"/>
          <cell r="L4"/>
          <cell r="M4"/>
          <cell r="N4"/>
          <cell r="O4"/>
          <cell r="P4"/>
          <cell r="Q4"/>
          <cell r="R4"/>
          <cell r="S4"/>
          <cell r="T4"/>
          <cell r="U4"/>
          <cell r="V4"/>
          <cell r="W4"/>
          <cell r="X4"/>
          <cell r="Y4"/>
          <cell r="Z4"/>
          <cell r="AA4"/>
        </row>
        <row r="5">
          <cell r="A5" t="str">
            <v>Bokslutsdatum</v>
          </cell>
          <cell r="B5" t="str">
            <v>Bokslutsdatum</v>
          </cell>
          <cell r="C5" t="str">
            <v>Bokslutsdatum</v>
          </cell>
          <cell r="D5"/>
          <cell r="E5"/>
          <cell r="F5"/>
          <cell r="G5"/>
          <cell r="H5"/>
          <cell r="I5"/>
          <cell r="J5"/>
          <cell r="K5"/>
          <cell r="L5"/>
          <cell r="M5"/>
          <cell r="N5"/>
          <cell r="O5">
            <v>42735</v>
          </cell>
          <cell r="P5">
            <v>42735</v>
          </cell>
          <cell r="Q5">
            <v>42825</v>
          </cell>
          <cell r="R5">
            <v>42916</v>
          </cell>
          <cell r="S5">
            <v>43008</v>
          </cell>
          <cell r="T5">
            <v>43100</v>
          </cell>
          <cell r="U5">
            <v>43190</v>
          </cell>
          <cell r="V5">
            <v>43281</v>
          </cell>
          <cell r="W5">
            <v>43373</v>
          </cell>
          <cell r="X5">
            <v>43465</v>
          </cell>
          <cell r="Y5">
            <v>43555</v>
          </cell>
          <cell r="Z5">
            <v>43646</v>
          </cell>
          <cell r="AA5">
            <v>43738</v>
          </cell>
          <cell r="AB5">
            <v>43830</v>
          </cell>
          <cell r="AC5">
            <v>43921</v>
          </cell>
          <cell r="AD5">
            <v>44012</v>
          </cell>
          <cell r="AE5">
            <v>44104</v>
          </cell>
          <cell r="AF5">
            <v>44196</v>
          </cell>
          <cell r="AG5">
            <v>44286</v>
          </cell>
          <cell r="AH5">
            <v>44377</v>
          </cell>
          <cell r="AI5">
            <v>44469</v>
          </cell>
        </row>
        <row r="6">
          <cell r="A6" t="str">
            <v>Rapportdatum</v>
          </cell>
          <cell r="B6" t="str">
            <v>Rapportdatum</v>
          </cell>
          <cell r="C6" t="str">
            <v>Rapportdatum</v>
          </cell>
          <cell r="D6"/>
          <cell r="E6"/>
          <cell r="F6"/>
          <cell r="G6"/>
          <cell r="H6"/>
          <cell r="I6"/>
          <cell r="J6"/>
          <cell r="K6"/>
          <cell r="L6"/>
          <cell r="M6"/>
          <cell r="N6"/>
          <cell r="O6">
            <v>42754</v>
          </cell>
          <cell r="P6">
            <v>42754</v>
          </cell>
          <cell r="Q6">
            <v>42845</v>
          </cell>
          <cell r="R6">
            <v>42929</v>
          </cell>
          <cell r="S6">
            <v>43027</v>
          </cell>
          <cell r="T6">
            <v>43118</v>
          </cell>
          <cell r="U6">
            <v>43208</v>
          </cell>
          <cell r="V6">
            <v>43293</v>
          </cell>
          <cell r="W6">
            <v>43391</v>
          </cell>
          <cell r="X6">
            <v>43482</v>
          </cell>
          <cell r="Y6">
            <v>43571</v>
          </cell>
          <cell r="Z6">
            <v>43657</v>
          </cell>
          <cell r="AA6">
            <v>43755</v>
          </cell>
          <cell r="AB6">
            <v>43851</v>
          </cell>
          <cell r="AC6">
            <v>43942</v>
          </cell>
          <cell r="AD6">
            <v>44026</v>
          </cell>
          <cell r="AE6">
            <v>44123</v>
          </cell>
          <cell r="AF6">
            <v>44217</v>
          </cell>
          <cell r="AG6">
            <v>44306</v>
          </cell>
          <cell r="AH6">
            <v>44391</v>
          </cell>
          <cell r="AI6">
            <v>44487</v>
          </cell>
        </row>
        <row r="7">
          <cell r="G7"/>
          <cell r="H7"/>
          <cell r="I7"/>
          <cell r="J7"/>
          <cell r="K7"/>
          <cell r="L7"/>
          <cell r="M7"/>
          <cell r="N7"/>
          <cell r="O7"/>
          <cell r="P7"/>
          <cell r="Q7"/>
          <cell r="R7"/>
          <cell r="S7"/>
          <cell r="T7"/>
          <cell r="U7"/>
          <cell r="V7"/>
          <cell r="W7"/>
          <cell r="X7"/>
          <cell r="Y7"/>
          <cell r="Z7"/>
          <cell r="AA7"/>
          <cell r="AB7"/>
          <cell r="AC7"/>
          <cell r="AD7"/>
          <cell r="AE7"/>
          <cell r="AF7"/>
          <cell r="AG7"/>
          <cell r="AH7"/>
          <cell r="AI7"/>
        </row>
        <row r="8">
          <cell r="B8" t="str">
            <v>Marknadsandelar</v>
          </cell>
          <cell r="C8" t="str">
            <v>Marknadsandelar</v>
          </cell>
        </row>
        <row r="9">
          <cell r="B9" t="str">
            <v>Nasdaq Stockholm och First North:</v>
          </cell>
          <cell r="C9" t="str">
            <v>Nasdaq Stockholm och First North:</v>
          </cell>
        </row>
        <row r="10">
          <cell r="A10" t="str">
            <v>MarkAndAvslutQ</v>
          </cell>
          <cell r="B10" t="str">
            <v>Antal avslut, % - kvartal</v>
          </cell>
          <cell r="C10" t="str">
            <v>Antal avslut, % - kvartal</v>
          </cell>
          <cell r="D10"/>
          <cell r="E10"/>
          <cell r="F10"/>
          <cell r="G10">
            <v>7.5</v>
          </cell>
          <cell r="H10">
            <v>7.5</v>
          </cell>
          <cell r="I10">
            <v>9.5</v>
          </cell>
          <cell r="J10">
            <v>10.3</v>
          </cell>
          <cell r="K10">
            <v>10.8</v>
          </cell>
          <cell r="L10">
            <v>13.1</v>
          </cell>
          <cell r="M10">
            <v>11.3</v>
          </cell>
          <cell r="N10">
            <v>13</v>
          </cell>
          <cell r="O10">
            <v>15.2</v>
          </cell>
          <cell r="P10">
            <v>14.6</v>
          </cell>
          <cell r="Q10">
            <v>15.1</v>
          </cell>
          <cell r="R10">
            <v>12.9</v>
          </cell>
          <cell r="S10">
            <v>14.3</v>
          </cell>
          <cell r="T10">
            <v>14.4</v>
          </cell>
          <cell r="U10">
            <v>12</v>
          </cell>
          <cell r="V10">
            <v>10.9</v>
          </cell>
          <cell r="W10">
            <v>13.2</v>
          </cell>
          <cell r="X10">
            <v>11.7</v>
          </cell>
          <cell r="Y10">
            <v>13.2</v>
          </cell>
          <cell r="Z10">
            <v>13.3</v>
          </cell>
          <cell r="AA10">
            <v>13.6</v>
          </cell>
          <cell r="AB10">
            <v>14.54</v>
          </cell>
          <cell r="AC10">
            <v>16.600000000000001</v>
          </cell>
          <cell r="AD10">
            <v>17.5</v>
          </cell>
          <cell r="AE10">
            <v>19.899999999999999</v>
          </cell>
          <cell r="AF10">
            <v>18.3</v>
          </cell>
          <cell r="AG10">
            <v>20.7</v>
          </cell>
          <cell r="AH10">
            <v>19.3</v>
          </cell>
          <cell r="AI10">
            <v>19.7</v>
          </cell>
        </row>
        <row r="11">
          <cell r="A11" t="str">
            <v>MarkAndAvslutYTD</v>
          </cell>
          <cell r="B11" t="str">
            <v>Antal avslut, % - YTD</v>
          </cell>
          <cell r="C11" t="str">
            <v>Antal avslut, % - YTD</v>
          </cell>
          <cell r="D11"/>
          <cell r="E11"/>
          <cell r="F11"/>
          <cell r="G11">
            <v>7.5</v>
          </cell>
          <cell r="H11">
            <v>7.5</v>
          </cell>
          <cell r="I11">
            <v>9.5</v>
          </cell>
          <cell r="J11">
            <v>9.9</v>
          </cell>
          <cell r="K11">
            <v>10.199999999999999</v>
          </cell>
          <cell r="L11">
            <v>10.9</v>
          </cell>
          <cell r="M11">
            <v>11.3</v>
          </cell>
          <cell r="N11">
            <v>12.2</v>
          </cell>
          <cell r="O11">
            <v>13.2</v>
          </cell>
          <cell r="P11">
            <v>13.5</v>
          </cell>
          <cell r="Q11">
            <v>15.1</v>
          </cell>
          <cell r="R11">
            <v>14</v>
          </cell>
          <cell r="S11">
            <v>14.1</v>
          </cell>
          <cell r="T11">
            <v>14.2</v>
          </cell>
          <cell r="U11">
            <v>12</v>
          </cell>
          <cell r="V11">
            <v>11.5</v>
          </cell>
          <cell r="W11">
            <v>12</v>
          </cell>
          <cell r="X11">
            <v>11.9</v>
          </cell>
          <cell r="Y11">
            <v>13.2</v>
          </cell>
          <cell r="Z11">
            <v>13.2</v>
          </cell>
          <cell r="AA11">
            <v>13.4</v>
          </cell>
          <cell r="AB11">
            <v>13.7</v>
          </cell>
          <cell r="AC11">
            <v>16.600000000000001</v>
          </cell>
          <cell r="AD11">
            <v>17</v>
          </cell>
          <cell r="AE11">
            <v>18</v>
          </cell>
          <cell r="AF11">
            <v>18.100000000000001</v>
          </cell>
          <cell r="AG11">
            <v>20.7</v>
          </cell>
          <cell r="AH11">
            <v>20</v>
          </cell>
          <cell r="AI11">
            <v>19.899999999999999</v>
          </cell>
        </row>
        <row r="12">
          <cell r="A12" t="str">
            <v>MarkAndAvslut4Q</v>
          </cell>
          <cell r="B12" t="str">
            <v>Antal avslut, % - 4Q</v>
          </cell>
          <cell r="C12" t="str">
            <v>Antal avslut, % - 4Q</v>
          </cell>
          <cell r="D12"/>
          <cell r="E12"/>
          <cell r="F12"/>
          <cell r="G12">
            <v>7.6</v>
          </cell>
          <cell r="H12">
            <v>7.6</v>
          </cell>
          <cell r="I12">
            <v>8.1</v>
          </cell>
          <cell r="J12">
            <v>8.9</v>
          </cell>
          <cell r="K12">
            <v>9.6</v>
          </cell>
          <cell r="L12">
            <v>10.9</v>
          </cell>
          <cell r="M12">
            <v>11.4</v>
          </cell>
          <cell r="N12">
            <v>12.1</v>
          </cell>
          <cell r="O12">
            <v>13.2</v>
          </cell>
          <cell r="P12">
            <v>13.5</v>
          </cell>
          <cell r="Q12">
            <v>14.5</v>
          </cell>
          <cell r="R12">
            <v>14.5</v>
          </cell>
          <cell r="S12">
            <v>14.2</v>
          </cell>
          <cell r="T12">
            <v>14.2</v>
          </cell>
          <cell r="U12">
            <v>13.4</v>
          </cell>
          <cell r="V12">
            <v>12.9</v>
          </cell>
          <cell r="W12">
            <v>12.6</v>
          </cell>
          <cell r="X12">
            <v>11.9</v>
          </cell>
          <cell r="Y12">
            <v>12.2</v>
          </cell>
          <cell r="Z12">
            <v>12.8</v>
          </cell>
          <cell r="AA12">
            <v>13</v>
          </cell>
          <cell r="AB12">
            <v>13.7</v>
          </cell>
          <cell r="AC12">
            <v>14.5</v>
          </cell>
          <cell r="AD12">
            <v>15.6</v>
          </cell>
          <cell r="AE12">
            <v>17.100000000000001</v>
          </cell>
          <cell r="AF12">
            <v>18.100000000000001</v>
          </cell>
          <cell r="AG12">
            <v>19.100000000000001</v>
          </cell>
          <cell r="AH12"/>
          <cell r="AI12">
            <v>19.725000000000001</v>
          </cell>
        </row>
        <row r="13">
          <cell r="A13" t="str">
            <v>MarkAndOmsQ</v>
          </cell>
          <cell r="B13" t="str">
            <v>Omsättning, % - kvartal</v>
          </cell>
          <cell r="C13" t="str">
            <v>Omsättning, % - kvartal</v>
          </cell>
          <cell r="D13"/>
          <cell r="E13"/>
          <cell r="F13"/>
          <cell r="G13">
            <v>4.3</v>
          </cell>
          <cell r="H13">
            <v>4.3</v>
          </cell>
          <cell r="I13">
            <v>4.9000000000000004</v>
          </cell>
          <cell r="J13">
            <v>5.3</v>
          </cell>
          <cell r="K13">
            <v>6.6</v>
          </cell>
          <cell r="L13">
            <v>8.6999999999999993</v>
          </cell>
          <cell r="M13">
            <v>6.6</v>
          </cell>
          <cell r="N13">
            <v>6.6</v>
          </cell>
          <cell r="O13">
            <v>7.5</v>
          </cell>
          <cell r="P13">
            <v>6.5</v>
          </cell>
          <cell r="Q13">
            <v>6.5</v>
          </cell>
          <cell r="R13">
            <v>5.3</v>
          </cell>
          <cell r="S13">
            <v>6.3</v>
          </cell>
          <cell r="T13">
            <v>5.5</v>
          </cell>
          <cell r="U13">
            <v>5.6</v>
          </cell>
          <cell r="V13">
            <v>4.8</v>
          </cell>
          <cell r="W13">
            <v>6.1</v>
          </cell>
          <cell r="X13">
            <v>5.6</v>
          </cell>
          <cell r="Y13">
            <v>5.7</v>
          </cell>
          <cell r="Z13">
            <v>4.8</v>
          </cell>
          <cell r="AA13">
            <v>5.2</v>
          </cell>
          <cell r="AB13">
            <v>6</v>
          </cell>
          <cell r="AC13">
            <v>7.6</v>
          </cell>
          <cell r="AD13">
            <v>8.4</v>
          </cell>
          <cell r="AE13">
            <v>9.6</v>
          </cell>
          <cell r="AF13">
            <v>8.4</v>
          </cell>
          <cell r="AG13">
            <v>9.1999999999999993</v>
          </cell>
          <cell r="AH13">
            <v>8.3000000000000007</v>
          </cell>
          <cell r="AI13">
            <v>9.5</v>
          </cell>
        </row>
        <row r="14">
          <cell r="A14" t="str">
            <v>MarkAndOmsYTD</v>
          </cell>
          <cell r="B14" t="str">
            <v>Omsättning, % - YTD</v>
          </cell>
          <cell r="C14" t="str">
            <v>Omsättning, % - YTD</v>
          </cell>
          <cell r="D14"/>
          <cell r="E14"/>
          <cell r="F14"/>
          <cell r="G14">
            <v>4.2</v>
          </cell>
          <cell r="H14">
            <v>4.2</v>
          </cell>
          <cell r="I14">
            <v>4.9000000000000004</v>
          </cell>
          <cell r="J14">
            <v>5.0999999999999996</v>
          </cell>
          <cell r="K14">
            <v>5.6</v>
          </cell>
          <cell r="L14">
            <v>6.4</v>
          </cell>
          <cell r="M14">
            <v>6.6</v>
          </cell>
          <cell r="N14">
            <v>6.6</v>
          </cell>
          <cell r="O14">
            <v>6.9</v>
          </cell>
          <cell r="P14">
            <v>6.8</v>
          </cell>
          <cell r="Q14">
            <v>6.5</v>
          </cell>
          <cell r="R14">
            <v>5.9</v>
          </cell>
          <cell r="S14">
            <v>6.1</v>
          </cell>
          <cell r="T14">
            <v>5.9</v>
          </cell>
          <cell r="U14">
            <v>5.6</v>
          </cell>
          <cell r="V14">
            <v>5.2</v>
          </cell>
          <cell r="W14">
            <v>5.5</v>
          </cell>
          <cell r="X14">
            <v>5.5</v>
          </cell>
          <cell r="Y14">
            <v>5.7</v>
          </cell>
          <cell r="Z14">
            <v>5.3</v>
          </cell>
          <cell r="AA14">
            <v>5.2</v>
          </cell>
          <cell r="AB14">
            <v>5.4</v>
          </cell>
          <cell r="AC14">
            <v>7.6</v>
          </cell>
          <cell r="AD14">
            <v>8</v>
          </cell>
          <cell r="AE14">
            <v>8.5</v>
          </cell>
          <cell r="AF14">
            <v>8.5</v>
          </cell>
          <cell r="AG14">
            <v>9.1999999999999993</v>
          </cell>
          <cell r="AH14">
            <v>8.6999999999999993</v>
          </cell>
          <cell r="AI14">
            <v>9</v>
          </cell>
        </row>
        <row r="15">
          <cell r="A15" t="str">
            <v>MarkAndOms4Q</v>
          </cell>
          <cell r="B15" t="str">
            <v>Omsättning, % - 4Q</v>
          </cell>
          <cell r="C15" t="str">
            <v>Omsättning, % - 4Q</v>
          </cell>
          <cell r="G15">
            <v>4.2</v>
          </cell>
          <cell r="H15">
            <v>4.2</v>
          </cell>
          <cell r="I15">
            <v>4.4000000000000004</v>
          </cell>
          <cell r="J15">
            <v>4.7</v>
          </cell>
          <cell r="K15">
            <v>5.3</v>
          </cell>
          <cell r="L15">
            <v>6.4</v>
          </cell>
          <cell r="M15">
            <v>6.8</v>
          </cell>
          <cell r="N15">
            <v>7.1</v>
          </cell>
          <cell r="O15">
            <v>7.3</v>
          </cell>
          <cell r="P15">
            <v>6.8</v>
          </cell>
          <cell r="Q15">
            <v>6.8</v>
          </cell>
          <cell r="R15">
            <v>6.4</v>
          </cell>
          <cell r="S15">
            <v>6.2</v>
          </cell>
          <cell r="T15">
            <v>5.9</v>
          </cell>
          <cell r="U15">
            <v>5.7</v>
          </cell>
          <cell r="V15">
            <v>5.6</v>
          </cell>
          <cell r="W15">
            <v>5.5</v>
          </cell>
          <cell r="X15">
            <v>5.5</v>
          </cell>
          <cell r="Y15">
            <v>5.6</v>
          </cell>
          <cell r="Z15">
            <v>5.6</v>
          </cell>
          <cell r="AA15">
            <v>5.3</v>
          </cell>
          <cell r="AB15">
            <v>5.4</v>
          </cell>
          <cell r="AC15">
            <v>5.9</v>
          </cell>
          <cell r="AD15">
            <v>6.8</v>
          </cell>
          <cell r="AE15">
            <v>7.9</v>
          </cell>
          <cell r="AF15">
            <v>8.5</v>
          </cell>
          <cell r="AG15">
            <v>8.9</v>
          </cell>
          <cell r="AH15">
            <v>7.9</v>
          </cell>
          <cell r="AI15">
            <v>7.9</v>
          </cell>
        </row>
        <row r="16">
          <cell r="G16"/>
          <cell r="H16"/>
          <cell r="I16"/>
          <cell r="J16"/>
          <cell r="K16"/>
          <cell r="L16"/>
          <cell r="M16"/>
          <cell r="N16"/>
          <cell r="O16"/>
          <cell r="P16"/>
          <cell r="Q16"/>
          <cell r="R16"/>
          <cell r="S16"/>
          <cell r="T16"/>
          <cell r="U16"/>
          <cell r="V16"/>
          <cell r="W16"/>
          <cell r="X16"/>
          <cell r="Y16"/>
          <cell r="Z16"/>
          <cell r="AA16"/>
        </row>
        <row r="17">
          <cell r="B17" t="str">
            <v>Fondmarknaden (exkl PPM)</v>
          </cell>
          <cell r="C17" t="str">
            <v>Fondmarknaden (exkl PPM)</v>
          </cell>
          <cell r="G17"/>
          <cell r="H17"/>
          <cell r="I17"/>
          <cell r="J17"/>
          <cell r="K17"/>
          <cell r="L17"/>
          <cell r="M17"/>
          <cell r="N17"/>
          <cell r="O17"/>
          <cell r="P17"/>
          <cell r="Q17"/>
          <cell r="R17"/>
          <cell r="S17"/>
          <cell r="T17"/>
          <cell r="U17"/>
          <cell r="V17"/>
          <cell r="W17"/>
          <cell r="X17"/>
          <cell r="Y17"/>
          <cell r="Z17"/>
          <cell r="AA17"/>
          <cell r="AB17" t="str">
            <v>andel av utflöde</v>
          </cell>
          <cell r="AC17" t="str">
            <v>andel av utflöde</v>
          </cell>
          <cell r="AD17"/>
          <cell r="AE17"/>
          <cell r="AF17"/>
          <cell r="AG17"/>
          <cell r="AH17"/>
          <cell r="AI17"/>
        </row>
        <row r="18">
          <cell r="A18" t="str">
            <v>MarkAndNysparQ</v>
          </cell>
          <cell r="B18" t="str">
            <v>Nysparande, % - kvartal</v>
          </cell>
          <cell r="C18" t="str">
            <v>Nysparande, % - kvartal</v>
          </cell>
          <cell r="G18"/>
          <cell r="H18"/>
          <cell r="I18"/>
          <cell r="J18"/>
          <cell r="K18"/>
          <cell r="L18"/>
          <cell r="M18"/>
          <cell r="N18"/>
          <cell r="O18"/>
          <cell r="P18"/>
          <cell r="Q18"/>
          <cell r="R18"/>
          <cell r="S18"/>
          <cell r="T18"/>
          <cell r="U18"/>
          <cell r="V18"/>
          <cell r="W18"/>
          <cell r="X18"/>
          <cell r="Y18"/>
          <cell r="Z18"/>
          <cell r="AA18"/>
          <cell r="AB18">
            <v>9.4156338942063407</v>
          </cell>
          <cell r="AC18">
            <v>9.4156338942063407</v>
          </cell>
          <cell r="AD18">
            <v>19.124073718035401</v>
          </cell>
          <cell r="AE18">
            <v>17.1850711288198</v>
          </cell>
          <cell r="AF18">
            <v>17.823154447843901</v>
          </cell>
          <cell r="AG18">
            <v>27</v>
          </cell>
          <cell r="AH18">
            <v>17.4411301110758</v>
          </cell>
          <cell r="AI18">
            <v>21.287539423127601</v>
          </cell>
        </row>
        <row r="19">
          <cell r="A19" t="str">
            <v>MarkAndNysparYTD</v>
          </cell>
          <cell r="B19" t="str">
            <v>Nysparande, % - YTD</v>
          </cell>
          <cell r="C19" t="str">
            <v>Nysparande, % - YTD</v>
          </cell>
          <cell r="G19"/>
          <cell r="H19"/>
          <cell r="I19"/>
          <cell r="J19"/>
          <cell r="K19"/>
          <cell r="L19"/>
          <cell r="M19"/>
          <cell r="N19"/>
          <cell r="O19"/>
          <cell r="P19"/>
          <cell r="Q19"/>
          <cell r="R19"/>
          <cell r="S19"/>
          <cell r="T19"/>
          <cell r="U19"/>
          <cell r="V19"/>
          <cell r="W19"/>
          <cell r="X19"/>
          <cell r="Y19"/>
          <cell r="Z19"/>
          <cell r="AA19"/>
          <cell r="AB19"/>
          <cell r="AC19"/>
          <cell r="AD19"/>
          <cell r="AE19">
            <v>32.918576640191098</v>
          </cell>
          <cell r="AF19">
            <v>32.918576640191098</v>
          </cell>
          <cell r="AG19">
            <v>27</v>
          </cell>
          <cell r="AH19">
            <v>22</v>
          </cell>
          <cell r="AI19">
            <v>22</v>
          </cell>
        </row>
        <row r="20">
          <cell r="A20" t="str">
            <v>MarkAndNyspar4Q</v>
          </cell>
          <cell r="B20" t="str">
            <v>Nysparande, % - 4Q</v>
          </cell>
          <cell r="C20" t="str">
            <v>Nysparande, % - 4Q</v>
          </cell>
          <cell r="G20"/>
          <cell r="H20"/>
          <cell r="I20"/>
          <cell r="J20"/>
          <cell r="K20"/>
          <cell r="L20"/>
          <cell r="M20"/>
          <cell r="N20"/>
          <cell r="O20"/>
          <cell r="P20"/>
          <cell r="Q20"/>
          <cell r="R20"/>
          <cell r="S20"/>
          <cell r="T20"/>
          <cell r="U20"/>
          <cell r="V20"/>
          <cell r="W20"/>
          <cell r="X20"/>
          <cell r="Y20"/>
          <cell r="Z20"/>
          <cell r="AA20"/>
          <cell r="AB20"/>
          <cell r="AC20"/>
          <cell r="AD20"/>
          <cell r="AE20">
            <v>32.918576640191098</v>
          </cell>
          <cell r="AF20">
            <v>32.918576640191098</v>
          </cell>
          <cell r="AH20"/>
          <cell r="AI20">
            <v>19.529859199277901</v>
          </cell>
        </row>
        <row r="22">
          <cell r="B22" t="str">
            <v>Nettoinflöde (MSEK) - kvartal</v>
          </cell>
          <cell r="C22" t="str">
            <v>Nettoinflöde (MSEK) - kvartal</v>
          </cell>
        </row>
        <row r="23">
          <cell r="A23" t="str">
            <v>NettoinflGrundQ</v>
          </cell>
          <cell r="B23" t="str">
            <v>Grunderbjudande</v>
          </cell>
          <cell r="C23" t="str">
            <v>Grunderbjudande</v>
          </cell>
          <cell r="D23">
            <v>5522</v>
          </cell>
          <cell r="E23">
            <v>5522</v>
          </cell>
          <cell r="F23">
            <v>4040</v>
          </cell>
          <cell r="G23">
            <v>4561</v>
          </cell>
          <cell r="H23">
            <v>5939</v>
          </cell>
          <cell r="I23">
            <v>7939.7</v>
          </cell>
          <cell r="J23">
            <v>4022</v>
          </cell>
          <cell r="K23">
            <v>4154</v>
          </cell>
          <cell r="L23">
            <v>4123</v>
          </cell>
          <cell r="M23">
            <v>4525</v>
          </cell>
          <cell r="N23">
            <v>4958.2</v>
          </cell>
          <cell r="O23">
            <v>5102</v>
          </cell>
          <cell r="P23">
            <v>5457.9830662599989</v>
          </cell>
          <cell r="Q23">
            <v>7910.481252979991</v>
          </cell>
          <cell r="R23">
            <v>7206.4285610899933</v>
          </cell>
          <cell r="S23">
            <v>5353.7595602800056</v>
          </cell>
          <cell r="T23">
            <v>6601.4229058099918</v>
          </cell>
          <cell r="U23">
            <v>7073.0152325099989</v>
          </cell>
          <cell r="V23">
            <v>5121.0328322200148</v>
          </cell>
          <cell r="W23">
            <v>7179.5046112499977</v>
          </cell>
          <cell r="X23">
            <v>6881.4409721222528</v>
          </cell>
          <cell r="Y23">
            <v>7298.7897590299917</v>
          </cell>
          <cell r="Z23">
            <v>7188.4541603099869</v>
          </cell>
          <cell r="AA23">
            <v>8627.7539306400067</v>
          </cell>
          <cell r="AB23">
            <v>7966.8103195600088</v>
          </cell>
          <cell r="AC23">
            <v>19331.53934658003</v>
          </cell>
          <cell r="AD23">
            <v>13061.571032170004</v>
          </cell>
          <cell r="AE23">
            <v>13754.462136540018</v>
          </cell>
          <cell r="AF23">
            <v>17513.917525589994</v>
          </cell>
          <cell r="AG23">
            <v>28517.78427321999</v>
          </cell>
          <cell r="AH23">
            <v>18113.585649739976</v>
          </cell>
          <cell r="AI23">
            <v>16283.418950009976</v>
          </cell>
        </row>
        <row r="24">
          <cell r="A24" t="str">
            <v>NettoinflPBQ</v>
          </cell>
          <cell r="B24" t="str">
            <v>Private Banking</v>
          </cell>
          <cell r="C24" t="str">
            <v>Private Banking</v>
          </cell>
          <cell r="D24"/>
          <cell r="E24"/>
          <cell r="F24"/>
          <cell r="G24"/>
          <cell r="H24">
            <v>1945.3</v>
          </cell>
          <cell r="I24">
            <v>1945.3</v>
          </cell>
          <cell r="J24">
            <v>324</v>
          </cell>
          <cell r="K24">
            <v>694</v>
          </cell>
          <cell r="L24">
            <v>1359</v>
          </cell>
          <cell r="M24">
            <v>322</v>
          </cell>
          <cell r="N24">
            <v>4344.8</v>
          </cell>
          <cell r="O24">
            <v>743</v>
          </cell>
          <cell r="P24">
            <v>617.70146507999539</v>
          </cell>
          <cell r="Q24">
            <v>591.90536028000236</v>
          </cell>
          <cell r="R24">
            <v>975.15754036999829</v>
          </cell>
          <cell r="S24">
            <v>379.1225933300023</v>
          </cell>
          <cell r="T24">
            <v>-2880.7412556099889</v>
          </cell>
          <cell r="U24">
            <v>727.7579353399982</v>
          </cell>
          <cell r="V24">
            <v>-289.48889455001068</v>
          </cell>
          <cell r="W24">
            <v>766.06802648000121</v>
          </cell>
          <cell r="X24">
            <v>-478.94586431000141</v>
          </cell>
          <cell r="Y24">
            <v>271.91807034000215</v>
          </cell>
          <cell r="Z24">
            <v>1094.6512279400024</v>
          </cell>
          <cell r="AA24">
            <v>1285.1164688700082</v>
          </cell>
          <cell r="AB24">
            <v>-948.38430529999778</v>
          </cell>
          <cell r="AC24">
            <v>2505.4537160399723</v>
          </cell>
          <cell r="AD24">
            <v>6229.9764997300026</v>
          </cell>
          <cell r="AE24">
            <v>2130.4960298799824</v>
          </cell>
          <cell r="AF24">
            <v>1177.160582350007</v>
          </cell>
          <cell r="AG24">
            <v>1846.9344080899828</v>
          </cell>
          <cell r="AH24">
            <v>4795.5980384900013</v>
          </cell>
          <cell r="AI24">
            <v>2071.9519453000039</v>
          </cell>
        </row>
        <row r="25">
          <cell r="A25" t="str">
            <v>NettoinflProQ</v>
          </cell>
          <cell r="B25" t="str">
            <v>Pro</v>
          </cell>
          <cell r="C25" t="str">
            <v>Pro</v>
          </cell>
          <cell r="D25"/>
          <cell r="E25"/>
          <cell r="F25"/>
          <cell r="G25"/>
          <cell r="H25">
            <v>133</v>
          </cell>
          <cell r="I25">
            <v>133</v>
          </cell>
          <cell r="J25">
            <v>26</v>
          </cell>
          <cell r="K25">
            <v>160</v>
          </cell>
          <cell r="L25">
            <v>308</v>
          </cell>
          <cell r="M25">
            <v>108</v>
          </cell>
          <cell r="N25">
            <v>128</v>
          </cell>
          <cell r="O25">
            <v>77</v>
          </cell>
          <cell r="P25">
            <v>138.16671528000077</v>
          </cell>
          <cell r="Q25">
            <v>118.94651649000014</v>
          </cell>
          <cell r="R25">
            <v>528.93706666000014</v>
          </cell>
          <cell r="S25">
            <v>166.42519941000012</v>
          </cell>
          <cell r="T25">
            <v>-171.61604328000061</v>
          </cell>
          <cell r="U25">
            <v>163.22551284999992</v>
          </cell>
          <cell r="V25">
            <v>12.840283020000996</v>
          </cell>
          <cell r="W25">
            <v>433.51136703000032</v>
          </cell>
          <cell r="X25">
            <v>-39.550169870000076</v>
          </cell>
          <cell r="Y25">
            <v>-1.2842397299994133</v>
          </cell>
          <cell r="Z25">
            <v>-15.522343329999558</v>
          </cell>
          <cell r="AA25">
            <v>26.675938240000448</v>
          </cell>
          <cell r="AB25">
            <v>-203.27792310999948</v>
          </cell>
          <cell r="AC25">
            <v>48.52343778999775</v>
          </cell>
          <cell r="AD25">
            <v>87.043512589999736</v>
          </cell>
          <cell r="AE25">
            <v>444.51828604000065</v>
          </cell>
          <cell r="AF25">
            <v>-18.602731850001156</v>
          </cell>
          <cell r="AG25">
            <v>180.09631457000171</v>
          </cell>
          <cell r="AH25">
            <v>34.612049869998991</v>
          </cell>
          <cell r="AI25">
            <v>92.90199836999966</v>
          </cell>
        </row>
        <row r="26">
          <cell r="A26" t="str">
            <v>NettoinflTotaltQ</v>
          </cell>
          <cell r="B26" t="str">
            <v>Totalt</v>
          </cell>
          <cell r="C26" t="str">
            <v>Totalt</v>
          </cell>
          <cell r="D26">
            <v>5522</v>
          </cell>
          <cell r="E26">
            <v>5522</v>
          </cell>
          <cell r="F26">
            <v>4040</v>
          </cell>
          <cell r="G26">
            <v>4561</v>
          </cell>
          <cell r="H26">
            <v>5939</v>
          </cell>
          <cell r="I26">
            <v>10018</v>
          </cell>
          <cell r="J26">
            <v>4372</v>
          </cell>
          <cell r="K26">
            <v>5008</v>
          </cell>
          <cell r="L26">
            <v>5790</v>
          </cell>
          <cell r="M26">
            <v>4955</v>
          </cell>
          <cell r="N26">
            <v>9431</v>
          </cell>
          <cell r="O26">
            <v>5922</v>
          </cell>
          <cell r="P26">
            <v>6213.8512466199954</v>
          </cell>
          <cell r="Q26">
            <v>8621.3331297499935</v>
          </cell>
          <cell r="R26">
            <v>8710.5231681199912</v>
          </cell>
          <cell r="S26">
            <v>5899.3073530200081</v>
          </cell>
          <cell r="T26">
            <v>3549.0656069200027</v>
          </cell>
          <cell r="U26">
            <v>7963.9986806999968</v>
          </cell>
          <cell r="V26">
            <v>4844.3842206900053</v>
          </cell>
          <cell r="W26">
            <v>8379.0840047599995</v>
          </cell>
          <cell r="X26">
            <v>6362.9449379422513</v>
          </cell>
          <cell r="Y26">
            <v>7569.423589639995</v>
          </cell>
          <cell r="Z26">
            <v>8267.5830449199893</v>
          </cell>
          <cell r="AA26">
            <v>9939.5463377500146</v>
          </cell>
          <cell r="AB26">
            <v>6815.1480911500112</v>
          </cell>
          <cell r="AC26">
            <v>21885.516500410002</v>
          </cell>
          <cell r="AD26">
            <v>19378.591044490007</v>
          </cell>
          <cell r="AE26">
            <v>16329.47645246</v>
          </cell>
          <cell r="AF26">
            <v>18672.475376089998</v>
          </cell>
          <cell r="AG26">
            <v>30544.814995879973</v>
          </cell>
          <cell r="AH26">
            <v>22943.795738099976</v>
          </cell>
          <cell r="AI26">
            <v>18448.272893679979</v>
          </cell>
        </row>
        <row r="28">
          <cell r="A28" t="str">
            <v>NettoinflBankQ</v>
          </cell>
          <cell r="B28" t="str">
            <v>Aktie-, fond-, och sparkonton</v>
          </cell>
          <cell r="C28" t="str">
            <v>Aktie-, fond-, och sparkonton</v>
          </cell>
          <cell r="D28"/>
          <cell r="E28"/>
          <cell r="F28"/>
          <cell r="G28"/>
          <cell r="H28">
            <v>7122</v>
          </cell>
          <cell r="I28">
            <v>7122</v>
          </cell>
          <cell r="J28">
            <v>3053</v>
          </cell>
          <cell r="K28">
            <v>3720</v>
          </cell>
          <cell r="L28">
            <v>5233</v>
          </cell>
          <cell r="M28">
            <v>3295</v>
          </cell>
          <cell r="N28">
            <v>8105</v>
          </cell>
          <cell r="O28">
            <v>4370</v>
          </cell>
          <cell r="P28">
            <v>5646.7112601899962</v>
          </cell>
          <cell r="Q28">
            <v>6160.669743749997</v>
          </cell>
          <cell r="R28">
            <v>6795.2335723099923</v>
          </cell>
          <cell r="S28">
            <v>5003.8212012300091</v>
          </cell>
          <cell r="T28">
            <v>3447.3319972600007</v>
          </cell>
          <cell r="U28">
            <v>5841.8601545299989</v>
          </cell>
          <cell r="V28">
            <v>4041.4614337100047</v>
          </cell>
          <cell r="W28">
            <v>6652.744430990002</v>
          </cell>
          <cell r="X28">
            <v>7219.0273015222529</v>
          </cell>
          <cell r="Y28">
            <v>5341.0048613799963</v>
          </cell>
          <cell r="Z28">
            <v>6480.9065574299893</v>
          </cell>
          <cell r="AA28">
            <v>7696.6010882100145</v>
          </cell>
          <cell r="AB28">
            <v>6052.850861140013</v>
          </cell>
          <cell r="AC28">
            <v>16943.122822969999</v>
          </cell>
          <cell r="AD28">
            <v>16350.369604710011</v>
          </cell>
          <cell r="AE28">
            <v>12641.562522230004</v>
          </cell>
          <cell r="AF28">
            <v>16100.461881650004</v>
          </cell>
          <cell r="AG28">
            <v>23938.66993000999</v>
          </cell>
          <cell r="AH28">
            <v>15792.312700639981</v>
          </cell>
          <cell r="AI28">
            <v>14006.947418109983</v>
          </cell>
        </row>
        <row r="29">
          <cell r="A29" t="str">
            <v>NettoinflAFQ</v>
          </cell>
          <cell r="B29" t="str">
            <v>Aktie- och fondkonton</v>
          </cell>
          <cell r="C29" t="str">
            <v>Aktie- och fondkonton</v>
          </cell>
          <cell r="D29">
            <v>5522</v>
          </cell>
          <cell r="E29">
            <v>5522</v>
          </cell>
          <cell r="F29">
            <v>4040</v>
          </cell>
          <cell r="G29">
            <v>4561</v>
          </cell>
          <cell r="H29">
            <v>5939</v>
          </cell>
          <cell r="I29">
            <v>254</v>
          </cell>
          <cell r="J29">
            <v>192</v>
          </cell>
          <cell r="K29">
            <v>953</v>
          </cell>
          <cell r="L29">
            <v>2334</v>
          </cell>
          <cell r="M29">
            <v>-142</v>
          </cell>
          <cell r="N29">
            <v>4758</v>
          </cell>
          <cell r="O29">
            <v>630</v>
          </cell>
          <cell r="P29">
            <v>1642.5172606499955</v>
          </cell>
          <cell r="Q29">
            <v>-806.34388381000372</v>
          </cell>
          <cell r="R29">
            <v>890.15643353999076</v>
          </cell>
          <cell r="S29">
            <v>1046.3833263700035</v>
          </cell>
          <cell r="T29">
            <v>-1013.6051420000065</v>
          </cell>
          <cell r="U29">
            <v>499.44657753999491</v>
          </cell>
          <cell r="V29">
            <v>588.9952956800073</v>
          </cell>
          <cell r="W29">
            <v>1364.8514300800014</v>
          </cell>
          <cell r="X29">
            <v>2048.0512523300104</v>
          </cell>
          <cell r="Y29">
            <v>-64.408604620006827</v>
          </cell>
          <cell r="Z29">
            <v>1775.9521211200129</v>
          </cell>
          <cell r="AA29">
            <v>1723.8181645600043</v>
          </cell>
          <cell r="AB29">
            <v>591.07900561000486</v>
          </cell>
          <cell r="AC29">
            <v>2515.2285605000061</v>
          </cell>
          <cell r="AD29">
            <v>5560.8895168299914</v>
          </cell>
          <cell r="AE29">
            <v>1588.8829626299898</v>
          </cell>
          <cell r="AF29">
            <v>2627.0778280099912</v>
          </cell>
          <cell r="AG29">
            <v>-115.63778327999808</v>
          </cell>
          <cell r="AH29">
            <v>2954.2678585099693</v>
          </cell>
          <cell r="AI29">
            <v>2954.2678585099693</v>
          </cell>
        </row>
        <row r="30">
          <cell r="A30" t="str">
            <v>NettoinflISKQ</v>
          </cell>
          <cell r="B30" t="str">
            <v>Investeringssparkonto (ISK)</v>
          </cell>
          <cell r="C30" t="str">
            <v>Investeringssparkonto (ISK)</v>
          </cell>
          <cell r="D30"/>
          <cell r="E30"/>
          <cell r="F30"/>
          <cell r="G30"/>
          <cell r="H30">
            <v>6589</v>
          </cell>
          <cell r="I30">
            <v>6589</v>
          </cell>
          <cell r="J30">
            <v>2470</v>
          </cell>
          <cell r="K30">
            <v>2797</v>
          </cell>
          <cell r="L30">
            <v>2718</v>
          </cell>
          <cell r="M30">
            <v>2920</v>
          </cell>
          <cell r="N30">
            <v>2888</v>
          </cell>
          <cell r="O30">
            <v>3670</v>
          </cell>
          <cell r="P30">
            <v>3895.2939995400011</v>
          </cell>
          <cell r="Q30">
            <v>7139.8430652600036</v>
          </cell>
          <cell r="R30">
            <v>4163.0074906699992</v>
          </cell>
          <cell r="S30">
            <v>2773.9390211600071</v>
          </cell>
          <cell r="T30">
            <v>3816.716333590005</v>
          </cell>
          <cell r="U30">
            <v>4890.413576990004</v>
          </cell>
          <cell r="V30">
            <v>2467.5197013600041</v>
          </cell>
          <cell r="W30">
            <v>4029.1672272000037</v>
          </cell>
          <cell r="X30">
            <v>933.05847156224343</v>
          </cell>
          <cell r="Y30">
            <v>4342.4242995399909</v>
          </cell>
          <cell r="Z30">
            <v>4100.7823144300082</v>
          </cell>
          <cell r="AA30">
            <v>4817.8588210100097</v>
          </cell>
          <cell r="AB30">
            <v>4855.6236790700032</v>
          </cell>
          <cell r="AC30">
            <v>12983.852282870017</v>
          </cell>
          <cell r="AD30">
            <v>9314.6212092700171</v>
          </cell>
          <cell r="AE30">
            <v>10965.443702190016</v>
          </cell>
          <cell r="AF30">
            <v>11571.25828538002</v>
          </cell>
          <cell r="AG30">
            <v>22897.962980619988</v>
          </cell>
          <cell r="AH30">
            <v>10965.443702190016</v>
          </cell>
          <cell r="AI30">
            <v>10965.443702190016</v>
          </cell>
        </row>
        <row r="31">
          <cell r="A31" t="str">
            <v>NettoinflSparkQ</v>
          </cell>
          <cell r="B31" t="str">
            <v>Sparkonton</v>
          </cell>
          <cell r="C31" t="str">
            <v>Sparkonton</v>
          </cell>
          <cell r="D31"/>
          <cell r="E31"/>
          <cell r="F31"/>
          <cell r="G31"/>
          <cell r="H31">
            <v>279</v>
          </cell>
          <cell r="I31">
            <v>279</v>
          </cell>
          <cell r="J31">
            <v>391</v>
          </cell>
          <cell r="K31">
            <v>-30</v>
          </cell>
          <cell r="L31">
            <v>181</v>
          </cell>
          <cell r="M31">
            <v>517</v>
          </cell>
          <cell r="N31">
            <v>459</v>
          </cell>
          <cell r="O31">
            <v>70</v>
          </cell>
          <cell r="P31">
            <v>108.9</v>
          </cell>
          <cell r="Q31">
            <v>-172.82943770000304</v>
          </cell>
          <cell r="R31">
            <v>1742.0696481000023</v>
          </cell>
          <cell r="S31">
            <v>1183.4988536999983</v>
          </cell>
          <cell r="T31">
            <v>644.22080567000216</v>
          </cell>
          <cell r="U31">
            <v>452</v>
          </cell>
          <cell r="V31">
            <v>984.94643666999366</v>
          </cell>
          <cell r="W31">
            <v>1258.7257737099974</v>
          </cell>
          <cell r="X31">
            <v>4237.917577629999</v>
          </cell>
          <cell r="Y31">
            <v>1062.9891664600123</v>
          </cell>
          <cell r="Z31">
            <v>604.1721218799687</v>
          </cell>
          <cell r="AA31">
            <v>1154.9241026400005</v>
          </cell>
          <cell r="AB31">
            <v>606.14817646000461</v>
          </cell>
          <cell r="AC31">
            <v>1444.0419795999765</v>
          </cell>
          <cell r="AD31">
            <v>1474.8588786100036</v>
          </cell>
          <cell r="AE31">
            <v>87.235857409998559</v>
          </cell>
          <cell r="AF31">
            <v>1902.125768259993</v>
          </cell>
          <cell r="AG31">
            <v>1156.34473267</v>
          </cell>
          <cell r="AH31">
            <v>87.235857409998559</v>
          </cell>
          <cell r="AI31">
            <v>87.235857409998559</v>
          </cell>
        </row>
        <row r="32">
          <cell r="A32" t="str">
            <v>NettoinflSparkPlusQ</v>
          </cell>
          <cell r="B32" t="str">
            <v xml:space="preserve">   varav externa inlåningskonton</v>
          </cell>
          <cell r="C32" t="str">
            <v xml:space="preserve">   varav externa inlåningskonton</v>
          </cell>
          <cell r="D32"/>
          <cell r="E32"/>
          <cell r="F32"/>
          <cell r="G32"/>
          <cell r="H32">
            <v>355</v>
          </cell>
          <cell r="I32">
            <v>355</v>
          </cell>
          <cell r="J32">
            <v>312</v>
          </cell>
          <cell r="K32">
            <v>-64</v>
          </cell>
          <cell r="L32">
            <v>111</v>
          </cell>
          <cell r="M32">
            <v>515</v>
          </cell>
          <cell r="N32">
            <v>464</v>
          </cell>
          <cell r="O32">
            <v>48</v>
          </cell>
          <cell r="P32">
            <v>68.2</v>
          </cell>
          <cell r="Q32">
            <v>-122.95974328000295</v>
          </cell>
          <cell r="R32">
            <v>1791.4919078600021</v>
          </cell>
          <cell r="S32">
            <v>1177.6428763199983</v>
          </cell>
          <cell r="T32">
            <v>639.50270781000233</v>
          </cell>
          <cell r="U32">
            <v>454.80043046000287</v>
          </cell>
          <cell r="V32">
            <v>1005.7439934499937</v>
          </cell>
          <cell r="W32">
            <v>1287.1638752999975</v>
          </cell>
          <cell r="X32">
            <v>4099.7326503999993</v>
          </cell>
          <cell r="Y32">
            <v>1189.7959648700123</v>
          </cell>
          <cell r="Z32">
            <v>607.28778292996856</v>
          </cell>
          <cell r="AA32">
            <v>1133.9612078800008</v>
          </cell>
          <cell r="AB32">
            <v>521.15569669000479</v>
          </cell>
          <cell r="AC32">
            <v>1427.5669077099765</v>
          </cell>
          <cell r="AD32">
            <v>1479.0021211000035</v>
          </cell>
          <cell r="AE32">
            <v>168.86411490999865</v>
          </cell>
          <cell r="AF32">
            <v>1887.5378474099925</v>
          </cell>
          <cell r="AG32">
            <v>1211.5640900399999</v>
          </cell>
          <cell r="AH32">
            <v>168.86411490999865</v>
          </cell>
          <cell r="AI32">
            <v>168.86411490999865</v>
          </cell>
        </row>
        <row r="33">
          <cell r="A33" t="str">
            <v>NettoinflPensQ</v>
          </cell>
          <cell r="B33" t="str">
            <v>Pensions- och försäkringskonton</v>
          </cell>
          <cell r="C33" t="str">
            <v>Pensions- och försäkringskonton</v>
          </cell>
          <cell r="D33"/>
          <cell r="E33"/>
          <cell r="F33"/>
          <cell r="G33"/>
          <cell r="H33">
            <v>2896</v>
          </cell>
          <cell r="I33">
            <v>2896</v>
          </cell>
          <cell r="J33">
            <v>1319</v>
          </cell>
          <cell r="K33">
            <v>1288</v>
          </cell>
          <cell r="L33">
            <v>557</v>
          </cell>
          <cell r="M33">
            <v>1660</v>
          </cell>
          <cell r="N33">
            <v>1326</v>
          </cell>
          <cell r="O33">
            <v>1552</v>
          </cell>
          <cell r="P33">
            <v>567.13998642999888</v>
          </cell>
          <cell r="Q33">
            <v>2460.6633859999965</v>
          </cell>
          <cell r="R33">
            <v>1915.2895958099989</v>
          </cell>
          <cell r="S33">
            <v>895.4861517899991</v>
          </cell>
          <cell r="T33">
            <v>101.733609660002</v>
          </cell>
          <cell r="U33">
            <v>2122.1385261699979</v>
          </cell>
          <cell r="V33">
            <v>802.92278698000041</v>
          </cell>
          <cell r="W33">
            <v>1726.3395737699977</v>
          </cell>
          <cell r="X33">
            <v>-856.08236358000158</v>
          </cell>
          <cell r="Y33">
            <v>2228.4187282599987</v>
          </cell>
          <cell r="Z33">
            <v>1786.6764874899998</v>
          </cell>
          <cell r="AA33">
            <v>2242.9452495400001</v>
          </cell>
          <cell r="AB33">
            <v>762.29723000999854</v>
          </cell>
          <cell r="AC33">
            <v>4942.3936774400017</v>
          </cell>
          <cell r="AD33">
            <v>3028.2214397799958</v>
          </cell>
          <cell r="AE33">
            <v>3687.913930229995</v>
          </cell>
          <cell r="AF33">
            <v>2572.0134944399942</v>
          </cell>
          <cell r="AG33">
            <v>6606.1450658699832</v>
          </cell>
          <cell r="AH33">
            <v>7151.4830374599951</v>
          </cell>
          <cell r="AI33">
            <v>4441.3254755699954</v>
          </cell>
        </row>
        <row r="34">
          <cell r="A34" t="str">
            <v>NettoinflKFQ</v>
          </cell>
          <cell r="B34" t="str">
            <v xml:space="preserve">   varav kapitalförsäkring</v>
          </cell>
          <cell r="C34" t="str">
            <v xml:space="preserve">   varav kapitalförsäkring</v>
          </cell>
          <cell r="D34"/>
          <cell r="E34"/>
          <cell r="F34"/>
          <cell r="G34"/>
          <cell r="H34">
            <v>2377</v>
          </cell>
          <cell r="I34">
            <v>2377</v>
          </cell>
          <cell r="J34">
            <v>755</v>
          </cell>
          <cell r="K34">
            <v>746</v>
          </cell>
          <cell r="L34">
            <v>-143</v>
          </cell>
          <cell r="M34">
            <v>1125.0909478599995</v>
          </cell>
          <cell r="N34">
            <v>700.57421627999634</v>
          </cell>
          <cell r="O34">
            <v>911.59188688999973</v>
          </cell>
          <cell r="P34">
            <v>-198.34348739000086</v>
          </cell>
          <cell r="Q34">
            <v>1721.9306058499969</v>
          </cell>
          <cell r="R34">
            <v>1121.6953844799991</v>
          </cell>
          <cell r="S34">
            <v>284.41343562999919</v>
          </cell>
          <cell r="T34">
            <v>-799.1520562499984</v>
          </cell>
          <cell r="U34">
            <v>1339.8532121099977</v>
          </cell>
          <cell r="V34">
            <v>-5.60452040999985</v>
          </cell>
          <cell r="W34">
            <v>952.89394147999803</v>
          </cell>
          <cell r="X34">
            <v>-1827.9379977300016</v>
          </cell>
          <cell r="Y34">
            <v>1481.1401432599994</v>
          </cell>
          <cell r="Z34">
            <v>858.84068756999943</v>
          </cell>
          <cell r="AA34">
            <v>1313.3952182000003</v>
          </cell>
          <cell r="AB34">
            <v>-271.54502621000154</v>
          </cell>
          <cell r="AC34">
            <v>3779.8479667600018</v>
          </cell>
          <cell r="AD34">
            <v>1952.4764113999952</v>
          </cell>
          <cell r="AE34">
            <v>2618.1835978999948</v>
          </cell>
          <cell r="AF34">
            <v>1452.3340179399947</v>
          </cell>
          <cell r="AG34">
            <v>5195.6907500399848</v>
          </cell>
          <cell r="AH34">
            <v>5757.9173782099942</v>
          </cell>
          <cell r="AI34">
            <v>2817.699160559996</v>
          </cell>
        </row>
        <row r="35">
          <cell r="A35" t="str">
            <v>NettoinflTjpQ</v>
          </cell>
          <cell r="B35" t="str">
            <v xml:space="preserve">   varav tjänstepension </v>
          </cell>
          <cell r="C35" t="str">
            <v xml:space="preserve">   varav tjänstepension </v>
          </cell>
          <cell r="D35"/>
          <cell r="E35"/>
          <cell r="F35"/>
          <cell r="G35"/>
          <cell r="H35">
            <v>472</v>
          </cell>
          <cell r="I35">
            <v>472</v>
          </cell>
          <cell r="J35">
            <v>529</v>
          </cell>
          <cell r="K35">
            <v>518</v>
          </cell>
          <cell r="L35">
            <v>679</v>
          </cell>
          <cell r="M35">
            <v>590</v>
          </cell>
          <cell r="N35">
            <v>665</v>
          </cell>
          <cell r="O35">
            <v>660</v>
          </cell>
          <cell r="P35">
            <v>766.2102781000001</v>
          </cell>
          <cell r="Q35">
            <v>774.30705864999936</v>
          </cell>
          <cell r="R35">
            <v>777.42295465999985</v>
          </cell>
          <cell r="S35">
            <v>634.00908588999994</v>
          </cell>
          <cell r="T35">
            <v>867.3997212400003</v>
          </cell>
          <cell r="U35">
            <v>796.66995287999998</v>
          </cell>
          <cell r="V35">
            <v>814.81306900000027</v>
          </cell>
          <cell r="W35">
            <v>763.28867568999954</v>
          </cell>
          <cell r="X35">
            <v>952.20960766000007</v>
          </cell>
          <cell r="Y35">
            <v>757.61847049999994</v>
          </cell>
          <cell r="Z35">
            <v>890.78534038000043</v>
          </cell>
          <cell r="AA35">
            <v>907.60677920999979</v>
          </cell>
          <cell r="AB35">
            <v>939.5130059899999</v>
          </cell>
          <cell r="AC35">
            <v>1113.7188968999997</v>
          </cell>
          <cell r="AD35">
            <v>1029.1523358500003</v>
          </cell>
          <cell r="AE35">
            <v>1014.1966344499999</v>
          </cell>
          <cell r="AF35">
            <v>1129.3775953099998</v>
          </cell>
          <cell r="AG35">
            <v>1242.1075091600005</v>
          </cell>
          <cell r="AH35">
            <v>1267.8672688600002</v>
          </cell>
          <cell r="AI35">
            <v>1423.09655632</v>
          </cell>
        </row>
        <row r="37">
          <cell r="A37" t="str">
            <v>NettoinflSparkapQ</v>
          </cell>
          <cell r="B37" t="str">
            <v>Nettoinflöde/Sparkapital, %</v>
          </cell>
          <cell r="C37" t="str">
            <v>Nettoinflöde/Sparkapital, %</v>
          </cell>
          <cell r="D37" t="e">
            <v>#DIV/0!</v>
          </cell>
          <cell r="E37" t="e">
            <v>#DIV/0!</v>
          </cell>
          <cell r="F37" t="e">
            <v>#DIV/0!</v>
          </cell>
          <cell r="G37" t="e">
            <v>#DIV/0!</v>
          </cell>
          <cell r="H37" t="e">
            <v>#DIV/0!</v>
          </cell>
          <cell r="I37" t="e">
            <v>#DIV/0!</v>
          </cell>
          <cell r="J37">
            <v>0.10047978853213957</v>
          </cell>
          <cell r="K37">
            <v>0.11395447098304913</v>
          </cell>
          <cell r="L37">
            <v>0.13113537127934308</v>
          </cell>
          <cell r="M37">
            <v>0.1000054521847891</v>
          </cell>
          <cell r="N37">
            <v>0.19283640025421997</v>
          </cell>
          <cell r="O37">
            <v>0.1150693041969659</v>
          </cell>
          <cell r="P37">
            <v>0.10786597429156392</v>
          </cell>
          <cell r="Q37">
            <v>0.14420274781085274</v>
          </cell>
          <cell r="R37">
            <v>0.13660812787897522</v>
          </cell>
          <cell r="S37">
            <v>8.728437451873286E-2</v>
          </cell>
          <cell r="T37">
            <v>5.0524483155713777E-2</v>
          </cell>
          <cell r="U37">
            <v>0.11259280231075415</v>
          </cell>
          <cell r="V37">
            <v>6.7115179179312714E-2</v>
          </cell>
          <cell r="W37">
            <v>0.10912272978078591</v>
          </cell>
          <cell r="X37">
            <v>7.6897575660601736E-2</v>
          </cell>
          <cell r="Y37">
            <v>0.10093261091960719</v>
          </cell>
          <cell r="Z37">
            <v>9.8521071552897979E-2</v>
          </cell>
          <cell r="AA37">
            <v>0.11065883340677683</v>
          </cell>
          <cell r="AB37">
            <v>7.2293071646280849E-2</v>
          </cell>
          <cell r="AC37">
            <v>0.2147119103486344</v>
          </cell>
          <cell r="AD37">
            <v>0.210542592146854</v>
          </cell>
          <cell r="AE37">
            <v>0.14692054257876574</v>
          </cell>
          <cell r="AF37">
            <v>0.1452567504527249</v>
          </cell>
          <cell r="AG37">
            <v>0.21415828552143965</v>
          </cell>
          <cell r="AH37">
            <v>0.1403409086780085</v>
          </cell>
          <cell r="AI37">
            <v>0.10341353556593291</v>
          </cell>
        </row>
        <row r="39">
          <cell r="B39" t="str">
            <v>Nettoinflöde (MSEK) - YTD</v>
          </cell>
          <cell r="C39" t="str">
            <v>Nettoinflöde (MSEK) - YTD</v>
          </cell>
        </row>
        <row r="40">
          <cell r="A40" t="str">
            <v>NettoinflGrundYTD</v>
          </cell>
          <cell r="B40" t="str">
            <v>Grunderbjudande</v>
          </cell>
          <cell r="C40" t="str">
            <v>Grunderbjudande</v>
          </cell>
          <cell r="D40">
            <v>5522</v>
          </cell>
          <cell r="E40">
            <v>5522</v>
          </cell>
          <cell r="F40">
            <v>9562</v>
          </cell>
          <cell r="G40">
            <v>14123</v>
          </cell>
          <cell r="H40">
            <v>20062</v>
          </cell>
          <cell r="I40">
            <v>7939.7</v>
          </cell>
          <cell r="J40">
            <v>11961.7</v>
          </cell>
          <cell r="K40">
            <v>16115.7</v>
          </cell>
          <cell r="L40">
            <v>20238.7</v>
          </cell>
          <cell r="M40">
            <v>4525</v>
          </cell>
          <cell r="N40">
            <v>9483.2000000000007</v>
          </cell>
          <cell r="O40">
            <v>14585.2</v>
          </cell>
          <cell r="P40">
            <v>20043.18306626</v>
          </cell>
          <cell r="Q40">
            <v>7910.481252979991</v>
          </cell>
          <cell r="R40">
            <v>15116.909814069984</v>
          </cell>
          <cell r="S40">
            <v>20470.669374349989</v>
          </cell>
          <cell r="T40">
            <v>27072.092280159981</v>
          </cell>
          <cell r="U40">
            <v>7073.0152325099989</v>
          </cell>
          <cell r="V40">
            <v>12194.048064730014</v>
          </cell>
          <cell r="W40">
            <v>19373.552675980012</v>
          </cell>
          <cell r="X40">
            <v>26254.993648102267</v>
          </cell>
          <cell r="Y40">
            <v>7298.7897590299917</v>
          </cell>
          <cell r="Z40">
            <v>14487.243919339979</v>
          </cell>
          <cell r="AA40">
            <v>23114.997849979984</v>
          </cell>
          <cell r="AB40">
            <v>31081.808169539992</v>
          </cell>
          <cell r="AC40">
            <v>19331.53934658003</v>
          </cell>
          <cell r="AD40">
            <v>32393.110378750032</v>
          </cell>
          <cell r="AE40">
            <v>46147.572515290049</v>
          </cell>
          <cell r="AF40">
            <v>63661.490040880046</v>
          </cell>
          <cell r="AG40">
            <v>28517.78427321999</v>
          </cell>
          <cell r="AH40">
            <v>46631.369922959966</v>
          </cell>
          <cell r="AI40">
            <v>62914.788872969941</v>
          </cell>
        </row>
        <row r="41">
          <cell r="A41" t="str">
            <v>NettoinflPBYTD</v>
          </cell>
          <cell r="B41" t="str">
            <v>Private Banking</v>
          </cell>
          <cell r="C41" t="str">
            <v>Private Banking</v>
          </cell>
          <cell r="D41">
            <v>0</v>
          </cell>
          <cell r="E41">
            <v>0</v>
          </cell>
          <cell r="F41">
            <v>0</v>
          </cell>
          <cell r="G41">
            <v>0</v>
          </cell>
          <cell r="H41">
            <v>0</v>
          </cell>
          <cell r="I41">
            <v>1945.3</v>
          </cell>
          <cell r="J41">
            <v>2269.3000000000002</v>
          </cell>
          <cell r="K41">
            <v>2963.3</v>
          </cell>
          <cell r="L41">
            <v>4322.3</v>
          </cell>
          <cell r="M41">
            <v>322</v>
          </cell>
          <cell r="N41">
            <v>4666.8</v>
          </cell>
          <cell r="O41">
            <v>5409.8</v>
          </cell>
          <cell r="P41">
            <v>6027.5014650799958</v>
          </cell>
          <cell r="Q41">
            <v>591.90536028000236</v>
          </cell>
          <cell r="R41">
            <v>1567.0629006500008</v>
          </cell>
          <cell r="S41">
            <v>1946.185493980003</v>
          </cell>
          <cell r="T41">
            <v>-934.55576162998591</v>
          </cell>
          <cell r="U41">
            <v>727.7579353399982</v>
          </cell>
          <cell r="V41">
            <v>438.26904078998751</v>
          </cell>
          <cell r="W41">
            <v>1204.3370672699887</v>
          </cell>
          <cell r="X41">
            <v>725.39120295998725</v>
          </cell>
          <cell r="Y41">
            <v>271.91807034000215</v>
          </cell>
          <cell r="Z41">
            <v>1366.5692982800047</v>
          </cell>
          <cell r="AA41">
            <v>2651.6857671500129</v>
          </cell>
          <cell r="AB41">
            <v>1703.3014618500151</v>
          </cell>
          <cell r="AC41">
            <v>2505.4537160399723</v>
          </cell>
          <cell r="AD41">
            <v>8735.4302157699749</v>
          </cell>
          <cell r="AE41">
            <v>10865.926245649956</v>
          </cell>
          <cell r="AF41">
            <v>12043.086827999963</v>
          </cell>
          <cell r="AG41">
            <v>1846.9344080899828</v>
          </cell>
          <cell r="AH41">
            <v>6642.532446579984</v>
          </cell>
          <cell r="AI41">
            <v>8714.4843918799888</v>
          </cell>
        </row>
        <row r="42">
          <cell r="A42" t="str">
            <v>NettoinflProYTD</v>
          </cell>
          <cell r="B42" t="str">
            <v>Pro</v>
          </cell>
          <cell r="C42" t="str">
            <v>Pro</v>
          </cell>
          <cell r="D42">
            <v>0</v>
          </cell>
          <cell r="E42">
            <v>0</v>
          </cell>
          <cell r="F42">
            <v>0</v>
          </cell>
          <cell r="G42">
            <v>0</v>
          </cell>
          <cell r="H42">
            <v>0</v>
          </cell>
          <cell r="I42">
            <v>133</v>
          </cell>
          <cell r="J42">
            <v>159</v>
          </cell>
          <cell r="K42">
            <v>319</v>
          </cell>
          <cell r="L42">
            <v>627</v>
          </cell>
          <cell r="M42">
            <v>108</v>
          </cell>
          <cell r="N42">
            <v>236</v>
          </cell>
          <cell r="O42">
            <v>313</v>
          </cell>
          <cell r="P42">
            <v>451.16671528000074</v>
          </cell>
          <cell r="Q42">
            <v>118.94651649000014</v>
          </cell>
          <cell r="R42">
            <v>647.88358315000028</v>
          </cell>
          <cell r="S42">
            <v>814.3087825600004</v>
          </cell>
          <cell r="T42">
            <v>642.69273927999984</v>
          </cell>
          <cell r="U42">
            <v>163.22551284999992</v>
          </cell>
          <cell r="V42">
            <v>176.0657958700009</v>
          </cell>
          <cell r="W42">
            <v>609.57716290000121</v>
          </cell>
          <cell r="X42">
            <v>570.02699303000111</v>
          </cell>
          <cell r="Y42">
            <v>-1.2842397299994133</v>
          </cell>
          <cell r="Z42">
            <v>-16.806583059998971</v>
          </cell>
          <cell r="AA42">
            <v>9.8693551800014774</v>
          </cell>
          <cell r="AB42">
            <v>-193.40856792999801</v>
          </cell>
          <cell r="AC42">
            <v>48.52343778999775</v>
          </cell>
          <cell r="AD42">
            <v>135.56695037999748</v>
          </cell>
          <cell r="AE42">
            <v>580.08523641999818</v>
          </cell>
          <cell r="AF42">
            <v>561.48250456999699</v>
          </cell>
          <cell r="AG42">
            <v>180.09631457000171</v>
          </cell>
          <cell r="AH42">
            <v>214.70836444000071</v>
          </cell>
          <cell r="AI42">
            <v>307.61036281000037</v>
          </cell>
        </row>
        <row r="43">
          <cell r="A43" t="str">
            <v>NettoinflTotaltYTD</v>
          </cell>
          <cell r="B43" t="str">
            <v>Totalt</v>
          </cell>
          <cell r="C43" t="str">
            <v>Totalt</v>
          </cell>
          <cell r="D43">
            <v>5522</v>
          </cell>
          <cell r="E43">
            <v>5522</v>
          </cell>
          <cell r="F43">
            <v>9562</v>
          </cell>
          <cell r="G43">
            <v>14123</v>
          </cell>
          <cell r="H43">
            <v>20062</v>
          </cell>
          <cell r="I43">
            <v>10018</v>
          </cell>
          <cell r="J43">
            <v>14390</v>
          </cell>
          <cell r="K43">
            <v>19398</v>
          </cell>
          <cell r="L43">
            <v>25188</v>
          </cell>
          <cell r="M43">
            <v>4955</v>
          </cell>
          <cell r="N43">
            <v>14386</v>
          </cell>
          <cell r="O43">
            <v>20308</v>
          </cell>
          <cell r="P43">
            <v>26521.851246619997</v>
          </cell>
          <cell r="Q43">
            <v>8621.3331297499935</v>
          </cell>
          <cell r="R43">
            <v>17331.856297869985</v>
          </cell>
          <cell r="S43">
            <v>23231.163650889994</v>
          </cell>
          <cell r="T43">
            <v>26780.229257809995</v>
          </cell>
          <cell r="U43">
            <v>7963.9986806999968</v>
          </cell>
          <cell r="V43">
            <v>12808.382901390003</v>
          </cell>
          <cell r="W43">
            <v>21187.466906150003</v>
          </cell>
          <cell r="X43">
            <v>27550.411844092254</v>
          </cell>
          <cell r="Y43">
            <v>7569.423589639995</v>
          </cell>
          <cell r="Z43">
            <v>15837.006634559984</v>
          </cell>
          <cell r="AA43">
            <v>25776.552972309997</v>
          </cell>
          <cell r="AB43">
            <v>32591.701063460008</v>
          </cell>
          <cell r="AC43">
            <v>21885.516500410002</v>
          </cell>
          <cell r="AD43">
            <v>41264.107544900005</v>
          </cell>
          <cell r="AE43">
            <v>57593.583997360009</v>
          </cell>
          <cell r="AF43">
            <v>76266.05937345</v>
          </cell>
          <cell r="AG43">
            <v>30544.814995879973</v>
          </cell>
          <cell r="AH43">
            <v>53488.610733979949</v>
          </cell>
          <cell r="AI43">
            <v>71936.883627659932</v>
          </cell>
        </row>
        <row r="44">
          <cell r="K44"/>
          <cell r="O44"/>
          <cell r="S44"/>
          <cell r="W44"/>
          <cell r="AA44"/>
          <cell r="AE44"/>
          <cell r="AI44"/>
        </row>
        <row r="45">
          <cell r="A45" t="str">
            <v>NettoinflBankYTD</v>
          </cell>
          <cell r="B45" t="str">
            <v>Aktie-, fond-, och sparkonton</v>
          </cell>
          <cell r="C45" t="str">
            <v>Aktie-, fond-, och sparkonton</v>
          </cell>
          <cell r="D45"/>
          <cell r="E45"/>
          <cell r="F45"/>
          <cell r="G45"/>
          <cell r="H45">
            <v>7122</v>
          </cell>
          <cell r="I45">
            <v>7122</v>
          </cell>
          <cell r="J45">
            <v>10175</v>
          </cell>
          <cell r="K45">
            <v>13895</v>
          </cell>
          <cell r="L45">
            <v>19128</v>
          </cell>
          <cell r="M45">
            <v>3295</v>
          </cell>
          <cell r="N45">
            <v>11400</v>
          </cell>
          <cell r="O45">
            <v>15770</v>
          </cell>
          <cell r="P45">
            <v>21416.711260189997</v>
          </cell>
          <cell r="Q45">
            <v>6160.669743749997</v>
          </cell>
          <cell r="R45">
            <v>12955.90331605999</v>
          </cell>
          <cell r="S45">
            <v>17959.72451729</v>
          </cell>
          <cell r="T45">
            <v>21407.05651455</v>
          </cell>
          <cell r="U45">
            <v>5841.8601545299989</v>
          </cell>
          <cell r="V45">
            <v>9883.3215882400036</v>
          </cell>
          <cell r="W45">
            <v>16536.066019230006</v>
          </cell>
          <cell r="X45">
            <v>23755.093320752261</v>
          </cell>
          <cell r="Y45">
            <v>5341.0048613799963</v>
          </cell>
          <cell r="Z45">
            <v>11821.911418809985</v>
          </cell>
          <cell r="AA45">
            <v>19518.512507019997</v>
          </cell>
          <cell r="AB45">
            <v>25571.363368160011</v>
          </cell>
          <cell r="AC45">
            <v>16943.122822969999</v>
          </cell>
          <cell r="AD45">
            <v>33293.492427680008</v>
          </cell>
          <cell r="AE45">
            <v>45935.054949910016</v>
          </cell>
          <cell r="AF45">
            <v>62035.516831560017</v>
          </cell>
          <cell r="AG45">
            <v>23938.66993000999</v>
          </cell>
          <cell r="AH45">
            <v>39730.982630649974</v>
          </cell>
          <cell r="AI45">
            <v>53737.930048759954</v>
          </cell>
        </row>
        <row r="46">
          <cell r="A46" t="str">
            <v>NettoinflAFYTD</v>
          </cell>
          <cell r="B46" t="str">
            <v>Aktie- och fondkonton</v>
          </cell>
          <cell r="C46" t="str">
            <v>Aktie- och fondkonton</v>
          </cell>
          <cell r="D46">
            <v>5522</v>
          </cell>
          <cell r="E46">
            <v>5522</v>
          </cell>
          <cell r="F46">
            <v>9562</v>
          </cell>
          <cell r="G46">
            <v>14123</v>
          </cell>
          <cell r="H46">
            <v>20062</v>
          </cell>
          <cell r="I46">
            <v>254</v>
          </cell>
          <cell r="J46">
            <v>446</v>
          </cell>
          <cell r="K46">
            <v>1399</v>
          </cell>
          <cell r="L46">
            <v>3733</v>
          </cell>
          <cell r="M46">
            <v>-142</v>
          </cell>
          <cell r="N46">
            <v>4616</v>
          </cell>
          <cell r="O46">
            <v>5246</v>
          </cell>
          <cell r="P46">
            <v>6888.5172606499955</v>
          </cell>
          <cell r="Q46">
            <v>-806.34388381000372</v>
          </cell>
          <cell r="R46">
            <v>83.81254972998704</v>
          </cell>
          <cell r="S46">
            <v>1130.1958760999905</v>
          </cell>
          <cell r="T46">
            <v>116.59073409998405</v>
          </cell>
          <cell r="U46">
            <v>499.44657753999491</v>
          </cell>
          <cell r="V46">
            <v>1088.4418732200022</v>
          </cell>
          <cell r="W46">
            <v>2453.2933033000036</v>
          </cell>
          <cell r="X46">
            <v>4501.3445556300139</v>
          </cell>
          <cell r="Y46">
            <v>-64.408604620006827</v>
          </cell>
          <cell r="Z46">
            <v>1711.543516500006</v>
          </cell>
          <cell r="AA46">
            <v>3435.3616810600106</v>
          </cell>
          <cell r="AB46">
            <v>4026.4406866700156</v>
          </cell>
          <cell r="AC46">
            <v>2515.2285605000061</v>
          </cell>
          <cell r="AD46">
            <v>8076.1180773299975</v>
          </cell>
          <cell r="AE46">
            <v>9665.0010399599869</v>
          </cell>
          <cell r="AF46">
            <v>12292.078867969978</v>
          </cell>
          <cell r="AG46">
            <v>-115.63778327999808</v>
          </cell>
          <cell r="AH46">
            <v>-115.63778327999808</v>
          </cell>
          <cell r="AI46">
            <v>2838.6300752299712</v>
          </cell>
        </row>
        <row r="47">
          <cell r="A47" t="str">
            <v>NettoinflISKYTD</v>
          </cell>
          <cell r="B47" t="str">
            <v>Investeringssparkonto (ISK)</v>
          </cell>
          <cell r="C47" t="str">
            <v>Investeringssparkonto (ISK)</v>
          </cell>
          <cell r="D47">
            <v>0</v>
          </cell>
          <cell r="E47">
            <v>0</v>
          </cell>
          <cell r="F47">
            <v>0</v>
          </cell>
          <cell r="G47">
            <v>0</v>
          </cell>
          <cell r="H47">
            <v>0</v>
          </cell>
          <cell r="I47">
            <v>6589</v>
          </cell>
          <cell r="J47">
            <v>9059</v>
          </cell>
          <cell r="K47">
            <v>11856</v>
          </cell>
          <cell r="L47">
            <v>14574</v>
          </cell>
          <cell r="M47">
            <v>2920</v>
          </cell>
          <cell r="N47">
            <v>5808</v>
          </cell>
          <cell r="O47">
            <v>9478</v>
          </cell>
          <cell r="P47">
            <v>13373.293999540001</v>
          </cell>
          <cell r="Q47">
            <v>7139.8430652600036</v>
          </cell>
          <cell r="R47">
            <v>11302.850555930003</v>
          </cell>
          <cell r="S47">
            <v>14076.78957709001</v>
          </cell>
          <cell r="T47">
            <v>17893.505910680014</v>
          </cell>
          <cell r="U47">
            <v>4890.413576990004</v>
          </cell>
          <cell r="V47">
            <v>7357.9332783500085</v>
          </cell>
          <cell r="W47">
            <v>11387.100505550012</v>
          </cell>
          <cell r="X47">
            <v>12320.158977112254</v>
          </cell>
          <cell r="Y47">
            <v>4342.4242995399909</v>
          </cell>
          <cell r="Z47">
            <v>8443.20661397</v>
          </cell>
          <cell r="AA47">
            <v>13261.06543498001</v>
          </cell>
          <cell r="AB47">
            <v>18116.689114050012</v>
          </cell>
          <cell r="AC47">
            <v>12983.852282870017</v>
          </cell>
          <cell r="AD47">
            <v>22298.473492140034</v>
          </cell>
          <cell r="AE47">
            <v>33263.917194330046</v>
          </cell>
          <cell r="AF47">
            <v>44835.175479710066</v>
          </cell>
          <cell r="AG47">
            <v>22897.962980619988</v>
          </cell>
          <cell r="AH47">
            <v>22897.962980619988</v>
          </cell>
          <cell r="AI47">
            <v>33863.406682810004</v>
          </cell>
        </row>
        <row r="48">
          <cell r="A48" t="str">
            <v>NettoinflSparkYTD</v>
          </cell>
          <cell r="B48" t="str">
            <v>Sparkonton</v>
          </cell>
          <cell r="C48" t="str">
            <v>Sparkonton</v>
          </cell>
          <cell r="D48">
            <v>0</v>
          </cell>
          <cell r="E48">
            <v>0</v>
          </cell>
          <cell r="F48">
            <v>0</v>
          </cell>
          <cell r="G48">
            <v>0</v>
          </cell>
          <cell r="H48">
            <v>0</v>
          </cell>
          <cell r="I48">
            <v>279</v>
          </cell>
          <cell r="J48">
            <v>670</v>
          </cell>
          <cell r="K48">
            <v>640</v>
          </cell>
          <cell r="L48">
            <v>821</v>
          </cell>
          <cell r="M48">
            <v>517</v>
          </cell>
          <cell r="N48">
            <v>976</v>
          </cell>
          <cell r="O48">
            <v>1046</v>
          </cell>
          <cell r="P48">
            <v>1154.9000000000001</v>
          </cell>
          <cell r="Q48">
            <v>-172.82943770000304</v>
          </cell>
          <cell r="R48">
            <v>1569.2402103999993</v>
          </cell>
          <cell r="S48">
            <v>2752.7390640999974</v>
          </cell>
          <cell r="T48">
            <v>3396.9598697699994</v>
          </cell>
          <cell r="U48">
            <v>452</v>
          </cell>
          <cell r="V48">
            <v>1436.9464366699935</v>
          </cell>
          <cell r="W48">
            <v>2695.6722103799912</v>
          </cell>
          <cell r="X48">
            <v>6933.5897880099901</v>
          </cell>
          <cell r="Y48">
            <v>1062.9891664600123</v>
          </cell>
          <cell r="Z48">
            <v>1667.161288339981</v>
          </cell>
          <cell r="AA48">
            <v>2822.0853909799816</v>
          </cell>
          <cell r="AB48">
            <v>3428.2335674399865</v>
          </cell>
          <cell r="AC48">
            <v>1444.0419795999765</v>
          </cell>
          <cell r="AD48">
            <v>2918.90085820998</v>
          </cell>
          <cell r="AE48">
            <v>3006.1367156199785</v>
          </cell>
          <cell r="AF48">
            <v>4908.2624838799711</v>
          </cell>
          <cell r="AG48">
            <v>1156.34473267</v>
          </cell>
          <cell r="AH48">
            <v>1156.34473267</v>
          </cell>
          <cell r="AI48">
            <v>1243.5805900799985</v>
          </cell>
        </row>
        <row r="49">
          <cell r="A49" t="str">
            <v>NettoinflSparkPlusYTD</v>
          </cell>
          <cell r="B49" t="str">
            <v xml:space="preserve">   varav externa inlåningskonton</v>
          </cell>
          <cell r="C49" t="str">
            <v xml:space="preserve">   varav externa inlåningskonton</v>
          </cell>
          <cell r="D49">
            <v>0</v>
          </cell>
          <cell r="E49">
            <v>0</v>
          </cell>
          <cell r="F49">
            <v>0</v>
          </cell>
          <cell r="G49">
            <v>0</v>
          </cell>
          <cell r="H49">
            <v>0</v>
          </cell>
          <cell r="I49">
            <v>355</v>
          </cell>
          <cell r="J49">
            <v>667</v>
          </cell>
          <cell r="K49">
            <v>603</v>
          </cell>
          <cell r="L49">
            <v>714</v>
          </cell>
          <cell r="M49">
            <v>515</v>
          </cell>
          <cell r="N49">
            <v>979</v>
          </cell>
          <cell r="O49">
            <v>1027</v>
          </cell>
          <cell r="P49">
            <v>1095.2</v>
          </cell>
          <cell r="Q49">
            <v>-122.95974328000295</v>
          </cell>
          <cell r="R49">
            <v>1668.5321645799991</v>
          </cell>
          <cell r="S49">
            <v>2846.1750408999974</v>
          </cell>
          <cell r="T49">
            <v>3485.6777487099998</v>
          </cell>
          <cell r="U49">
            <v>454.80043046000287</v>
          </cell>
          <cell r="V49">
            <v>1460.5444239099966</v>
          </cell>
          <cell r="W49">
            <v>2747.708299209994</v>
          </cell>
          <cell r="X49">
            <v>6847.4409496099934</v>
          </cell>
          <cell r="Y49">
            <v>1189.7959648700123</v>
          </cell>
          <cell r="Z49">
            <v>1797.0837477999808</v>
          </cell>
          <cell r="AA49">
            <v>2931.0449556799813</v>
          </cell>
          <cell r="AB49">
            <v>3452.2006523699861</v>
          </cell>
          <cell r="AC49">
            <v>1427.5669077099765</v>
          </cell>
          <cell r="AD49">
            <v>2906.56902880998</v>
          </cell>
          <cell r="AE49">
            <v>3075.4331437199785</v>
          </cell>
          <cell r="AF49">
            <v>4962.9709911299706</v>
          </cell>
          <cell r="AG49">
            <v>1211.5640900399999</v>
          </cell>
          <cell r="AH49">
            <v>1211.5640900399999</v>
          </cell>
          <cell r="AI49">
            <v>1380.4282049499984</v>
          </cell>
        </row>
        <row r="50">
          <cell r="A50" t="str">
            <v>NettoinflPensYTD</v>
          </cell>
          <cell r="B50" t="str">
            <v>Pensions- och försäkringskonton</v>
          </cell>
          <cell r="C50" t="str">
            <v>Pensions- och försäkringskonton</v>
          </cell>
          <cell r="D50">
            <v>0</v>
          </cell>
          <cell r="E50">
            <v>0</v>
          </cell>
          <cell r="F50">
            <v>0</v>
          </cell>
          <cell r="G50">
            <v>0</v>
          </cell>
          <cell r="H50">
            <v>0</v>
          </cell>
          <cell r="I50">
            <v>2896</v>
          </cell>
          <cell r="J50">
            <v>4215</v>
          </cell>
          <cell r="K50">
            <v>5503</v>
          </cell>
          <cell r="L50">
            <v>6060</v>
          </cell>
          <cell r="M50">
            <v>1660</v>
          </cell>
          <cell r="N50">
            <v>2986</v>
          </cell>
          <cell r="O50">
            <v>4538</v>
          </cell>
          <cell r="P50">
            <v>5105.1399864299992</v>
          </cell>
          <cell r="Q50">
            <v>2460.6633859999965</v>
          </cell>
          <cell r="R50">
            <v>4375.9529818099954</v>
          </cell>
          <cell r="S50">
            <v>5271.4391335999944</v>
          </cell>
          <cell r="T50">
            <v>5373.1727432599964</v>
          </cell>
          <cell r="U50">
            <v>2122.1385261699979</v>
          </cell>
          <cell r="V50">
            <v>2925.0613131499986</v>
          </cell>
          <cell r="W50">
            <v>4651.4008869199961</v>
          </cell>
          <cell r="X50">
            <v>3795.3185233399945</v>
          </cell>
          <cell r="Y50">
            <v>2228.4187282599987</v>
          </cell>
          <cell r="Z50">
            <v>4015.0952157499987</v>
          </cell>
          <cell r="AA50">
            <v>6258.0404652899988</v>
          </cell>
          <cell r="AB50">
            <v>7020.337695299997</v>
          </cell>
          <cell r="AC50">
            <v>4942.3936774400017</v>
          </cell>
          <cell r="AD50">
            <v>7970.615117219997</v>
          </cell>
          <cell r="AE50">
            <v>11658.529047449993</v>
          </cell>
          <cell r="AF50">
            <v>14230.542541889987</v>
          </cell>
          <cell r="AG50">
            <v>6606.1450658699832</v>
          </cell>
          <cell r="AH50">
            <v>13757.628103329978</v>
          </cell>
          <cell r="AI50">
            <v>18198.953578899975</v>
          </cell>
        </row>
        <row r="51">
          <cell r="A51" t="str">
            <v>NettoinflKFYTD</v>
          </cell>
          <cell r="B51" t="str">
            <v xml:space="preserve">   varav kapitalförsäkring</v>
          </cell>
          <cell r="C51" t="str">
            <v xml:space="preserve">   varav kapitalförsäkring</v>
          </cell>
          <cell r="D51">
            <v>0</v>
          </cell>
          <cell r="E51">
            <v>0</v>
          </cell>
          <cell r="F51">
            <v>0</v>
          </cell>
          <cell r="G51">
            <v>0</v>
          </cell>
          <cell r="H51">
            <v>0</v>
          </cell>
          <cell r="I51">
            <v>2377</v>
          </cell>
          <cell r="J51">
            <v>3132</v>
          </cell>
          <cell r="K51">
            <v>3878</v>
          </cell>
          <cell r="L51">
            <v>3735</v>
          </cell>
          <cell r="M51">
            <v>1125.0909478599995</v>
          </cell>
          <cell r="N51">
            <v>1825.6651641399958</v>
          </cell>
          <cell r="O51">
            <v>2737.2570510299956</v>
          </cell>
          <cell r="P51">
            <v>2538.9135636399947</v>
          </cell>
          <cell r="Q51">
            <v>1721.9306058499969</v>
          </cell>
          <cell r="R51">
            <v>2843.6259903299961</v>
          </cell>
          <cell r="S51">
            <v>3128.0394259599952</v>
          </cell>
          <cell r="T51">
            <v>2328.8873697099971</v>
          </cell>
          <cell r="U51">
            <v>1339.8532121099977</v>
          </cell>
          <cell r="V51">
            <v>1334.2486916999978</v>
          </cell>
          <cell r="W51">
            <v>2287.1426331799958</v>
          </cell>
          <cell r="X51">
            <v>459.20463544999416</v>
          </cell>
          <cell r="Y51">
            <v>1481.1401432599994</v>
          </cell>
          <cell r="Z51">
            <v>2339.9808308299989</v>
          </cell>
          <cell r="AA51">
            <v>3653.3760490299992</v>
          </cell>
          <cell r="AB51">
            <v>3381.8310228199975</v>
          </cell>
          <cell r="AC51">
            <v>3779.8479667600018</v>
          </cell>
          <cell r="AD51">
            <v>5732.3243781599967</v>
          </cell>
          <cell r="AE51">
            <v>8350.5079760599911</v>
          </cell>
          <cell r="AF51">
            <v>9802.8419939999858</v>
          </cell>
          <cell r="AG51">
            <v>5195.6907500399848</v>
          </cell>
          <cell r="AH51">
            <v>10953.60812824998</v>
          </cell>
          <cell r="AI51">
            <v>13771.307288809976</v>
          </cell>
        </row>
        <row r="52">
          <cell r="A52" t="str">
            <v>NettoinflTjpYTD</v>
          </cell>
          <cell r="B52" t="str">
            <v xml:space="preserve">   varav tjänstepension </v>
          </cell>
          <cell r="C52" t="str">
            <v xml:space="preserve">   varav tjänstepension </v>
          </cell>
          <cell r="D52">
            <v>0</v>
          </cell>
          <cell r="E52">
            <v>0</v>
          </cell>
          <cell r="F52">
            <v>0</v>
          </cell>
          <cell r="G52">
            <v>0</v>
          </cell>
          <cell r="H52">
            <v>0</v>
          </cell>
          <cell r="I52">
            <v>472</v>
          </cell>
          <cell r="J52">
            <v>1001</v>
          </cell>
          <cell r="K52">
            <v>1519</v>
          </cell>
          <cell r="L52">
            <v>2198</v>
          </cell>
          <cell r="M52">
            <v>590</v>
          </cell>
          <cell r="N52">
            <v>1255</v>
          </cell>
          <cell r="O52">
            <v>1915</v>
          </cell>
          <cell r="P52">
            <v>2681.2102781000003</v>
          </cell>
          <cell r="Q52">
            <v>774.30705864999936</v>
          </cell>
          <cell r="R52">
            <v>1551.7300133099993</v>
          </cell>
          <cell r="S52">
            <v>2185.7390991999991</v>
          </cell>
          <cell r="T52">
            <v>3053.1388204399996</v>
          </cell>
          <cell r="U52">
            <v>796.66995287999998</v>
          </cell>
          <cell r="V52">
            <v>1611.4830218800003</v>
          </cell>
          <cell r="W52">
            <v>2374.7716975699996</v>
          </cell>
          <cell r="X52">
            <v>3326.9813052299996</v>
          </cell>
          <cell r="Y52">
            <v>757.61847049999994</v>
          </cell>
          <cell r="Z52">
            <v>1648.4038108800005</v>
          </cell>
          <cell r="AA52">
            <v>2556.0105900900003</v>
          </cell>
          <cell r="AB52">
            <v>3495.5235960800001</v>
          </cell>
          <cell r="AC52">
            <v>1113.7188968999997</v>
          </cell>
          <cell r="AD52">
            <v>2142.8712327499998</v>
          </cell>
          <cell r="AE52">
            <v>3157.0678671999995</v>
          </cell>
          <cell r="AF52">
            <v>4286.4454625099988</v>
          </cell>
          <cell r="AG52">
            <v>1242.1075091600005</v>
          </cell>
          <cell r="AH52">
            <v>2509.9747780200005</v>
          </cell>
          <cell r="AI52">
            <v>3933.0713343400002</v>
          </cell>
        </row>
        <row r="54">
          <cell r="A54" t="str">
            <v>NettoinflSparkapYTD</v>
          </cell>
          <cell r="B54" t="str">
            <v>Nettoinflöde/Sparkapital, % (årsbasis, för tabell)</v>
          </cell>
          <cell r="C54" t="str">
            <v>Nettoinflöde/Sparkapital, % (årsbasis, för tabell)</v>
          </cell>
          <cell r="D54" t="e">
            <v>#DIV/0!</v>
          </cell>
          <cell r="E54" t="e">
            <v>#DIV/0!</v>
          </cell>
          <cell r="F54" t="e">
            <v>#DIV/0!</v>
          </cell>
          <cell r="G54" t="e">
            <v>#DIV/0!</v>
          </cell>
          <cell r="H54" t="e">
            <v>#DIV/0!</v>
          </cell>
          <cell r="I54" t="e">
            <v>#DIV/0!</v>
          </cell>
          <cell r="J54" t="e">
            <v>#DIV/0!</v>
          </cell>
          <cell r="K54" t="e">
            <v>#DIV/0!</v>
          </cell>
          <cell r="L54" t="e">
            <v>#DIV/0!</v>
          </cell>
          <cell r="M54">
            <v>0.1000054521847891</v>
          </cell>
          <cell r="N54">
            <v>0.14517441323212674</v>
          </cell>
          <cell r="O54">
            <v>0.13662366114824734</v>
          </cell>
          <cell r="P54">
            <v>0.13382087420262084</v>
          </cell>
          <cell r="Q54">
            <v>0.14420274781085274</v>
          </cell>
          <cell r="R54">
            <v>0.14494865615337621</v>
          </cell>
          <cell r="S54">
            <v>0.12952357378628457</v>
          </cell>
          <cell r="T54">
            <v>0.11198333795543698</v>
          </cell>
          <cell r="U54">
            <v>0.11259280231075415</v>
          </cell>
          <cell r="V54">
            <v>9.0540680740663543E-2</v>
          </cell>
          <cell r="W54">
            <v>9.9847508287972842E-2</v>
          </cell>
          <cell r="X54">
            <v>9.7375018464627927E-2</v>
          </cell>
          <cell r="Y54">
            <v>0.10093261091960719</v>
          </cell>
          <cell r="Z54">
            <v>0.1055873284040446</v>
          </cell>
          <cell r="AA54">
            <v>0.11457036154261722</v>
          </cell>
          <cell r="AB54">
            <v>0.10864649876209431</v>
          </cell>
          <cell r="AC54">
            <v>0.2147119103486344</v>
          </cell>
          <cell r="AD54">
            <v>0.2024145822565119</v>
          </cell>
          <cell r="AE54">
            <v>0.18834417187376018</v>
          </cell>
          <cell r="AF54">
            <v>0.18705557283202628</v>
          </cell>
          <cell r="AG54">
            <v>0.21415828552143965</v>
          </cell>
          <cell r="AH54">
            <v>0.18751184401113458</v>
          </cell>
          <cell r="AI54">
            <v>0.1681232386525939</v>
          </cell>
        </row>
        <row r="55">
          <cell r="A55" t="str">
            <v>NettoinflSparkap2YTD</v>
          </cell>
          <cell r="B55" t="str">
            <v>Nettoinflöde/Sparkapital, % (för text)</v>
          </cell>
          <cell r="C55" t="str">
            <v>Nettoinflöde/Sparkapital, % (för text)</v>
          </cell>
          <cell r="D55" t="e">
            <v>#DIV/0!</v>
          </cell>
          <cell r="E55" t="e">
            <v>#DIV/0!</v>
          </cell>
          <cell r="F55" t="e">
            <v>#DIV/0!</v>
          </cell>
          <cell r="G55" t="e">
            <v>#DIV/0!</v>
          </cell>
          <cell r="H55" t="e">
            <v>#DIV/0!</v>
          </cell>
          <cell r="I55" t="e">
            <v>#DIV/0!</v>
          </cell>
          <cell r="J55" t="e">
            <v>#DIV/0!</v>
          </cell>
          <cell r="K55" t="e">
            <v>#DIV/0!</v>
          </cell>
          <cell r="L55" t="e">
            <v>#DIV/0!</v>
          </cell>
          <cell r="M55">
            <v>2.5001363046197274E-2</v>
          </cell>
          <cell r="N55">
            <v>7.2587206616063368E-2</v>
          </cell>
          <cell r="O55">
            <v>0.10246774586118551</v>
          </cell>
          <cell r="P55">
            <v>0.13382087420262084</v>
          </cell>
          <cell r="Q55">
            <v>3.6050686952713185E-2</v>
          </cell>
          <cell r="R55">
            <v>7.2474328076688105E-2</v>
          </cell>
          <cell r="S55">
            <v>9.7142680339713433E-2</v>
          </cell>
          <cell r="T55">
            <v>0.11198333795543698</v>
          </cell>
          <cell r="U55">
            <v>2.8148200577688538E-2</v>
          </cell>
          <cell r="V55">
            <v>4.5270340370331771E-2</v>
          </cell>
          <cell r="W55">
            <v>7.4885631215979631E-2</v>
          </cell>
          <cell r="X55">
            <v>9.7375018464627927E-2</v>
          </cell>
          <cell r="Y55">
            <v>2.5233152729901797E-2</v>
          </cell>
          <cell r="Z55">
            <v>5.2793664202022299E-2</v>
          </cell>
          <cell r="AA55">
            <v>8.5927771156962915E-2</v>
          </cell>
          <cell r="AB55">
            <v>0.10864649876209431</v>
          </cell>
          <cell r="AC55">
            <v>5.3677977587158601E-2</v>
          </cell>
          <cell r="AD55">
            <v>0.10120729112825595</v>
          </cell>
          <cell r="AE55">
            <v>0.14125812890532013</v>
          </cell>
          <cell r="AF55">
            <v>0.18705557283202628</v>
          </cell>
          <cell r="AG55">
            <v>5.3539571380359911E-2</v>
          </cell>
          <cell r="AH55">
            <v>9.3755922005567288E-2</v>
          </cell>
          <cell r="AI55">
            <v>0.12609242898944542</v>
          </cell>
        </row>
        <row r="57">
          <cell r="B57" t="str">
            <v>Nettoinflöde (MSEK) - 4Q</v>
          </cell>
          <cell r="C57" t="str">
            <v>Nettoinflöde (MSEK) - 4Q</v>
          </cell>
        </row>
        <row r="58">
          <cell r="A58" t="str">
            <v>NettoinflGrund4Q</v>
          </cell>
          <cell r="B58" t="str">
            <v>Grunderbjudande</v>
          </cell>
          <cell r="C58" t="str">
            <v>Grunderbjudande</v>
          </cell>
          <cell r="D58"/>
          <cell r="E58"/>
          <cell r="F58"/>
          <cell r="G58">
            <v>20062</v>
          </cell>
          <cell r="H58">
            <v>20062</v>
          </cell>
          <cell r="I58">
            <v>22479.7</v>
          </cell>
          <cell r="J58">
            <v>22461.7</v>
          </cell>
          <cell r="K58">
            <v>22054.7</v>
          </cell>
          <cell r="L58">
            <v>20238.7</v>
          </cell>
          <cell r="M58">
            <v>16824</v>
          </cell>
          <cell r="N58">
            <v>17760.2</v>
          </cell>
          <cell r="O58">
            <v>18708.2</v>
          </cell>
          <cell r="P58">
            <v>20043.18306626</v>
          </cell>
          <cell r="Q58">
            <v>23428.664319239993</v>
          </cell>
          <cell r="R58">
            <v>25676.892880329982</v>
          </cell>
          <cell r="S58">
            <v>25928.652440609989</v>
          </cell>
          <cell r="T58">
            <v>27072.092280159981</v>
          </cell>
          <cell r="U58">
            <v>26234.626259689991</v>
          </cell>
          <cell r="V58">
            <v>24149.230530820012</v>
          </cell>
          <cell r="W58">
            <v>25974.975581790004</v>
          </cell>
          <cell r="X58">
            <v>26254.993648102267</v>
          </cell>
          <cell r="Y58">
            <v>26480.768174622259</v>
          </cell>
          <cell r="Z58">
            <v>28548.189502712226</v>
          </cell>
          <cell r="AA58">
            <v>29996.438822102238</v>
          </cell>
          <cell r="AB58">
            <v>31081.808169539992</v>
          </cell>
          <cell r="AC58">
            <v>43114.557757090035</v>
          </cell>
          <cell r="AD58">
            <v>48987.674628950044</v>
          </cell>
          <cell r="AE58">
            <v>54114.382834850061</v>
          </cell>
          <cell r="AF58">
            <v>63661.490040880046</v>
          </cell>
          <cell r="AG58">
            <v>72847.734967520009</v>
          </cell>
          <cell r="AH58">
            <v>77899.749585089987</v>
          </cell>
          <cell r="AI58">
            <v>80428.706398559938</v>
          </cell>
        </row>
        <row r="59">
          <cell r="A59" t="str">
            <v>NettoinflPB4Q</v>
          </cell>
          <cell r="B59" t="str">
            <v>Private Banking</v>
          </cell>
          <cell r="C59" t="str">
            <v>Private Banking</v>
          </cell>
          <cell r="D59"/>
          <cell r="E59"/>
          <cell r="F59"/>
          <cell r="G59">
            <v>0</v>
          </cell>
          <cell r="H59">
            <v>0</v>
          </cell>
          <cell r="I59">
            <v>1945.3</v>
          </cell>
          <cell r="J59">
            <v>2269.3000000000002</v>
          </cell>
          <cell r="K59">
            <v>2963.3</v>
          </cell>
          <cell r="L59">
            <v>4322.3</v>
          </cell>
          <cell r="M59">
            <v>2699</v>
          </cell>
          <cell r="N59">
            <v>6719.8</v>
          </cell>
          <cell r="O59">
            <v>6768.8</v>
          </cell>
          <cell r="P59">
            <v>6027.5014650799958</v>
          </cell>
          <cell r="Q59">
            <v>6297.406825359998</v>
          </cell>
          <cell r="R59">
            <v>2927.7643657299959</v>
          </cell>
          <cell r="S59">
            <v>2563.8869590599984</v>
          </cell>
          <cell r="T59">
            <v>-934.55576162998591</v>
          </cell>
          <cell r="U59">
            <v>-798.70318656999018</v>
          </cell>
          <cell r="V59">
            <v>-2063.3496214899988</v>
          </cell>
          <cell r="W59">
            <v>-1676.40418834</v>
          </cell>
          <cell r="X59">
            <v>725.39120295998725</v>
          </cell>
          <cell r="Y59">
            <v>269.55133795999126</v>
          </cell>
          <cell r="Z59">
            <v>1653.6914604500043</v>
          </cell>
          <cell r="AA59">
            <v>2172.7399028400114</v>
          </cell>
          <cell r="AB59">
            <v>1703.3014618500151</v>
          </cell>
          <cell r="AC59">
            <v>3936.8371075499849</v>
          </cell>
          <cell r="AD59">
            <v>9072.1623793399849</v>
          </cell>
          <cell r="AE59">
            <v>9917.5419403499582</v>
          </cell>
          <cell r="AF59">
            <v>12043.086827999963</v>
          </cell>
          <cell r="AG59">
            <v>11384.567520049975</v>
          </cell>
          <cell r="AH59">
            <v>9950.1890588099741</v>
          </cell>
          <cell r="AI59">
            <v>9891.6449742299956</v>
          </cell>
        </row>
        <row r="60">
          <cell r="A60" t="str">
            <v>NettoinflPro4Q</v>
          </cell>
          <cell r="B60" t="str">
            <v>Pro</v>
          </cell>
          <cell r="C60" t="str">
            <v>Pro</v>
          </cell>
          <cell r="D60"/>
          <cell r="E60"/>
          <cell r="F60"/>
          <cell r="G60">
            <v>0</v>
          </cell>
          <cell r="H60">
            <v>0</v>
          </cell>
          <cell r="I60">
            <v>133</v>
          </cell>
          <cell r="J60">
            <v>159</v>
          </cell>
          <cell r="K60">
            <v>319</v>
          </cell>
          <cell r="L60">
            <v>627</v>
          </cell>
          <cell r="M60">
            <v>602</v>
          </cell>
          <cell r="N60">
            <v>704</v>
          </cell>
          <cell r="O60">
            <v>621</v>
          </cell>
          <cell r="P60">
            <v>451.16671528000074</v>
          </cell>
          <cell r="Q60">
            <v>462.11323177000088</v>
          </cell>
          <cell r="R60">
            <v>863.05029843000102</v>
          </cell>
          <cell r="S60">
            <v>952.47549784000114</v>
          </cell>
          <cell r="T60">
            <v>642.69273927999984</v>
          </cell>
          <cell r="U60">
            <v>686.97173563999945</v>
          </cell>
          <cell r="V60">
            <v>170.87495200000041</v>
          </cell>
          <cell r="W60">
            <v>437.9611196200006</v>
          </cell>
          <cell r="X60">
            <v>570.02699303000111</v>
          </cell>
          <cell r="Y60">
            <v>405.51724045000185</v>
          </cell>
          <cell r="Z60">
            <v>377.15461410000125</v>
          </cell>
          <cell r="AA60">
            <v>-29.680814689998599</v>
          </cell>
          <cell r="AB60">
            <v>-193.40856792999801</v>
          </cell>
          <cell r="AC60">
            <v>-143.60089041000083</v>
          </cell>
          <cell r="AD60">
            <v>-41.035034490001536</v>
          </cell>
          <cell r="AE60">
            <v>376.80731330999868</v>
          </cell>
          <cell r="AF60">
            <v>561.48250456999699</v>
          </cell>
          <cell r="AG60">
            <v>693.05538135000086</v>
          </cell>
          <cell r="AH60">
            <v>640.62391863000016</v>
          </cell>
          <cell r="AI60">
            <v>289.00763095999923</v>
          </cell>
        </row>
        <row r="61">
          <cell r="A61" t="str">
            <v>NettoinflTotalt4Q</v>
          </cell>
          <cell r="B61" t="str">
            <v>Totalt</v>
          </cell>
          <cell r="C61" t="str">
            <v>Totalt</v>
          </cell>
          <cell r="D61"/>
          <cell r="E61"/>
          <cell r="F61"/>
          <cell r="G61">
            <v>20062</v>
          </cell>
          <cell r="H61">
            <v>20062</v>
          </cell>
          <cell r="I61">
            <v>24558</v>
          </cell>
          <cell r="J61">
            <v>24890</v>
          </cell>
          <cell r="K61">
            <v>25337</v>
          </cell>
          <cell r="L61">
            <v>25188</v>
          </cell>
          <cell r="M61">
            <v>20125</v>
          </cell>
          <cell r="N61">
            <v>25184</v>
          </cell>
          <cell r="O61">
            <v>26098</v>
          </cell>
          <cell r="P61">
            <v>26521.851246619997</v>
          </cell>
          <cell r="Q61">
            <v>30188.184376369991</v>
          </cell>
          <cell r="R61">
            <v>29467.707544489978</v>
          </cell>
          <cell r="S61">
            <v>29445.014897509991</v>
          </cell>
          <cell r="T61">
            <v>26780.229257809995</v>
          </cell>
          <cell r="U61">
            <v>26122.89480876</v>
          </cell>
          <cell r="V61">
            <v>22256.75586133001</v>
          </cell>
          <cell r="W61">
            <v>24736.532513070004</v>
          </cell>
          <cell r="X61">
            <v>27550.411844092254</v>
          </cell>
          <cell r="Y61">
            <v>27155.83675303225</v>
          </cell>
          <cell r="Z61">
            <v>30579.035577262235</v>
          </cell>
          <cell r="AA61">
            <v>32139.497910252248</v>
          </cell>
          <cell r="AB61">
            <v>32591.701063460008</v>
          </cell>
          <cell r="AC61">
            <v>46907.793974230022</v>
          </cell>
          <cell r="AD61">
            <v>58018.801973800029</v>
          </cell>
          <cell r="AE61">
            <v>64408.73208851002</v>
          </cell>
          <cell r="AF61">
            <v>76266.05937345</v>
          </cell>
          <cell r="AG61">
            <v>84925.357868919979</v>
          </cell>
          <cell r="AH61">
            <v>88490.562562529944</v>
          </cell>
          <cell r="AI61">
            <v>90609.359003749923</v>
          </cell>
        </row>
        <row r="63">
          <cell r="A63" t="str">
            <v>NettoinflBank4Q</v>
          </cell>
          <cell r="B63" t="str">
            <v>Aktie-, fond-, och sparkonton</v>
          </cell>
          <cell r="C63" t="str">
            <v>Aktie-, fond-, och sparkonton</v>
          </cell>
          <cell r="D63"/>
          <cell r="E63"/>
          <cell r="F63"/>
          <cell r="G63"/>
          <cell r="H63">
            <v>21662</v>
          </cell>
          <cell r="I63">
            <v>21662</v>
          </cell>
          <cell r="J63">
            <v>20675</v>
          </cell>
          <cell r="K63">
            <v>19834</v>
          </cell>
          <cell r="L63">
            <v>19128</v>
          </cell>
          <cell r="M63">
            <v>15301</v>
          </cell>
          <cell r="N63">
            <v>20353</v>
          </cell>
          <cell r="O63">
            <v>21003</v>
          </cell>
          <cell r="P63">
            <v>21416.711260189997</v>
          </cell>
          <cell r="Q63">
            <v>24282.381003939998</v>
          </cell>
          <cell r="R63">
            <v>22972.614576249984</v>
          </cell>
          <cell r="S63">
            <v>23606.435777479997</v>
          </cell>
          <cell r="T63">
            <v>21407.05651455</v>
          </cell>
          <cell r="U63">
            <v>21088.246925330001</v>
          </cell>
          <cell r="V63">
            <v>18334.47478673001</v>
          </cell>
          <cell r="W63">
            <v>19983.398016490006</v>
          </cell>
          <cell r="X63">
            <v>23755.093320752261</v>
          </cell>
          <cell r="Y63">
            <v>23254.238027602256</v>
          </cell>
          <cell r="Z63">
            <v>25693.683151322242</v>
          </cell>
          <cell r="AA63">
            <v>26737.539808542249</v>
          </cell>
          <cell r="AB63">
            <v>25571.363368160011</v>
          </cell>
          <cell r="AC63">
            <v>37173.481329750022</v>
          </cell>
          <cell r="AD63">
            <v>47042.944377030035</v>
          </cell>
          <cell r="AE63">
            <v>51987.905811050026</v>
          </cell>
          <cell r="AF63">
            <v>62035.516831560017</v>
          </cell>
          <cell r="AG63">
            <v>69031.063938600011</v>
          </cell>
          <cell r="AH63">
            <v>68473.007034529975</v>
          </cell>
          <cell r="AI63">
            <v>69838.391930409955</v>
          </cell>
        </row>
        <row r="64">
          <cell r="A64" t="str">
            <v>NettoinflAF4Q</v>
          </cell>
          <cell r="B64" t="str">
            <v>Aktie- och fondkonton</v>
          </cell>
          <cell r="C64" t="str">
            <v>Aktie- och fondkonton</v>
          </cell>
          <cell r="D64"/>
          <cell r="E64"/>
          <cell r="F64"/>
          <cell r="G64">
            <v>20062</v>
          </cell>
          <cell r="H64">
            <v>20062</v>
          </cell>
          <cell r="I64">
            <v>14794</v>
          </cell>
          <cell r="J64">
            <v>10946</v>
          </cell>
          <cell r="K64">
            <v>7338</v>
          </cell>
          <cell r="L64">
            <v>3733</v>
          </cell>
          <cell r="M64">
            <v>3337</v>
          </cell>
          <cell r="N64">
            <v>7903</v>
          </cell>
          <cell r="O64">
            <v>7580</v>
          </cell>
          <cell r="P64">
            <v>6888.5172606499955</v>
          </cell>
          <cell r="Q64">
            <v>6224.1733768399918</v>
          </cell>
          <cell r="R64">
            <v>2356.3298103799825</v>
          </cell>
          <cell r="S64">
            <v>2772.713136749986</v>
          </cell>
          <cell r="T64">
            <v>116.59073409998405</v>
          </cell>
          <cell r="U64">
            <v>1422.3811954499827</v>
          </cell>
          <cell r="V64">
            <v>1121.2200575899992</v>
          </cell>
          <cell r="W64">
            <v>1439.6881612999971</v>
          </cell>
          <cell r="X64">
            <v>4501.3445556300139</v>
          </cell>
          <cell r="Y64">
            <v>3937.4893734700122</v>
          </cell>
          <cell r="Z64">
            <v>5124.4461989100182</v>
          </cell>
          <cell r="AA64">
            <v>5483.412933390021</v>
          </cell>
          <cell r="AB64">
            <v>4026.4406866700156</v>
          </cell>
          <cell r="AC64">
            <v>6606.077851790028</v>
          </cell>
          <cell r="AD64">
            <v>10391.015247500007</v>
          </cell>
          <cell r="AE64">
            <v>10256.080045569992</v>
          </cell>
          <cell r="AF64">
            <v>12292.078867969978</v>
          </cell>
          <cell r="AG64">
            <v>9661.2125241899739</v>
          </cell>
          <cell r="AH64">
            <v>4100.3230073599834</v>
          </cell>
          <cell r="AI64">
            <v>5465.7079032399624</v>
          </cell>
        </row>
        <row r="65">
          <cell r="A65" t="str">
            <v>NettoinflISK4Q</v>
          </cell>
          <cell r="B65" t="str">
            <v>Investeringssparkonto (ISK)</v>
          </cell>
          <cell r="C65" t="str">
            <v>Investeringssparkonto (ISK)</v>
          </cell>
          <cell r="D65"/>
          <cell r="E65"/>
          <cell r="F65"/>
          <cell r="G65">
            <v>0</v>
          </cell>
          <cell r="H65">
            <v>0</v>
          </cell>
          <cell r="I65">
            <v>6589</v>
          </cell>
          <cell r="J65">
            <v>9059</v>
          </cell>
          <cell r="K65">
            <v>11856</v>
          </cell>
          <cell r="L65">
            <v>14574</v>
          </cell>
          <cell r="M65">
            <v>10905</v>
          </cell>
          <cell r="N65">
            <v>11323</v>
          </cell>
          <cell r="O65">
            <v>12196</v>
          </cell>
          <cell r="P65">
            <v>13373.293999540001</v>
          </cell>
          <cell r="Q65">
            <v>17593.137064800005</v>
          </cell>
          <cell r="R65">
            <v>18868.144555470004</v>
          </cell>
          <cell r="S65">
            <v>17972.083576630012</v>
          </cell>
          <cell r="T65">
            <v>17893.505910680014</v>
          </cell>
          <cell r="U65">
            <v>15644.076422410015</v>
          </cell>
          <cell r="V65">
            <v>13948.58863310002</v>
          </cell>
          <cell r="W65">
            <v>15203.816839140018</v>
          </cell>
          <cell r="X65">
            <v>12320.158977112254</v>
          </cell>
          <cell r="Y65">
            <v>11772.169699662241</v>
          </cell>
          <cell r="Z65">
            <v>13405.432312732246</v>
          </cell>
          <cell r="AA65">
            <v>14194.123906542252</v>
          </cell>
          <cell r="AB65">
            <v>18116.689114050012</v>
          </cell>
          <cell r="AC65">
            <v>26758.11709738004</v>
          </cell>
          <cell r="AD65">
            <v>31971.955992220042</v>
          </cell>
          <cell r="AE65">
            <v>38119.540873400052</v>
          </cell>
          <cell r="AF65">
            <v>44835.175479710066</v>
          </cell>
          <cell r="AG65">
            <v>54749.286177460039</v>
          </cell>
          <cell r="AH65">
            <v>45434.664968190024</v>
          </cell>
          <cell r="AI65">
            <v>45434.664968190024</v>
          </cell>
        </row>
        <row r="66">
          <cell r="A66" t="str">
            <v>NettoinflSpark4Q</v>
          </cell>
          <cell r="B66" t="str">
            <v>Sparkonton</v>
          </cell>
          <cell r="C66" t="str">
            <v>Sparkonton</v>
          </cell>
          <cell r="D66"/>
          <cell r="E66"/>
          <cell r="F66"/>
          <cell r="G66">
            <v>0</v>
          </cell>
          <cell r="H66">
            <v>0</v>
          </cell>
          <cell r="I66">
            <v>279</v>
          </cell>
          <cell r="J66">
            <v>670</v>
          </cell>
          <cell r="K66">
            <v>640</v>
          </cell>
          <cell r="L66">
            <v>821</v>
          </cell>
          <cell r="M66">
            <v>1059</v>
          </cell>
          <cell r="N66">
            <v>1127</v>
          </cell>
          <cell r="O66">
            <v>1227</v>
          </cell>
          <cell r="P66">
            <v>1154.9000000000001</v>
          </cell>
          <cell r="Q66">
            <v>465.07056229999694</v>
          </cell>
          <cell r="R66">
            <v>1748.1402103999992</v>
          </cell>
          <cell r="S66">
            <v>2861.6390640999975</v>
          </cell>
          <cell r="T66">
            <v>3396.9598697699994</v>
          </cell>
          <cell r="U66">
            <v>4021.7893074700023</v>
          </cell>
          <cell r="V66">
            <v>3264.666096039994</v>
          </cell>
          <cell r="W66">
            <v>3339.8930160499931</v>
          </cell>
          <cell r="X66">
            <v>6933.5897880099901</v>
          </cell>
          <cell r="Y66">
            <v>7544.5789544700019</v>
          </cell>
          <cell r="Z66">
            <v>7163.8046396799764</v>
          </cell>
          <cell r="AA66">
            <v>7060.0029686099797</v>
          </cell>
          <cell r="AB66">
            <v>3428.2335674399865</v>
          </cell>
          <cell r="AC66">
            <v>3809.2863805799502</v>
          </cell>
          <cell r="AD66">
            <v>4679.9731373099848</v>
          </cell>
          <cell r="AE66">
            <v>3612.2848920799829</v>
          </cell>
          <cell r="AF66">
            <v>4908.2624838799711</v>
          </cell>
          <cell r="AG66">
            <v>4620.5652369499949</v>
          </cell>
          <cell r="AH66">
            <v>3145.7063583399913</v>
          </cell>
          <cell r="AI66">
            <v>3145.7063583399918</v>
          </cell>
        </row>
        <row r="67">
          <cell r="A67" t="str">
            <v>NettoinflSparkPlus4Q</v>
          </cell>
          <cell r="B67" t="str">
            <v xml:space="preserve">   varav externa inlåningskonton</v>
          </cell>
          <cell r="C67" t="str">
            <v xml:space="preserve">   varav externa inlåningskonton</v>
          </cell>
          <cell r="D67"/>
          <cell r="E67"/>
          <cell r="F67"/>
          <cell r="G67">
            <v>0</v>
          </cell>
          <cell r="H67">
            <v>0</v>
          </cell>
          <cell r="I67">
            <v>355</v>
          </cell>
          <cell r="J67">
            <v>667</v>
          </cell>
          <cell r="K67">
            <v>603</v>
          </cell>
          <cell r="L67">
            <v>714</v>
          </cell>
          <cell r="M67">
            <v>874</v>
          </cell>
          <cell r="N67">
            <v>1026</v>
          </cell>
          <cell r="O67">
            <v>1138</v>
          </cell>
          <cell r="P67">
            <v>1095.2</v>
          </cell>
          <cell r="Q67">
            <v>457.24025671999709</v>
          </cell>
          <cell r="R67">
            <v>1784.7321645799991</v>
          </cell>
          <cell r="S67">
            <v>2914.3750408999977</v>
          </cell>
          <cell r="T67">
            <v>3485.6777487099998</v>
          </cell>
          <cell r="U67">
            <v>4063.4379224500062</v>
          </cell>
          <cell r="V67">
            <v>3277.6900080399973</v>
          </cell>
          <cell r="W67">
            <v>3387.2110070199965</v>
          </cell>
          <cell r="X67">
            <v>6847.4409496099934</v>
          </cell>
          <cell r="Y67">
            <v>7582.4364840200033</v>
          </cell>
          <cell r="Z67">
            <v>7183.9802734999776</v>
          </cell>
          <cell r="AA67">
            <v>7030.7776060799815</v>
          </cell>
          <cell r="AB67">
            <v>3452.2006523699861</v>
          </cell>
          <cell r="AC67">
            <v>3689.9715952099505</v>
          </cell>
          <cell r="AD67">
            <v>4561.6859333799857</v>
          </cell>
          <cell r="AE67">
            <v>3596.5888404099833</v>
          </cell>
          <cell r="AF67">
            <v>4962.9709911299706</v>
          </cell>
          <cell r="AG67">
            <v>4746.9681734599944</v>
          </cell>
          <cell r="AH67">
            <v>3267.966052359991</v>
          </cell>
          <cell r="AI67">
            <v>3267.966052359991</v>
          </cell>
        </row>
        <row r="68">
          <cell r="A68" t="str">
            <v>NettoinflPens4Q</v>
          </cell>
          <cell r="B68" t="str">
            <v>Pensions- och försäkringskonton</v>
          </cell>
          <cell r="C68" t="str">
            <v>Pensions- och försäkringskonton</v>
          </cell>
          <cell r="D68"/>
          <cell r="E68"/>
          <cell r="F68"/>
          <cell r="G68">
            <v>0</v>
          </cell>
          <cell r="H68">
            <v>0</v>
          </cell>
          <cell r="I68">
            <v>2896</v>
          </cell>
          <cell r="J68">
            <v>4215</v>
          </cell>
          <cell r="K68">
            <v>5503</v>
          </cell>
          <cell r="L68">
            <v>6060</v>
          </cell>
          <cell r="M68">
            <v>4824</v>
          </cell>
          <cell r="N68">
            <v>4831</v>
          </cell>
          <cell r="O68">
            <v>5095</v>
          </cell>
          <cell r="P68">
            <v>5105.1399864299992</v>
          </cell>
          <cell r="Q68">
            <v>5905.8033724299949</v>
          </cell>
          <cell r="R68">
            <v>6495.0929682399938</v>
          </cell>
          <cell r="S68">
            <v>5838.5791200299936</v>
          </cell>
          <cell r="T68">
            <v>5373.1727432599964</v>
          </cell>
          <cell r="U68">
            <v>5034.6478834299978</v>
          </cell>
          <cell r="V68">
            <v>3922.2810745999996</v>
          </cell>
          <cell r="W68">
            <v>4753.1344965799981</v>
          </cell>
          <cell r="X68">
            <v>3795.3185233399945</v>
          </cell>
          <cell r="Y68">
            <v>3901.5987254299953</v>
          </cell>
          <cell r="Z68">
            <v>4885.3524259399946</v>
          </cell>
          <cell r="AA68">
            <v>5401.9581017099972</v>
          </cell>
          <cell r="AB68">
            <v>7020.337695299997</v>
          </cell>
          <cell r="AC68">
            <v>9734.31264448</v>
          </cell>
          <cell r="AD68">
            <v>10975.857596769996</v>
          </cell>
          <cell r="AE68">
            <v>12420.826277459992</v>
          </cell>
          <cell r="AF68">
            <v>14230.542541889987</v>
          </cell>
          <cell r="AG68">
            <v>15894.293930319967</v>
          </cell>
          <cell r="AH68">
            <v>20017.555527999968</v>
          </cell>
          <cell r="AI68">
            <v>20770.967073339969</v>
          </cell>
        </row>
        <row r="69">
          <cell r="A69" t="str">
            <v>NettoinflKF4Q</v>
          </cell>
          <cell r="B69" t="str">
            <v xml:space="preserve">   varav kapitalförsäkring</v>
          </cell>
          <cell r="C69" t="str">
            <v xml:space="preserve">   varav kapitalförsäkring</v>
          </cell>
          <cell r="D69"/>
          <cell r="E69"/>
          <cell r="F69"/>
          <cell r="G69">
            <v>0</v>
          </cell>
          <cell r="H69">
            <v>0</v>
          </cell>
          <cell r="I69">
            <v>2377</v>
          </cell>
          <cell r="J69">
            <v>3132</v>
          </cell>
          <cell r="K69">
            <v>3878</v>
          </cell>
          <cell r="L69">
            <v>3735</v>
          </cell>
          <cell r="M69">
            <v>2483.0909478599997</v>
          </cell>
          <cell r="N69">
            <v>2428.6651641399958</v>
          </cell>
          <cell r="O69">
            <v>2594.2570510299956</v>
          </cell>
          <cell r="P69">
            <v>2538.9135636399947</v>
          </cell>
          <cell r="Q69">
            <v>3135.7532216299919</v>
          </cell>
          <cell r="R69">
            <v>3556.8743898299949</v>
          </cell>
          <cell r="S69">
            <v>2929.6959385699943</v>
          </cell>
          <cell r="T69">
            <v>2328.8873697099971</v>
          </cell>
          <cell r="U69">
            <v>1946.8099759699976</v>
          </cell>
          <cell r="V69">
            <v>819.51007107999862</v>
          </cell>
          <cell r="W69">
            <v>1487.9905769299976</v>
          </cell>
          <cell r="X69">
            <v>459.20463544999416</v>
          </cell>
          <cell r="Y69">
            <v>600.49156659999596</v>
          </cell>
          <cell r="Z69">
            <v>1464.9367745799952</v>
          </cell>
          <cell r="AA69">
            <v>1825.4380512999974</v>
          </cell>
          <cell r="AB69">
            <v>3381.8310228199975</v>
          </cell>
          <cell r="AC69">
            <v>5680.5388463199997</v>
          </cell>
          <cell r="AD69">
            <v>6774.1745701499958</v>
          </cell>
          <cell r="AE69">
            <v>8078.9629498499908</v>
          </cell>
          <cell r="AF69">
            <v>9802.8419939999858</v>
          </cell>
          <cell r="AG69">
            <v>11218.68477727997</v>
          </cell>
          <cell r="AH69">
            <v>15024.125744089968</v>
          </cell>
          <cell r="AI69">
            <v>15223.641306749969</v>
          </cell>
        </row>
        <row r="70">
          <cell r="A70" t="str">
            <v>NettoinflTjp4Q</v>
          </cell>
          <cell r="B70" t="str">
            <v xml:space="preserve">   varav tjänstepension </v>
          </cell>
          <cell r="C70" t="str">
            <v xml:space="preserve">   varav tjänstepension </v>
          </cell>
          <cell r="D70"/>
          <cell r="E70"/>
          <cell r="F70"/>
          <cell r="G70">
            <v>0</v>
          </cell>
          <cell r="H70">
            <v>0</v>
          </cell>
          <cell r="I70">
            <v>472</v>
          </cell>
          <cell r="J70">
            <v>1001</v>
          </cell>
          <cell r="K70">
            <v>1519</v>
          </cell>
          <cell r="L70">
            <v>2198</v>
          </cell>
          <cell r="M70">
            <v>2316</v>
          </cell>
          <cell r="N70">
            <v>2452</v>
          </cell>
          <cell r="O70">
            <v>2594</v>
          </cell>
          <cell r="P70">
            <v>2681.2102781000003</v>
          </cell>
          <cell r="Q70">
            <v>2865.5173367499997</v>
          </cell>
          <cell r="R70">
            <v>2977.9402914099992</v>
          </cell>
          <cell r="S70">
            <v>2951.949377299999</v>
          </cell>
          <cell r="T70">
            <v>3053.1388204399996</v>
          </cell>
          <cell r="U70">
            <v>3075.5017146700002</v>
          </cell>
          <cell r="V70">
            <v>3112.8918290100005</v>
          </cell>
          <cell r="W70">
            <v>3242.1714188100004</v>
          </cell>
          <cell r="X70">
            <v>3326.9813052299996</v>
          </cell>
          <cell r="Y70">
            <v>3287.9298228499997</v>
          </cell>
          <cell r="Z70">
            <v>3363.9020942299999</v>
          </cell>
          <cell r="AA70">
            <v>3508.2201977500004</v>
          </cell>
          <cell r="AB70">
            <v>3495.5235960800001</v>
          </cell>
          <cell r="AC70">
            <v>3851.6240224799994</v>
          </cell>
          <cell r="AD70">
            <v>3989.9910179499998</v>
          </cell>
          <cell r="AE70">
            <v>4096.5808731899997</v>
          </cell>
          <cell r="AF70">
            <v>4286.4454625099988</v>
          </cell>
          <cell r="AG70">
            <v>4414.8340747700004</v>
          </cell>
          <cell r="AH70">
            <v>4653.5490077800005</v>
          </cell>
          <cell r="AI70">
            <v>5062.4489296500005</v>
          </cell>
        </row>
        <row r="72">
          <cell r="A72" t="str">
            <v>NettoinflSparkap4Q</v>
          </cell>
          <cell r="B72" t="str">
            <v>Nettoinflöde/Sparkapital, %</v>
          </cell>
          <cell r="C72" t="str">
            <v>Nettoinflöde/Sparkapital, %</v>
          </cell>
          <cell r="D72"/>
          <cell r="E72"/>
          <cell r="F72"/>
          <cell r="G72"/>
          <cell r="H72" t="e">
            <v>#DIV/0!</v>
          </cell>
          <cell r="I72" t="e">
            <v>#DIV/0!</v>
          </cell>
          <cell r="J72" t="e">
            <v>#DIV/0!</v>
          </cell>
          <cell r="K72" t="e">
            <v>#DIV/0!</v>
          </cell>
          <cell r="L72" t="e">
            <v>#DIV/0!</v>
          </cell>
          <cell r="M72">
            <v>0.11563104667253596</v>
          </cell>
          <cell r="N72">
            <v>0.14326225026143716</v>
          </cell>
          <cell r="O72">
            <v>0.14777076509707668</v>
          </cell>
          <cell r="P72">
            <v>0.13382087420262084</v>
          </cell>
          <cell r="Q72">
            <v>0.15431504626629927</v>
          </cell>
          <cell r="R72">
            <v>0.14314541554475449</v>
          </cell>
          <cell r="S72">
            <v>0.12778368413941221</v>
          </cell>
          <cell r="T72">
            <v>0.11198333795543698</v>
          </cell>
          <cell r="U72">
            <v>0.10242208434922061</v>
          </cell>
          <cell r="V72">
            <v>8.2326063803822236E-2</v>
          </cell>
          <cell r="W72">
            <v>8.8037293382975113E-2</v>
          </cell>
          <cell r="X72">
            <v>9.7375018464627927E-2</v>
          </cell>
          <cell r="Y72">
            <v>9.4055754375337766E-2</v>
          </cell>
          <cell r="Z72">
            <v>9.9559445709071964E-2</v>
          </cell>
          <cell r="AA72">
            <v>9.7103208355227011E-2</v>
          </cell>
          <cell r="AB72">
            <v>0.10864649876209431</v>
          </cell>
          <cell r="AC72">
            <v>0.13974477490623249</v>
          </cell>
          <cell r="AD72">
            <v>0.16148355075561865</v>
          </cell>
          <cell r="AE72">
            <v>0.17080718647799195</v>
          </cell>
          <cell r="AF72">
            <v>0.18705557283202628</v>
          </cell>
          <cell r="AG72">
            <v>0.23067214927637431</v>
          </cell>
          <cell r="AH72">
            <v>0.17621687516512202</v>
          </cell>
          <cell r="AI72">
            <v>0.17621687516512202</v>
          </cell>
        </row>
        <row r="74">
          <cell r="B74" t="str">
            <v>Kunder</v>
          </cell>
          <cell r="C74" t="str">
            <v>Kunder</v>
          </cell>
          <cell r="V74"/>
          <cell r="W74"/>
          <cell r="X74"/>
          <cell r="Y74"/>
          <cell r="Z74"/>
        </row>
        <row r="75">
          <cell r="A75" t="str">
            <v>KunderGrund</v>
          </cell>
          <cell r="B75" t="str">
            <v>Grunderbjudande</v>
          </cell>
          <cell r="C75" t="str">
            <v>Grunderbjudande</v>
          </cell>
          <cell r="D75">
            <v>331012</v>
          </cell>
          <cell r="E75">
            <v>331012</v>
          </cell>
          <cell r="F75">
            <v>342463</v>
          </cell>
          <cell r="G75">
            <v>355275</v>
          </cell>
          <cell r="H75">
            <v>371217</v>
          </cell>
          <cell r="I75">
            <v>388446</v>
          </cell>
          <cell r="J75">
            <v>408344</v>
          </cell>
          <cell r="K75">
            <v>428510</v>
          </cell>
          <cell r="L75">
            <v>451496</v>
          </cell>
          <cell r="M75">
            <v>477130</v>
          </cell>
          <cell r="N75">
            <v>499349</v>
          </cell>
          <cell r="O75">
            <v>522889</v>
          </cell>
          <cell r="P75">
            <v>550985</v>
          </cell>
          <cell r="Q75">
            <v>588224</v>
          </cell>
          <cell r="R75">
            <v>615436</v>
          </cell>
          <cell r="S75">
            <v>646155</v>
          </cell>
          <cell r="T75">
            <v>687851</v>
          </cell>
          <cell r="U75">
            <v>729506</v>
          </cell>
          <cell r="V75">
            <v>752113</v>
          </cell>
          <cell r="W75">
            <v>783210</v>
          </cell>
          <cell r="X75">
            <v>811042</v>
          </cell>
          <cell r="Y75">
            <v>844201</v>
          </cell>
          <cell r="Z75">
            <v>874892</v>
          </cell>
          <cell r="AA75">
            <v>910978</v>
          </cell>
          <cell r="AB75">
            <v>947977</v>
          </cell>
          <cell r="AC75">
            <v>1035989</v>
          </cell>
          <cell r="AD75">
            <v>1087857</v>
          </cell>
          <cell r="AE75">
            <v>1165860</v>
          </cell>
          <cell r="AF75">
            <v>1252470</v>
          </cell>
          <cell r="AG75">
            <v>1403640</v>
          </cell>
          <cell r="AH75">
            <v>1487444</v>
          </cell>
          <cell r="AI75">
            <v>1556654</v>
          </cell>
        </row>
        <row r="76">
          <cell r="A76" t="str">
            <v>KunderPB</v>
          </cell>
          <cell r="B76" t="str">
            <v>Private Banking</v>
          </cell>
          <cell r="C76" t="str">
            <v>Private Banking</v>
          </cell>
          <cell r="D76"/>
          <cell r="E76"/>
          <cell r="F76"/>
          <cell r="G76"/>
          <cell r="H76">
            <v>12781</v>
          </cell>
          <cell r="I76">
            <v>12781</v>
          </cell>
          <cell r="J76">
            <v>13291</v>
          </cell>
          <cell r="K76">
            <v>13673</v>
          </cell>
          <cell r="L76">
            <v>14339</v>
          </cell>
          <cell r="M76">
            <v>14795</v>
          </cell>
          <cell r="N76">
            <v>15679</v>
          </cell>
          <cell r="O76">
            <v>16635</v>
          </cell>
          <cell r="P76">
            <v>17670</v>
          </cell>
          <cell r="Q76">
            <v>18875</v>
          </cell>
          <cell r="R76">
            <v>19631</v>
          </cell>
          <cell r="S76">
            <v>20254</v>
          </cell>
          <cell r="T76">
            <v>21057</v>
          </cell>
          <cell r="U76">
            <v>21735</v>
          </cell>
          <cell r="V76">
            <v>22463</v>
          </cell>
          <cell r="W76">
            <v>23473</v>
          </cell>
          <cell r="X76">
            <v>24184</v>
          </cell>
          <cell r="Y76">
            <v>24654</v>
          </cell>
          <cell r="Z76">
            <v>25577</v>
          </cell>
          <cell r="AA76">
            <v>26142</v>
          </cell>
          <cell r="AB76">
            <v>26470</v>
          </cell>
          <cell r="AC76">
            <v>24472</v>
          </cell>
          <cell r="AD76">
            <v>25253</v>
          </cell>
          <cell r="AE76">
            <v>26374</v>
          </cell>
          <cell r="AF76">
            <v>25021</v>
          </cell>
          <cell r="AG76">
            <v>26378</v>
          </cell>
          <cell r="AH76">
            <v>27525</v>
          </cell>
          <cell r="AI76">
            <v>28359</v>
          </cell>
        </row>
        <row r="77">
          <cell r="A77" t="str">
            <v>KunderPro</v>
          </cell>
          <cell r="B77" t="str">
            <v>Pro</v>
          </cell>
          <cell r="C77" t="str">
            <v>Pro</v>
          </cell>
          <cell r="D77"/>
          <cell r="E77"/>
          <cell r="F77"/>
          <cell r="G77"/>
          <cell r="H77">
            <v>1759</v>
          </cell>
          <cell r="I77">
            <v>1759</v>
          </cell>
          <cell r="J77">
            <v>1853</v>
          </cell>
          <cell r="K77">
            <v>1743</v>
          </cell>
          <cell r="L77">
            <v>1812</v>
          </cell>
          <cell r="M77">
            <v>1868</v>
          </cell>
          <cell r="N77">
            <v>1822</v>
          </cell>
          <cell r="O77">
            <v>1808</v>
          </cell>
          <cell r="P77">
            <v>1988</v>
          </cell>
          <cell r="Q77">
            <v>1897</v>
          </cell>
          <cell r="R77">
            <v>1819</v>
          </cell>
          <cell r="S77">
            <v>1722</v>
          </cell>
          <cell r="T77">
            <v>1734</v>
          </cell>
          <cell r="U77">
            <v>1813</v>
          </cell>
          <cell r="V77">
            <v>1780</v>
          </cell>
          <cell r="W77">
            <v>1824</v>
          </cell>
          <cell r="X77">
            <v>1912</v>
          </cell>
          <cell r="Y77">
            <v>1922</v>
          </cell>
          <cell r="Z77">
            <v>1854</v>
          </cell>
          <cell r="AA77">
            <v>1963</v>
          </cell>
          <cell r="AB77">
            <v>1975</v>
          </cell>
          <cell r="AC77">
            <v>2055</v>
          </cell>
          <cell r="AD77">
            <v>2431</v>
          </cell>
          <cell r="AE77">
            <v>2489</v>
          </cell>
          <cell r="AF77">
            <v>2839</v>
          </cell>
          <cell r="AG77">
            <v>3142</v>
          </cell>
          <cell r="AH77">
            <v>3280</v>
          </cell>
          <cell r="AI77">
            <v>3341</v>
          </cell>
        </row>
        <row r="78">
          <cell r="A78" t="str">
            <v>KunderTotalt</v>
          </cell>
          <cell r="B78" t="str">
            <v>Totalt</v>
          </cell>
          <cell r="C78" t="str">
            <v>Totalt</v>
          </cell>
          <cell r="D78">
            <v>316462</v>
          </cell>
          <cell r="E78">
            <v>331012</v>
          </cell>
          <cell r="F78">
            <v>342463</v>
          </cell>
          <cell r="G78">
            <v>355275</v>
          </cell>
          <cell r="H78">
            <v>371217</v>
          </cell>
          <cell r="I78">
            <v>402986</v>
          </cell>
          <cell r="J78">
            <v>423488</v>
          </cell>
          <cell r="K78">
            <v>443926</v>
          </cell>
          <cell r="L78">
            <v>467647</v>
          </cell>
          <cell r="M78">
            <v>493793</v>
          </cell>
          <cell r="N78">
            <v>516850</v>
          </cell>
          <cell r="O78">
            <v>541332</v>
          </cell>
          <cell r="P78">
            <v>570643</v>
          </cell>
          <cell r="Q78">
            <v>608996</v>
          </cell>
          <cell r="R78">
            <v>636886</v>
          </cell>
          <cell r="S78">
            <v>668131</v>
          </cell>
          <cell r="T78">
            <v>710642</v>
          </cell>
          <cell r="U78">
            <v>753054</v>
          </cell>
          <cell r="V78">
            <v>776356</v>
          </cell>
          <cell r="W78">
            <v>808507</v>
          </cell>
          <cell r="X78">
            <v>837138</v>
          </cell>
          <cell r="Y78">
            <v>870777</v>
          </cell>
          <cell r="Z78">
            <v>902323</v>
          </cell>
          <cell r="AA78">
            <v>939083</v>
          </cell>
          <cell r="AB78">
            <v>976422</v>
          </cell>
          <cell r="AC78">
            <v>1062516</v>
          </cell>
          <cell r="AD78">
            <v>1115541</v>
          </cell>
          <cell r="AE78">
            <v>1194723</v>
          </cell>
          <cell r="AF78">
            <v>1280330</v>
          </cell>
          <cell r="AG78">
            <v>1433160</v>
          </cell>
          <cell r="AH78">
            <v>1518249</v>
          </cell>
          <cell r="AI78">
            <v>1588354</v>
          </cell>
        </row>
        <row r="79">
          <cell r="A79" t="str">
            <v>KunderTjp</v>
          </cell>
          <cell r="B79" t="str">
            <v>varav Tjänstepensionskunder</v>
          </cell>
          <cell r="C79" t="str">
            <v>varav Tjänstepensionskunder</v>
          </cell>
          <cell r="D79"/>
          <cell r="E79"/>
          <cell r="F79"/>
          <cell r="G79"/>
          <cell r="H79">
            <v>29381</v>
          </cell>
          <cell r="I79">
            <v>29381</v>
          </cell>
          <cell r="J79">
            <v>32053</v>
          </cell>
          <cell r="K79">
            <v>34597</v>
          </cell>
          <cell r="L79">
            <v>37593</v>
          </cell>
          <cell r="M79">
            <v>40417</v>
          </cell>
          <cell r="N79">
            <v>43647</v>
          </cell>
          <cell r="O79">
            <v>45924</v>
          </cell>
          <cell r="P79">
            <v>49085</v>
          </cell>
          <cell r="Q79">
            <v>53427</v>
          </cell>
          <cell r="R79">
            <v>56695</v>
          </cell>
          <cell r="S79">
            <v>59571</v>
          </cell>
          <cell r="T79">
            <v>63748</v>
          </cell>
          <cell r="U79">
            <v>67441</v>
          </cell>
          <cell r="V79">
            <v>70894</v>
          </cell>
          <cell r="W79">
            <v>73771</v>
          </cell>
          <cell r="X79">
            <v>77732</v>
          </cell>
          <cell r="Y79">
            <v>81308</v>
          </cell>
          <cell r="Z79">
            <v>84931</v>
          </cell>
          <cell r="AA79">
            <v>88626</v>
          </cell>
          <cell r="AB79">
            <v>92560</v>
          </cell>
          <cell r="AC79">
            <v>97147</v>
          </cell>
          <cell r="AD79">
            <v>100188</v>
          </cell>
          <cell r="AE79">
            <v>104015</v>
          </cell>
          <cell r="AF79">
            <v>107911</v>
          </cell>
          <cell r="AG79">
            <v>112561</v>
          </cell>
          <cell r="AH79">
            <v>117469</v>
          </cell>
          <cell r="AI79">
            <v>121754</v>
          </cell>
        </row>
        <row r="80">
          <cell r="A80" t="str">
            <v>KundinflödeQ</v>
          </cell>
          <cell r="B80" t="str">
            <v>Kundinflöde - kvartal</v>
          </cell>
          <cell r="C80" t="str">
            <v>Kundinflöde - kvartal</v>
          </cell>
          <cell r="D80">
            <v>14550</v>
          </cell>
          <cell r="E80">
            <v>14550</v>
          </cell>
          <cell r="F80">
            <v>11451</v>
          </cell>
          <cell r="G80">
            <v>12812</v>
          </cell>
          <cell r="H80">
            <v>15942</v>
          </cell>
          <cell r="I80">
            <v>31769</v>
          </cell>
          <cell r="J80">
            <v>20502</v>
          </cell>
          <cell r="K80">
            <v>20438</v>
          </cell>
          <cell r="L80">
            <v>23721</v>
          </cell>
          <cell r="M80">
            <v>26146</v>
          </cell>
          <cell r="N80">
            <v>23057</v>
          </cell>
          <cell r="O80">
            <v>24482</v>
          </cell>
          <cell r="P80">
            <v>29311</v>
          </cell>
          <cell r="Q80">
            <v>38353</v>
          </cell>
          <cell r="R80">
            <v>27890</v>
          </cell>
          <cell r="S80">
            <v>31245</v>
          </cell>
          <cell r="T80">
            <v>42511</v>
          </cell>
          <cell r="U80">
            <v>42412</v>
          </cell>
          <cell r="V80">
            <v>23302</v>
          </cell>
          <cell r="W80">
            <v>32151</v>
          </cell>
          <cell r="X80">
            <v>28631</v>
          </cell>
          <cell r="Y80">
            <v>33639</v>
          </cell>
          <cell r="Z80">
            <v>31546</v>
          </cell>
          <cell r="AA80">
            <v>36760</v>
          </cell>
          <cell r="AB80">
            <v>37339</v>
          </cell>
          <cell r="AC80">
            <v>86094</v>
          </cell>
          <cell r="AD80">
            <v>53025</v>
          </cell>
          <cell r="AE80">
            <v>79182</v>
          </cell>
          <cell r="AF80">
            <v>85607</v>
          </cell>
          <cell r="AG80">
            <v>152830</v>
          </cell>
          <cell r="AH80">
            <v>85089</v>
          </cell>
          <cell r="AI80">
            <v>70105</v>
          </cell>
        </row>
        <row r="81">
          <cell r="A81" t="str">
            <v>KundinflödeYTD</v>
          </cell>
          <cell r="B81" t="str">
            <v>Kundinflöde - YTD</v>
          </cell>
          <cell r="C81" t="str">
            <v>Kundinflöde - YTD</v>
          </cell>
          <cell r="D81">
            <v>14550</v>
          </cell>
          <cell r="E81">
            <v>14550</v>
          </cell>
          <cell r="F81">
            <v>26001</v>
          </cell>
          <cell r="G81">
            <v>38813</v>
          </cell>
          <cell r="H81">
            <v>54755</v>
          </cell>
          <cell r="I81">
            <v>31769</v>
          </cell>
          <cell r="J81">
            <v>52271</v>
          </cell>
          <cell r="K81">
            <v>72709</v>
          </cell>
          <cell r="L81">
            <v>96430</v>
          </cell>
          <cell r="M81">
            <v>26146</v>
          </cell>
          <cell r="N81">
            <v>49300</v>
          </cell>
          <cell r="O81">
            <v>73685</v>
          </cell>
          <cell r="P81">
            <v>102996</v>
          </cell>
          <cell r="Q81">
            <v>38353</v>
          </cell>
          <cell r="R81">
            <v>66243</v>
          </cell>
          <cell r="S81">
            <v>97488</v>
          </cell>
          <cell r="T81">
            <v>139999</v>
          </cell>
          <cell r="U81">
            <v>42412</v>
          </cell>
          <cell r="V81">
            <v>65714</v>
          </cell>
          <cell r="W81">
            <v>97865</v>
          </cell>
          <cell r="X81">
            <v>126496</v>
          </cell>
          <cell r="Y81">
            <v>33639</v>
          </cell>
          <cell r="Z81">
            <v>65185</v>
          </cell>
          <cell r="AA81">
            <v>101945</v>
          </cell>
          <cell r="AB81">
            <v>139284</v>
          </cell>
          <cell r="AC81">
            <v>86094</v>
          </cell>
          <cell r="AD81">
            <v>139119</v>
          </cell>
          <cell r="AE81">
            <v>218301</v>
          </cell>
          <cell r="AF81">
            <v>303908</v>
          </cell>
          <cell r="AG81">
            <v>152830</v>
          </cell>
          <cell r="AH81">
            <v>237919</v>
          </cell>
          <cell r="AI81">
            <v>308024</v>
          </cell>
        </row>
        <row r="82">
          <cell r="A82" t="str">
            <v>Kundinflöde4Q</v>
          </cell>
          <cell r="B82" t="str">
            <v>Kundinflöde - 4Q</v>
          </cell>
          <cell r="C82" t="str">
            <v>Kundinflöde - 4Q</v>
          </cell>
          <cell r="E82"/>
          <cell r="F82"/>
          <cell r="G82">
            <v>54755</v>
          </cell>
          <cell r="H82">
            <v>54755</v>
          </cell>
          <cell r="I82">
            <v>71974</v>
          </cell>
          <cell r="J82">
            <v>81025</v>
          </cell>
          <cell r="K82">
            <v>88651</v>
          </cell>
          <cell r="L82">
            <v>96430</v>
          </cell>
          <cell r="M82">
            <v>90807</v>
          </cell>
          <cell r="N82">
            <v>93362</v>
          </cell>
          <cell r="O82">
            <v>97406</v>
          </cell>
          <cell r="P82">
            <v>102996</v>
          </cell>
          <cell r="Q82">
            <v>115203</v>
          </cell>
          <cell r="R82">
            <v>120036</v>
          </cell>
          <cell r="S82">
            <v>126799</v>
          </cell>
          <cell r="T82">
            <v>139999</v>
          </cell>
          <cell r="U82">
            <v>144058</v>
          </cell>
          <cell r="V82">
            <v>139470</v>
          </cell>
          <cell r="W82">
            <v>140376</v>
          </cell>
          <cell r="X82">
            <v>126496</v>
          </cell>
          <cell r="Y82">
            <v>117723</v>
          </cell>
          <cell r="Z82">
            <v>125967</v>
          </cell>
          <cell r="AA82">
            <v>130576</v>
          </cell>
          <cell r="AB82">
            <v>139284</v>
          </cell>
          <cell r="AC82">
            <v>191739</v>
          </cell>
          <cell r="AD82">
            <v>213218</v>
          </cell>
          <cell r="AE82">
            <v>255640</v>
          </cell>
          <cell r="AF82">
            <v>303908</v>
          </cell>
          <cell r="AG82">
            <v>370644</v>
          </cell>
          <cell r="AH82">
            <v>402708</v>
          </cell>
          <cell r="AI82">
            <v>393631</v>
          </cell>
        </row>
        <row r="83">
          <cell r="A83" t="str">
            <v>KundTillväxtQ</v>
          </cell>
          <cell r="B83" t="str">
            <v>Kundtillväxt % - kvartal</v>
          </cell>
          <cell r="C83" t="str">
            <v>Kundtillväxt % - kvartal</v>
          </cell>
          <cell r="D83">
            <v>4.5977084136483999E-2</v>
          </cell>
          <cell r="E83">
            <v>4.5977084136483999E-2</v>
          </cell>
          <cell r="F83">
            <v>3.4593912003190216E-2</v>
          </cell>
          <cell r="G83">
            <v>3.7411340787179927E-2</v>
          </cell>
          <cell r="H83">
            <v>4.4872282035043273E-2</v>
          </cell>
          <cell r="I83">
            <v>8.5580671143832318E-2</v>
          </cell>
          <cell r="J83">
            <v>5.0875216508762089E-2</v>
          </cell>
          <cell r="K83">
            <v>4.8261107752758048E-2</v>
          </cell>
          <cell r="L83">
            <v>5.3434581439248882E-2</v>
          </cell>
          <cell r="M83">
            <v>5.5909692567256926E-2</v>
          </cell>
          <cell r="N83">
            <v>4.6693655033586946E-2</v>
          </cell>
          <cell r="O83">
            <v>4.7367708232562637E-2</v>
          </cell>
          <cell r="P83">
            <v>5.4146069325293908E-2</v>
          </cell>
          <cell r="Q83">
            <v>6.7210147149794175E-2</v>
          </cell>
          <cell r="R83">
            <v>4.5796688319791917E-2</v>
          </cell>
          <cell r="S83">
            <v>4.9059015271178827E-2</v>
          </cell>
          <cell r="T83">
            <v>6.3626743857117835E-2</v>
          </cell>
          <cell r="U83">
            <v>5.9681245971952124E-2</v>
          </cell>
          <cell r="V83">
            <v>3.0943332085082875E-2</v>
          </cell>
          <cell r="W83">
            <v>4.1412702420023803E-2</v>
          </cell>
          <cell r="X83">
            <v>3.5412185670624992E-2</v>
          </cell>
          <cell r="Y83">
            <v>4.0183338947700382E-2</v>
          </cell>
          <cell r="Z83">
            <v>3.6227415285428992E-2</v>
          </cell>
          <cell r="AA83">
            <v>4.0739291805705936E-2</v>
          </cell>
          <cell r="AB83">
            <v>3.9761128675527085E-2</v>
          </cell>
          <cell r="AC83">
            <v>8.8172941617456382E-2</v>
          </cell>
          <cell r="AD83">
            <v>4.9905130840382637E-2</v>
          </cell>
          <cell r="AE83">
            <v>7.0980806622078438E-2</v>
          </cell>
          <cell r="AF83">
            <v>7.165426630273293E-2</v>
          </cell>
          <cell r="AG83">
            <v>0.11936766302437653</v>
          </cell>
          <cell r="AH83">
            <v>5.9371598425856147E-2</v>
          </cell>
          <cell r="AI83">
            <v>4.6174902799211458E-2</v>
          </cell>
        </row>
        <row r="84">
          <cell r="A84" t="str">
            <v>KundTillväxtYTD</v>
          </cell>
          <cell r="B84" t="str">
            <v>Kundtillväxt % - YTD</v>
          </cell>
          <cell r="C84" t="str">
            <v>Kundtillväxt % - YTD</v>
          </cell>
          <cell r="D84">
            <v>4.5977084136483999E-2</v>
          </cell>
          <cell r="E84">
            <v>4.5977084136483999E-2</v>
          </cell>
          <cell r="F84">
            <v>8.2161523342455023E-2</v>
          </cell>
          <cell r="G84">
            <v>0.12264663687899337</v>
          </cell>
          <cell r="H84">
            <v>0.17302235339472039</v>
          </cell>
          <cell r="I84">
            <v>8.5580671143832318E-2</v>
          </cell>
          <cell r="J84">
            <v>0.14080982282600205</v>
          </cell>
          <cell r="K84">
            <v>0.19586656861081253</v>
          </cell>
          <cell r="L84">
            <v>0.25976719816172211</v>
          </cell>
          <cell r="M84">
            <v>5.5909692567256926E-2</v>
          </cell>
          <cell r="N84">
            <v>0.10542139690835181</v>
          </cell>
          <cell r="O84">
            <v>0.15756542862458223</v>
          </cell>
          <cell r="P84">
            <v>0.22024304657145241</v>
          </cell>
          <cell r="Q84">
            <v>6.7210147149794175E-2</v>
          </cell>
          <cell r="R84">
            <v>0.11608483763053258</v>
          </cell>
          <cell r="S84">
            <v>0.17083886072378002</v>
          </cell>
          <cell r="T84">
            <v>0.24533552501301165</v>
          </cell>
          <cell r="U84">
            <v>5.9681245971952124E-2</v>
          </cell>
          <cell r="V84">
            <v>9.2471314670396626E-2</v>
          </cell>
          <cell r="W84">
            <v>0.13771350412725394</v>
          </cell>
          <cell r="X84">
            <v>0.17800242597538563</v>
          </cell>
          <cell r="Y84">
            <v>4.0183338947700382E-2</v>
          </cell>
          <cell r="Z84">
            <v>7.7866492740742865E-2</v>
          </cell>
          <cell r="AA84">
            <v>0.1217780103161008</v>
          </cell>
          <cell r="AB84">
            <v>0.16638117012965603</v>
          </cell>
          <cell r="AC84">
            <v>8.8172941617456382E-2</v>
          </cell>
          <cell r="AD84">
            <v>0.14247835464583961</v>
          </cell>
          <cell r="AE84">
            <v>0.22357238980686631</v>
          </cell>
          <cell r="AF84">
            <v>0.31124657166675884</v>
          </cell>
          <cell r="AG84">
            <v>0.11936766302437653</v>
          </cell>
          <cell r="AH84">
            <v>0.18582631040434888</v>
          </cell>
          <cell r="AI84">
            <v>0.24058172502401726</v>
          </cell>
        </row>
        <row r="85">
          <cell r="A85" t="str">
            <v>KundTillväxt4Q</v>
          </cell>
          <cell r="B85" t="str">
            <v>Kundtillväxt % - 4Q</v>
          </cell>
          <cell r="C85" t="str">
            <v>Kundtillväxt % - 4Q</v>
          </cell>
          <cell r="E85"/>
          <cell r="F85"/>
          <cell r="G85">
            <v>0.17302235339472039</v>
          </cell>
          <cell r="H85">
            <v>0.17302235339472039</v>
          </cell>
          <cell r="I85">
            <v>0.21743622587700748</v>
          </cell>
          <cell r="J85">
            <v>0.23659490222301388</v>
          </cell>
          <cell r="K85">
            <v>0.24952783055379635</v>
          </cell>
          <cell r="L85">
            <v>0.25976719816172211</v>
          </cell>
          <cell r="M85">
            <v>0.22533537145210999</v>
          </cell>
          <cell r="N85">
            <v>0.22045961160646818</v>
          </cell>
          <cell r="O85">
            <v>0.21941945279168149</v>
          </cell>
          <cell r="P85">
            <v>0.22024304657145241</v>
          </cell>
          <cell r="Q85">
            <v>0.23330221368063137</v>
          </cell>
          <cell r="R85">
            <v>0.23224533230144143</v>
          </cell>
          <cell r="S85">
            <v>0.23423518284527794</v>
          </cell>
          <cell r="T85">
            <v>0.24533552501301165</v>
          </cell>
          <cell r="U85">
            <v>0.23654999376022173</v>
          </cell>
          <cell r="V85">
            <v>0.21898738549756158</v>
          </cell>
          <cell r="W85">
            <v>0.21010250983714271</v>
          </cell>
          <cell r="X85">
            <v>0.17800242597538563</v>
          </cell>
          <cell r="Y85">
            <v>0.15632743468595878</v>
          </cell>
          <cell r="Z85">
            <v>0.16225417205508813</v>
          </cell>
          <cell r="AA85">
            <v>0.16150262149863884</v>
          </cell>
          <cell r="AB85">
            <v>0.16638117012965603</v>
          </cell>
          <cell r="AC85">
            <v>0.22019300004478759</v>
          </cell>
          <cell r="AD85">
            <v>0.23629897497902635</v>
          </cell>
          <cell r="AE85">
            <v>0.2722230090417993</v>
          </cell>
          <cell r="AF85">
            <v>0.31124657166675884</v>
          </cell>
          <cell r="AG85">
            <v>0.3488361587025513</v>
          </cell>
          <cell r="AH85">
            <v>0.36099793732368418</v>
          </cell>
          <cell r="AI85">
            <v>0.32947469831919196</v>
          </cell>
        </row>
        <row r="86">
          <cell r="A86" t="str">
            <v>KundinfYoYQ</v>
          </cell>
          <cell r="B86" t="str">
            <v>Kundinflöde - År mot år - kvartal</v>
          </cell>
          <cell r="C86" t="str">
            <v>Kundinflöde - År mot år - kvartal</v>
          </cell>
          <cell r="E86"/>
          <cell r="F86"/>
          <cell r="G86"/>
          <cell r="H86">
            <v>1.1834364261168386</v>
          </cell>
          <cell r="I86">
            <v>1.1834364261168386</v>
          </cell>
          <cell r="J86">
            <v>0.79041131778883944</v>
          </cell>
          <cell r="K86">
            <v>0.59522322822354035</v>
          </cell>
          <cell r="L86">
            <v>0.48795634173880309</v>
          </cell>
          <cell r="M86">
            <v>-0.17699644307343632</v>
          </cell>
          <cell r="N86">
            <v>0.12462198809872205</v>
          </cell>
          <cell r="O86">
            <v>0.19786671885703111</v>
          </cell>
          <cell r="P86">
            <v>0.23565616963871672</v>
          </cell>
          <cell r="Q86">
            <v>0.46687829878375275</v>
          </cell>
          <cell r="R86">
            <v>0.20961096413236757</v>
          </cell>
          <cell r="S86">
            <v>0.2762437709337473</v>
          </cell>
          <cell r="T86">
            <v>0.4503428746886835</v>
          </cell>
          <cell r="U86">
            <v>0.1058326597658592</v>
          </cell>
          <cell r="V86">
            <v>-0.16450340623879522</v>
          </cell>
          <cell r="W86">
            <v>2.8996639462314011E-2</v>
          </cell>
          <cell r="X86">
            <v>-0.3265037284467549</v>
          </cell>
          <cell r="Y86">
            <v>-0.20685183438649435</v>
          </cell>
          <cell r="Z86">
            <v>0.35378937430263502</v>
          </cell>
          <cell r="AA86">
            <v>0.14335479456315503</v>
          </cell>
          <cell r="AB86">
            <v>0.30414585589046839</v>
          </cell>
          <cell r="AC86">
            <v>1.5593507535895834</v>
          </cell>
          <cell r="AD86">
            <v>0.68087871679452228</v>
          </cell>
          <cell r="AE86">
            <v>1.1540261153427638</v>
          </cell>
          <cell r="AF86">
            <v>1.2926966442593537</v>
          </cell>
          <cell r="AG86">
            <v>0.77515274002834111</v>
          </cell>
          <cell r="AH86">
            <v>0.60469589816124469</v>
          </cell>
          <cell r="AI86">
            <v>-0.11463463918567351</v>
          </cell>
        </row>
        <row r="87">
          <cell r="A87" t="str">
            <v>KundinfYoYYTD</v>
          </cell>
          <cell r="B87" t="str">
            <v>Kundinflöde - År mot år - YTD</v>
          </cell>
          <cell r="C87" t="str">
            <v>Kundinflöde - År mot år - YTD</v>
          </cell>
          <cell r="E87"/>
          <cell r="F87"/>
          <cell r="G87"/>
          <cell r="H87">
            <v>1.1834364261168386</v>
          </cell>
          <cell r="I87">
            <v>1.1834364261168386</v>
          </cell>
          <cell r="J87">
            <v>1.0103457559324642</v>
          </cell>
          <cell r="K87">
            <v>0.87331564166645204</v>
          </cell>
          <cell r="L87">
            <v>0.7611177061455574</v>
          </cell>
          <cell r="M87">
            <v>-0.17699644307343632</v>
          </cell>
          <cell r="N87">
            <v>-5.6838399877561119E-2</v>
          </cell>
          <cell r="O87">
            <v>1.3423372622371366E-2</v>
          </cell>
          <cell r="P87">
            <v>6.8090843098620679E-2</v>
          </cell>
          <cell r="Q87">
            <v>0.46687829878375275</v>
          </cell>
          <cell r="R87">
            <v>0.34367139959432058</v>
          </cell>
          <cell r="S87">
            <v>0.32303725317228738</v>
          </cell>
          <cell r="T87">
            <v>0.35926637927686511</v>
          </cell>
          <cell r="U87">
            <v>0.1058326597658592</v>
          </cell>
          <cell r="V87">
            <v>-7.9857494376763816E-3</v>
          </cell>
          <cell r="W87">
            <v>3.8671426226817296E-3</v>
          </cell>
          <cell r="X87">
            <v>-9.6450688933492401E-2</v>
          </cell>
          <cell r="Y87">
            <v>-0.20685183438649435</v>
          </cell>
          <cell r="Z87">
            <v>-8.0500350001522225E-3</v>
          </cell>
          <cell r="AA87">
            <v>4.1690083277984957E-2</v>
          </cell>
          <cell r="AB87">
            <v>0.10109410574247413</v>
          </cell>
          <cell r="AC87">
            <v>1.5593507535895834</v>
          </cell>
          <cell r="AD87">
            <v>1.1342179949374858</v>
          </cell>
          <cell r="AE87">
            <v>1.1413605375447546</v>
          </cell>
          <cell r="AF87">
            <v>1.1819304442721346</v>
          </cell>
          <cell r="AG87">
            <v>0.77515274002834111</v>
          </cell>
          <cell r="AH87">
            <v>0.71018336819557359</v>
          </cell>
          <cell r="AI87">
            <v>0.41100590469122911</v>
          </cell>
        </row>
        <row r="89">
          <cell r="B89" t="str">
            <v>Sparkapital (MSEK)</v>
          </cell>
          <cell r="C89" t="str">
            <v>Sparkapital (MSEK)</v>
          </cell>
        </row>
        <row r="90">
          <cell r="A90" t="str">
            <v>SparkapGrund</v>
          </cell>
          <cell r="B90" t="str">
            <v>Grunderbjudande</v>
          </cell>
          <cell r="C90" t="str">
            <v>Grunderbjudande</v>
          </cell>
          <cell r="D90">
            <v>0</v>
          </cell>
          <cell r="E90">
            <v>0</v>
          </cell>
          <cell r="F90">
            <v>0</v>
          </cell>
          <cell r="G90">
            <v>0</v>
          </cell>
          <cell r="H90">
            <v>0</v>
          </cell>
          <cell r="I90">
            <v>97340.090547021333</v>
          </cell>
          <cell r="J90">
            <v>99292.34487350189</v>
          </cell>
          <cell r="K90">
            <v>100065.01771354105</v>
          </cell>
          <cell r="L90">
            <v>111208.95146228168</v>
          </cell>
          <cell r="M90">
            <v>110751.32749207139</v>
          </cell>
          <cell r="N90">
            <v>114613.40061547107</v>
          </cell>
          <cell r="O90">
            <v>127003.42987181769</v>
          </cell>
          <cell r="P90">
            <v>130339.15425019324</v>
          </cell>
          <cell r="Q90">
            <v>139314.82273297734</v>
          </cell>
          <cell r="R90">
            <v>147724.73755277597</v>
          </cell>
          <cell r="S90">
            <v>153687.79926842012</v>
          </cell>
          <cell r="T90">
            <v>157187.77352014344</v>
          </cell>
          <cell r="U90">
            <v>158855.61128088884</v>
          </cell>
          <cell r="V90">
            <v>168582.03371268147</v>
          </cell>
          <cell r="W90">
            <v>181326.27643193919</v>
          </cell>
          <cell r="X90">
            <v>166362.10075203332</v>
          </cell>
          <cell r="Y90">
            <v>186258.24140046965</v>
          </cell>
          <cell r="Z90">
            <v>200469.54381483028</v>
          </cell>
          <cell r="AA90">
            <v>211257.52945783699</v>
          </cell>
          <cell r="AB90">
            <v>228251.45340363117</v>
          </cell>
          <cell r="AC90">
            <v>216223.17195703409</v>
          </cell>
          <cell r="AD90">
            <v>256555.80929918512</v>
          </cell>
          <cell r="AE90">
            <v>293944.81665310165</v>
          </cell>
          <cell r="AF90">
            <v>327705.3457122448</v>
          </cell>
          <cell r="AG90">
            <v>379543.9640347315</v>
          </cell>
          <cell r="AH90">
            <v>408733.43280762614</v>
          </cell>
          <cell r="AI90">
            <v>418797.21568964893</v>
          </cell>
        </row>
        <row r="91">
          <cell r="A91" t="str">
            <v>SparkapPB</v>
          </cell>
          <cell r="B91" t="str">
            <v>Private Banking</v>
          </cell>
          <cell r="C91" t="str">
            <v>Private Banking</v>
          </cell>
          <cell r="D91"/>
          <cell r="E91"/>
          <cell r="F91"/>
          <cell r="G91"/>
          <cell r="H91">
            <v>71874.416457370084</v>
          </cell>
          <cell r="I91">
            <v>71874.416457370084</v>
          </cell>
          <cell r="J91">
            <v>71431.761874479809</v>
          </cell>
          <cell r="K91">
            <v>71521.390889819755</v>
          </cell>
          <cell r="L91">
            <v>80613.59602131987</v>
          </cell>
          <cell r="M91">
            <v>78373.507372880034</v>
          </cell>
          <cell r="N91">
            <v>84855.972122179694</v>
          </cell>
          <cell r="O91">
            <v>96187.33700462975</v>
          </cell>
          <cell r="P91">
            <v>100916.58799842992</v>
          </cell>
          <cell r="Q91">
            <v>107310.55548872988</v>
          </cell>
          <cell r="R91">
            <v>113338.40424046987</v>
          </cell>
          <cell r="S91">
            <v>117814.47099163938</v>
          </cell>
          <cell r="T91">
            <v>115813.57226822867</v>
          </cell>
          <cell r="U91">
            <v>119662.16057251986</v>
          </cell>
          <cell r="V91">
            <v>127139.21811291925</v>
          </cell>
          <cell r="W91">
            <v>136869.92597008985</v>
          </cell>
          <cell r="X91">
            <v>122021.51691237986</v>
          </cell>
          <cell r="Y91">
            <v>136176.43708045929</v>
          </cell>
          <cell r="Z91">
            <v>145623.40113168041</v>
          </cell>
          <cell r="AA91">
            <v>151772.52774572023</v>
          </cell>
          <cell r="AB91">
            <v>164495.6456089296</v>
          </cell>
          <cell r="AC91">
            <v>139687.78352717866</v>
          </cell>
          <cell r="AD91">
            <v>172101.57666771003</v>
          </cell>
          <cell r="AE91">
            <v>200847.93112338983</v>
          </cell>
          <cell r="AF91">
            <v>221280.97164359046</v>
          </cell>
          <cell r="AG91">
            <v>249035.10966642899</v>
          </cell>
          <cell r="AH91">
            <v>277235.44120501942</v>
          </cell>
          <cell r="AI91">
            <v>288032.61996811919</v>
          </cell>
        </row>
        <row r="92">
          <cell r="A92" t="str">
            <v>SparkapPro</v>
          </cell>
          <cell r="B92" t="str">
            <v>Pro</v>
          </cell>
          <cell r="C92" t="str">
            <v>Pro</v>
          </cell>
          <cell r="D92"/>
          <cell r="E92"/>
          <cell r="F92"/>
          <cell r="G92"/>
          <cell r="H92">
            <v>4830.4452738099944</v>
          </cell>
          <cell r="I92">
            <v>4830.4452738099944</v>
          </cell>
          <cell r="J92">
            <v>5065.3978426699923</v>
          </cell>
          <cell r="K92">
            <v>5024.9798729400054</v>
          </cell>
          <cell r="L92">
            <v>6366.6468752899973</v>
          </cell>
          <cell r="M92">
            <v>6502.1315701599924</v>
          </cell>
          <cell r="N92">
            <v>6389.1762933999926</v>
          </cell>
          <cell r="O92">
            <v>7237.8288853200029</v>
          </cell>
          <cell r="P92">
            <v>7889.0247029300044</v>
          </cell>
          <cell r="Q92">
            <v>8426.0101067200485</v>
          </cell>
          <cell r="R92">
            <v>9285.6983306600323</v>
          </cell>
          <cell r="S92">
            <v>9475.6149352800276</v>
          </cell>
          <cell r="T92">
            <v>9929.6592938000449</v>
          </cell>
          <cell r="U92">
            <v>10202.859153010009</v>
          </cell>
          <cell r="V92">
            <v>11422.237769740019</v>
          </cell>
          <cell r="W92">
            <v>12786.660622210025</v>
          </cell>
          <cell r="X92">
            <v>11595.686177000007</v>
          </cell>
          <cell r="Y92">
            <v>13232.927021350009</v>
          </cell>
          <cell r="Z92">
            <v>13193.197216680015</v>
          </cell>
          <cell r="AA92">
            <v>14054.381786420017</v>
          </cell>
          <cell r="AB92">
            <v>14971.624459720008</v>
          </cell>
          <cell r="AC92">
            <v>12253.810549890002</v>
          </cell>
          <cell r="AD92">
            <v>15922.416580610035</v>
          </cell>
          <cell r="AE92">
            <v>19399.544640710028</v>
          </cell>
          <cell r="AF92">
            <v>21522.825851180045</v>
          </cell>
          <cell r="AG92">
            <v>25365.551689319986</v>
          </cell>
          <cell r="AH92">
            <v>27603.978621060003</v>
          </cell>
          <cell r="AI92">
            <v>28155.102985160011</v>
          </cell>
        </row>
        <row r="93">
          <cell r="A93" t="str">
            <v>SparkapTotal</v>
          </cell>
          <cell r="B93" t="str">
            <v>Totalt</v>
          </cell>
          <cell r="C93" t="str">
            <v>Totalt</v>
          </cell>
          <cell r="D93"/>
          <cell r="E93"/>
          <cell r="F93"/>
          <cell r="G93"/>
          <cell r="H93">
            <v>174044.95227820141</v>
          </cell>
          <cell r="I93">
            <v>174044.95227820141</v>
          </cell>
          <cell r="J93">
            <v>175789.50459065169</v>
          </cell>
          <cell r="K93">
            <v>176611.38847630081</v>
          </cell>
          <cell r="L93">
            <v>198189.19435889155</v>
          </cell>
          <cell r="M93">
            <v>195626.96643511142</v>
          </cell>
          <cell r="N93">
            <v>205858.54903105076</v>
          </cell>
          <cell r="O93">
            <v>230428.59576176744</v>
          </cell>
          <cell r="P93">
            <v>239144.76695155317</v>
          </cell>
          <cell r="Q93">
            <v>255051.38832842727</v>
          </cell>
          <cell r="R93">
            <v>270348.84012390586</v>
          </cell>
          <cell r="S93">
            <v>280977.88519533951</v>
          </cell>
          <cell r="T93">
            <v>282931.00508217217</v>
          </cell>
          <cell r="U93">
            <v>288720.63100641873</v>
          </cell>
          <cell r="V93">
            <v>307143.48959534074</v>
          </cell>
          <cell r="W93">
            <v>330982.86302423908</v>
          </cell>
          <cell r="X93">
            <v>299979.30384141317</v>
          </cell>
          <cell r="Y93">
            <v>335667.60550227895</v>
          </cell>
          <cell r="Z93">
            <v>359286.1421631907</v>
          </cell>
          <cell r="AA93">
            <v>377084.43898997724</v>
          </cell>
          <cell r="AB93">
            <v>407718.72347228078</v>
          </cell>
          <cell r="AC93">
            <v>368164.76603410277</v>
          </cell>
          <cell r="AD93">
            <v>444579.80254750518</v>
          </cell>
          <cell r="AE93">
            <v>514192.29241720156</v>
          </cell>
          <cell r="AF93">
            <v>570509.14320701535</v>
          </cell>
          <cell r="AG93">
            <v>653944.62539048051</v>
          </cell>
          <cell r="AH93">
            <v>713572.8526337056</v>
          </cell>
          <cell r="AI93">
            <v>734984.93864292814</v>
          </cell>
        </row>
        <row r="94">
          <cell r="H94"/>
          <cell r="I94"/>
          <cell r="J94"/>
          <cell r="K94"/>
          <cell r="L94"/>
          <cell r="M94"/>
          <cell r="N94"/>
          <cell r="O94"/>
          <cell r="P94"/>
          <cell r="Q94"/>
          <cell r="R94"/>
          <cell r="S94"/>
        </row>
        <row r="95">
          <cell r="A95" t="str">
            <v>SparkapBank</v>
          </cell>
          <cell r="B95" t="str">
            <v>Aktie-, fond-, och sparkonton</v>
          </cell>
          <cell r="C95" t="str">
            <v>Aktie-, fond-, och sparkonton</v>
          </cell>
          <cell r="H95"/>
          <cell r="I95"/>
          <cell r="J95"/>
          <cell r="K95"/>
          <cell r="L95"/>
          <cell r="M95"/>
          <cell r="N95"/>
          <cell r="O95"/>
          <cell r="P95"/>
          <cell r="Q95"/>
          <cell r="R95"/>
          <cell r="S95"/>
          <cell r="X95">
            <v>233130.67394702538</v>
          </cell>
          <cell r="Y95">
            <v>233130.67394702538</v>
          </cell>
          <cell r="Z95">
            <v>249602.08150838775</v>
          </cell>
          <cell r="AA95">
            <v>262771.0975831165</v>
          </cell>
          <cell r="AB95">
            <v>285576.08130467811</v>
          </cell>
          <cell r="AC95">
            <v>260107.94947353814</v>
          </cell>
          <cell r="AD95">
            <v>315372.77774821222</v>
          </cell>
          <cell r="AE95">
            <v>365728.00834473077</v>
          </cell>
          <cell r="AF95">
            <v>407871.24123521283</v>
          </cell>
          <cell r="AG95">
            <v>467665.6619204462</v>
          </cell>
          <cell r="AH95">
            <v>508868.06978252251</v>
          </cell>
          <cell r="AI95">
            <v>525801.82321244618</v>
          </cell>
        </row>
        <row r="96">
          <cell r="A96" t="str">
            <v>SparkapAF</v>
          </cell>
          <cell r="B96" t="str">
            <v>Aktie- och fondkonton</v>
          </cell>
          <cell r="C96" t="str">
            <v>Aktie- och fondkonton</v>
          </cell>
          <cell r="D96">
            <v>0</v>
          </cell>
          <cell r="E96">
            <v>0</v>
          </cell>
          <cell r="F96">
            <v>0</v>
          </cell>
          <cell r="G96">
            <v>0</v>
          </cell>
          <cell r="H96">
            <v>0</v>
          </cell>
          <cell r="I96">
            <v>68660.902963647386</v>
          </cell>
          <cell r="J96">
            <v>66581.750304095971</v>
          </cell>
          <cell r="K96">
            <v>64883.685335964728</v>
          </cell>
          <cell r="L96">
            <v>72711.869480925496</v>
          </cell>
          <cell r="M96">
            <v>69490.793601016252</v>
          </cell>
          <cell r="N96">
            <v>74525.406006144927</v>
          </cell>
          <cell r="O96">
            <v>81552.947785466546</v>
          </cell>
          <cell r="P96">
            <v>85490.454143757161</v>
          </cell>
          <cell r="Q96">
            <v>88864.900450707268</v>
          </cell>
          <cell r="R96">
            <v>92499.097452390153</v>
          </cell>
          <cell r="S96">
            <v>94913.433471592798</v>
          </cell>
          <cell r="T96">
            <v>93460.841781891475</v>
          </cell>
          <cell r="U96">
            <v>93605.044074905469</v>
          </cell>
          <cell r="V96">
            <v>98513.106253554637</v>
          </cell>
          <cell r="W96">
            <v>105019.2413451015</v>
          </cell>
          <cell r="X96">
            <v>94920.164581666715</v>
          </cell>
          <cell r="Y96">
            <v>103293.63132844098</v>
          </cell>
          <cell r="Z96">
            <v>108390.17931864405</v>
          </cell>
          <cell r="AA96">
            <v>112331.794075315</v>
          </cell>
          <cell r="AB96">
            <v>120995.17205094446</v>
          </cell>
          <cell r="AC96">
            <v>103556.00650897088</v>
          </cell>
          <cell r="AD96">
            <v>123376.32863448819</v>
          </cell>
          <cell r="AE96">
            <v>139322.57322833536</v>
          </cell>
          <cell r="AF96">
            <v>150001.19166516321</v>
          </cell>
          <cell r="AG96">
            <v>160641.55360839068</v>
          </cell>
          <cell r="AH96">
            <v>299396.38809605077</v>
          </cell>
          <cell r="AI96">
            <v>299396.38809605077</v>
          </cell>
        </row>
        <row r="97">
          <cell r="A97" t="str">
            <v>SparkapISK</v>
          </cell>
          <cell r="B97" t="str">
            <v>Investeringssparkonton</v>
          </cell>
          <cell r="C97" t="str">
            <v>Investeringssparkonton</v>
          </cell>
          <cell r="D97"/>
          <cell r="E97"/>
          <cell r="F97"/>
          <cell r="G97"/>
          <cell r="H97">
            <v>33513.278830523632</v>
          </cell>
          <cell r="I97">
            <v>33513.278830523632</v>
          </cell>
          <cell r="J97">
            <v>36205.426570645417</v>
          </cell>
          <cell r="K97">
            <v>38843.986500515399</v>
          </cell>
          <cell r="L97">
            <v>46609.731457165552</v>
          </cell>
          <cell r="M97">
            <v>47597.157678494892</v>
          </cell>
          <cell r="N97">
            <v>50673.737123114399</v>
          </cell>
          <cell r="O97">
            <v>59878.017036570353</v>
          </cell>
          <cell r="P97">
            <v>63960.09646425469</v>
          </cell>
          <cell r="Q97">
            <v>71933.115950569016</v>
          </cell>
          <cell r="R97">
            <v>78135.53370216336</v>
          </cell>
          <cell r="S97">
            <v>82714.749134055062</v>
          </cell>
          <cell r="T97">
            <v>85834.053688918837</v>
          </cell>
          <cell r="U97">
            <v>89755.672906130247</v>
          </cell>
          <cell r="V97">
            <v>97147.384373885434</v>
          </cell>
          <cell r="W97">
            <v>106870.48801303741</v>
          </cell>
          <cell r="X97">
            <v>94193.866733375005</v>
          </cell>
          <cell r="Y97">
            <v>108837.58988260408</v>
          </cell>
          <cell r="Z97">
            <v>119583.37725245356</v>
          </cell>
          <cell r="AA97">
            <v>127630.5208107514</v>
          </cell>
          <cell r="AB97">
            <v>141145.75370598352</v>
          </cell>
          <cell r="AC97">
            <v>131645.0169679572</v>
          </cell>
          <cell r="AD97">
            <v>165587.500834604</v>
          </cell>
          <cell r="AE97">
            <v>199883.94078587511</v>
          </cell>
          <cell r="AF97">
            <v>229305.11983745958</v>
          </cell>
          <cell r="AG97">
            <v>277271.7246158155</v>
          </cell>
          <cell r="AH97">
            <v>199883.94078587511</v>
          </cell>
          <cell r="AI97">
            <v>199883.94078587511</v>
          </cell>
        </row>
        <row r="98">
          <cell r="A98" t="str">
            <v>SparkapSpark</v>
          </cell>
          <cell r="B98" t="str">
            <v>Sparkonton</v>
          </cell>
          <cell r="C98" t="str">
            <v>Sparkonton</v>
          </cell>
          <cell r="D98"/>
          <cell r="E98"/>
          <cell r="F98"/>
          <cell r="G98"/>
          <cell r="H98">
            <v>7697.8034472499694</v>
          </cell>
          <cell r="I98">
            <v>7697.8034472499694</v>
          </cell>
          <cell r="J98">
            <v>8098.8530079300099</v>
          </cell>
          <cell r="K98">
            <v>8075.8845658199753</v>
          </cell>
          <cell r="L98">
            <v>8263.1807517000034</v>
          </cell>
          <cell r="M98">
            <v>8787.4448136499905</v>
          </cell>
          <cell r="N98">
            <v>9253.205555619983</v>
          </cell>
          <cell r="O98">
            <v>9330</v>
          </cell>
          <cell r="P98">
            <v>9445.4</v>
          </cell>
          <cell r="Q98">
            <v>9279.3621681399945</v>
          </cell>
          <cell r="R98">
            <v>11029.599718209984</v>
          </cell>
          <cell r="S98">
            <v>12224.021368560008</v>
          </cell>
          <cell r="T98">
            <v>12877.94301231996</v>
          </cell>
          <cell r="U98">
            <v>13384</v>
          </cell>
          <cell r="V98">
            <v>14380.567189799967</v>
          </cell>
          <cell r="W98">
            <v>15653.150644859979</v>
          </cell>
          <cell r="X98">
            <v>19910.990646860075</v>
          </cell>
          <cell r="Y98">
            <v>20999.452735980329</v>
          </cell>
          <cell r="Z98">
            <v>21628.524937290145</v>
          </cell>
          <cell r="AA98">
            <v>22808.782697050046</v>
          </cell>
          <cell r="AB98">
            <v>23435.155547750132</v>
          </cell>
          <cell r="AC98">
            <v>24906.925996610076</v>
          </cell>
          <cell r="AD98">
            <v>26408.948279120057</v>
          </cell>
          <cell r="AE98">
            <v>26521.494330520316</v>
          </cell>
          <cell r="AF98">
            <v>28564.929732590019</v>
          </cell>
          <cell r="AG98">
            <v>29752.383696240042</v>
          </cell>
          <cell r="AH98">
            <v>26521.494330520316</v>
          </cell>
          <cell r="AI98">
            <v>26521.494330520316</v>
          </cell>
        </row>
        <row r="99">
          <cell r="A99" t="str">
            <v>SparkapSparkPlus</v>
          </cell>
          <cell r="B99" t="str">
            <v>Externa inlåningskonton</v>
          </cell>
          <cell r="C99" t="str">
            <v>Externa inlåningskonton</v>
          </cell>
          <cell r="D99"/>
          <cell r="E99"/>
          <cell r="F99"/>
          <cell r="G99"/>
          <cell r="H99">
            <v>7069.5882806399686</v>
          </cell>
          <cell r="I99">
            <v>7069.5882806399686</v>
          </cell>
          <cell r="J99">
            <v>7391.2630710800095</v>
          </cell>
          <cell r="K99">
            <v>7334.4539916699741</v>
          </cell>
          <cell r="L99">
            <v>7451.7904792900026</v>
          </cell>
          <cell r="M99">
            <v>7974.4895015199909</v>
          </cell>
          <cell r="N99">
            <v>8445.8934242499818</v>
          </cell>
          <cell r="O99">
            <v>8500.9195149699663</v>
          </cell>
          <cell r="P99">
            <v>8575.0033457699883</v>
          </cell>
          <cell r="Q99">
            <v>8458.9787302699933</v>
          </cell>
          <cell r="R99">
            <v>10258.764139789982</v>
          </cell>
          <cell r="S99">
            <v>11447.444956820009</v>
          </cell>
          <cell r="T99">
            <v>12096.771246049961</v>
          </cell>
          <cell r="U99">
            <v>12562.541945529998</v>
          </cell>
          <cell r="V99">
            <v>13580.245774969968</v>
          </cell>
          <cell r="W99">
            <v>14881.374298569979</v>
          </cell>
          <cell r="X99">
            <v>19001.165883410074</v>
          </cell>
          <cell r="Y99">
            <v>20216.503893430327</v>
          </cell>
          <cell r="Z99">
            <v>20848.777289670146</v>
          </cell>
          <cell r="AA99">
            <v>22008.14054840005</v>
          </cell>
          <cell r="AB99">
            <v>22549.923947650135</v>
          </cell>
          <cell r="AC99">
            <v>24005.040408470075</v>
          </cell>
          <cell r="AD99">
            <v>25511.304277360057</v>
          </cell>
          <cell r="AE99">
            <v>25705.566967050319</v>
          </cell>
          <cell r="AF99">
            <v>27734.519769890019</v>
          </cell>
          <cell r="AG99">
            <v>28977.297014400043</v>
          </cell>
          <cell r="AH99">
            <v>29055.017993189966</v>
          </cell>
          <cell r="AI99">
            <v>28243.753341199928</v>
          </cell>
        </row>
        <row r="100">
          <cell r="A100" t="str">
            <v>SparkapPens</v>
          </cell>
          <cell r="B100" t="str">
            <v>Pensions- och försäkringskonton</v>
          </cell>
          <cell r="C100" t="str">
            <v>Pensions- och försäkringskonton</v>
          </cell>
          <cell r="D100"/>
          <cell r="E100"/>
          <cell r="F100"/>
          <cell r="G100"/>
          <cell r="H100">
            <v>64172.967036780428</v>
          </cell>
          <cell r="I100">
            <v>64172.967036780428</v>
          </cell>
          <cell r="J100">
            <v>64903.474707980291</v>
          </cell>
          <cell r="K100">
            <v>64807.832074000711</v>
          </cell>
          <cell r="L100">
            <v>70604.412669100479</v>
          </cell>
          <cell r="M100">
            <v>69751.570341950282</v>
          </cell>
          <cell r="N100">
            <v>71406.200346171434</v>
          </cell>
          <cell r="O100">
            <v>79667.630939730545</v>
          </cell>
          <cell r="P100">
            <v>80248.81634354133</v>
          </cell>
          <cell r="Q100">
            <v>84974.009759011009</v>
          </cell>
          <cell r="R100">
            <v>88684.609251142334</v>
          </cell>
          <cell r="S100">
            <v>91125.681221131657</v>
          </cell>
          <cell r="T100">
            <v>90758.166599041899</v>
          </cell>
          <cell r="U100">
            <v>91975.914025382997</v>
          </cell>
          <cell r="V100">
            <v>97102.431778100698</v>
          </cell>
          <cell r="W100">
            <v>103439.98302124019</v>
          </cell>
          <cell r="X100">
            <v>90954.281879511385</v>
          </cell>
          <cell r="Y100">
            <v>102536.93155525356</v>
          </cell>
          <cell r="Z100">
            <v>109684.06065480295</v>
          </cell>
          <cell r="AA100">
            <v>114313.34140686077</v>
          </cell>
          <cell r="AB100">
            <v>122142.64216760268</v>
          </cell>
          <cell r="AC100">
            <v>108056.81656056461</v>
          </cell>
          <cell r="AD100">
            <v>129207.02479929297</v>
          </cell>
          <cell r="AE100">
            <v>148464.28407247079</v>
          </cell>
          <cell r="AF100">
            <v>162637.90197180252</v>
          </cell>
          <cell r="AG100">
            <v>186278.9634700343</v>
          </cell>
          <cell r="AH100">
            <v>204704.78285118309</v>
          </cell>
          <cell r="AI100">
            <v>209183.11543048196</v>
          </cell>
        </row>
        <row r="101">
          <cell r="A101" t="str">
            <v>SparkapKF</v>
          </cell>
          <cell r="B101" t="str">
            <v xml:space="preserve">   varav kapitalförsäkring</v>
          </cell>
          <cell r="C101" t="str">
            <v xml:space="preserve">   varav kapitalförsäkring</v>
          </cell>
          <cell r="D101"/>
          <cell r="E101"/>
          <cell r="F101"/>
          <cell r="G101"/>
          <cell r="H101">
            <v>47378.601192450529</v>
          </cell>
          <cell r="I101">
            <v>47378.601192450529</v>
          </cell>
          <cell r="J101">
            <v>48018.319627729958</v>
          </cell>
          <cell r="K101">
            <v>48234.444810560359</v>
          </cell>
          <cell r="L101">
            <v>52405.978852079774</v>
          </cell>
          <cell r="M101">
            <v>51611.507825489694</v>
          </cell>
          <cell r="N101">
            <v>52460.923702020162</v>
          </cell>
          <cell r="O101">
            <v>58670.65636810947</v>
          </cell>
          <cell r="P101">
            <v>57897.20201168974</v>
          </cell>
          <cell r="Q101">
            <v>61040.495144358611</v>
          </cell>
          <cell r="R101">
            <v>63559.423229838983</v>
          </cell>
          <cell r="S101">
            <v>65071.112636129139</v>
          </cell>
          <cell r="T101">
            <v>63643.632455609295</v>
          </cell>
          <cell r="U101">
            <v>64270.619881639708</v>
          </cell>
          <cell r="V101">
            <v>67361.11730274916</v>
          </cell>
          <cell r="W101">
            <v>71851.336096988191</v>
          </cell>
          <cell r="X101">
            <v>61777.923713138603</v>
          </cell>
          <cell r="Y101">
            <v>69613.716306918752</v>
          </cell>
          <cell r="Z101">
            <v>74486.950347450256</v>
          </cell>
          <cell r="AA101">
            <v>77193.205675468867</v>
          </cell>
          <cell r="AB101">
            <v>82037.313409409617</v>
          </cell>
          <cell r="AC101">
            <v>72409.930963479768</v>
          </cell>
          <cell r="AD101">
            <v>88314.407320739658</v>
          </cell>
          <cell r="AE101">
            <v>102922.85997922787</v>
          </cell>
          <cell r="AF101">
            <v>113446.87683899017</v>
          </cell>
          <cell r="AG101">
            <v>131330.92933414975</v>
          </cell>
          <cell r="AH101">
            <v>145686.3886240705</v>
          </cell>
          <cell r="AI101">
            <v>148206.84683769039</v>
          </cell>
        </row>
        <row r="102">
          <cell r="A102" t="str">
            <v>SparkapTjp</v>
          </cell>
          <cell r="B102" t="str">
            <v xml:space="preserve">   varav tjänstepension </v>
          </cell>
          <cell r="C102" t="str">
            <v xml:space="preserve">   varav tjänstepension </v>
          </cell>
          <cell r="D102"/>
          <cell r="E102"/>
          <cell r="F102"/>
          <cell r="G102"/>
          <cell r="H102">
            <v>6997.8010957399783</v>
          </cell>
          <cell r="I102">
            <v>6997.8010957399783</v>
          </cell>
          <cell r="J102">
            <v>7319.3303543604252</v>
          </cell>
          <cell r="K102">
            <v>7439.6104902804254</v>
          </cell>
          <cell r="L102">
            <v>8519.5853409607989</v>
          </cell>
          <cell r="M102">
            <v>8837.6605911306178</v>
          </cell>
          <cell r="N102">
            <v>9608.9667541313247</v>
          </cell>
          <cell r="O102">
            <v>10955.424482491146</v>
          </cell>
          <cell r="P102">
            <v>12068.468147511594</v>
          </cell>
          <cell r="Q102">
            <v>13301.296280352301</v>
          </cell>
          <cell r="R102">
            <v>14256.603925623283</v>
          </cell>
          <cell r="S102">
            <v>15066.664870043347</v>
          </cell>
          <cell r="T102">
            <v>16113.825238342812</v>
          </cell>
          <cell r="U102">
            <v>16794.008954713296</v>
          </cell>
          <cell r="V102">
            <v>18360.434954561486</v>
          </cell>
          <cell r="W102">
            <v>19755.286175622045</v>
          </cell>
          <cell r="X102">
            <v>18596.100691792868</v>
          </cell>
          <cell r="Y102">
            <v>21290.507663364871</v>
          </cell>
          <cell r="Z102">
            <v>22993.108408202639</v>
          </cell>
          <cell r="AA102">
            <v>24568.098360191914</v>
          </cell>
          <cell r="AB102">
            <v>26725.620428963008</v>
          </cell>
          <cell r="AC102">
            <v>24139.511351494879</v>
          </cell>
          <cell r="AD102">
            <v>27938.10754980339</v>
          </cell>
          <cell r="AE102">
            <v>31284.024192082808</v>
          </cell>
          <cell r="AF102">
            <v>34153.41361508242</v>
          </cell>
          <cell r="AG102">
            <v>38381.304905814541</v>
          </cell>
          <cell r="AH102">
            <v>41378.803240472625</v>
          </cell>
          <cell r="AI102">
            <v>43005.040656731609</v>
          </cell>
        </row>
        <row r="104">
          <cell r="A104" t="str">
            <v>SparkapAktier</v>
          </cell>
          <cell r="B104" t="str">
            <v>Aktier, obligationer, derivat m m</v>
          </cell>
          <cell r="C104" t="str">
            <v>Aktier, obligationer, derivat m m</v>
          </cell>
          <cell r="D104">
            <v>0</v>
          </cell>
          <cell r="E104">
            <v>0</v>
          </cell>
          <cell r="F104">
            <v>0</v>
          </cell>
          <cell r="G104">
            <v>0</v>
          </cell>
          <cell r="H104">
            <v>0</v>
          </cell>
          <cell r="I104">
            <v>97891.557478681454</v>
          </cell>
          <cell r="J104">
            <v>96518.965948571684</v>
          </cell>
          <cell r="K104">
            <v>99741.099909630822</v>
          </cell>
          <cell r="L104">
            <v>119028.81067560153</v>
          </cell>
          <cell r="M104">
            <v>116424.41848895143</v>
          </cell>
          <cell r="N104">
            <v>122822.85907548077</v>
          </cell>
          <cell r="O104">
            <v>140702.35881333752</v>
          </cell>
          <cell r="P104">
            <v>145271.37227340331</v>
          </cell>
          <cell r="Q104">
            <v>152305.09156562726</v>
          </cell>
          <cell r="R104">
            <v>156276.32403116589</v>
          </cell>
          <cell r="S104">
            <v>161724.23992622949</v>
          </cell>
          <cell r="T104">
            <v>159446.85219854221</v>
          </cell>
          <cell r="U104">
            <v>161624.03270212872</v>
          </cell>
          <cell r="V104">
            <v>171060.79538381076</v>
          </cell>
          <cell r="W104">
            <v>185009.76101166912</v>
          </cell>
          <cell r="X104">
            <v>160964.48217900313</v>
          </cell>
          <cell r="Y104">
            <v>184541.44027388864</v>
          </cell>
          <cell r="Z104">
            <v>197433.49786916055</v>
          </cell>
          <cell r="AA104">
            <v>205493.91465606721</v>
          </cell>
          <cell r="AB104">
            <v>225021.71171163066</v>
          </cell>
          <cell r="AC104">
            <v>190556.80910298275</v>
          </cell>
          <cell r="AD104">
            <v>251207.89838917513</v>
          </cell>
          <cell r="AE104">
            <v>304493.10977555125</v>
          </cell>
          <cell r="AF104">
            <v>342070.97393594531</v>
          </cell>
          <cell r="AG104">
            <v>395180.25235451048</v>
          </cell>
          <cell r="AH104">
            <v>436191.16000185563</v>
          </cell>
          <cell r="AI104">
            <v>443369.7027936182</v>
          </cell>
        </row>
        <row r="105">
          <cell r="A105" t="str">
            <v>SparkapFonder</v>
          </cell>
          <cell r="B105" t="str">
            <v>Fonder</v>
          </cell>
          <cell r="C105" t="str">
            <v>Fonder</v>
          </cell>
          <cell r="D105"/>
          <cell r="E105"/>
          <cell r="F105"/>
          <cell r="G105"/>
          <cell r="H105">
            <v>49984.006591999998</v>
          </cell>
          <cell r="I105">
            <v>49984.006591999998</v>
          </cell>
          <cell r="J105">
            <v>47731.857571</v>
          </cell>
          <cell r="K105">
            <v>45357.032779999994</v>
          </cell>
          <cell r="L105">
            <v>48876.976203999999</v>
          </cell>
          <cell r="M105">
            <v>46712.965462999986</v>
          </cell>
          <cell r="N105">
            <v>48124.343560000008</v>
          </cell>
          <cell r="O105">
            <v>55185.550613999992</v>
          </cell>
          <cell r="P105">
            <v>58922.999022999989</v>
          </cell>
          <cell r="Q105">
            <v>67662.197018999999</v>
          </cell>
          <cell r="R105">
            <v>73742.143060999995</v>
          </cell>
          <cell r="S105">
            <v>76753.171784000006</v>
          </cell>
          <cell r="T105">
            <v>80236.739243999997</v>
          </cell>
          <cell r="U105">
            <v>82392.998493999999</v>
          </cell>
          <cell r="V105">
            <v>88477.706269000002</v>
          </cell>
          <cell r="W105">
            <v>95380.714547999989</v>
          </cell>
          <cell r="X105">
            <v>81121.373778999987</v>
          </cell>
          <cell r="Y105">
            <v>94196.713929999984</v>
          </cell>
          <cell r="Z105">
            <v>101857.28206599999</v>
          </cell>
          <cell r="AA105">
            <v>109310.39907099999</v>
          </cell>
          <cell r="AB105">
            <v>119927.02235</v>
          </cell>
          <cell r="AC105">
            <v>93276.566026999993</v>
          </cell>
          <cell r="AD105">
            <v>114094.29926</v>
          </cell>
          <cell r="AE105">
            <v>133675.13215399999</v>
          </cell>
          <cell r="AF105">
            <v>150886.791619</v>
          </cell>
          <cell r="AG105">
            <v>176956.04602899999</v>
          </cell>
          <cell r="AH105">
            <v>194814.61183499999</v>
          </cell>
          <cell r="AI105">
            <v>202713.51607400004</v>
          </cell>
        </row>
        <row r="106">
          <cell r="A106" t="str">
            <v>SparkapInl</v>
          </cell>
          <cell r="B106" t="str">
            <v>Inlåning</v>
          </cell>
          <cell r="C106" t="str">
            <v>Inlåning</v>
          </cell>
          <cell r="D106"/>
          <cell r="E106"/>
          <cell r="F106"/>
          <cell r="G106"/>
          <cell r="H106">
            <v>26169.388207519969</v>
          </cell>
          <cell r="I106">
            <v>26169.388207519969</v>
          </cell>
          <cell r="J106">
            <v>31538.681071080013</v>
          </cell>
          <cell r="K106">
            <v>31513.255786669979</v>
          </cell>
          <cell r="L106">
            <v>30283.407479290006</v>
          </cell>
          <cell r="M106">
            <v>32489.582483159989</v>
          </cell>
          <cell r="N106">
            <v>34911.346395569984</v>
          </cell>
          <cell r="O106">
            <v>34540.686334429964</v>
          </cell>
          <cell r="P106">
            <v>34950.395655149885</v>
          </cell>
          <cell r="Q106">
            <v>35084.09974379999</v>
          </cell>
          <cell r="R106">
            <v>40330.373031739982</v>
          </cell>
          <cell r="S106">
            <v>42500.473485110015</v>
          </cell>
          <cell r="T106">
            <v>43247.413639629958</v>
          </cell>
          <cell r="U106">
            <v>44703.599810289998</v>
          </cell>
          <cell r="V106">
            <v>47604.987942529966</v>
          </cell>
          <cell r="W106">
            <v>50592.387464569983</v>
          </cell>
          <cell r="X106">
            <v>57893.447883410074</v>
          </cell>
          <cell r="Y106">
            <v>56929.451298390326</v>
          </cell>
          <cell r="Z106">
            <v>59995.36222803015</v>
          </cell>
          <cell r="AA106">
            <v>62280.125262910049</v>
          </cell>
          <cell r="AB106">
            <v>62769.989410650131</v>
          </cell>
          <cell r="AC106">
            <v>84331.390904120068</v>
          </cell>
          <cell r="AD106">
            <v>79277.604898330057</v>
          </cell>
          <cell r="AE106">
            <v>76024.050487650326</v>
          </cell>
          <cell r="AF106">
            <v>77551.377652070019</v>
          </cell>
          <cell r="AG106">
            <v>81808.327006970037</v>
          </cell>
          <cell r="AH106">
            <v>82567.080796849958</v>
          </cell>
          <cell r="AI106">
            <v>88901.719775309932</v>
          </cell>
        </row>
        <row r="107">
          <cell r="A107" t="str">
            <v>Sparkontoint</v>
          </cell>
          <cell r="B107" t="str">
            <v xml:space="preserve">   varav extern inlåning</v>
          </cell>
          <cell r="C107" t="str">
            <v>varav sparkonto</v>
          </cell>
          <cell r="D107">
            <v>0</v>
          </cell>
          <cell r="E107">
            <v>0</v>
          </cell>
          <cell r="F107">
            <v>0</v>
          </cell>
          <cell r="G107">
            <v>0</v>
          </cell>
          <cell r="H107">
            <v>7069.5882806399686</v>
          </cell>
          <cell r="I107">
            <v>7391.2630710800095</v>
          </cell>
          <cell r="J107">
            <v>7334.4539916699741</v>
          </cell>
          <cell r="K107">
            <v>7451.7904792900026</v>
          </cell>
          <cell r="L107">
            <v>7974.4895015199909</v>
          </cell>
          <cell r="M107">
            <v>8445.8934242499818</v>
          </cell>
          <cell r="N107">
            <v>8500.9195149699663</v>
          </cell>
          <cell r="O107">
            <v>8575.0033457699883</v>
          </cell>
          <cell r="P107">
            <v>8458.9787302699933</v>
          </cell>
          <cell r="Q107">
            <v>10258.764139789982</v>
          </cell>
          <cell r="R107">
            <v>11447.444956820009</v>
          </cell>
          <cell r="S107">
            <v>12096.771246049961</v>
          </cell>
          <cell r="T107">
            <v>12562.541945529998</v>
          </cell>
          <cell r="U107">
            <v>13580.245774969968</v>
          </cell>
          <cell r="V107">
            <v>14881.374298569979</v>
          </cell>
          <cell r="W107">
            <v>19001.165883410074</v>
          </cell>
          <cell r="X107">
            <v>20216.503893430327</v>
          </cell>
          <cell r="Y107">
            <v>20848.777289670146</v>
          </cell>
          <cell r="Z107">
            <v>22008.14054840005</v>
          </cell>
          <cell r="AA107">
            <v>22549.923947650135</v>
          </cell>
          <cell r="AB107">
            <v>24005.040408470075</v>
          </cell>
          <cell r="AC107">
            <v>25511.304277360057</v>
          </cell>
          <cell r="AD107">
            <v>25705.566967050319</v>
          </cell>
          <cell r="AE107">
            <v>27734.519769890019</v>
          </cell>
          <cell r="AF107">
            <v>28977.297014400043</v>
          </cell>
          <cell r="AG107">
            <v>29055.017993189966</v>
          </cell>
          <cell r="AH107">
            <v>28243.753341199928</v>
          </cell>
          <cell r="AI107">
            <v>29717.310589130018</v>
          </cell>
        </row>
        <row r="108">
          <cell r="A108" t="str">
            <v>SparkapInlExt</v>
          </cell>
          <cell r="B108" t="str">
            <v xml:space="preserve">   varav extern inlåning</v>
          </cell>
          <cell r="C108" t="str">
            <v xml:space="preserve">   varav extern inlåning</v>
          </cell>
          <cell r="D108"/>
          <cell r="E108">
            <v>0</v>
          </cell>
          <cell r="F108">
            <v>0</v>
          </cell>
          <cell r="G108">
            <v>0</v>
          </cell>
          <cell r="H108">
            <v>0</v>
          </cell>
          <cell r="I108">
            <v>7069.5882806399686</v>
          </cell>
          <cell r="J108">
            <v>7391.2630710800095</v>
          </cell>
          <cell r="K108">
            <v>7334.4539916699741</v>
          </cell>
          <cell r="L108">
            <v>7451.7904792900026</v>
          </cell>
          <cell r="M108">
            <v>7974.4895015199909</v>
          </cell>
          <cell r="N108">
            <v>8445.8934242499818</v>
          </cell>
          <cell r="O108">
            <v>8500.9195149699663</v>
          </cell>
          <cell r="P108">
            <v>8575.0033457699883</v>
          </cell>
          <cell r="Q108">
            <v>8458.9787302699933</v>
          </cell>
          <cell r="R108">
            <v>10258.764139789982</v>
          </cell>
          <cell r="S108">
            <v>11447.444956820009</v>
          </cell>
          <cell r="T108">
            <v>12096.771246049961</v>
          </cell>
          <cell r="U108">
            <v>12562.541945529998</v>
          </cell>
          <cell r="V108">
            <v>13580.245774969968</v>
          </cell>
          <cell r="W108">
            <v>14881.374298569979</v>
          </cell>
          <cell r="X108">
            <v>19001.165883410074</v>
          </cell>
          <cell r="Y108">
            <v>20216.503893430327</v>
          </cell>
          <cell r="Z108">
            <v>20848.777289670146</v>
          </cell>
          <cell r="AA108">
            <v>22008.14054840005</v>
          </cell>
          <cell r="AB108">
            <v>22549.923947650135</v>
          </cell>
          <cell r="AC108">
            <v>24005.040408470075</v>
          </cell>
          <cell r="AD108">
            <v>25511.304277360057</v>
          </cell>
          <cell r="AE108">
            <v>25705.566967050319</v>
          </cell>
          <cell r="AF108">
            <v>27734.519769890019</v>
          </cell>
          <cell r="AG108">
            <v>28977.297014400043</v>
          </cell>
          <cell r="AH108">
            <v>29055.017993189966</v>
          </cell>
          <cell r="AI108">
            <v>28243.753341199928</v>
          </cell>
        </row>
        <row r="109">
          <cell r="B109" t="str">
            <v>Utlåning</v>
          </cell>
          <cell r="C109"/>
          <cell r="D109"/>
          <cell r="E109"/>
          <cell r="F109"/>
          <cell r="G109"/>
          <cell r="H109"/>
          <cell r="I109"/>
          <cell r="J109"/>
          <cell r="K109"/>
          <cell r="L109"/>
          <cell r="M109"/>
          <cell r="N109"/>
          <cell r="O109"/>
          <cell r="P109"/>
          <cell r="Q109"/>
          <cell r="R109"/>
          <cell r="S109"/>
          <cell r="T109"/>
          <cell r="U109"/>
          <cell r="V109"/>
          <cell r="W109"/>
          <cell r="X109"/>
          <cell r="Y109"/>
          <cell r="Z109"/>
          <cell r="AA109"/>
        </row>
        <row r="110">
          <cell r="A110" t="str">
            <v>UtlåningIntern</v>
          </cell>
          <cell r="B110" t="str">
            <v>Utlåning</v>
          </cell>
          <cell r="C110" t="str">
            <v>Utlåning</v>
          </cell>
          <cell r="D110"/>
          <cell r="E110"/>
          <cell r="F110"/>
          <cell r="G110"/>
          <cell r="H110">
            <v>5821.8409268799996</v>
          </cell>
          <cell r="I110">
            <v>5746.7330000000002</v>
          </cell>
          <cell r="J110">
            <v>5879.43252803</v>
          </cell>
          <cell r="K110">
            <v>6540.2121438000004</v>
          </cell>
          <cell r="L110">
            <v>6688.5912854099997</v>
          </cell>
          <cell r="M110">
            <v>6621.6536078899799</v>
          </cell>
          <cell r="N110">
            <v>7518.2266675999899</v>
          </cell>
          <cell r="O110">
            <v>8182.9634892499798</v>
          </cell>
          <cell r="P110">
            <v>8757.1562563699954</v>
          </cell>
          <cell r="Q110">
            <v>8768.3406854599998</v>
          </cell>
          <cell r="R110">
            <v>8927.998141489983</v>
          </cell>
          <cell r="S110">
            <v>9514.5441704100012</v>
          </cell>
          <cell r="T110">
            <v>9786.3361634000012</v>
          </cell>
          <cell r="U110">
            <v>9886.1091330100007</v>
          </cell>
          <cell r="V110">
            <v>10139.359521</v>
          </cell>
          <cell r="W110">
            <v>10350.32</v>
          </cell>
          <cell r="X110">
            <v>11096.902404959999</v>
          </cell>
          <cell r="Y110">
            <v>11344.797309379999</v>
          </cell>
          <cell r="Z110">
            <v>11992.04185831</v>
          </cell>
          <cell r="AA110">
            <v>13115.988547999999</v>
          </cell>
          <cell r="AB110">
            <v>12672.117849550001</v>
          </cell>
          <cell r="AC110">
            <v>14009.43246226</v>
          </cell>
          <cell r="AD110">
            <v>15117.98906521</v>
          </cell>
          <cell r="AE110">
            <v>16298.1547474</v>
          </cell>
          <cell r="AF110">
            <v>17427.175150679999</v>
          </cell>
          <cell r="AG110">
            <v>18489.377807389999</v>
          </cell>
          <cell r="AH110">
            <v>19326.775305840001</v>
          </cell>
          <cell r="AI110">
            <v>20309.693470040002</v>
          </cell>
        </row>
        <row r="111">
          <cell r="A111" t="str">
            <v>UtlåningIntern</v>
          </cell>
          <cell r="B111" t="str">
            <v>VP-krediter</v>
          </cell>
          <cell r="C111" t="str">
            <v>Total intern utlåning</v>
          </cell>
          <cell r="D111"/>
          <cell r="E111"/>
          <cell r="F111"/>
          <cell r="G111"/>
          <cell r="H111">
            <v>5821.8409268799996</v>
          </cell>
          <cell r="I111">
            <v>5821.8409268799996</v>
          </cell>
          <cell r="J111">
            <v>5746.7330000000002</v>
          </cell>
          <cell r="K111">
            <v>5879.43252803</v>
          </cell>
          <cell r="L111">
            <v>6540.2121438000004</v>
          </cell>
          <cell r="M111">
            <v>6688.5912854099997</v>
          </cell>
          <cell r="N111">
            <v>6621.6536078899799</v>
          </cell>
          <cell r="O111">
            <v>7518.2266675999899</v>
          </cell>
          <cell r="P111">
            <v>8182.9634892499798</v>
          </cell>
          <cell r="Q111">
            <v>8757.1562563699954</v>
          </cell>
          <cell r="R111">
            <v>8768.3406854599998</v>
          </cell>
          <cell r="S111">
            <v>8927.998141489983</v>
          </cell>
          <cell r="T111">
            <v>9514.5441704100012</v>
          </cell>
          <cell r="U111">
            <v>9786.3361634000012</v>
          </cell>
          <cell r="V111">
            <v>9886.1091330100007</v>
          </cell>
          <cell r="W111">
            <v>10139.359521</v>
          </cell>
          <cell r="X111">
            <v>10350.32</v>
          </cell>
          <cell r="Y111">
            <v>11096.902404959999</v>
          </cell>
          <cell r="Z111">
            <v>11344.797309379999</v>
          </cell>
          <cell r="AA111">
            <v>11992.04185831</v>
          </cell>
          <cell r="AB111">
            <v>13115.988547999999</v>
          </cell>
          <cell r="AC111">
            <v>12672.117849550001</v>
          </cell>
          <cell r="AD111">
            <v>14009.43246226</v>
          </cell>
          <cell r="AE111">
            <v>15117.98906521</v>
          </cell>
          <cell r="AF111">
            <v>16298.1547474</v>
          </cell>
          <cell r="AG111">
            <v>17427.175150679999</v>
          </cell>
          <cell r="AH111">
            <v>18489.377807389999</v>
          </cell>
          <cell r="AI111">
            <v>19326.775305840001</v>
          </cell>
        </row>
        <row r="112">
          <cell r="A112" t="str">
            <v>UtlåningVP</v>
          </cell>
          <cell r="B112" t="str">
            <v>Bolånet PB</v>
          </cell>
          <cell r="C112" t="str">
            <v>VP-krediter</v>
          </cell>
          <cell r="D112"/>
          <cell r="E112"/>
          <cell r="F112"/>
          <cell r="G112"/>
          <cell r="H112">
            <v>3535.402415529999</v>
          </cell>
          <cell r="I112">
            <v>3535.402415529999</v>
          </cell>
          <cell r="J112">
            <v>3388.2611787399997</v>
          </cell>
          <cell r="K112">
            <v>3400.1786056100004</v>
          </cell>
          <cell r="L112">
            <v>3821.5083425100011</v>
          </cell>
          <cell r="M112">
            <v>3803.5287952099993</v>
          </cell>
          <cell r="N112">
            <v>3598.3957894399796</v>
          </cell>
          <cell r="O112">
            <v>3922.009166769989</v>
          </cell>
          <cell r="P112">
            <v>4126.6819950799763</v>
          </cell>
          <cell r="Q112">
            <v>4293.6765719099976</v>
          </cell>
          <cell r="R112">
            <v>4112.1338547799987</v>
          </cell>
          <cell r="S112">
            <v>3934.2840213299787</v>
          </cell>
          <cell r="T112">
            <v>4230.8201392299952</v>
          </cell>
          <cell r="U112">
            <v>4302.1925115500007</v>
          </cell>
          <cell r="V112">
            <v>4234.516392980001</v>
          </cell>
          <cell r="W112">
            <v>4379.2138954800002</v>
          </cell>
          <cell r="X112">
            <v>4366.6200050699999</v>
          </cell>
          <cell r="Y112">
            <v>4812.6362185399994</v>
          </cell>
          <cell r="Z112">
            <v>4603.5959735799988</v>
          </cell>
          <cell r="AA112">
            <v>4776.5122921100001</v>
          </cell>
          <cell r="AB112">
            <v>5164.3525821299991</v>
          </cell>
          <cell r="AC112">
            <v>4285.0624829100016</v>
          </cell>
          <cell r="AD112">
            <v>5369.831148969999</v>
          </cell>
          <cell r="AE112">
            <v>6284.8803080399903</v>
          </cell>
          <cell r="AF112">
            <v>6973.92203865999</v>
          </cell>
          <cell r="AG112">
            <v>7825.9173869599999</v>
          </cell>
          <cell r="AH112">
            <v>8726.8018378500001</v>
          </cell>
          <cell r="AI112">
            <v>9383.4231004400008</v>
          </cell>
        </row>
        <row r="113">
          <cell r="A113" t="str">
            <v>UtlåningBolånPB</v>
          </cell>
          <cell r="B113" t="str">
            <v>Bolån+</v>
          </cell>
          <cell r="C113" t="str">
            <v>Bolånet PB</v>
          </cell>
          <cell r="D113"/>
          <cell r="E113"/>
          <cell r="F113"/>
          <cell r="G113"/>
          <cell r="H113">
            <v>2286.4385113500007</v>
          </cell>
          <cell r="I113">
            <v>2286.4385113500007</v>
          </cell>
          <cell r="J113">
            <v>2358.4718212600005</v>
          </cell>
          <cell r="K113">
            <v>2479.2539224199995</v>
          </cell>
          <cell r="L113">
            <v>2718.7038012899993</v>
          </cell>
          <cell r="M113">
            <v>2885.0624902000004</v>
          </cell>
          <cell r="N113">
            <v>3023.2578184500003</v>
          </cell>
          <cell r="O113">
            <v>3596.217500830001</v>
          </cell>
          <cell r="P113">
            <v>4056.2814941700035</v>
          </cell>
          <cell r="Q113">
            <v>4463.4796844599978</v>
          </cell>
          <cell r="R113">
            <v>4656.2068306800011</v>
          </cell>
          <cell r="S113">
            <v>4993.7141201600043</v>
          </cell>
          <cell r="T113">
            <v>5283.724031180006</v>
          </cell>
          <cell r="U113">
            <v>5484.1436518500004</v>
          </cell>
          <cell r="V113">
            <v>5651.5927400299997</v>
          </cell>
          <cell r="W113">
            <v>5760.1456255200001</v>
          </cell>
          <cell r="X113">
            <v>5983.6999949299998</v>
          </cell>
          <cell r="Y113">
            <v>6284.2661864199999</v>
          </cell>
          <cell r="Z113">
            <v>6741.2013358000004</v>
          </cell>
          <cell r="AA113">
            <v>7215.5295661999999</v>
          </cell>
          <cell r="AB113">
            <v>7951.6359658700003</v>
          </cell>
          <cell r="AC113">
            <v>8387.0553666399992</v>
          </cell>
          <cell r="AD113">
            <v>8639.6013132900007</v>
          </cell>
          <cell r="AE113">
            <v>8833.10875717001</v>
          </cell>
          <cell r="AF113">
            <v>9324.2327087400099</v>
          </cell>
          <cell r="AG113">
            <v>9601.2577637199993</v>
          </cell>
          <cell r="AH113">
            <v>9762.5759695399993</v>
          </cell>
          <cell r="AI113">
            <v>9943.3522054000005</v>
          </cell>
        </row>
        <row r="114">
          <cell r="A114" t="str">
            <v>BolånPlus</v>
          </cell>
          <cell r="B114" t="str">
            <v>Total utlåning</v>
          </cell>
          <cell r="C114" t="str">
            <v>Bolån+</v>
          </cell>
          <cell r="D114">
            <v>0</v>
          </cell>
          <cell r="E114">
            <v>0</v>
          </cell>
          <cell r="F114">
            <v>0</v>
          </cell>
          <cell r="G114">
            <v>0</v>
          </cell>
          <cell r="H114">
            <v>5821.8409268799996</v>
          </cell>
          <cell r="I114">
            <v>5746.7330000000002</v>
          </cell>
          <cell r="J114">
            <v>5879.43252803</v>
          </cell>
          <cell r="K114">
            <v>6540.2121438000004</v>
          </cell>
          <cell r="L114">
            <v>6688.5912854099997</v>
          </cell>
          <cell r="M114">
            <v>6621.6536078899799</v>
          </cell>
          <cell r="N114">
            <v>7518.2266675999899</v>
          </cell>
          <cell r="O114">
            <v>8182.9634892499798</v>
          </cell>
          <cell r="P114">
            <v>8757.1562563699954</v>
          </cell>
          <cell r="Q114">
            <v>8768.3406854599998</v>
          </cell>
          <cell r="R114">
            <v>8927.998141489983</v>
          </cell>
          <cell r="S114">
            <v>9514.5441704100012</v>
          </cell>
          <cell r="T114">
            <v>633.25712099999998</v>
          </cell>
          <cell r="U114">
            <v>633.25712099999998</v>
          </cell>
          <cell r="V114">
            <v>2016.182341</v>
          </cell>
          <cell r="W114">
            <v>2885.3141879999998</v>
          </cell>
          <cell r="X114">
            <v>4209.5469830000002</v>
          </cell>
          <cell r="Y114">
            <v>7049.510663</v>
          </cell>
          <cell r="Z114">
            <v>7892.1289189999998</v>
          </cell>
          <cell r="AA114">
            <v>9201.4569260000007</v>
          </cell>
          <cell r="AB114">
            <v>9843.8792489999996</v>
          </cell>
          <cell r="AC114">
            <v>10419.189439</v>
          </cell>
          <cell r="AD114">
            <v>11178.333452999999</v>
          </cell>
          <cell r="AE114">
            <v>12191.346045</v>
          </cell>
          <cell r="AF114">
            <v>13556.053301</v>
          </cell>
          <cell r="AG114">
            <v>15461.631775</v>
          </cell>
          <cell r="AH114">
            <v>17181.179996999999</v>
          </cell>
          <cell r="AI114">
            <v>17970.870171999999</v>
          </cell>
        </row>
        <row r="115">
          <cell r="A115" t="str">
            <v>UtlåningTotalt</v>
          </cell>
          <cell r="B115" t="str">
            <v>Inlåning/Sparkapital, %</v>
          </cell>
          <cell r="C115" t="str">
            <v>Total utlåning</v>
          </cell>
          <cell r="D115" t="e">
            <v>#DIV/0!</v>
          </cell>
          <cell r="E115">
            <v>0</v>
          </cell>
          <cell r="F115">
            <v>0</v>
          </cell>
          <cell r="G115">
            <v>0</v>
          </cell>
          <cell r="H115">
            <v>0</v>
          </cell>
          <cell r="I115">
            <v>5821.8409268799996</v>
          </cell>
          <cell r="J115">
            <v>5746.7330000000002</v>
          </cell>
          <cell r="K115">
            <v>5879.43252803</v>
          </cell>
          <cell r="L115">
            <v>6540.2121438000004</v>
          </cell>
          <cell r="M115">
            <v>6688.5912854099997</v>
          </cell>
          <cell r="N115">
            <v>6621.6536078899799</v>
          </cell>
          <cell r="O115">
            <v>7518.2266675999899</v>
          </cell>
          <cell r="P115">
            <v>8182.9634892499798</v>
          </cell>
          <cell r="Q115">
            <v>8757.1562563699954</v>
          </cell>
          <cell r="R115">
            <v>8768.3406854599998</v>
          </cell>
          <cell r="S115">
            <v>8927.998141489983</v>
          </cell>
          <cell r="T115">
            <v>9514.5441704100012</v>
          </cell>
          <cell r="U115">
            <v>10419.593284400002</v>
          </cell>
          <cell r="V115">
            <v>11902.29147401</v>
          </cell>
          <cell r="W115">
            <v>13024.673709000001</v>
          </cell>
          <cell r="X115">
            <v>14559.866983</v>
          </cell>
          <cell r="Y115">
            <v>18146.413067959998</v>
          </cell>
          <cell r="Z115">
            <v>19236.926228379998</v>
          </cell>
          <cell r="AA115">
            <v>21193.498784310003</v>
          </cell>
          <cell r="AB115">
            <v>22959.867796999999</v>
          </cell>
          <cell r="AC115">
            <v>23091.307288550001</v>
          </cell>
          <cell r="AD115">
            <v>25187.765915259999</v>
          </cell>
          <cell r="AE115">
            <v>27309.335110209999</v>
          </cell>
          <cell r="AF115">
            <v>29854.2080484</v>
          </cell>
          <cell r="AG115">
            <v>32888.806925680001</v>
          </cell>
          <cell r="AH115">
            <v>35670.557804390002</v>
          </cell>
          <cell r="AI115">
            <v>37297.64547784</v>
          </cell>
        </row>
        <row r="116">
          <cell r="A116" t="str">
            <v>InlSparkap</v>
          </cell>
          <cell r="B116" t="str">
            <v>Inlåning/Sparkapital, %</v>
          </cell>
          <cell r="C116" t="str">
            <v>Inlåning/Sparkapital, %</v>
          </cell>
          <cell r="D116" t="e">
            <v>#DIV/0!</v>
          </cell>
          <cell r="E116" t="e">
            <v>#DIV/0!</v>
          </cell>
          <cell r="F116" t="e">
            <v>#DIV/0!</v>
          </cell>
          <cell r="G116" t="e">
            <v>#DIV/0!</v>
          </cell>
          <cell r="H116" t="e">
            <v>#DIV/0!</v>
          </cell>
          <cell r="I116">
            <v>0.15035993784921509</v>
          </cell>
          <cell r="J116">
            <v>0.17941162724431051</v>
          </cell>
          <cell r="K116">
            <v>0.1784327503370412</v>
          </cell>
          <cell r="L116">
            <v>0.15280049740981944</v>
          </cell>
          <cell r="M116">
            <v>0.16607926338180293</v>
          </cell>
          <cell r="N116">
            <v>0.16958900448824263</v>
          </cell>
          <cell r="O116">
            <v>0.14989756900719234</v>
          </cell>
          <cell r="P116">
            <v>0.14614744073505176</v>
          </cell>
          <cell r="Q116">
            <v>0.13755698400128888</v>
          </cell>
          <cell r="R116">
            <v>0.14917901261664682</v>
          </cell>
          <cell r="S116">
            <v>0.1512591407525298</v>
          </cell>
          <cell r="T116">
            <v>0.15285498182523169</v>
          </cell>
          <cell r="U116">
            <v>0.15483340991069033</v>
          </cell>
          <cell r="V116">
            <v>0.15499266484615767</v>
          </cell>
          <cell r="W116">
            <v>0.1528550058522665</v>
          </cell>
          <cell r="X116">
            <v>0.19299147355184201</v>
          </cell>
          <cell r="Y116">
            <v>0.16960067151312821</v>
          </cell>
          <cell r="Z116">
            <v>0.16698490475254613</v>
          </cell>
          <cell r="AA116">
            <v>0.16516227885119766</v>
          </cell>
          <cell r="AB116">
            <v>0.15395414975323699</v>
          </cell>
          <cell r="AC116">
            <v>0.22905883094828397</v>
          </cell>
          <cell r="AD116">
            <v>0.17832030255098896</v>
          </cell>
          <cell r="AE116">
            <v>0.14785140035892738</v>
          </cell>
          <cell r="AF116">
            <v>0.13593362801537026</v>
          </cell>
          <cell r="AG116">
            <v>0.12509977730625282</v>
          </cell>
          <cell r="AH116">
            <v>0.11570939181907704</v>
          </cell>
          <cell r="AI116">
            <v>0.12095719939439513</v>
          </cell>
        </row>
        <row r="118">
          <cell r="A118" t="str">
            <v>AvkSnittkonto</v>
          </cell>
          <cell r="B118" t="str">
            <v>Avkastning, genomsnittligt konto sedan årsskiftet, %</v>
          </cell>
          <cell r="C118"/>
          <cell r="D118">
            <v>0.03</v>
          </cell>
          <cell r="E118">
            <v>7.0000000000000007E-2</v>
          </cell>
          <cell r="F118">
            <v>0.06</v>
          </cell>
          <cell r="G118">
            <v>0.08</v>
          </cell>
          <cell r="H118">
            <v>0.11</v>
          </cell>
          <cell r="I118">
            <v>0.1</v>
          </cell>
          <cell r="J118">
            <v>7.0000000000000007E-2</v>
          </cell>
          <cell r="K118">
            <v>0.16</v>
          </cell>
          <cell r="L118">
            <v>-0.04</v>
          </cell>
          <cell r="M118">
            <v>-0.03</v>
          </cell>
          <cell r="N118">
            <v>0.05</v>
          </cell>
          <cell r="O118">
            <v>5.8999999999999997E-2</v>
          </cell>
          <cell r="P118">
            <v>2.8559037402825505E-2</v>
          </cell>
          <cell r="Q118">
            <v>5.6068704085203036E-2</v>
          </cell>
          <cell r="R118">
            <v>7.3933627316355555E-2</v>
          </cell>
          <cell r="S118">
            <v>6.414694349874811E-2</v>
          </cell>
          <cell r="T118">
            <v>-7.5375366873077559E-3</v>
          </cell>
          <cell r="U118">
            <v>3.9457396994534072E-2</v>
          </cell>
          <cell r="V118">
            <v>9.1567479125303747E-2</v>
          </cell>
          <cell r="W118">
            <v>-3.5357153818639971E-2</v>
          </cell>
          <cell r="X118">
            <v>9.2568166813079528E-2</v>
          </cell>
          <cell r="Y118">
            <v>0.14118266085868172</v>
          </cell>
          <cell r="Z118">
            <v>0.16405848801116982</v>
          </cell>
          <cell r="AA118">
            <v>0.23760234570543565</v>
          </cell>
          <cell r="AB118">
            <v>-0.14675215328099822</v>
          </cell>
          <cell r="AC118">
            <v>-1.0279025283897188E-2</v>
          </cell>
          <cell r="AD118">
            <v>0.1119776576436778</v>
          </cell>
          <cell r="AE118">
            <v>0.19408245516328226</v>
          </cell>
          <cell r="AF118">
            <v>9.0290769867938908E-2</v>
          </cell>
          <cell r="AG118">
            <v>0.14997836999782749</v>
          </cell>
          <cell r="AH118">
            <v>0.1525842242052069</v>
          </cell>
          <cell r="AI118">
            <v>0.24256350122879097</v>
          </cell>
        </row>
        <row r="119">
          <cell r="A119" t="str">
            <v>AvkSnittkonto</v>
          </cell>
          <cell r="B119" t="str">
            <v>OMXSGI vid periodens slut</v>
          </cell>
          <cell r="C119" t="str">
            <v>Avkastning, genomsnittligt konto sedan årsskiftet, %</v>
          </cell>
          <cell r="D119"/>
          <cell r="E119">
            <v>0.03</v>
          </cell>
          <cell r="F119">
            <v>7.0000000000000007E-2</v>
          </cell>
          <cell r="G119">
            <v>0.06</v>
          </cell>
          <cell r="H119">
            <v>0.08</v>
          </cell>
          <cell r="I119">
            <v>0.11</v>
          </cell>
          <cell r="J119">
            <v>0.1</v>
          </cell>
          <cell r="K119">
            <v>7.0000000000000007E-2</v>
          </cell>
          <cell r="L119">
            <v>0.16</v>
          </cell>
          <cell r="M119">
            <v>-0.04</v>
          </cell>
          <cell r="N119">
            <v>-0.03</v>
          </cell>
          <cell r="O119">
            <v>0.05</v>
          </cell>
          <cell r="P119">
            <v>5.8999999999999997E-2</v>
          </cell>
          <cell r="Q119">
            <v>2.8559037402825505E-2</v>
          </cell>
          <cell r="R119">
            <v>5.6068704085203036E-2</v>
          </cell>
          <cell r="S119">
            <v>7.3933627316355555E-2</v>
          </cell>
          <cell r="T119">
            <v>6.414694349874811E-2</v>
          </cell>
          <cell r="U119">
            <v>-7.5375366873077559E-3</v>
          </cell>
          <cell r="V119">
            <v>3.9457396994534072E-2</v>
          </cell>
          <cell r="W119">
            <v>9.1567479125303747E-2</v>
          </cell>
          <cell r="X119">
            <v>-3.5357153818639971E-2</v>
          </cell>
          <cell r="Y119">
            <v>9.2568166813079528E-2</v>
          </cell>
          <cell r="Z119">
            <v>0.14118266085868172</v>
          </cell>
          <cell r="AA119">
            <v>0.16405848801116982</v>
          </cell>
          <cell r="AB119">
            <v>0.23760234570543565</v>
          </cell>
          <cell r="AC119">
            <v>-0.14675215328099822</v>
          </cell>
          <cell r="AD119">
            <v>-1.0279025283897188E-2</v>
          </cell>
          <cell r="AE119">
            <v>0.1119776576436778</v>
          </cell>
          <cell r="AF119">
            <v>0.19408245516328226</v>
          </cell>
          <cell r="AG119">
            <v>9.0290769867938908E-2</v>
          </cell>
          <cell r="AH119">
            <v>0.14997836999782749</v>
          </cell>
          <cell r="AI119">
            <v>0.1525842242052069</v>
          </cell>
        </row>
        <row r="120">
          <cell r="A120" t="str">
            <v>OMXSGI</v>
          </cell>
          <cell r="B120" t="str">
            <v>OMXSGI - Utveckling under kvartalet, %</v>
          </cell>
          <cell r="C120" t="str">
            <v>OMXSGI vid periodens slut</v>
          </cell>
          <cell r="D120" t="e">
            <v>#DIV/0!</v>
          </cell>
          <cell r="E120" t="e">
            <v>#DIV/0!</v>
          </cell>
          <cell r="F120" t="e">
            <v>#DIV/0!</v>
          </cell>
          <cell r="G120" t="e">
            <v>#DIV/0!</v>
          </cell>
          <cell r="H120" t="e">
            <v>#DIV/0!</v>
          </cell>
          <cell r="I120" t="e">
            <v>#DIV/0!</v>
          </cell>
          <cell r="J120" t="e">
            <v>#DIV/0!</v>
          </cell>
          <cell r="K120" t="e">
            <v>#DIV/0!</v>
          </cell>
          <cell r="L120" t="e">
            <v>#DIV/0!</v>
          </cell>
          <cell r="M120" t="e">
            <v>#DIV/0!</v>
          </cell>
          <cell r="N120" t="e">
            <v>#DIV/0!</v>
          </cell>
          <cell r="O120" t="e">
            <v>#DIV/0!</v>
          </cell>
          <cell r="P120" t="e">
            <v>#DIV/0!</v>
          </cell>
          <cell r="Q120" t="e">
            <v>#DIV/0!</v>
          </cell>
          <cell r="R120" t="e">
            <v>#DIV/0!</v>
          </cell>
          <cell r="S120">
            <v>230.54</v>
          </cell>
          <cell r="T120">
            <v>230.54</v>
          </cell>
          <cell r="U120">
            <v>229.86</v>
          </cell>
          <cell r="V120">
            <v>240.35</v>
          </cell>
          <cell r="W120">
            <v>256.97000000000003</v>
          </cell>
          <cell r="X120">
            <v>220.96</v>
          </cell>
          <cell r="Y120">
            <v>249.79</v>
          </cell>
          <cell r="Z120">
            <v>265.89</v>
          </cell>
          <cell r="AA120">
            <v>270.77999999999997</v>
          </cell>
          <cell r="AB120">
            <v>297.35000000000002</v>
          </cell>
          <cell r="AC120">
            <v>243.94</v>
          </cell>
          <cell r="AD120">
            <v>284.83</v>
          </cell>
          <cell r="AE120">
            <v>321.32</v>
          </cell>
          <cell r="AF120">
            <v>340.63</v>
          </cell>
          <cell r="AG120">
            <v>389.43</v>
          </cell>
          <cell r="AH120">
            <v>416.26</v>
          </cell>
          <cell r="AI120">
            <v>421.77</v>
          </cell>
        </row>
        <row r="121">
          <cell r="A121" t="str">
            <v>OMXSGIQ</v>
          </cell>
          <cell r="B121" t="str">
            <v>OMXSGI - Utveckling sedan årsskiftet, %</v>
          </cell>
          <cell r="C121" t="str">
            <v>OMXSGI - Utveckling under kvartalet, %</v>
          </cell>
          <cell r="D121" t="e">
            <v>#DIV/0!</v>
          </cell>
          <cell r="E121" t="e">
            <v>#DIV/0!</v>
          </cell>
          <cell r="F121" t="e">
            <v>#DIV/0!</v>
          </cell>
          <cell r="G121" t="e">
            <v>#DIV/0!</v>
          </cell>
          <cell r="H121" t="e">
            <v>#DIV/0!</v>
          </cell>
          <cell r="I121" t="e">
            <v>#DIV/0!</v>
          </cell>
          <cell r="J121" t="e">
            <v>#DIV/0!</v>
          </cell>
          <cell r="K121" t="e">
            <v>#DIV/0!</v>
          </cell>
          <cell r="L121" t="e">
            <v>#DIV/0!</v>
          </cell>
          <cell r="M121" t="e">
            <v>#DIV/0!</v>
          </cell>
          <cell r="N121" t="e">
            <v>#DIV/0!</v>
          </cell>
          <cell r="O121" t="e">
            <v>#DIV/0!</v>
          </cell>
          <cell r="P121" t="e">
            <v>#DIV/0!</v>
          </cell>
          <cell r="Q121" t="e">
            <v>#DIV/0!</v>
          </cell>
          <cell r="R121" t="e">
            <v>#DIV/0!</v>
          </cell>
          <cell r="S121" t="e">
            <v>#DIV/0!</v>
          </cell>
          <cell r="T121" t="e">
            <v>#DIV/0!</v>
          </cell>
          <cell r="U121">
            <v>-2.9495965992885065E-3</v>
          </cell>
          <cell r="V121">
            <v>4.5636474375706948E-2</v>
          </cell>
          <cell r="W121">
            <v>6.9149157478677115E-2</v>
          </cell>
          <cell r="X121">
            <v>-0.14013308946569647</v>
          </cell>
          <cell r="Y121">
            <v>0.13047610427226641</v>
          </cell>
          <cell r="Z121">
            <v>6.4454141478842208E-2</v>
          </cell>
          <cell r="AA121">
            <v>1.8391063973823618E-2</v>
          </cell>
          <cell r="AB121">
            <v>9.8123938252456133E-2</v>
          </cell>
          <cell r="AC121">
            <v>-0.17961997645871874</v>
          </cell>
          <cell r="AD121">
            <v>0.16762318602935133</v>
          </cell>
          <cell r="AE121">
            <v>0.12811150510831015</v>
          </cell>
          <cell r="AF121">
            <v>6.0095854599775844E-2</v>
          </cell>
          <cell r="AG121">
            <v>0.14326395208877662</v>
          </cell>
          <cell r="AH121">
            <v>6.8895565313406681E-2</v>
          </cell>
          <cell r="AI121">
            <v>1.3236919233171607E-2</v>
          </cell>
        </row>
        <row r="122">
          <cell r="A122" t="str">
            <v>OMXSGIYTD</v>
          </cell>
          <cell r="B122" t="str">
            <v>OMXSGI - Utveckling sedan årsskiftet, %</v>
          </cell>
          <cell r="C122" t="str">
            <v>OMXSGI - Utveckling sedan årsskiftet, %</v>
          </cell>
          <cell r="D122" t="e">
            <v>#DIV/0!</v>
          </cell>
          <cell r="E122" t="e">
            <v>#DIV/0!</v>
          </cell>
          <cell r="F122" t="e">
            <v>#DIV/0!</v>
          </cell>
          <cell r="G122" t="e">
            <v>#DIV/0!</v>
          </cell>
          <cell r="H122" t="e">
            <v>#DIV/0!</v>
          </cell>
          <cell r="I122" t="e">
            <v>#DIV/0!</v>
          </cell>
          <cell r="J122" t="e">
            <v>#DIV/0!</v>
          </cell>
          <cell r="K122" t="e">
            <v>#DIV/0!</v>
          </cell>
          <cell r="L122" t="e">
            <v>#DIV/0!</v>
          </cell>
          <cell r="M122" t="e">
            <v>#DIV/0!</v>
          </cell>
          <cell r="N122" t="e">
            <v>#DIV/0!</v>
          </cell>
          <cell r="O122" t="e">
            <v>#DIV/0!</v>
          </cell>
          <cell r="P122" t="e">
            <v>#DIV/0!</v>
          </cell>
          <cell r="Q122" t="e">
            <v>#DIV/0!</v>
          </cell>
          <cell r="R122" t="e">
            <v>#DIV/0!</v>
          </cell>
          <cell r="S122" t="e">
            <v>#DIV/0!</v>
          </cell>
          <cell r="T122" t="e">
            <v>#DIV/0!</v>
          </cell>
          <cell r="U122">
            <v>-2.9495965992885065E-3</v>
          </cell>
          <cell r="V122">
            <v>4.2552268586796282E-2</v>
          </cell>
          <cell r="W122">
            <v>0.11464387958705657</v>
          </cell>
          <cell r="X122">
            <v>-4.1554610913507317E-2</v>
          </cell>
          <cell r="Y122">
            <v>0.13047610427226641</v>
          </cell>
          <cell r="Z122">
            <v>0.20333997103548151</v>
          </cell>
          <cell r="AA122">
            <v>0.22547067342505422</v>
          </cell>
          <cell r="AB122">
            <v>0.34571868211440981</v>
          </cell>
          <cell r="AC122">
            <v>-0.17961997645871874</v>
          </cell>
          <cell r="AD122">
            <v>-4.2105263157894868E-2</v>
          </cell>
          <cell r="AE122">
            <v>8.0612073314275889E-2</v>
          </cell>
          <cell r="AF122">
            <v>0.14555237935093324</v>
          </cell>
          <cell r="AG122">
            <v>0.14326395208877662</v>
          </cell>
          <cell r="AH122">
            <v>0.22202976837037247</v>
          </cell>
          <cell r="AI122">
            <v>0.23820567771482248</v>
          </cell>
        </row>
        <row r="123">
          <cell r="B123" t="str">
            <v>Koncernens resultaträkning (kSEK) - Kvartal</v>
          </cell>
          <cell r="AD123"/>
          <cell r="AH123"/>
        </row>
        <row r="124">
          <cell r="B124" t="str">
            <v>Rörelsens intäkter</v>
          </cell>
          <cell r="C124" t="str">
            <v>Koncernens resultaträkning (kSEK) - Kvartal</v>
          </cell>
        </row>
        <row r="125">
          <cell r="A125" t="str">
            <v>ProvisIntQ</v>
          </cell>
          <cell r="B125" t="str">
            <v>Rörelsens intäkter</v>
          </cell>
          <cell r="C125" t="str">
            <v>Rörelsens intäkter</v>
          </cell>
          <cell r="D125">
            <v>142524.29801000003</v>
          </cell>
          <cell r="E125">
            <v>127523.64240999985</v>
          </cell>
          <cell r="F125">
            <v>136980.70851999987</v>
          </cell>
          <cell r="G125">
            <v>170090.05066000018</v>
          </cell>
          <cell r="H125">
            <v>205833</v>
          </cell>
          <cell r="I125">
            <v>217850</v>
          </cell>
          <cell r="J125">
            <v>203144</v>
          </cell>
          <cell r="K125">
            <v>255474</v>
          </cell>
          <cell r="L125">
            <v>228939.95214999997</v>
          </cell>
          <cell r="M125">
            <v>228096.06753000017</v>
          </cell>
          <cell r="N125">
            <v>226650.09075000021</v>
          </cell>
          <cell r="O125">
            <v>250353.45764999837</v>
          </cell>
          <cell r="P125">
            <v>252798.10407999996</v>
          </cell>
          <cell r="Q125">
            <v>243481.79645999987</v>
          </cell>
          <cell r="R125">
            <v>236026.82210000011</v>
          </cell>
          <cell r="S125">
            <v>290408.22914999945</v>
          </cell>
          <cell r="T125">
            <v>295615.27813000005</v>
          </cell>
          <cell r="U125">
            <v>266449.98592999991</v>
          </cell>
          <cell r="V125">
            <v>284813.51431999798</v>
          </cell>
          <cell r="W125">
            <v>292346.78675980191</v>
          </cell>
          <cell r="X125">
            <v>288168.15437</v>
          </cell>
          <cell r="Y125">
            <v>291141.67422003695</v>
          </cell>
          <cell r="Z125">
            <v>318959.50368996104</v>
          </cell>
          <cell r="AA125">
            <v>329278.97766000207</v>
          </cell>
          <cell r="AB125">
            <v>548049.70834999904</v>
          </cell>
          <cell r="AC125">
            <v>525238.54738000105</v>
          </cell>
          <cell r="AD125">
            <v>580405.75131999981</v>
          </cell>
          <cell r="AE125">
            <v>656790.46218999499</v>
          </cell>
          <cell r="AF125">
            <v>1009744.3462499976</v>
          </cell>
          <cell r="AG125">
            <v>779660.2232600078</v>
          </cell>
          <cell r="AH125">
            <v>782936.42185998708</v>
          </cell>
          <cell r="AI125">
            <v>846822.92458989378</v>
          </cell>
        </row>
        <row r="126">
          <cell r="A126" t="str">
            <v>ProvisIntQ</v>
          </cell>
          <cell r="B126" t="str">
            <v>Provisionskostnader</v>
          </cell>
          <cell r="C126" t="str">
            <v>Provisionsintäkter</v>
          </cell>
          <cell r="D126">
            <v>-23689.601227498999</v>
          </cell>
          <cell r="E126">
            <v>142524.29801000003</v>
          </cell>
          <cell r="F126">
            <v>127523.64240999985</v>
          </cell>
          <cell r="G126">
            <v>136980.70851999987</v>
          </cell>
          <cell r="H126">
            <v>170090.05066000018</v>
          </cell>
          <cell r="I126">
            <v>205833</v>
          </cell>
          <cell r="J126">
            <v>217850</v>
          </cell>
          <cell r="K126">
            <v>203144</v>
          </cell>
          <cell r="L126">
            <v>255474</v>
          </cell>
          <cell r="M126">
            <v>228939.95214999997</v>
          </cell>
          <cell r="N126">
            <v>228096.06753000017</v>
          </cell>
          <cell r="O126">
            <v>226650.09075000021</v>
          </cell>
          <cell r="P126">
            <v>250353.45764999837</v>
          </cell>
          <cell r="Q126">
            <v>252798.10407999996</v>
          </cell>
          <cell r="R126">
            <v>243481.79645999987</v>
          </cell>
          <cell r="S126">
            <v>236026.82210000011</v>
          </cell>
          <cell r="T126">
            <v>290408.22914999945</v>
          </cell>
          <cell r="U126">
            <v>295615.27813000005</v>
          </cell>
          <cell r="V126">
            <v>266449.98592999991</v>
          </cell>
          <cell r="W126">
            <v>284813.51431999798</v>
          </cell>
          <cell r="X126">
            <v>292346.78675980191</v>
          </cell>
          <cell r="Y126">
            <v>288168.15437</v>
          </cell>
          <cell r="Z126">
            <v>291141.67422003695</v>
          </cell>
          <cell r="AA126">
            <v>318959.50368996104</v>
          </cell>
          <cell r="AB126">
            <v>329278.97766000207</v>
          </cell>
          <cell r="AC126">
            <v>548049.70834999904</v>
          </cell>
          <cell r="AD126">
            <v>525238.54738000105</v>
          </cell>
          <cell r="AE126">
            <v>580405.75131999981</v>
          </cell>
          <cell r="AF126">
            <v>656790.46218999499</v>
          </cell>
          <cell r="AG126">
            <v>1009744.3462499976</v>
          </cell>
          <cell r="AH126">
            <v>779660.2232600078</v>
          </cell>
          <cell r="AI126">
            <v>782936.42185998708</v>
          </cell>
        </row>
        <row r="127">
          <cell r="A127" t="str">
            <v>ProvisKostnQ</v>
          </cell>
          <cell r="B127" t="str">
            <v>Ränteintäkter enligt effektivräntemetoden</v>
          </cell>
          <cell r="C127" t="str">
            <v>Provisionskostnader</v>
          </cell>
          <cell r="D127">
            <v>63763.097099999999</v>
          </cell>
          <cell r="E127">
            <v>-23689.601227498999</v>
          </cell>
          <cell r="F127">
            <v>-19514.816777403001</v>
          </cell>
          <cell r="G127">
            <v>-20777.732093297898</v>
          </cell>
          <cell r="H127">
            <v>-26759.943027111804</v>
          </cell>
          <cell r="I127">
            <v>-30628</v>
          </cell>
          <cell r="J127">
            <v>-29447</v>
          </cell>
          <cell r="K127">
            <v>-30877</v>
          </cell>
          <cell r="L127">
            <v>-35821.753570000001</v>
          </cell>
          <cell r="M127">
            <v>-36730.3578399998</v>
          </cell>
          <cell r="N127">
            <v>-36641.893440000094</v>
          </cell>
          <cell r="O127">
            <v>-33526.079770003111</v>
          </cell>
          <cell r="P127">
            <v>-36270.501079999987</v>
          </cell>
          <cell r="Q127">
            <v>-37249.958169999198</v>
          </cell>
          <cell r="R127">
            <v>-37109.480369999801</v>
          </cell>
          <cell r="S127">
            <v>-36389.263120001007</v>
          </cell>
          <cell r="T127">
            <v>-46582.658529997003</v>
          </cell>
          <cell r="U127">
            <v>-46853.549409999512</v>
          </cell>
          <cell r="V127">
            <v>-45062.478459998034</v>
          </cell>
          <cell r="W127">
            <v>-42409.566550001502</v>
          </cell>
          <cell r="X127">
            <v>-48630.443590001349</v>
          </cell>
          <cell r="Y127">
            <v>-50695.30768732354</v>
          </cell>
          <cell r="Z127">
            <v>-48963.158758222911</v>
          </cell>
          <cell r="AA127">
            <v>-50458.856696423289</v>
          </cell>
          <cell r="AB127">
            <v>-49851.131818026304</v>
          </cell>
          <cell r="AC127">
            <v>-69776.105223916471</v>
          </cell>
          <cell r="AD127">
            <v>-74846.063256952912</v>
          </cell>
          <cell r="AE127">
            <v>-79707.62665611878</v>
          </cell>
          <cell r="AF127">
            <v>-87940.141415707767</v>
          </cell>
          <cell r="AG127">
            <v>-128743.32793762907</v>
          </cell>
          <cell r="AH127">
            <v>-106310.95637650415</v>
          </cell>
          <cell r="AI127">
            <v>-98838.979116506875</v>
          </cell>
        </row>
        <row r="128">
          <cell r="A128" t="str">
            <v>RänteintQ</v>
          </cell>
          <cell r="B128" t="str">
            <v>Övriga ränteintäkter</v>
          </cell>
          <cell r="C128" t="str">
            <v>Ränteintäkter enligt effektivräntemetoden</v>
          </cell>
          <cell r="D128">
            <v>0</v>
          </cell>
          <cell r="E128">
            <v>63763.097099999999</v>
          </cell>
          <cell r="F128">
            <v>68290.008430000031</v>
          </cell>
          <cell r="G128">
            <v>57591.944309999933</v>
          </cell>
          <cell r="H128">
            <v>56861.365880000027</v>
          </cell>
          <cell r="I128">
            <v>48842</v>
          </cell>
          <cell r="J128">
            <v>46592</v>
          </cell>
          <cell r="K128">
            <v>47867</v>
          </cell>
          <cell r="L128">
            <v>50765</v>
          </cell>
          <cell r="M128">
            <v>53028.598679999996</v>
          </cell>
          <cell r="N128">
            <v>50812.932219999988</v>
          </cell>
          <cell r="O128">
            <v>51330.714359999984</v>
          </cell>
          <cell r="P128">
            <v>56011.695769999991</v>
          </cell>
          <cell r="Q128">
            <v>53850.355750000002</v>
          </cell>
          <cell r="R128">
            <v>54200.972030000004</v>
          </cell>
          <cell r="S128">
            <v>54242.79902999998</v>
          </cell>
          <cell r="T128">
            <v>55639.213829999993</v>
          </cell>
          <cell r="U128">
            <v>51525.225509999997</v>
          </cell>
          <cell r="V128">
            <v>51815.059629999996</v>
          </cell>
          <cell r="W128">
            <v>53349.083270000003</v>
          </cell>
          <cell r="X128">
            <v>55407.918470000004</v>
          </cell>
          <cell r="Y128">
            <v>51593.082240000011</v>
          </cell>
          <cell r="Z128">
            <v>62672.278849999864</v>
          </cell>
          <cell r="AA128">
            <v>67273.087220000103</v>
          </cell>
          <cell r="AB128">
            <v>71062.272880000324</v>
          </cell>
          <cell r="AC128">
            <v>81524.754839999994</v>
          </cell>
          <cell r="AD128">
            <v>93229.682490000196</v>
          </cell>
          <cell r="AE128">
            <v>94203.573290000058</v>
          </cell>
          <cell r="AF128">
            <v>94844.381959999795</v>
          </cell>
          <cell r="AG128">
            <v>98286.143690000012</v>
          </cell>
          <cell r="AH128">
            <v>105276.48002999996</v>
          </cell>
          <cell r="AI128">
            <v>109586.65628999996</v>
          </cell>
        </row>
        <row r="129">
          <cell r="A129" t="str">
            <v>ÖvrRänteintQ</v>
          </cell>
          <cell r="B129" t="str">
            <v>Räntekostnader</v>
          </cell>
          <cell r="C129" t="str">
            <v>Övriga ränteintäkter</v>
          </cell>
          <cell r="D129">
            <v>-14527.554760000001</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183.39022999999997</v>
          </cell>
          <cell r="V129">
            <v>-9.0949470177292824E-13</v>
          </cell>
          <cell r="W129">
            <v>124.99999000000207</v>
          </cell>
          <cell r="X129">
            <v>15.008999999998196</v>
          </cell>
          <cell r="Y129">
            <v>0</v>
          </cell>
          <cell r="Z129">
            <v>0</v>
          </cell>
          <cell r="AA129">
            <v>0</v>
          </cell>
          <cell r="AB129">
            <v>0</v>
          </cell>
          <cell r="AC129">
            <v>0</v>
          </cell>
          <cell r="AD129">
            <v>0</v>
          </cell>
          <cell r="AE129">
            <v>0</v>
          </cell>
          <cell r="AF129">
            <v>0</v>
          </cell>
          <cell r="AG129">
            <v>0</v>
          </cell>
          <cell r="AH129">
            <v>0</v>
          </cell>
          <cell r="AI129">
            <v>0</v>
          </cell>
        </row>
        <row r="130">
          <cell r="A130" t="str">
            <v>RäntekostnQ</v>
          </cell>
          <cell r="B130" t="str">
            <v>Nettoresultat av finansiella transaktioner</v>
          </cell>
          <cell r="C130" t="str">
            <v>Räntekostnader</v>
          </cell>
          <cell r="D130">
            <v>95.18258999999999</v>
          </cell>
          <cell r="E130">
            <v>-14527.554760000001</v>
          </cell>
          <cell r="F130">
            <v>-16030.106549999999</v>
          </cell>
          <cell r="G130">
            <v>-12115.978620000005</v>
          </cell>
          <cell r="H130">
            <v>-12323.214049999995</v>
          </cell>
          <cell r="I130">
            <v>-5565</v>
          </cell>
          <cell r="J130">
            <v>-10419</v>
          </cell>
          <cell r="K130">
            <v>-19008</v>
          </cell>
          <cell r="L130">
            <v>-20354</v>
          </cell>
          <cell r="M130">
            <v>-21552.365279999998</v>
          </cell>
          <cell r="N130">
            <v>-23857.70579</v>
          </cell>
          <cell r="O130">
            <v>-26003.809560000002</v>
          </cell>
          <cell r="P130">
            <v>-25501.287760000007</v>
          </cell>
          <cell r="Q130">
            <v>-24912.67856</v>
          </cell>
          <cell r="R130">
            <v>-27369.087209999991</v>
          </cell>
          <cell r="S130">
            <v>-29042.621059999998</v>
          </cell>
          <cell r="T130">
            <v>-29099.865310000008</v>
          </cell>
          <cell r="U130">
            <v>-29035.490460000005</v>
          </cell>
          <cell r="V130">
            <v>-29456.00059</v>
          </cell>
          <cell r="W130">
            <v>-28978.069769999995</v>
          </cell>
          <cell r="X130">
            <v>-34393.190689999828</v>
          </cell>
          <cell r="Y130">
            <v>-21316.934540000002</v>
          </cell>
          <cell r="Z130">
            <v>-20692.108480000032</v>
          </cell>
          <cell r="AA130">
            <v>-22523.739749999972</v>
          </cell>
          <cell r="AB130">
            <v>-22734.57782999998</v>
          </cell>
          <cell r="AC130">
            <v>-17852.391770000002</v>
          </cell>
          <cell r="AD130">
            <v>-19808.881130000031</v>
          </cell>
          <cell r="AE130">
            <v>-20596.647309999957</v>
          </cell>
          <cell r="AF130">
            <v>-22228.322510000005</v>
          </cell>
          <cell r="AG130">
            <v>-21895.422609999998</v>
          </cell>
          <cell r="AH130">
            <v>-25282.311650000007</v>
          </cell>
          <cell r="AI130">
            <v>-26741.581700000002</v>
          </cell>
        </row>
        <row r="131">
          <cell r="A131" t="str">
            <v>NetFinTransQ</v>
          </cell>
          <cell r="B131" t="str">
            <v>Övriga rörelseintäkter</v>
          </cell>
          <cell r="C131" t="str">
            <v>Nettoresultat av finansiella transaktioner</v>
          </cell>
          <cell r="D131">
            <v>0</v>
          </cell>
          <cell r="E131">
            <v>95.18258999999999</v>
          </cell>
          <cell r="F131">
            <v>-15.294400000000323</v>
          </cell>
          <cell r="G131">
            <v>44.647600000000239</v>
          </cell>
          <cell r="H131">
            <v>39.109910000000127</v>
          </cell>
          <cell r="I131">
            <v>875</v>
          </cell>
          <cell r="J131">
            <v>485</v>
          </cell>
          <cell r="K131">
            <v>132</v>
          </cell>
          <cell r="L131">
            <v>71</v>
          </cell>
          <cell r="M131">
            <v>390.60632999999996</v>
          </cell>
          <cell r="N131">
            <v>2264.3969699999998</v>
          </cell>
          <cell r="O131">
            <v>240.28227000000061</v>
          </cell>
          <cell r="P131">
            <v>587.38243999999941</v>
          </cell>
          <cell r="Q131">
            <v>0.72023999999999688</v>
          </cell>
          <cell r="R131">
            <v>334.91106000000002</v>
          </cell>
          <cell r="S131">
            <v>1777.0622999999996</v>
          </cell>
          <cell r="T131">
            <v>371.03209999999945</v>
          </cell>
          <cell r="U131">
            <v>-122.84312</v>
          </cell>
          <cell r="V131">
            <v>-64.06534000000002</v>
          </cell>
          <cell r="W131">
            <v>188.87835000000032</v>
          </cell>
          <cell r="X131">
            <v>2025.588579999998</v>
          </cell>
          <cell r="Y131">
            <v>-152.13499000000002</v>
          </cell>
          <cell r="Z131">
            <v>-59.66208000000006</v>
          </cell>
          <cell r="AA131">
            <v>-227.2481499999999</v>
          </cell>
          <cell r="AB131">
            <v>911.85598000000027</v>
          </cell>
          <cell r="AC131">
            <v>-290.98545000000001</v>
          </cell>
          <cell r="AD131">
            <v>1830.8895299999995</v>
          </cell>
          <cell r="AE131">
            <v>1095.3586899999998</v>
          </cell>
          <cell r="AF131">
            <v>64549.752890000003</v>
          </cell>
          <cell r="AG131">
            <v>-644.64333999999997</v>
          </cell>
          <cell r="AH131">
            <v>223.65033999999997</v>
          </cell>
          <cell r="AI131">
            <v>-8.3669599999997786</v>
          </cell>
        </row>
        <row r="132">
          <cell r="A132" t="str">
            <v>ÖvrRörIntQ</v>
          </cell>
          <cell r="B132" t="str">
            <v>Summa rörelsens intäkter</v>
          </cell>
          <cell r="C132" t="str">
            <v>Övriga rörelseintäkter</v>
          </cell>
          <cell r="D132">
            <v>168165.42171250103</v>
          </cell>
          <cell r="E132">
            <v>0</v>
          </cell>
          <cell r="F132">
            <v>0</v>
          </cell>
          <cell r="G132">
            <v>18.914000000000001</v>
          </cell>
          <cell r="H132">
            <v>0</v>
          </cell>
          <cell r="I132">
            <v>0</v>
          </cell>
          <cell r="J132">
            <v>0</v>
          </cell>
          <cell r="K132">
            <v>0</v>
          </cell>
          <cell r="L132">
            <v>30</v>
          </cell>
          <cell r="M132">
            <v>0</v>
          </cell>
          <cell r="N132">
            <v>0.97699999999999998</v>
          </cell>
          <cell r="O132">
            <v>0.24199999999999988</v>
          </cell>
          <cell r="P132">
            <v>3.6310499999999997</v>
          </cell>
          <cell r="Q132">
            <v>0</v>
          </cell>
          <cell r="R132">
            <v>11.95426</v>
          </cell>
          <cell r="S132">
            <v>55.372999999999998</v>
          </cell>
          <cell r="T132">
            <v>53.212000000000003</v>
          </cell>
          <cell r="U132">
            <v>0</v>
          </cell>
          <cell r="V132">
            <v>1.49</v>
          </cell>
          <cell r="W132">
            <v>0</v>
          </cell>
          <cell r="X132">
            <v>140.42399999999998</v>
          </cell>
          <cell r="Y132">
            <v>55.5</v>
          </cell>
          <cell r="Z132">
            <v>0</v>
          </cell>
          <cell r="AA132">
            <v>6.4456999999999951</v>
          </cell>
          <cell r="AB132">
            <v>1.9640000000000057</v>
          </cell>
          <cell r="AC132">
            <v>0</v>
          </cell>
          <cell r="AD132">
            <v>0</v>
          </cell>
          <cell r="AE132">
            <v>0</v>
          </cell>
          <cell r="AF132">
            <v>65.542400000000001</v>
          </cell>
          <cell r="AG132">
            <v>0</v>
          </cell>
          <cell r="AH132">
            <v>0</v>
          </cell>
          <cell r="AI132">
            <v>0</v>
          </cell>
        </row>
        <row r="133">
          <cell r="A133" t="str">
            <v>RörelsensIntQ</v>
          </cell>
          <cell r="B133" t="str">
            <v>Förändring rörelsens intäkter (år mot år) - kvartal</v>
          </cell>
          <cell r="C133" t="str">
            <v>Summa rörelsens intäkter</v>
          </cell>
          <cell r="D133"/>
          <cell r="E133">
            <v>168165.42171250103</v>
          </cell>
          <cell r="F133">
            <v>160253.43311259689</v>
          </cell>
          <cell r="G133">
            <v>161742.50371670187</v>
          </cell>
          <cell r="H133">
            <v>187907.36937288841</v>
          </cell>
          <cell r="I133">
            <v>219357</v>
          </cell>
          <cell r="J133">
            <v>225061</v>
          </cell>
          <cell r="K133">
            <v>201258</v>
          </cell>
          <cell r="L133">
            <v>250164.24643</v>
          </cell>
          <cell r="M133">
            <v>224076.43404000017</v>
          </cell>
          <cell r="N133">
            <v>220674.77449000007</v>
          </cell>
          <cell r="O133">
            <v>218691.44004999709</v>
          </cell>
          <cell r="P133">
            <v>245184.37806999838</v>
          </cell>
          <cell r="Q133">
            <v>244486.54334000076</v>
          </cell>
          <cell r="R133">
            <v>233551.06623000008</v>
          </cell>
          <cell r="S133">
            <v>226670.17224999907</v>
          </cell>
          <cell r="T133">
            <v>270789.16324000247</v>
          </cell>
          <cell r="U133">
            <v>271312.0108800006</v>
          </cell>
          <cell r="V133">
            <v>243683.99117000183</v>
          </cell>
          <cell r="W133">
            <v>267088.83960999647</v>
          </cell>
          <cell r="X133">
            <v>266912.09252980072</v>
          </cell>
          <cell r="Y133">
            <v>267652.3593926765</v>
          </cell>
          <cell r="Z133">
            <v>284099.02375181386</v>
          </cell>
          <cell r="AA133">
            <v>313029.19201353792</v>
          </cell>
          <cell r="AB133">
            <v>328669.36087197607</v>
          </cell>
          <cell r="AC133">
            <v>541654.9807460825</v>
          </cell>
          <cell r="AD133">
            <v>525644.17501304823</v>
          </cell>
          <cell r="AE133">
            <v>575400.40933388122</v>
          </cell>
          <cell r="AF133">
            <v>706081.67551428708</v>
          </cell>
          <cell r="AG133">
            <v>956747.09605236864</v>
          </cell>
          <cell r="AH133">
            <v>753567.08560350363</v>
          </cell>
          <cell r="AI133">
            <v>766934.15037348017</v>
          </cell>
        </row>
        <row r="134">
          <cell r="A134" t="str">
            <v>DeltaRörIntQ</v>
          </cell>
          <cell r="B134" t="str">
            <v>Förändring rörelsens intäkter (år mot år) - kvartal</v>
          </cell>
          <cell r="C134" t="str">
            <v>Förändring rörelsens intäkter (år mot år) - kvartal</v>
          </cell>
          <cell r="D134"/>
          <cell r="E134"/>
          <cell r="F134"/>
          <cell r="G134"/>
          <cell r="H134">
            <v>0.30441203528164729</v>
          </cell>
          <cell r="I134">
            <v>0.30441203528164729</v>
          </cell>
          <cell r="J134">
            <v>0.40440673019384343</v>
          </cell>
          <cell r="K134">
            <v>0.24431114503155582</v>
          </cell>
          <cell r="L134">
            <v>0.33131684651264193</v>
          </cell>
          <cell r="M134">
            <v>2.1514854962459307E-2</v>
          </cell>
          <cell r="N134">
            <v>-1.94890519014842E-2</v>
          </cell>
          <cell r="O134">
            <v>8.6622345695560377E-2</v>
          </cell>
          <cell r="P134">
            <v>-1.9906395222608508E-2</v>
          </cell>
          <cell r="Q134">
            <v>9.1085478878859538E-2</v>
          </cell>
          <cell r="R134">
            <v>5.8349631351196862E-2</v>
          </cell>
          <cell r="S134">
            <v>3.6483971197857068E-2</v>
          </cell>
          <cell r="T134">
            <v>0.10443073645864209</v>
          </cell>
          <cell r="U134">
            <v>0.10972165246205146</v>
          </cell>
          <cell r="V134">
            <v>4.3386335603464499E-2</v>
          </cell>
          <cell r="W134">
            <v>0.17831489233360109</v>
          </cell>
          <cell r="X134">
            <v>-1.4317673070120107E-2</v>
          </cell>
          <cell r="Y134">
            <v>-1.3488719041424013E-2</v>
          </cell>
          <cell r="Z134">
            <v>0.16585017500643784</v>
          </cell>
          <cell r="AA134">
            <v>0.17200401361069084</v>
          </cell>
          <cell r="AB134">
            <v>0.2313768093338826</v>
          </cell>
          <cell r="AC134">
            <v>1.0237257836065363</v>
          </cell>
          <cell r="AD134">
            <v>0.85021464724301854</v>
          </cell>
          <cell r="AE134">
            <v>0.83816852873260528</v>
          </cell>
          <cell r="AF134">
            <v>1.1483039174720076</v>
          </cell>
          <cell r="AG134">
            <v>0.76634043821499231</v>
          </cell>
          <cell r="AH134">
            <v>0.43360684170959862</v>
          </cell>
          <cell r="AI134">
            <v>0.33287035937518739</v>
          </cell>
        </row>
        <row r="135">
          <cell r="B135" t="str">
            <v>Rörelsens kostnader</v>
          </cell>
          <cell r="C135"/>
          <cell r="D135"/>
          <cell r="E135"/>
          <cell r="F135"/>
          <cell r="G135"/>
          <cell r="H135"/>
          <cell r="I135"/>
          <cell r="J135"/>
          <cell r="K135"/>
          <cell r="L135"/>
          <cell r="M135"/>
          <cell r="N135"/>
          <cell r="O135"/>
          <cell r="P135"/>
          <cell r="Q135"/>
          <cell r="R135"/>
          <cell r="S135"/>
          <cell r="T135"/>
          <cell r="U135"/>
          <cell r="V135"/>
          <cell r="W135"/>
          <cell r="X135"/>
          <cell r="Y135"/>
          <cell r="Z135"/>
          <cell r="AA135"/>
          <cell r="AB135"/>
          <cell r="AC135"/>
          <cell r="AD135"/>
          <cell r="AE135"/>
          <cell r="AF135"/>
          <cell r="AG135"/>
          <cell r="AH135"/>
          <cell r="AI135"/>
        </row>
        <row r="136">
          <cell r="A136" t="str">
            <v>AllmAdminKostnQ</v>
          </cell>
          <cell r="B136" t="str">
            <v>Rörelsens kostnader</v>
          </cell>
          <cell r="C136" t="str">
            <v>Rörelsens kostnader</v>
          </cell>
          <cell r="D136">
            <v>-83132.554363001997</v>
          </cell>
          <cell r="E136">
            <v>-83142.287998116008</v>
          </cell>
          <cell r="F136">
            <v>-74171.502800092945</v>
          </cell>
          <cell r="G136">
            <v>-93704.948667382036</v>
          </cell>
          <cell r="H136">
            <v>-91991</v>
          </cell>
          <cell r="I136">
            <v>-94713</v>
          </cell>
          <cell r="J136">
            <v>-82559</v>
          </cell>
          <cell r="K136">
            <v>-102835.76228874602</v>
          </cell>
          <cell r="L136">
            <v>-97985.448179186991</v>
          </cell>
          <cell r="M136">
            <v>-99031.619434979017</v>
          </cell>
          <cell r="N136">
            <v>-86370.621551964956</v>
          </cell>
          <cell r="O136">
            <v>-113486.70936168503</v>
          </cell>
          <cell r="P136">
            <v>-113000.91337409819</v>
          </cell>
          <cell r="Q136">
            <v>-121941.80748831586</v>
          </cell>
          <cell r="R136">
            <v>-110178.08950497</v>
          </cell>
          <cell r="S136">
            <v>-143802.67199330695</v>
          </cell>
          <cell r="T136">
            <v>-137917.48711941601</v>
          </cell>
          <cell r="U136">
            <v>-141663.264343674</v>
          </cell>
          <cell r="V136">
            <v>-120808.44460133801</v>
          </cell>
          <cell r="W136">
            <v>-140463.84162596095</v>
          </cell>
          <cell r="X136">
            <v>-138496.15536188299</v>
          </cell>
          <cell r="Y136">
            <v>-144617.876133435</v>
          </cell>
          <cell r="Z136">
            <v>-127266.459840992</v>
          </cell>
          <cell r="AA136">
            <v>-158490.79414013802</v>
          </cell>
          <cell r="AB136">
            <v>-152075.96898124</v>
          </cell>
          <cell r="AC136">
            <v>-162512.30426397297</v>
          </cell>
          <cell r="AD136">
            <v>-147528.37831794005</v>
          </cell>
          <cell r="AE136">
            <v>-178281.65935267403</v>
          </cell>
          <cell r="AF136">
            <v>-172066.512440747</v>
          </cell>
          <cell r="AG136">
            <v>-192079.87871674105</v>
          </cell>
          <cell r="AH136">
            <v>-166268.64686098095</v>
          </cell>
          <cell r="AI136">
            <v>-222794.25078291597</v>
          </cell>
        </row>
        <row r="137">
          <cell r="A137" t="str">
            <v>AllmAdminKostnQ</v>
          </cell>
          <cell r="B137" t="str">
            <v>Av- och nedskrivningar av materiella och immateriella anläggningstillgångar</v>
          </cell>
          <cell r="C137" t="str">
            <v>Allmänna administrationskostnader</v>
          </cell>
          <cell r="D137">
            <v>-2091.2610400000003</v>
          </cell>
          <cell r="E137">
            <v>-83132.554363001997</v>
          </cell>
          <cell r="F137">
            <v>-83142.287998116008</v>
          </cell>
          <cell r="G137">
            <v>-74171.502800092945</v>
          </cell>
          <cell r="H137">
            <v>-93704.948667382036</v>
          </cell>
          <cell r="I137">
            <v>-91991</v>
          </cell>
          <cell r="J137">
            <v>-94713</v>
          </cell>
          <cell r="K137">
            <v>-82559</v>
          </cell>
          <cell r="L137">
            <v>-102835.76228874602</v>
          </cell>
          <cell r="M137">
            <v>-97985.448179186991</v>
          </cell>
          <cell r="N137">
            <v>-99031.619434979017</v>
          </cell>
          <cell r="O137">
            <v>-86370.621551964956</v>
          </cell>
          <cell r="P137">
            <v>-113486.70936168503</v>
          </cell>
          <cell r="Q137">
            <v>-113000.91337409819</v>
          </cell>
          <cell r="R137">
            <v>-121941.80748831586</v>
          </cell>
          <cell r="S137">
            <v>-110178.08950497</v>
          </cell>
          <cell r="T137">
            <v>-143802.67199330695</v>
          </cell>
          <cell r="U137">
            <v>-137917.48711941601</v>
          </cell>
          <cell r="V137">
            <v>-141663.264343674</v>
          </cell>
          <cell r="W137">
            <v>-120808.44460133801</v>
          </cell>
          <cell r="X137">
            <v>-140463.84162596095</v>
          </cell>
          <cell r="Y137">
            <v>-138496.15536188299</v>
          </cell>
          <cell r="Z137">
            <v>-144617.876133435</v>
          </cell>
          <cell r="AA137">
            <v>-127266.459840992</v>
          </cell>
          <cell r="AB137">
            <v>-158490.79414013802</v>
          </cell>
          <cell r="AC137">
            <v>-152075.96898124</v>
          </cell>
          <cell r="AD137">
            <v>-162512.30426397297</v>
          </cell>
          <cell r="AE137">
            <v>-147528.37831794005</v>
          </cell>
          <cell r="AF137">
            <v>-178281.65935267403</v>
          </cell>
          <cell r="AG137">
            <v>-172066.512440747</v>
          </cell>
          <cell r="AH137">
            <v>-192079.87871674105</v>
          </cell>
          <cell r="AI137">
            <v>-166268.64686098095</v>
          </cell>
        </row>
        <row r="138">
          <cell r="A138" t="str">
            <v>AvskrQ</v>
          </cell>
          <cell r="B138" t="str">
            <v>Övriga rörelsekostnader</v>
          </cell>
          <cell r="C138" t="str">
            <v>Av- och nedskrivningar av materiella och immateriella anläggningstillgångar</v>
          </cell>
          <cell r="D138">
            <v>-6911.3389599999991</v>
          </cell>
          <cell r="E138">
            <v>-2091.2610400000003</v>
          </cell>
          <cell r="F138">
            <v>-1816.2733499999995</v>
          </cell>
          <cell r="G138">
            <v>-1909.0857600000008</v>
          </cell>
          <cell r="H138">
            <v>-1644.1444699999993</v>
          </cell>
          <cell r="I138">
            <v>-1928</v>
          </cell>
          <cell r="J138">
            <v>-2028</v>
          </cell>
          <cell r="K138">
            <v>-2081</v>
          </cell>
          <cell r="L138">
            <v>-2183</v>
          </cell>
          <cell r="M138">
            <v>-2322.6096899999998</v>
          </cell>
          <cell r="N138">
            <v>-1967.9089500000005</v>
          </cell>
          <cell r="O138">
            <v>-1817.2544900000003</v>
          </cell>
          <cell r="P138">
            <v>-1951.2312899999988</v>
          </cell>
          <cell r="Q138">
            <v>-1971.1917599999979</v>
          </cell>
          <cell r="R138">
            <v>-2037.9891200000015</v>
          </cell>
          <cell r="S138">
            <v>-5117.89113</v>
          </cell>
          <cell r="T138">
            <v>-2976.865600000001</v>
          </cell>
          <cell r="U138">
            <v>-4711.5806700000003</v>
          </cell>
          <cell r="V138">
            <v>-4839.2101499999999</v>
          </cell>
          <cell r="W138">
            <v>-4931.2829600000168</v>
          </cell>
          <cell r="X138">
            <v>-5174.525420000009</v>
          </cell>
          <cell r="Y138">
            <v>-13607.147269999999</v>
          </cell>
          <cell r="Z138">
            <v>-13676.799589999993</v>
          </cell>
          <cell r="AA138">
            <v>-13597.490030000004</v>
          </cell>
          <cell r="AB138">
            <v>-22243.801260000182</v>
          </cell>
          <cell r="AC138">
            <v>-14416.619379999998</v>
          </cell>
          <cell r="AD138">
            <v>-16650.980840000004</v>
          </cell>
          <cell r="AE138">
            <v>-19101.207959999992</v>
          </cell>
          <cell r="AF138">
            <v>-34020.662540000019</v>
          </cell>
          <cell r="AG138">
            <v>-16981.514320000028</v>
          </cell>
          <cell r="AH138">
            <v>-17295.003319999978</v>
          </cell>
          <cell r="AI138">
            <v>-17710.889220000412</v>
          </cell>
        </row>
        <row r="139">
          <cell r="A139" t="str">
            <v>ÖvrRörKostnQ</v>
          </cell>
          <cell r="B139" t="str">
            <v>Summa rörelsens kostnader före kreditförluster</v>
          </cell>
          <cell r="C139" t="str">
            <v>Övriga rörelsekostnader</v>
          </cell>
          <cell r="D139">
            <v>-92135.154363001988</v>
          </cell>
          <cell r="E139">
            <v>-6911.3389599999991</v>
          </cell>
          <cell r="F139">
            <v>-8308.120027834002</v>
          </cell>
          <cell r="G139">
            <v>-14482.526651750992</v>
          </cell>
          <cell r="H139">
            <v>-11425.947921751009</v>
          </cell>
          <cell r="I139">
            <v>-10424</v>
          </cell>
          <cell r="J139">
            <v>-7118</v>
          </cell>
          <cell r="K139">
            <v>-8250</v>
          </cell>
          <cell r="L139">
            <v>-4887.2464299999992</v>
          </cell>
          <cell r="M139">
            <v>-9130.7057150000001</v>
          </cell>
          <cell r="N139">
            <v>-8278.534318334001</v>
          </cell>
          <cell r="O139">
            <v>-8155.782715000998</v>
          </cell>
          <cell r="P139">
            <v>-12747.443235000999</v>
          </cell>
          <cell r="Q139">
            <v>-9123.4544050000004</v>
          </cell>
          <cell r="R139">
            <v>-6526.7371316669978</v>
          </cell>
          <cell r="S139">
            <v>-7678.7734500000024</v>
          </cell>
          <cell r="T139">
            <v>-10479.557278559405</v>
          </cell>
          <cell r="U139">
            <v>-9527.3120200000012</v>
          </cell>
          <cell r="V139">
            <v>-6561.2791199999992</v>
          </cell>
          <cell r="W139">
            <v>-8819.7647199999992</v>
          </cell>
          <cell r="X139">
            <v>-43895.70448</v>
          </cell>
          <cell r="Y139">
            <v>-12138.12326</v>
          </cell>
          <cell r="Z139">
            <v>-7501.3457999999991</v>
          </cell>
          <cell r="AA139">
            <v>-7545.6447499999995</v>
          </cell>
          <cell r="AB139">
            <v>-6340.457870000002</v>
          </cell>
          <cell r="AC139">
            <v>-12397.329959999999</v>
          </cell>
          <cell r="AD139">
            <v>-6223.7438000000002</v>
          </cell>
          <cell r="AE139">
            <v>-10559.616549999999</v>
          </cell>
          <cell r="AF139">
            <v>-8824.3758999999991</v>
          </cell>
          <cell r="AG139">
            <v>-13392.2520864995</v>
          </cell>
          <cell r="AH139">
            <v>-6982.4400843184976</v>
          </cell>
          <cell r="AI139">
            <v>-8482.0869352429982</v>
          </cell>
        </row>
        <row r="140">
          <cell r="A140" t="str">
            <v>RörelsensKostnQ</v>
          </cell>
          <cell r="B140" t="str">
            <v>Förändring rörelsens kostnader (år mot år) - kvartal</v>
          </cell>
          <cell r="C140" t="str">
            <v>Summa rörelsens kostnader före kreditförluster</v>
          </cell>
          <cell r="D140"/>
          <cell r="E140">
            <v>-92135.154363001988</v>
          </cell>
          <cell r="F140">
            <v>-93266.681375950007</v>
          </cell>
          <cell r="G140">
            <v>-90563.115211843935</v>
          </cell>
          <cell r="H140">
            <v>-106775.04105913304</v>
          </cell>
          <cell r="I140">
            <v>-104343</v>
          </cell>
          <cell r="J140">
            <v>-103859</v>
          </cell>
          <cell r="K140">
            <v>-92890</v>
          </cell>
          <cell r="L140">
            <v>-109906.00871874602</v>
          </cell>
          <cell r="M140">
            <v>-109438.76358418699</v>
          </cell>
          <cell r="N140">
            <v>-109278.06270331301</v>
          </cell>
          <cell r="O140">
            <v>-96343.65875696596</v>
          </cell>
          <cell r="P140">
            <v>-128185.38388668603</v>
          </cell>
          <cell r="Q140">
            <v>-124095.55953909819</v>
          </cell>
          <cell r="R140">
            <v>-130506.53373998286</v>
          </cell>
          <cell r="S140">
            <v>-122974.75408497002</v>
          </cell>
          <cell r="T140">
            <v>-157259.09487186634</v>
          </cell>
          <cell r="U140">
            <v>-152156.37980941602</v>
          </cell>
          <cell r="V140">
            <v>-153063.75361367399</v>
          </cell>
          <cell r="W140">
            <v>-134559.49228133803</v>
          </cell>
          <cell r="X140">
            <v>-189534.07152596099</v>
          </cell>
          <cell r="Y140">
            <v>-164241.42589188297</v>
          </cell>
          <cell r="Z140">
            <v>-165796.02152343499</v>
          </cell>
          <cell r="AA140">
            <v>-148409.59462099202</v>
          </cell>
          <cell r="AB140">
            <v>-187075.05327013822</v>
          </cell>
          <cell r="AC140">
            <v>-178889.91832123999</v>
          </cell>
          <cell r="AD140">
            <v>-185387.02890397297</v>
          </cell>
          <cell r="AE140">
            <v>-177189.20282794005</v>
          </cell>
          <cell r="AF140">
            <v>-221126.69779267407</v>
          </cell>
          <cell r="AG140">
            <v>-202440.27884724652</v>
          </cell>
          <cell r="AH140">
            <v>-216357.32212105952</v>
          </cell>
          <cell r="AI140">
            <v>-192461.62301622436</v>
          </cell>
        </row>
        <row r="141">
          <cell r="A141" t="str">
            <v>DeltaRörKostnQ</v>
          </cell>
          <cell r="B141" t="str">
            <v>Förändring rörelsens kostnader (år mot år) - kvartal</v>
          </cell>
          <cell r="C141" t="str">
            <v>Förändring rörelsens kostnader (år mot år) - kvartal</v>
          </cell>
          <cell r="D141"/>
          <cell r="E141"/>
          <cell r="F141"/>
          <cell r="G141"/>
          <cell r="H141">
            <v>0.13249932364470229</v>
          </cell>
          <cell r="I141">
            <v>0.13249932364470229</v>
          </cell>
          <cell r="J141">
            <v>0.11357023181036396</v>
          </cell>
          <cell r="K141">
            <v>2.569351532037123E-2</v>
          </cell>
          <cell r="L141">
            <v>2.9323029319923366E-2</v>
          </cell>
          <cell r="M141">
            <v>4.8836659710636887E-2</v>
          </cell>
          <cell r="N141">
            <v>5.2177112270607395E-2</v>
          </cell>
          <cell r="O141">
            <v>3.7180092119345032E-2</v>
          </cell>
          <cell r="P141">
            <v>0.16631825121334076</v>
          </cell>
          <cell r="Q141">
            <v>0.13392691469541584</v>
          </cell>
          <cell r="R141">
            <v>0.19426104848055892</v>
          </cell>
          <cell r="S141">
            <v>0.27641772869746384</v>
          </cell>
          <cell r="T141">
            <v>0.22680987569441635</v>
          </cell>
          <cell r="U141">
            <v>0.22612267815656084</v>
          </cell>
          <cell r="V141">
            <v>0.17284360581236058</v>
          </cell>
          <cell r="W141">
            <v>9.4204198923329319E-2</v>
          </cell>
          <cell r="X141">
            <v>0.20523440428289419</v>
          </cell>
          <cell r="Y141">
            <v>7.942516835379565E-2</v>
          </cell>
          <cell r="Z141">
            <v>8.3182775864079961E-2</v>
          </cell>
          <cell r="AA141">
            <v>0.10292921075159889</v>
          </cell>
          <cell r="AB141">
            <v>-1.2974016946002975E-2</v>
          </cell>
          <cell r="AC141">
            <v>8.9188780174131344E-2</v>
          </cell>
          <cell r="AD141">
            <v>0.11816331417680503</v>
          </cell>
          <cell r="AE141">
            <v>0.193920132188524</v>
          </cell>
          <cell r="AF141">
            <v>0.18202130068815192</v>
          </cell>
          <cell r="AG141">
            <v>0.13164722051980693</v>
          </cell>
          <cell r="AH141">
            <v>0.16705749803633019</v>
          </cell>
          <cell r="AI141">
            <v>8.6192724751488425E-2</v>
          </cell>
        </row>
        <row r="142">
          <cell r="A142" t="str">
            <v>ResFKreditförlQ</v>
          </cell>
          <cell r="B142" t="str">
            <v>Resultat före kreditförluster</v>
          </cell>
          <cell r="C142"/>
          <cell r="D142">
            <v>76030.267349499045</v>
          </cell>
          <cell r="E142">
            <v>66986.751736646882</v>
          </cell>
          <cell r="F142">
            <v>71179.38850485794</v>
          </cell>
          <cell r="G142">
            <v>81132.328313755366</v>
          </cell>
          <cell r="H142">
            <v>115014</v>
          </cell>
          <cell r="I142">
            <v>121202</v>
          </cell>
          <cell r="J142">
            <v>108368</v>
          </cell>
          <cell r="K142">
            <v>140258.23771125398</v>
          </cell>
          <cell r="L142">
            <v>114637.67045581318</v>
          </cell>
          <cell r="M142">
            <v>111396.71178668705</v>
          </cell>
          <cell r="N142">
            <v>-96513.583756965963</v>
          </cell>
          <cell r="O142">
            <v>-96513.583756965963</v>
          </cell>
          <cell r="P142">
            <v>-128167.70488668603</v>
          </cell>
          <cell r="Q142">
            <v>-123880.9055390982</v>
          </cell>
          <cell r="R142">
            <v>-130437.97973998285</v>
          </cell>
          <cell r="S142">
            <v>-122892.59708497001</v>
          </cell>
          <cell r="T142">
            <v>-151804.58999941603</v>
          </cell>
          <cell r="U142">
            <v>-151804.58999941603</v>
          </cell>
          <cell r="V142">
            <v>-153764.85561367401</v>
          </cell>
          <cell r="W142">
            <v>-134997.01328133803</v>
          </cell>
          <cell r="X142">
            <v>-165422.85289188297</v>
          </cell>
          <cell r="Y142">
            <v>-165422.85289188297</v>
          </cell>
          <cell r="Z142">
            <v>-164144.19592343498</v>
          </cell>
          <cell r="AA142">
            <v>-148863.96066099202</v>
          </cell>
          <cell r="AB142">
            <v>-178367.33849123999</v>
          </cell>
          <cell r="AC142">
            <v>-178367.33849123999</v>
          </cell>
          <cell r="AD142">
            <v>-190354.48668397297</v>
          </cell>
          <cell r="AE142">
            <v>-177599.99829794007</v>
          </cell>
          <cell r="AF142">
            <v>-201005.29008724651</v>
          </cell>
          <cell r="AG142">
            <v>-201005.29008724651</v>
          </cell>
          <cell r="AH142">
            <v>-217216.65532105952</v>
          </cell>
          <cell r="AI142">
            <v>-192984.02698622437</v>
          </cell>
        </row>
        <row r="143">
          <cell r="A143" t="str">
            <v>ResFKreditförlQ</v>
          </cell>
          <cell r="B143" t="str">
            <v>Resultat före kreditförluster</v>
          </cell>
          <cell r="C143" t="str">
            <v>Resultat före kreditförluster</v>
          </cell>
          <cell r="D143"/>
          <cell r="E143">
            <v>76030.267349499045</v>
          </cell>
          <cell r="F143">
            <v>66986.751736646882</v>
          </cell>
          <cell r="G143">
            <v>71179.38850485794</v>
          </cell>
          <cell r="H143">
            <v>81132.328313755366</v>
          </cell>
          <cell r="I143">
            <v>115014</v>
          </cell>
          <cell r="J143">
            <v>121202</v>
          </cell>
          <cell r="K143">
            <v>108368</v>
          </cell>
          <cell r="L143">
            <v>140258.23771125398</v>
          </cell>
          <cell r="M143">
            <v>114637.67045581318</v>
          </cell>
          <cell r="N143">
            <v>111396.71178668705</v>
          </cell>
          <cell r="O143">
            <v>122347.78129303113</v>
          </cell>
          <cell r="P143">
            <v>116998.99418331234</v>
          </cell>
          <cell r="Q143">
            <v>120390.98380090257</v>
          </cell>
          <cell r="R143">
            <v>103044.53249001723</v>
          </cell>
          <cell r="S143">
            <v>103695.41816502906</v>
          </cell>
          <cell r="T143">
            <v>113530.06836813613</v>
          </cell>
          <cell r="U143">
            <v>119155.63107058458</v>
          </cell>
          <cell r="V143">
            <v>90620.237556327833</v>
          </cell>
          <cell r="W143">
            <v>132529.34732865845</v>
          </cell>
          <cell r="X143">
            <v>77378.021003839734</v>
          </cell>
          <cell r="Y143">
            <v>103410.93350079353</v>
          </cell>
          <cell r="Z143">
            <v>118303.00222837887</v>
          </cell>
          <cell r="AA143">
            <v>164619.5973925459</v>
          </cell>
          <cell r="AB143">
            <v>141594.30760183785</v>
          </cell>
          <cell r="AC143">
            <v>362765.0624248425</v>
          </cell>
          <cell r="AD143">
            <v>340257.14610907529</v>
          </cell>
          <cell r="AE143">
            <v>398211.20650594117</v>
          </cell>
          <cell r="AF143">
            <v>484954.97772161302</v>
          </cell>
          <cell r="AG143">
            <v>754306.81720512209</v>
          </cell>
          <cell r="AH143">
            <v>537209.7634824441</v>
          </cell>
          <cell r="AI143">
            <v>574472.52735725581</v>
          </cell>
        </row>
        <row r="144">
          <cell r="A144" t="str">
            <v>KreditFörlQ</v>
          </cell>
          <cell r="B144" t="str">
            <v>Kreditförluster, netto</v>
          </cell>
          <cell r="C144"/>
          <cell r="D144">
            <v>-114.011</v>
          </cell>
          <cell r="E144">
            <v>-102.29800000000003</v>
          </cell>
          <cell r="F144">
            <v>90.728999999999985</v>
          </cell>
          <cell r="G144">
            <v>516.38300000000004</v>
          </cell>
          <cell r="H144">
            <v>-101</v>
          </cell>
          <cell r="I144">
            <v>-216</v>
          </cell>
          <cell r="J144">
            <v>-46</v>
          </cell>
          <cell r="K144">
            <v>147</v>
          </cell>
          <cell r="L144">
            <v>-131.101</v>
          </cell>
          <cell r="M144">
            <v>-221.64800000000002</v>
          </cell>
          <cell r="N144">
            <v>-169.92499999999995</v>
          </cell>
          <cell r="O144">
            <v>17.678999999999974</v>
          </cell>
          <cell r="P144">
            <v>214.654</v>
          </cell>
          <cell r="Q144">
            <v>68.553999999999974</v>
          </cell>
          <cell r="R144">
            <v>82.156999999999982</v>
          </cell>
          <cell r="S144">
            <v>25.288000000000011</v>
          </cell>
          <cell r="T144">
            <v>351.78980999999999</v>
          </cell>
          <cell r="U144">
            <v>-701.10199999999998</v>
          </cell>
          <cell r="V144">
            <v>-437.52100000000007</v>
          </cell>
          <cell r="W144">
            <v>-374.14310000000091</v>
          </cell>
          <cell r="X144">
            <v>-1181.4269999999999</v>
          </cell>
          <cell r="Y144">
            <v>1651.8255999999976</v>
          </cell>
          <cell r="Z144">
            <v>-454.36603999999767</v>
          </cell>
          <cell r="AA144">
            <v>313.76824000000062</v>
          </cell>
          <cell r="AB144">
            <v>522.5798299999999</v>
          </cell>
          <cell r="AC144">
            <v>-4967.4577799999997</v>
          </cell>
          <cell r="AD144">
            <v>-410.79547000000002</v>
          </cell>
          <cell r="AE144">
            <v>984.23379000000023</v>
          </cell>
          <cell r="AF144">
            <v>1434.9887600000015</v>
          </cell>
          <cell r="AG144">
            <v>-859.3332000000014</v>
          </cell>
          <cell r="AH144">
            <v>-522.4039700000003</v>
          </cell>
          <cell r="AI144">
            <v>-295.36356999999845</v>
          </cell>
        </row>
        <row r="145">
          <cell r="A145" t="str">
            <v>KreditFörlQ</v>
          </cell>
          <cell r="B145" t="str">
            <v>Andelar i ägarintressens resultat</v>
          </cell>
          <cell r="C145" t="str">
            <v>Kreditförluster, netto</v>
          </cell>
          <cell r="D145">
            <v>0</v>
          </cell>
          <cell r="E145">
            <v>-114.011</v>
          </cell>
          <cell r="F145">
            <v>-102.29800000000003</v>
          </cell>
          <cell r="G145">
            <v>90.728999999999985</v>
          </cell>
          <cell r="H145">
            <v>516.38300000000004</v>
          </cell>
          <cell r="I145">
            <v>-101</v>
          </cell>
          <cell r="J145">
            <v>-216</v>
          </cell>
          <cell r="K145">
            <v>-46</v>
          </cell>
          <cell r="L145">
            <v>147</v>
          </cell>
          <cell r="M145">
            <v>-131.101</v>
          </cell>
          <cell r="N145">
            <v>-221.64800000000002</v>
          </cell>
          <cell r="O145">
            <v>-169.92499999999995</v>
          </cell>
          <cell r="P145">
            <v>17.678999999999974</v>
          </cell>
          <cell r="Q145">
            <v>214.654</v>
          </cell>
          <cell r="R145">
            <v>68.553999999999974</v>
          </cell>
          <cell r="S145">
            <v>82.156999999999982</v>
          </cell>
          <cell r="T145">
            <v>25.288000000000011</v>
          </cell>
          <cell r="U145">
            <v>351.78980999999999</v>
          </cell>
          <cell r="V145">
            <v>-701.10199999999998</v>
          </cell>
          <cell r="W145">
            <v>-437.52100000000007</v>
          </cell>
          <cell r="X145">
            <v>-374.14310000000091</v>
          </cell>
          <cell r="Y145">
            <v>-1181.4269999999999</v>
          </cell>
          <cell r="Z145">
            <v>1651.8255999999976</v>
          </cell>
          <cell r="AA145">
            <v>-454.36603999999767</v>
          </cell>
          <cell r="AB145">
            <v>313.76824000000062</v>
          </cell>
          <cell r="AC145">
            <v>522.5798299999999</v>
          </cell>
          <cell r="AD145">
            <v>-4967.4577799999997</v>
          </cell>
          <cell r="AE145">
            <v>-410.79547000000002</v>
          </cell>
          <cell r="AF145">
            <v>984.23379000000023</v>
          </cell>
          <cell r="AG145">
            <v>1434.9887600000015</v>
          </cell>
          <cell r="AH145">
            <v>-859.3332000000014</v>
          </cell>
          <cell r="AI145">
            <v>-522.4039700000003</v>
          </cell>
        </row>
        <row r="146">
          <cell r="A146" t="str">
            <v>AndIntressebolQ</v>
          </cell>
          <cell r="B146" t="str">
            <v>Rörelseresultat</v>
          </cell>
          <cell r="C146" t="str">
            <v>Andelar i ägarintressens resultat</v>
          </cell>
          <cell r="D146">
            <v>75916.256349499046</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-655.20000000000005</v>
          </cell>
          <cell r="Y146">
            <v>-2265.2460000000001</v>
          </cell>
          <cell r="Z146">
            <v>-2494.5929999999998</v>
          </cell>
          <cell r="AA146">
            <v>-1640.7729999999992</v>
          </cell>
          <cell r="AB146">
            <v>-1841.3350000000009</v>
          </cell>
          <cell r="AC146">
            <v>-2393.0970000000002</v>
          </cell>
          <cell r="AD146">
            <v>-2095.2369999999996</v>
          </cell>
          <cell r="AE146">
            <v>-1339.9170000000004</v>
          </cell>
          <cell r="AF146">
            <v>0</v>
          </cell>
          <cell r="AG146">
            <v>0</v>
          </cell>
          <cell r="AH146">
            <v>0</v>
          </cell>
          <cell r="AI146">
            <v>0</v>
          </cell>
        </row>
        <row r="147">
          <cell r="A147" t="str">
            <v>RörelseresQ</v>
          </cell>
          <cell r="B147" t="str">
            <v>Förändring rörelseresultat (år mot år) - kvartal</v>
          </cell>
          <cell r="C147" t="str">
            <v>Rörelseresultat</v>
          </cell>
          <cell r="D147"/>
          <cell r="E147">
            <v>75916.256349499046</v>
          </cell>
          <cell r="F147">
            <v>66884.453736646887</v>
          </cell>
          <cell r="G147">
            <v>71270.117504857946</v>
          </cell>
          <cell r="H147">
            <v>81648.711313755368</v>
          </cell>
          <cell r="I147">
            <v>114913</v>
          </cell>
          <cell r="J147">
            <v>120986</v>
          </cell>
          <cell r="K147">
            <v>108322</v>
          </cell>
          <cell r="L147">
            <v>140405.23771125398</v>
          </cell>
          <cell r="M147">
            <v>114506.56945581318</v>
          </cell>
          <cell r="N147">
            <v>111175.06378668705</v>
          </cell>
          <cell r="O147">
            <v>122177.85629303113</v>
          </cell>
          <cell r="P147">
            <v>117016.67318331235</v>
          </cell>
          <cell r="Q147">
            <v>120605.63780090256</v>
          </cell>
          <cell r="R147">
            <v>103113.08649001723</v>
          </cell>
          <cell r="S147">
            <v>103777.57516502906</v>
          </cell>
          <cell r="T147">
            <v>113555.35636813613</v>
          </cell>
          <cell r="U147">
            <v>119507.42088058458</v>
          </cell>
          <cell r="V147">
            <v>89919.135556327834</v>
          </cell>
          <cell r="W147">
            <v>132091.82632865844</v>
          </cell>
          <cell r="X147">
            <v>76348.677903839736</v>
          </cell>
          <cell r="Y147">
            <v>99964.260500793534</v>
          </cell>
          <cell r="Z147">
            <v>117460.23482837887</v>
          </cell>
          <cell r="AA147">
            <v>162524.45835254592</v>
          </cell>
          <cell r="AB147">
            <v>140066.74084183786</v>
          </cell>
          <cell r="AC147">
            <v>360894.54525484249</v>
          </cell>
          <cell r="AD147">
            <v>333194.45132907527</v>
          </cell>
          <cell r="AE147">
            <v>396460.49403594114</v>
          </cell>
          <cell r="AF147">
            <v>485939.21151161304</v>
          </cell>
          <cell r="AG147">
            <v>755741.80596512207</v>
          </cell>
          <cell r="AH147">
            <v>536350.43028244411</v>
          </cell>
          <cell r="AI147">
            <v>573950.12338725582</v>
          </cell>
        </row>
        <row r="148">
          <cell r="A148" t="str">
            <v>DeltaRörresQ</v>
          </cell>
          <cell r="B148" t="str">
            <v>Förändring rörelseresultat (år mot år) - kvartal</v>
          </cell>
          <cell r="C148" t="str">
            <v>Förändring rörelseresultat (år mot år) - kvartal</v>
          </cell>
          <cell r="D148"/>
          <cell r="E148"/>
          <cell r="F148"/>
          <cell r="G148"/>
          <cell r="H148">
            <v>0.5136810681360513</v>
          </cell>
          <cell r="I148">
            <v>0.5136810681360513</v>
          </cell>
          <cell r="J148">
            <v>0.80888073746366196</v>
          </cell>
          <cell r="K148">
            <v>0.51987963247873847</v>
          </cell>
          <cell r="L148">
            <v>0.71962588817491713</v>
          </cell>
          <cell r="M148">
            <v>-3.5368543523084384E-3</v>
          </cell>
          <cell r="N148">
            <v>-8.1091499952994139E-2</v>
          </cell>
          <cell r="O148">
            <v>0.12791359366547073</v>
          </cell>
          <cell r="P148">
            <v>-0.16657900309987483</v>
          </cell>
          <cell r="Q148">
            <v>5.3263916420471791E-2</v>
          </cell>
          <cell r="R148">
            <v>-7.2516057307045356E-2</v>
          </cell>
          <cell r="S148">
            <v>-0.15060242245428557</v>
          </cell>
          <cell r="T148">
            <v>-2.9579689124761721E-2</v>
          </cell>
          <cell r="U148">
            <v>-9.1058506081691526E-3</v>
          </cell>
          <cell r="V148">
            <v>-0.12795612451157456</v>
          </cell>
          <cell r="W148">
            <v>0.2728359293286966</v>
          </cell>
          <cell r="X148">
            <v>-0.32765234203198412</v>
          </cell>
          <cell r="Y148">
            <v>-0.16353093586815137</v>
          </cell>
          <cell r="Z148">
            <v>0.30628741147982375</v>
          </cell>
          <cell r="AA148">
            <v>0.23038997089924296</v>
          </cell>
          <cell r="AB148">
            <v>0.83456668389530297</v>
          </cell>
          <cell r="AC148">
            <v>2.6102357327194716</v>
          </cell>
          <cell r="AD148">
            <v>1.8366574595726428</v>
          </cell>
          <cell r="AE148">
            <v>1.4393897266585207</v>
          </cell>
          <cell r="AF148">
            <v>2.4693404629178266</v>
          </cell>
          <cell r="AG148">
            <v>1.0940793256696679</v>
          </cell>
          <cell r="AH148">
            <v>0.60972197508992854</v>
          </cell>
          <cell r="AI148">
            <v>0.44768553745288009</v>
          </cell>
        </row>
        <row r="149">
          <cell r="A149" t="str">
            <v>SkattQ</v>
          </cell>
          <cell r="B149" t="str">
            <v>Skatt på periodens resultat</v>
          </cell>
          <cell r="C149"/>
          <cell r="D149">
            <v>-10738.354000000001</v>
          </cell>
          <cell r="E149">
            <v>-11426.116</v>
          </cell>
          <cell r="F149">
            <v>-10568.358999999993</v>
          </cell>
          <cell r="G149">
            <v>-13427.356880000018</v>
          </cell>
          <cell r="H149">
            <v>-15848</v>
          </cell>
          <cell r="I149">
            <v>-16985</v>
          </cell>
          <cell r="J149">
            <v>-14722</v>
          </cell>
          <cell r="K149">
            <v>-22096</v>
          </cell>
          <cell r="L149">
            <v>-16270.383999999998</v>
          </cell>
          <cell r="M149">
            <v>-17035.311000000002</v>
          </cell>
          <cell r="N149">
            <v>-16717.25</v>
          </cell>
          <cell r="O149">
            <v>-15935.392999999989</v>
          </cell>
          <cell r="P149">
            <v>-17394.672999999999</v>
          </cell>
          <cell r="Q149">
            <v>-14563.000259999997</v>
          </cell>
          <cell r="R149">
            <v>-15048.009740000001</v>
          </cell>
          <cell r="S149">
            <v>-15504.088000000003</v>
          </cell>
          <cell r="T149">
            <v>-15879.55301</v>
          </cell>
          <cell r="U149">
            <v>-10694.403990000003</v>
          </cell>
          <cell r="V149">
            <v>-25759.319170000002</v>
          </cell>
          <cell r="W149">
            <v>-16463.508829999984</v>
          </cell>
          <cell r="X149">
            <v>-12955.755999999999</v>
          </cell>
          <cell r="Y149">
            <v>-16359.749030000004</v>
          </cell>
          <cell r="Z149">
            <v>-24768.295119999999</v>
          </cell>
          <cell r="AA149">
            <v>-18999.080000000024</v>
          </cell>
          <cell r="AB149">
            <v>-56157.469949999999</v>
          </cell>
          <cell r="AC149">
            <v>-52472.770050000006</v>
          </cell>
          <cell r="AD149">
            <v>-65333.90376999999</v>
          </cell>
          <cell r="AE149">
            <v>-67920.333110000007</v>
          </cell>
          <cell r="AF149">
            <v>-124055.72120999999</v>
          </cell>
          <cell r="AG149">
            <v>-85719.23907000004</v>
          </cell>
          <cell r="AH149">
            <v>-92891.953829999984</v>
          </cell>
          <cell r="AI149">
            <v>-87810.653689999948</v>
          </cell>
        </row>
        <row r="150">
          <cell r="A150" t="str">
            <v>SkattQ</v>
          </cell>
          <cell r="B150" t="str">
            <v>Periodens resultat</v>
          </cell>
          <cell r="C150" t="str">
            <v>Skatt på periodens resultat</v>
          </cell>
          <cell r="D150">
            <v>65177.902349499047</v>
          </cell>
          <cell r="E150">
            <v>-10738.354000000001</v>
          </cell>
          <cell r="F150">
            <v>-11426.116</v>
          </cell>
          <cell r="G150">
            <v>-10568.358999999993</v>
          </cell>
          <cell r="H150">
            <v>-13427.356880000018</v>
          </cell>
          <cell r="I150">
            <v>-15848</v>
          </cell>
          <cell r="J150">
            <v>-16985</v>
          </cell>
          <cell r="K150">
            <v>-14722</v>
          </cell>
          <cell r="L150">
            <v>-22096</v>
          </cell>
          <cell r="M150">
            <v>-16270.383999999998</v>
          </cell>
          <cell r="N150">
            <v>-17035.311000000002</v>
          </cell>
          <cell r="O150">
            <v>-16717.25</v>
          </cell>
          <cell r="P150">
            <v>-15935.392999999989</v>
          </cell>
          <cell r="Q150">
            <v>-17394.672999999999</v>
          </cell>
          <cell r="R150">
            <v>-14563.000259999997</v>
          </cell>
          <cell r="S150">
            <v>-15048.009740000001</v>
          </cell>
          <cell r="T150">
            <v>-15504.088000000003</v>
          </cell>
          <cell r="U150">
            <v>-15879.55301</v>
          </cell>
          <cell r="V150">
            <v>-10694.403990000003</v>
          </cell>
          <cell r="W150">
            <v>-25759.319170000002</v>
          </cell>
          <cell r="X150">
            <v>-16463.508829999984</v>
          </cell>
          <cell r="Y150">
            <v>-12955.755999999999</v>
          </cell>
          <cell r="Z150">
            <v>-16359.749030000004</v>
          </cell>
          <cell r="AA150">
            <v>-24768.295119999999</v>
          </cell>
          <cell r="AB150">
            <v>-18999.080000000024</v>
          </cell>
          <cell r="AC150">
            <v>-56157.469949999999</v>
          </cell>
          <cell r="AD150">
            <v>-52472.770050000006</v>
          </cell>
          <cell r="AE150">
            <v>-65333.90376999999</v>
          </cell>
          <cell r="AF150">
            <v>-67920.333110000007</v>
          </cell>
          <cell r="AG150">
            <v>-124055.72120999999</v>
          </cell>
          <cell r="AH150">
            <v>-85719.23907000004</v>
          </cell>
          <cell r="AI150">
            <v>-92891.953829999984</v>
          </cell>
        </row>
        <row r="151">
          <cell r="A151" t="str">
            <v>PeriodensResQ</v>
          </cell>
          <cell r="B151" t="str">
            <v>Förändring periodens resultat (år mot år) - kvartal</v>
          </cell>
          <cell r="C151" t="str">
            <v>Periodens resultat</v>
          </cell>
          <cell r="D151"/>
          <cell r="E151">
            <v>65177.902349499047</v>
          </cell>
          <cell r="F151">
            <v>55458.337736646885</v>
          </cell>
          <cell r="G151">
            <v>60701.758504857949</v>
          </cell>
          <cell r="H151">
            <v>68221.354433755347</v>
          </cell>
          <cell r="I151">
            <v>99065</v>
          </cell>
          <cell r="J151">
            <v>104001</v>
          </cell>
          <cell r="K151">
            <v>93600</v>
          </cell>
          <cell r="L151">
            <v>118309.23771125398</v>
          </cell>
          <cell r="M151">
            <v>98236.185455813189</v>
          </cell>
          <cell r="N151">
            <v>94139.752786687051</v>
          </cell>
          <cell r="O151">
            <v>105460.60629303113</v>
          </cell>
          <cell r="P151">
            <v>101081.28018331237</v>
          </cell>
          <cell r="Q151">
            <v>103210.96480090257</v>
          </cell>
          <cell r="R151">
            <v>88550.08623001723</v>
          </cell>
          <cell r="S151">
            <v>88729.565425029054</v>
          </cell>
          <cell r="T151">
            <v>98051.268368136123</v>
          </cell>
          <cell r="U151">
            <v>103627.86787058458</v>
          </cell>
          <cell r="V151">
            <v>79224.731566327828</v>
          </cell>
          <cell r="W151">
            <v>106332.50715865844</v>
          </cell>
          <cell r="X151">
            <v>59885.169073839752</v>
          </cell>
          <cell r="Y151">
            <v>87008.504500793541</v>
          </cell>
          <cell r="Z151">
            <v>101100.48579837887</v>
          </cell>
          <cell r="AA151">
            <v>137756.16323254592</v>
          </cell>
          <cell r="AB151">
            <v>121067.66084183785</v>
          </cell>
          <cell r="AC151">
            <v>304737.0753048425</v>
          </cell>
          <cell r="AD151">
            <v>280721.68127907527</v>
          </cell>
          <cell r="AE151">
            <v>331126.59026594117</v>
          </cell>
          <cell r="AF151">
            <v>418018.87840161304</v>
          </cell>
          <cell r="AG151">
            <v>631686.08475512208</v>
          </cell>
          <cell r="AH151">
            <v>450631.1912124441</v>
          </cell>
          <cell r="AI151">
            <v>481058.16955725581</v>
          </cell>
        </row>
        <row r="152">
          <cell r="A152" t="str">
            <v>DeltaPerresQ</v>
          </cell>
          <cell r="B152" t="str">
            <v>Förändring periodens resultat (år mot år) - kvartal</v>
          </cell>
          <cell r="C152" t="str">
            <v>Förändring periodens resultat (år mot år) - kvartal</v>
          </cell>
          <cell r="H152">
            <v>0.51991697230129419</v>
          </cell>
          <cell r="I152">
            <v>0.51991697230129419</v>
          </cell>
          <cell r="J152">
            <v>0.87529962570941078</v>
          </cell>
          <cell r="K152">
            <v>0.5419652132896482</v>
          </cell>
          <cell r="L152">
            <v>0.73419655316481935</v>
          </cell>
          <cell r="M152">
            <v>-8.3663710108192735E-3</v>
          </cell>
          <cell r="N152">
            <v>-9.481877302442232E-2</v>
          </cell>
          <cell r="O152">
            <v>0.12671587919905059</v>
          </cell>
          <cell r="P152">
            <v>-0.14561802494229781</v>
          </cell>
          <cell r="Q152">
            <v>5.0641006895845386E-2</v>
          </cell>
          <cell r="R152">
            <v>-5.937626126271589E-2</v>
          </cell>
          <cell r="S152">
            <v>-0.15864730401334393</v>
          </cell>
          <cell r="T152">
            <v>-2.9975993672431422E-2</v>
          </cell>
          <cell r="U152">
            <v>4.0393292562106442E-3</v>
          </cell>
          <cell r="V152">
            <v>-0.10531163842648228</v>
          </cell>
          <cell r="W152">
            <v>0.19838868419233679</v>
          </cell>
          <cell r="X152">
            <v>-0.38924635988389999</v>
          </cell>
          <cell r="Y152">
            <v>-0.16037542517564962</v>
          </cell>
          <cell r="Z152">
            <v>0.27612279397546979</v>
          </cell>
          <cell r="AA152">
            <v>0.29552257266914927</v>
          </cell>
          <cell r="AB152">
            <v>1.0216635055761256</v>
          </cell>
          <cell r="AC152">
            <v>2.5023826355050525</v>
          </cell>
          <cell r="AD152">
            <v>1.7766600631267848</v>
          </cell>
          <cell r="AE152">
            <v>1.4037152494365497</v>
          </cell>
          <cell r="AF152">
            <v>2.4527707522796751</v>
          </cell>
          <cell r="AG152">
            <v>1.072888847289807</v>
          </cell>
          <cell r="AH152">
            <v>0.60525966202252768</v>
          </cell>
          <cell r="AI152">
            <v>0.45279232685873549</v>
          </cell>
        </row>
        <row r="153">
          <cell r="A153" t="str">
            <v>RPAQ</v>
          </cell>
          <cell r="B153" t="str">
            <v>Resultat per aktie, SEK</v>
          </cell>
          <cell r="C153"/>
          <cell r="D153">
            <v>0.45146826526878586</v>
          </cell>
          <cell r="E153">
            <v>0.38414368413387345</v>
          </cell>
          <cell r="F153">
            <v>0.4204633261132194</v>
          </cell>
          <cell r="G153">
            <v>0.47254936765744571</v>
          </cell>
          <cell r="H153">
            <v>0.68619427883745054</v>
          </cell>
          <cell r="I153">
            <v>0.71434037835347619</v>
          </cell>
          <cell r="J153">
            <v>0.63794792327503924</v>
          </cell>
          <cell r="K153">
            <v>0.80635825322807086</v>
          </cell>
          <cell r="L153">
            <v>0.66954669339741069</v>
          </cell>
          <cell r="M153">
            <v>0.6357634455406993</v>
          </cell>
          <cell r="N153">
            <v>0.70686606099932914</v>
          </cell>
          <cell r="O153">
            <v>0.67751294891492642</v>
          </cell>
          <cell r="P153">
            <v>0.69178749018414654</v>
          </cell>
          <cell r="Q153">
            <v>0.59352067899783534</v>
          </cell>
          <cell r="R153">
            <v>0.59384144027382713</v>
          </cell>
          <cell r="S153">
            <v>0.65375745230940163</v>
          </cell>
          <cell r="T153">
            <v>0.69093946478049517</v>
          </cell>
          <cell r="U153">
            <v>0.52823139904970584</v>
          </cell>
          <cell r="V153">
            <v>0.70706052931396945</v>
          </cell>
          <cell r="W153">
            <v>0.39563424164453198</v>
          </cell>
          <cell r="X153">
            <v>0.57482585800753616</v>
          </cell>
          <cell r="Y153">
            <v>0.66792520831687008</v>
          </cell>
          <cell r="Z153">
            <v>0.90678165557309842</v>
          </cell>
          <cell r="AA153">
            <v>0.78724596093687604</v>
          </cell>
          <cell r="AB153">
            <v>1.9815616326713534</v>
          </cell>
          <cell r="AC153">
            <v>1.8254008394782681</v>
          </cell>
          <cell r="AD153">
            <v>2.1492578096018318</v>
          </cell>
          <cell r="AE153">
            <v>2.6976964223230691</v>
          </cell>
          <cell r="AF153">
            <v>4.0766036629521372</v>
          </cell>
          <cell r="AG153">
            <v>2.908160887300975</v>
          </cell>
          <cell r="AH153">
            <v>3.1012968973076127</v>
          </cell>
          <cell r="AI153">
            <v>3.1067924173727226</v>
          </cell>
        </row>
        <row r="154">
          <cell r="A154" t="str">
            <v>RPAQ</v>
          </cell>
          <cell r="B154" t="str">
            <v>Förändring resultat per aktie (år mot år) - kvartal</v>
          </cell>
          <cell r="C154" t="str">
            <v>Resultat per aktie, SEK</v>
          </cell>
          <cell r="D154"/>
          <cell r="E154">
            <v>0.45146826526878586</v>
          </cell>
          <cell r="F154">
            <v>0.38414368413387345</v>
          </cell>
          <cell r="G154">
            <v>0.4204633261132194</v>
          </cell>
          <cell r="H154">
            <v>0.47254936765744571</v>
          </cell>
          <cell r="I154">
            <v>0.68619427883745054</v>
          </cell>
          <cell r="J154">
            <v>0.71434037835347619</v>
          </cell>
          <cell r="K154">
            <v>0.63794792327503924</v>
          </cell>
          <cell r="L154">
            <v>0.80635825322807086</v>
          </cell>
          <cell r="M154">
            <v>0.66954669339741069</v>
          </cell>
          <cell r="N154">
            <v>0.6357634455406993</v>
          </cell>
          <cell r="O154">
            <v>0.70686606099932914</v>
          </cell>
          <cell r="P154">
            <v>0.67751294891492642</v>
          </cell>
          <cell r="Q154">
            <v>0.69178749018414654</v>
          </cell>
          <cell r="R154">
            <v>0.59352067899783534</v>
          </cell>
          <cell r="S154">
            <v>0.59384144027382713</v>
          </cell>
          <cell r="T154">
            <v>0.65375745230940163</v>
          </cell>
          <cell r="U154">
            <v>0.69093946478049517</v>
          </cell>
          <cell r="V154">
            <v>0.52823139904970584</v>
          </cell>
          <cell r="W154">
            <v>0.70706052931396945</v>
          </cell>
          <cell r="X154">
            <v>0.39563424164453198</v>
          </cell>
          <cell r="Y154">
            <v>0.57482585800753616</v>
          </cell>
          <cell r="Z154">
            <v>0.66792520831687008</v>
          </cell>
          <cell r="AA154">
            <v>0.90678165557309842</v>
          </cell>
          <cell r="AB154">
            <v>0.78724596093687604</v>
          </cell>
          <cell r="AC154">
            <v>1.9815616326713534</v>
          </cell>
          <cell r="AD154">
            <v>1.8254008394782681</v>
          </cell>
          <cell r="AE154">
            <v>2.1492578096018318</v>
          </cell>
          <cell r="AF154">
            <v>2.6976964223230691</v>
          </cell>
          <cell r="AG154">
            <v>4.0766036629521372</v>
          </cell>
          <cell r="AH154">
            <v>2.908160887300975</v>
          </cell>
          <cell r="AI154">
            <v>3.1012968973076127</v>
          </cell>
        </row>
        <row r="155">
          <cell r="A155" t="str">
            <v>DeltaRPAQ</v>
          </cell>
          <cell r="B155" t="str">
            <v>Resultat per aktie efter utspädning, SEK</v>
          </cell>
          <cell r="C155" t="str">
            <v>Förändring resultat per aktie (år mot år) - kvartal</v>
          </cell>
          <cell r="D155">
            <v>0.44755324103428418</v>
          </cell>
          <cell r="E155">
            <v>0.38038094148272628</v>
          </cell>
          <cell r="F155">
            <v>0.41635249916587197</v>
          </cell>
          <cell r="G155">
            <v>0.46866607312908232</v>
          </cell>
          <cell r="H155">
            <v>0.51991697230129419</v>
          </cell>
          <cell r="I155">
            <v>0.51991697230129419</v>
          </cell>
          <cell r="J155">
            <v>0.85956559448346859</v>
          </cell>
          <cell r="K155">
            <v>0.51724986141420848</v>
          </cell>
          <cell r="L155">
            <v>0.70640002593888873</v>
          </cell>
          <cell r="M155">
            <v>-2.4260746487487772E-2</v>
          </cell>
          <cell r="N155">
            <v>-0.10999928772596246</v>
          </cell>
          <cell r="O155">
            <v>0.10803097746675649</v>
          </cell>
          <cell r="P155">
            <v>-0.15978667521209311</v>
          </cell>
          <cell r="Q155">
            <v>3.3217693412660676E-2</v>
          </cell>
          <cell r="R155">
            <v>-6.6444157554446437E-2</v>
          </cell>
          <cell r="S155">
            <v>-0.15989538465846542</v>
          </cell>
          <cell r="T155">
            <v>-3.5062793476597798E-2</v>
          </cell>
          <cell r="U155">
            <v>-1.2258466880133989E-3</v>
          </cell>
          <cell r="V155">
            <v>-0.11000337858214304</v>
          </cell>
          <cell r="W155">
            <v>0.19065541971596955</v>
          </cell>
          <cell r="X155">
            <v>-0.39483023826810393</v>
          </cell>
          <cell r="Y155">
            <v>-0.1680517797747263</v>
          </cell>
          <cell r="Z155">
            <v>0.26445570921848827</v>
          </cell>
          <cell r="AA155">
            <v>0.28246680160878146</v>
          </cell>
          <cell r="AB155">
            <v>0.98983272444905812</v>
          </cell>
          <cell r="AC155">
            <v>2.4472381592920174</v>
          </cell>
          <cell r="AD155">
            <v>1.7329419772584487</v>
          </cell>
          <cell r="AE155">
            <v>1.3702043335266541</v>
          </cell>
          <cell r="AF155">
            <v>2.4267516839497372</v>
          </cell>
          <cell r="AG155">
            <v>1.0572681645316511</v>
          </cell>
          <cell r="AH155">
            <v>0.59316289573537118</v>
          </cell>
          <cell r="AI155">
            <v>0.44296179055510998</v>
          </cell>
        </row>
        <row r="156">
          <cell r="A156" t="str">
            <v>RPAeUtspQ</v>
          </cell>
          <cell r="B156" t="str">
            <v>Genomsnittligt antal aktier före utspädning</v>
          </cell>
          <cell r="C156" t="str">
            <v>Resultat per aktie efter utspädning, SEK</v>
          </cell>
          <cell r="D156">
            <v>144368735</v>
          </cell>
          <cell r="E156">
            <v>0.44755324103428418</v>
          </cell>
          <cell r="F156">
            <v>0.38038094148272628</v>
          </cell>
          <cell r="G156">
            <v>0.41635249916587197</v>
          </cell>
          <cell r="H156">
            <v>0.46866607312908232</v>
          </cell>
          <cell r="I156">
            <v>0.67755667037044409</v>
          </cell>
          <cell r="J156">
            <v>0.70719830205454792</v>
          </cell>
          <cell r="K156">
            <v>0.63171368692837848</v>
          </cell>
          <cell r="L156">
            <v>0.79774476131554228</v>
          </cell>
          <cell r="M156">
            <v>0.66347853452009875</v>
          </cell>
          <cell r="N156">
            <v>0.63561044037935011</v>
          </cell>
          <cell r="O156">
            <v>0.70686606099932914</v>
          </cell>
          <cell r="P156">
            <v>0.67631168707663658</v>
          </cell>
          <cell r="Q156">
            <v>0.68981021098872197</v>
          </cell>
          <cell r="R156">
            <v>0.59238670759692225</v>
          </cell>
          <cell r="S156">
            <v>0.59384144027382713</v>
          </cell>
          <cell r="T156">
            <v>0.65375745230940163</v>
          </cell>
          <cell r="U156">
            <v>0.68808238128851851</v>
          </cell>
          <cell r="V156">
            <v>0.52606856025730964</v>
          </cell>
          <cell r="W156">
            <v>0.70605733574138874</v>
          </cell>
          <cell r="X156">
            <v>0.39384422052568829</v>
          </cell>
          <cell r="Y156">
            <v>0.57427885627714614</v>
          </cell>
          <cell r="Z156">
            <v>0.66792520831687008</v>
          </cell>
          <cell r="AA156">
            <v>0.90678165557309842</v>
          </cell>
          <cell r="AB156">
            <v>0.78724596093687604</v>
          </cell>
          <cell r="AC156">
            <v>1.9789160748600219</v>
          </cell>
          <cell r="AD156">
            <v>1.8069226552551134</v>
          </cell>
          <cell r="AE156">
            <v>2.12412807536364</v>
          </cell>
          <cell r="AF156">
            <v>2.6603386399710081</v>
          </cell>
          <cell r="AG156">
            <v>3.9896344079066122</v>
          </cell>
          <cell r="AH156">
            <v>2.8410434901175696</v>
          </cell>
          <cell r="AI156">
            <v>3.0547260152702638</v>
          </cell>
        </row>
        <row r="157">
          <cell r="A157" t="str">
            <v>SnittAntAktQ</v>
          </cell>
          <cell r="B157" t="str">
            <v>Genomsnittligt antal aktier efter utspädning</v>
          </cell>
          <cell r="C157" t="str">
            <v>Genomsnittligt antal aktier före utspädning</v>
          </cell>
          <cell r="D157">
            <v>145631617.36662787</v>
          </cell>
          <cell r="E157">
            <v>144368735</v>
          </cell>
          <cell r="F157">
            <v>144368735</v>
          </cell>
          <cell r="G157">
            <v>144368735</v>
          </cell>
          <cell r="H157">
            <v>144368735</v>
          </cell>
          <cell r="I157">
            <v>144368735</v>
          </cell>
          <cell r="J157">
            <v>145590258.02197802</v>
          </cell>
          <cell r="K157">
            <v>146720440</v>
          </cell>
          <cell r="L157">
            <v>146720440</v>
          </cell>
          <cell r="M157">
            <v>146720440</v>
          </cell>
          <cell r="N157">
            <v>148073553.84615386</v>
          </cell>
          <cell r="O157">
            <v>149194610</v>
          </cell>
          <cell r="P157">
            <v>149194610</v>
          </cell>
          <cell r="Q157">
            <v>149194610</v>
          </cell>
          <cell r="R157">
            <v>149194610</v>
          </cell>
          <cell r="S157">
            <v>149416257.28260869</v>
          </cell>
          <cell r="T157">
            <v>149981110</v>
          </cell>
          <cell r="U157">
            <v>149981110</v>
          </cell>
          <cell r="V157">
            <v>149981110</v>
          </cell>
          <cell r="W157">
            <v>150386710.54347825</v>
          </cell>
          <cell r="X157">
            <v>151364980</v>
          </cell>
          <cell r="Y157">
            <v>151364980</v>
          </cell>
          <cell r="Z157">
            <v>151364980</v>
          </cell>
          <cell r="AA157">
            <v>151917677.63043478</v>
          </cell>
          <cell r="AB157">
            <v>153786322</v>
          </cell>
          <cell r="AC157">
            <v>153786322</v>
          </cell>
          <cell r="AD157">
            <v>153786322</v>
          </cell>
          <cell r="AE157">
            <v>154065551.73913044</v>
          </cell>
          <cell r="AF157">
            <v>154954010</v>
          </cell>
          <cell r="AG157">
            <v>154954010</v>
          </cell>
          <cell r="AH157">
            <v>154954010</v>
          </cell>
          <cell r="AI157">
            <v>155115161.65217394</v>
          </cell>
        </row>
        <row r="158">
          <cell r="A158" t="str">
            <v>SnittAntAktEUtspQ</v>
          </cell>
          <cell r="B158" t="str">
            <v>Utestående antal aktier före utspädning</v>
          </cell>
          <cell r="C158" t="str">
            <v>Genomsnittligt antal aktier efter utspädning</v>
          </cell>
          <cell r="D158">
            <v>144368735</v>
          </cell>
          <cell r="E158">
            <v>145631617.36662787</v>
          </cell>
          <cell r="F158">
            <v>145796835.98360655</v>
          </cell>
          <cell r="G158">
            <v>145794149.4922426</v>
          </cell>
          <cell r="H158">
            <v>145564951.98867422</v>
          </cell>
          <cell r="I158">
            <v>146209172.35725489</v>
          </cell>
          <cell r="J158">
            <v>147060590.64035782</v>
          </cell>
          <cell r="K158">
            <v>148168390.10583609</v>
          </cell>
          <cell r="L158">
            <v>148304625.04843402</v>
          </cell>
          <cell r="M158">
            <v>148062341.65038735</v>
          </cell>
          <cell r="N158">
            <v>148109198.34875873</v>
          </cell>
          <cell r="O158">
            <v>149194610</v>
          </cell>
          <cell r="P158">
            <v>149459608.80882767</v>
          </cell>
          <cell r="Q158">
            <v>149622262.98878318</v>
          </cell>
          <cell r="R158">
            <v>149480204.55966979</v>
          </cell>
          <cell r="S158">
            <v>149416257.28260869</v>
          </cell>
          <cell r="T158">
            <v>149981110</v>
          </cell>
          <cell r="U158">
            <v>150603867.63068792</v>
          </cell>
          <cell r="V158">
            <v>150597731.07820314</v>
          </cell>
          <cell r="W158">
            <v>150600385.79870433</v>
          </cell>
          <cell r="X158">
            <v>152052933.50225455</v>
          </cell>
          <cell r="Y158">
            <v>151509155.43859649</v>
          </cell>
          <cell r="Z158">
            <v>151364980</v>
          </cell>
          <cell r="AA158">
            <v>151917677.63043478</v>
          </cell>
          <cell r="AB158">
            <v>153786322</v>
          </cell>
          <cell r="AC158">
            <v>153991914.65277171</v>
          </cell>
          <cell r="AD158">
            <v>155358991.41152841</v>
          </cell>
          <cell r="AE158">
            <v>155888241.44196388</v>
          </cell>
          <cell r="AF158">
            <v>157129950.34578326</v>
          </cell>
          <cell r="AG158">
            <v>158331821.95923862</v>
          </cell>
          <cell r="AH158">
            <v>158614675.48101345</v>
          </cell>
          <cell r="AI158">
            <v>157479972.72177443</v>
          </cell>
        </row>
        <row r="159">
          <cell r="A159" t="str">
            <v>UtestAntAktQ</v>
          </cell>
          <cell r="B159" t="str">
            <v>Utestående antal aktier efter utspädning</v>
          </cell>
          <cell r="C159" t="str">
            <v>Utestående antal aktier före utspädning</v>
          </cell>
          <cell r="D159">
            <v>145717664.57746479</v>
          </cell>
          <cell r="E159">
            <v>144368735</v>
          </cell>
          <cell r="F159">
            <v>144368735</v>
          </cell>
          <cell r="G159">
            <v>144368735</v>
          </cell>
          <cell r="H159">
            <v>144368735</v>
          </cell>
          <cell r="I159">
            <v>144368735</v>
          </cell>
          <cell r="J159">
            <v>146720440</v>
          </cell>
          <cell r="K159">
            <v>146720440</v>
          </cell>
          <cell r="L159">
            <v>146720440</v>
          </cell>
          <cell r="M159">
            <v>146720440</v>
          </cell>
          <cell r="N159">
            <v>149194610</v>
          </cell>
          <cell r="O159">
            <v>149194610</v>
          </cell>
          <cell r="P159">
            <v>149194610</v>
          </cell>
          <cell r="Q159">
            <v>149194610</v>
          </cell>
          <cell r="R159">
            <v>149194610</v>
          </cell>
          <cell r="S159">
            <v>149981110</v>
          </cell>
          <cell r="T159">
            <v>149981110</v>
          </cell>
          <cell r="U159">
            <v>149981110</v>
          </cell>
          <cell r="V159">
            <v>149981110</v>
          </cell>
          <cell r="W159">
            <v>151364980</v>
          </cell>
          <cell r="X159">
            <v>151364980</v>
          </cell>
          <cell r="Y159">
            <v>151364980</v>
          </cell>
          <cell r="Z159">
            <v>151364980</v>
          </cell>
          <cell r="AA159">
            <v>153786322</v>
          </cell>
          <cell r="AB159">
            <v>153786322</v>
          </cell>
          <cell r="AC159">
            <v>153786322</v>
          </cell>
          <cell r="AD159">
            <v>153786322</v>
          </cell>
          <cell r="AE159">
            <v>154954010</v>
          </cell>
          <cell r="AF159">
            <v>154954010</v>
          </cell>
          <cell r="AG159">
            <v>154954010</v>
          </cell>
          <cell r="AH159">
            <v>154954010</v>
          </cell>
          <cell r="AI159">
            <v>155571758</v>
          </cell>
        </row>
        <row r="160">
          <cell r="A160" t="str">
            <v>UtestAntAktEUtspQ</v>
          </cell>
          <cell r="B160" t="str">
            <v>Antal aktier vid full utspädning</v>
          </cell>
          <cell r="C160" t="str">
            <v>Utestående antal aktier efter utspädning</v>
          </cell>
          <cell r="D160">
            <v>151718735</v>
          </cell>
          <cell r="E160">
            <v>145717664.57746479</v>
          </cell>
          <cell r="F160">
            <v>146117160</v>
          </cell>
          <cell r="G160">
            <v>145644747.32032853</v>
          </cell>
          <cell r="H160">
            <v>145848421.04651162</v>
          </cell>
          <cell r="I160">
            <v>146332159.29284525</v>
          </cell>
          <cell r="J160">
            <v>147788526.23548922</v>
          </cell>
          <cell r="K160">
            <v>148148215.83697233</v>
          </cell>
          <cell r="L160">
            <v>148374973.33333331</v>
          </cell>
          <cell r="M160">
            <v>148325663.75690609</v>
          </cell>
          <cell r="N160">
            <v>149241941.26934984</v>
          </cell>
          <cell r="O160">
            <v>149355341.56342182</v>
          </cell>
          <cell r="P160">
            <v>149541460.94850948</v>
          </cell>
          <cell r="Q160">
            <v>149341071.85811815</v>
          </cell>
          <cell r="R160">
            <v>149535172.65289482</v>
          </cell>
          <cell r="S160">
            <v>149981110</v>
          </cell>
          <cell r="T160">
            <v>149981110</v>
          </cell>
          <cell r="U160">
            <v>150651015.72467062</v>
          </cell>
          <cell r="V160">
            <v>150929941.52173913</v>
          </cell>
          <cell r="W160">
            <v>151542193.43873519</v>
          </cell>
          <cell r="X160">
            <v>151643063.09726155</v>
          </cell>
          <cell r="Y160">
            <v>151509155.43859649</v>
          </cell>
          <cell r="Z160">
            <v>151364980</v>
          </cell>
          <cell r="AA160">
            <v>153786322</v>
          </cell>
          <cell r="AB160">
            <v>154125294.39263803</v>
          </cell>
          <cell r="AC160">
            <v>153786322</v>
          </cell>
          <cell r="AD160">
            <v>155745063.49659866</v>
          </cell>
          <cell r="AE160">
            <v>156949829.11262798</v>
          </cell>
          <cell r="AF160">
            <v>157940329.74248925</v>
          </cell>
          <cell r="AG160">
            <v>158472847.50921151</v>
          </cell>
          <cell r="AH160">
            <v>158418369.31060323</v>
          </cell>
          <cell r="AI160">
            <v>157972266.72093025</v>
          </cell>
        </row>
        <row r="161">
          <cell r="A161" t="str">
            <v>AntAktFullUtspQ</v>
          </cell>
          <cell r="B161" t="str">
            <v>Antal aktier vid full utspädning</v>
          </cell>
          <cell r="C161" t="str">
            <v>Antal aktier vid full utspädning</v>
          </cell>
          <cell r="D161"/>
          <cell r="E161">
            <v>151718735</v>
          </cell>
          <cell r="F161">
            <v>149268735</v>
          </cell>
          <cell r="G161">
            <v>151718735</v>
          </cell>
          <cell r="H161">
            <v>151718735</v>
          </cell>
          <cell r="I161">
            <v>151718735</v>
          </cell>
          <cell r="J161">
            <v>151620440</v>
          </cell>
          <cell r="K161">
            <v>154070440</v>
          </cell>
          <cell r="L161">
            <v>154070440</v>
          </cell>
          <cell r="M161">
            <v>154070440</v>
          </cell>
          <cell r="N161">
            <v>154094610</v>
          </cell>
          <cell r="O161">
            <v>156544610</v>
          </cell>
          <cell r="P161">
            <v>156544610</v>
          </cell>
          <cell r="Q161">
            <v>156544610</v>
          </cell>
          <cell r="R161">
            <v>156544610</v>
          </cell>
          <cell r="S161">
            <v>157131110</v>
          </cell>
          <cell r="T161">
            <v>157131110</v>
          </cell>
          <cell r="U161">
            <v>157131110</v>
          </cell>
          <cell r="V161">
            <v>157131110</v>
          </cell>
          <cell r="W161">
            <v>158314980</v>
          </cell>
          <cell r="X161">
            <v>158314980</v>
          </cell>
          <cell r="Y161">
            <v>158314980</v>
          </cell>
          <cell r="Z161">
            <v>158314980</v>
          </cell>
          <cell r="AA161">
            <v>160536322</v>
          </cell>
          <cell r="AB161">
            <v>160536322</v>
          </cell>
          <cell r="AC161">
            <v>160536322</v>
          </cell>
          <cell r="AD161">
            <v>160536322</v>
          </cell>
          <cell r="AE161">
            <v>161704010</v>
          </cell>
          <cell r="AF161">
            <v>161704010</v>
          </cell>
          <cell r="AG161">
            <v>161704010</v>
          </cell>
          <cell r="AH161">
            <v>161704010</v>
          </cell>
          <cell r="AI161">
            <v>161271758</v>
          </cell>
        </row>
        <row r="162">
          <cell r="A162" t="str">
            <v>RPAeUtspQ</v>
          </cell>
          <cell r="B162" t="str">
            <v>Övrigt totalresultat</v>
          </cell>
          <cell r="C162" t="str">
            <v>Resultat per aktie efter utspädning, SEK</v>
          </cell>
          <cell r="D162"/>
          <cell r="E162">
            <v>0.44755324103428418</v>
          </cell>
          <cell r="F162">
            <v>0.38038094148272628</v>
          </cell>
          <cell r="G162">
            <v>0.41635249916587197</v>
          </cell>
          <cell r="H162">
            <v>0.46866607312908232</v>
          </cell>
          <cell r="I162">
            <v>0.67755667037044409</v>
          </cell>
          <cell r="J162">
            <v>0.70719830205454792</v>
          </cell>
          <cell r="K162">
            <v>0.63171368692837848</v>
          </cell>
          <cell r="L162">
            <v>0.79774476131554228</v>
          </cell>
          <cell r="M162">
            <v>0.66347853452009875</v>
          </cell>
          <cell r="N162">
            <v>0.63561044037935011</v>
          </cell>
          <cell r="O162">
            <v>0.70686606099932914</v>
          </cell>
          <cell r="P162">
            <v>0.67631168707663658</v>
          </cell>
          <cell r="Q162">
            <v>0.68981021098872197</v>
          </cell>
          <cell r="R162">
            <v>0.59238670759692225</v>
          </cell>
          <cell r="S162">
            <v>0.59384144027382713</v>
          </cell>
          <cell r="T162">
            <v>0.65375745230940163</v>
          </cell>
          <cell r="U162">
            <v>0.68808238128851851</v>
          </cell>
          <cell r="V162">
            <v>0.52606856025730964</v>
          </cell>
          <cell r="W162">
            <v>0.70605733574138874</v>
          </cell>
          <cell r="X162">
            <v>0.39384422052568829</v>
          </cell>
          <cell r="Y162">
            <v>0.57427885627714614</v>
          </cell>
          <cell r="Z162">
            <v>0.66792520831687008</v>
          </cell>
          <cell r="AA162">
            <v>0.90678165557309842</v>
          </cell>
          <cell r="AB162">
            <v>0.78724596093687604</v>
          </cell>
          <cell r="AC162">
            <v>1.9789160748600219</v>
          </cell>
          <cell r="AD162">
            <v>1.8069226552551134</v>
          </cell>
          <cell r="AE162">
            <v>2.12412807536364</v>
          </cell>
          <cell r="AF162">
            <v>2.6603386399710081</v>
          </cell>
          <cell r="AG162">
            <v>3.9896344079066122</v>
          </cell>
          <cell r="AH162">
            <v>2.8410434901175696</v>
          </cell>
          <cell r="AI162">
            <v>3.0547260152702638</v>
          </cell>
        </row>
        <row r="163">
          <cell r="A163" t="str">
            <v>SnittAntAktQ</v>
          </cell>
          <cell r="B163" t="str">
            <v>Övrigt totalresultat</v>
          </cell>
          <cell r="C163" t="str">
            <v>Övrigt totalresultat</v>
          </cell>
          <cell r="D163">
            <v>0</v>
          </cell>
          <cell r="E163">
            <v>144368735</v>
          </cell>
          <cell r="F163">
            <v>144368735</v>
          </cell>
          <cell r="G163">
            <v>144368735</v>
          </cell>
          <cell r="H163">
            <v>144368735</v>
          </cell>
          <cell r="I163">
            <v>144368735</v>
          </cell>
          <cell r="J163">
            <v>145590258.02197802</v>
          </cell>
          <cell r="K163">
            <v>146720440</v>
          </cell>
          <cell r="L163">
            <v>146720440</v>
          </cell>
          <cell r="M163">
            <v>146720440</v>
          </cell>
          <cell r="N163">
            <v>148073553.84615386</v>
          </cell>
          <cell r="O163">
            <v>149194610</v>
          </cell>
          <cell r="P163">
            <v>149194610</v>
          </cell>
          <cell r="Q163">
            <v>149194610</v>
          </cell>
          <cell r="R163">
            <v>149194610</v>
          </cell>
          <cell r="S163">
            <v>149416257.28260869</v>
          </cell>
          <cell r="T163">
            <v>149981110</v>
          </cell>
          <cell r="U163">
            <v>149981110</v>
          </cell>
          <cell r="V163">
            <v>149981110</v>
          </cell>
          <cell r="W163">
            <v>150386710.54347825</v>
          </cell>
          <cell r="X163">
            <v>151364980</v>
          </cell>
          <cell r="Y163">
            <v>151364980</v>
          </cell>
          <cell r="Z163">
            <v>151364980</v>
          </cell>
          <cell r="AA163">
            <v>151917677.63043478</v>
          </cell>
          <cell r="AB163">
            <v>153786322</v>
          </cell>
          <cell r="AC163">
            <v>153786322</v>
          </cell>
          <cell r="AD163">
            <v>153786322</v>
          </cell>
          <cell r="AE163">
            <v>154065551.73913044</v>
          </cell>
          <cell r="AF163">
            <v>154954010</v>
          </cell>
          <cell r="AG163">
            <v>154954010</v>
          </cell>
          <cell r="AH163">
            <v>154954010</v>
          </cell>
          <cell r="AI163">
            <v>155115161.65217394</v>
          </cell>
        </row>
        <row r="164">
          <cell r="A164" t="str">
            <v>VärdeförändrFinTillgQ</v>
          </cell>
          <cell r="B164" t="str">
            <v>Skatt på värdeförändringar av tillgångar som kan säljas</v>
          </cell>
          <cell r="C164" t="str">
            <v>Värdeförändringar av finansiella tillgångar som kan säljas</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2810.4724700000002</v>
          </cell>
          <cell r="V164">
            <v>-5489.7659999999996</v>
          </cell>
          <cell r="W164">
            <v>-6073.9270000000006</v>
          </cell>
          <cell r="X164">
            <v>-30142.779470000001</v>
          </cell>
          <cell r="Y164">
            <v>41459.2939999999</v>
          </cell>
          <cell r="Z164">
            <v>15278.7060000001</v>
          </cell>
          <cell r="AA164">
            <v>-18397</v>
          </cell>
          <cell r="AB164">
            <v>-19112.826000000001</v>
          </cell>
          <cell r="AC164">
            <v>-74904.971999999994</v>
          </cell>
          <cell r="AD164">
            <v>70236.70299999998</v>
          </cell>
          <cell r="AE164">
            <v>16684.563000000009</v>
          </cell>
          <cell r="AF164">
            <v>6343.2179999999989</v>
          </cell>
          <cell r="AG164">
            <v>-2802.067</v>
          </cell>
          <cell r="AH164">
            <v>-2257.1660000000002</v>
          </cell>
          <cell r="AI164">
            <v>-1089.5460000000003</v>
          </cell>
        </row>
        <row r="165">
          <cell r="A165" t="str">
            <v>SkattVärdeförändrQ</v>
          </cell>
          <cell r="B165" t="str">
            <v>Värdeförändringar av aktier och innehav</v>
          </cell>
          <cell r="C165" t="str">
            <v>Skatt på värdeförändringar av tillgångar som kan säljas</v>
          </cell>
          <cell r="D165"/>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-618.30384000000004</v>
          </cell>
          <cell r="V165">
            <v>1207.7484199999999</v>
          </cell>
          <cell r="W165">
            <v>1336.2639399999998</v>
          </cell>
          <cell r="X165">
            <v>6631.2914799999999</v>
          </cell>
          <cell r="Y165">
            <v>-8872.2889200000009</v>
          </cell>
          <cell r="Z165">
            <v>-3269.7110799999991</v>
          </cell>
          <cell r="AA165">
            <v>3937</v>
          </cell>
          <cell r="AB165">
            <v>4090.17076</v>
          </cell>
          <cell r="AC165">
            <v>16029.66401</v>
          </cell>
          <cell r="AD165">
            <v>-15030.65444</v>
          </cell>
          <cell r="AE165">
            <v>-3570.4964900000009</v>
          </cell>
          <cell r="AF165">
            <v>-1357.4486500000003</v>
          </cell>
          <cell r="AG165">
            <v>577.22580000000005</v>
          </cell>
          <cell r="AH165">
            <v>464.97619999999995</v>
          </cell>
          <cell r="AI165">
            <v>224.44647000000009</v>
          </cell>
        </row>
        <row r="166">
          <cell r="A166" t="str">
            <v>VärdeförändrAktInneQ</v>
          </cell>
          <cell r="B166" t="str">
            <v>Skatt på värdeförändringar av aktier och innehav</v>
          </cell>
          <cell r="C166" t="str">
            <v>Värdeförändringar av aktier och innehav</v>
          </cell>
          <cell r="D166"/>
          <cell r="E166">
            <v>145717664.57746479</v>
          </cell>
          <cell r="F166">
            <v>146117160</v>
          </cell>
          <cell r="G166">
            <v>145644747.32032853</v>
          </cell>
          <cell r="H166">
            <v>145848421.04651162</v>
          </cell>
          <cell r="I166">
            <v>146332159.29284525</v>
          </cell>
          <cell r="J166">
            <v>147788526.23548922</v>
          </cell>
          <cell r="K166">
            <v>148148215.83697233</v>
          </cell>
          <cell r="L166">
            <v>148374973.33333331</v>
          </cell>
          <cell r="M166">
            <v>148325663.75690609</v>
          </cell>
          <cell r="N166">
            <v>149241941.26934984</v>
          </cell>
          <cell r="O166">
            <v>149355341.56342182</v>
          </cell>
          <cell r="P166">
            <v>149541460.94850948</v>
          </cell>
          <cell r="Q166">
            <v>149341071.85811815</v>
          </cell>
          <cell r="R166">
            <v>149535172.65289482</v>
          </cell>
          <cell r="S166">
            <v>149981110</v>
          </cell>
          <cell r="T166">
            <v>149981110</v>
          </cell>
          <cell r="U166">
            <v>150651015.72467062</v>
          </cell>
          <cell r="V166">
            <v>150929941.52173913</v>
          </cell>
          <cell r="W166">
            <v>151542193.43873519</v>
          </cell>
          <cell r="X166">
            <v>151643063.09726155</v>
          </cell>
          <cell r="Y166">
            <v>151509155.43859649</v>
          </cell>
          <cell r="Z166">
            <v>151364980</v>
          </cell>
          <cell r="AA166">
            <v>153786322</v>
          </cell>
          <cell r="AB166">
            <v>154125294.39263803</v>
          </cell>
          <cell r="AC166">
            <v>153786322</v>
          </cell>
          <cell r="AD166">
            <v>155745063.49659866</v>
          </cell>
          <cell r="AE166">
            <v>156949829.11262798</v>
          </cell>
          <cell r="AF166">
            <v>144128.061558785</v>
          </cell>
          <cell r="AG166">
            <v>158472847.50921151</v>
          </cell>
          <cell r="AH166">
            <v>158418369.31060323</v>
          </cell>
          <cell r="AI166">
            <v>157972266.72093025</v>
          </cell>
        </row>
        <row r="167">
          <cell r="A167" t="str">
            <v>SkattförändrAktInneQ</v>
          </cell>
          <cell r="B167" t="str">
            <v>Värdeförändringar av intresseföretag</v>
          </cell>
          <cell r="C167" t="str">
            <v>Skatt på värdeförändringar av aktier och innehav</v>
          </cell>
          <cell r="D167">
            <v>0</v>
          </cell>
          <cell r="E167">
            <v>151718735</v>
          </cell>
          <cell r="F167">
            <v>149268735</v>
          </cell>
          <cell r="G167">
            <v>151718735</v>
          </cell>
          <cell r="H167">
            <v>151718735</v>
          </cell>
          <cell r="I167">
            <v>151718735</v>
          </cell>
          <cell r="J167">
            <v>151620440</v>
          </cell>
          <cell r="K167">
            <v>154070440</v>
          </cell>
          <cell r="L167">
            <v>154070440</v>
          </cell>
          <cell r="M167">
            <v>154070440</v>
          </cell>
          <cell r="N167">
            <v>154094610</v>
          </cell>
          <cell r="O167">
            <v>156544610</v>
          </cell>
          <cell r="P167">
            <v>156544610</v>
          </cell>
          <cell r="Q167">
            <v>156544610</v>
          </cell>
          <cell r="R167">
            <v>156544610</v>
          </cell>
          <cell r="S167">
            <v>157131110</v>
          </cell>
          <cell r="T167">
            <v>157131110</v>
          </cell>
          <cell r="U167">
            <v>157131110</v>
          </cell>
          <cell r="V167">
            <v>157131110</v>
          </cell>
          <cell r="W167">
            <v>158314980</v>
          </cell>
          <cell r="X167">
            <v>158314980</v>
          </cell>
          <cell r="Y167">
            <v>158314980</v>
          </cell>
          <cell r="Z167">
            <v>158314980</v>
          </cell>
          <cell r="AA167">
            <v>160536322</v>
          </cell>
          <cell r="AB167">
            <v>160536322</v>
          </cell>
          <cell r="AC167">
            <v>160536322</v>
          </cell>
          <cell r="AD167">
            <v>160536322</v>
          </cell>
          <cell r="AE167">
            <v>161704010</v>
          </cell>
          <cell r="AF167">
            <v>0</v>
          </cell>
          <cell r="AG167">
            <v>161704010</v>
          </cell>
          <cell r="AH167">
            <v>161704010</v>
          </cell>
          <cell r="AI167">
            <v>161271758</v>
          </cell>
        </row>
        <row r="168">
          <cell r="A168" t="str">
            <v>VärdeförändrIntrbolQ</v>
          </cell>
          <cell r="B168" t="str">
            <v>Skatt på värdeförändringar av intresseföretag</v>
          </cell>
          <cell r="C168" t="str">
            <v>Värdeförändringar av intresseföretag</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39780</v>
          </cell>
          <cell r="Y168">
            <v>0</v>
          </cell>
          <cell r="Z168">
            <v>0</v>
          </cell>
          <cell r="AA168">
            <v>0</v>
          </cell>
          <cell r="AB168">
            <v>0</v>
          </cell>
          <cell r="AC168">
            <v>0</v>
          </cell>
          <cell r="AD168">
            <v>0</v>
          </cell>
          <cell r="AE168">
            <v>0</v>
          </cell>
          <cell r="AF168">
            <v>-9999.8533478260906</v>
          </cell>
          <cell r="AG168">
            <v>0</v>
          </cell>
          <cell r="AH168">
            <v>0</v>
          </cell>
          <cell r="AI168">
            <v>0</v>
          </cell>
        </row>
        <row r="169">
          <cell r="A169" t="str">
            <v>SkattVärdeförändrIntrbolQ</v>
          </cell>
          <cell r="B169" t="str">
            <v>Övrigt totalresultat</v>
          </cell>
          <cell r="C169" t="str">
            <v>Skatt på värdeförändringar av intresseföretag</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row>
        <row r="170">
          <cell r="A170" t="str">
            <v>ÖvrTotalresQ</v>
          </cell>
          <cell r="B170" t="str">
            <v>Övrigt totalresultat</v>
          </cell>
          <cell r="C170" t="str">
            <v>Övrigt totalresultat</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2192.1686300000001</v>
          </cell>
          <cell r="V170">
            <v>-4282.0175799999997</v>
          </cell>
          <cell r="W170">
            <v>-4737.6630600000008</v>
          </cell>
          <cell r="X170">
            <v>16268.512009999999</v>
          </cell>
          <cell r="Y170">
            <v>32587.005079999901</v>
          </cell>
          <cell r="Z170">
            <v>12008.994920000101</v>
          </cell>
          <cell r="AA170">
            <v>-14460</v>
          </cell>
          <cell r="AB170">
            <v>-15022.65524</v>
          </cell>
          <cell r="AC170">
            <v>-58875.307989999994</v>
          </cell>
          <cell r="AD170">
            <v>55206.048559999981</v>
          </cell>
          <cell r="AE170">
            <v>13114.066510000008</v>
          </cell>
          <cell r="AF170">
            <v>139113.97756095891</v>
          </cell>
          <cell r="AG170">
            <v>-2224.8411999999998</v>
          </cell>
          <cell r="AH170">
            <v>-1792.1898000000001</v>
          </cell>
          <cell r="AI170">
            <v>-865.09953000000019</v>
          </cell>
        </row>
        <row r="171">
          <cell r="A171" t="str">
            <v>VärdeförändrFinTillgEjQ</v>
          </cell>
          <cell r="B171" t="str">
            <v>Periodens totalresultat</v>
          </cell>
          <cell r="C171" t="str">
            <v>Värdeförändringar av finansiella tillgångar som kan säljas (ej omklassat)</v>
          </cell>
          <cell r="D171">
            <v>65177.902349499047</v>
          </cell>
          <cell r="E171">
            <v>55458.337736646885</v>
          </cell>
          <cell r="F171">
            <v>60701.758504857949</v>
          </cell>
          <cell r="G171">
            <v>68221.354433755347</v>
          </cell>
          <cell r="H171">
            <v>99065</v>
          </cell>
          <cell r="I171">
            <v>104001</v>
          </cell>
          <cell r="J171">
            <v>93600</v>
          </cell>
          <cell r="K171">
            <v>118309.23771125398</v>
          </cell>
          <cell r="L171">
            <v>98236.185455813189</v>
          </cell>
          <cell r="M171">
            <v>94139.752786687051</v>
          </cell>
          <cell r="N171">
            <v>105460.60629303113</v>
          </cell>
          <cell r="O171">
            <v>101081.28018331237</v>
          </cell>
          <cell r="P171">
            <v>103210.96480090257</v>
          </cell>
          <cell r="Q171">
            <v>88550.08623001723</v>
          </cell>
          <cell r="R171">
            <v>88729.565425029054</v>
          </cell>
          <cell r="S171">
            <v>98051.268368136123</v>
          </cell>
          <cell r="T171">
            <v>105820.03650058458</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row>
        <row r="172">
          <cell r="A172" t="str">
            <v>TotalresQ</v>
          </cell>
          <cell r="B172" t="str">
            <v>Periodens totalresultat</v>
          </cell>
          <cell r="C172" t="str">
            <v>Periodens totalresultat</v>
          </cell>
          <cell r="D172">
            <v>65177.902349499047</v>
          </cell>
          <cell r="E172">
            <v>65177.902349499047</v>
          </cell>
          <cell r="F172">
            <v>55458.337736646885</v>
          </cell>
          <cell r="G172">
            <v>60701.758504857949</v>
          </cell>
          <cell r="H172">
            <v>68221.354433755347</v>
          </cell>
          <cell r="I172">
            <v>99065</v>
          </cell>
          <cell r="J172">
            <v>104001</v>
          </cell>
          <cell r="K172">
            <v>93600</v>
          </cell>
          <cell r="L172">
            <v>118309.23771125398</v>
          </cell>
          <cell r="M172">
            <v>98236.185455813189</v>
          </cell>
          <cell r="N172">
            <v>94139.752786687051</v>
          </cell>
          <cell r="O172">
            <v>105460.60629303113</v>
          </cell>
          <cell r="P172">
            <v>101081.28018331237</v>
          </cell>
          <cell r="Q172">
            <v>103210.96480090257</v>
          </cell>
          <cell r="R172">
            <v>88550.08623001723</v>
          </cell>
          <cell r="S172">
            <v>88729.565425029054</v>
          </cell>
          <cell r="T172">
            <v>98051.268368136123</v>
          </cell>
          <cell r="U172">
            <v>105820.03650058458</v>
          </cell>
          <cell r="V172">
            <v>74942.713986327828</v>
          </cell>
          <cell r="W172">
            <v>101594.84409865843</v>
          </cell>
          <cell r="X172">
            <v>76153.68108383975</v>
          </cell>
          <cell r="Y172">
            <v>119595.50958079344</v>
          </cell>
          <cell r="Z172">
            <v>113109.48071837897</v>
          </cell>
          <cell r="AA172">
            <v>123296.16323254592</v>
          </cell>
          <cell r="AB172">
            <v>106045.00560183785</v>
          </cell>
          <cell r="AC172">
            <v>245861.76731484249</v>
          </cell>
          <cell r="AD172">
            <v>335927.72983907524</v>
          </cell>
          <cell r="AE172">
            <v>344240.6567759412</v>
          </cell>
          <cell r="AF172">
            <v>557132.85596257192</v>
          </cell>
          <cell r="AG172">
            <v>629461.24355512206</v>
          </cell>
          <cell r="AH172">
            <v>448839.00141244411</v>
          </cell>
          <cell r="AI172">
            <v>480193.0700272558</v>
          </cell>
        </row>
        <row r="173">
          <cell r="A173" t="str">
            <v>SkattVärdeförändrFinTillgEjQ</v>
          </cell>
          <cell r="B173" t="str">
            <v>Koncernens resultaträkning (kSEK) - YTD</v>
          </cell>
          <cell r="C173" t="str">
            <v>Skatt på värdeförändringar av tillgångar som kan säljas (ej omklassat)</v>
          </cell>
          <cell r="E173">
            <v>0</v>
          </cell>
          <cell r="F173">
            <v>0</v>
          </cell>
          <cell r="G173">
            <v>0</v>
          </cell>
          <cell r="H173">
            <v>0</v>
          </cell>
          <cell r="I173"/>
          <cell r="J173"/>
          <cell r="K173"/>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row>
        <row r="174">
          <cell r="A174" t="str">
            <v>VärdeförändrAktInneQ</v>
          </cell>
          <cell r="B174" t="str">
            <v>Rörelsens intäkter</v>
          </cell>
          <cell r="C174" t="str">
            <v>Koncernens resultaträkning (kSEK) - YTD</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39780</v>
          </cell>
          <cell r="Y174">
            <v>0</v>
          </cell>
          <cell r="Z174">
            <v>0</v>
          </cell>
          <cell r="AA174">
            <v>0</v>
          </cell>
          <cell r="AB174">
            <v>0</v>
          </cell>
          <cell r="AC174">
            <v>0</v>
          </cell>
          <cell r="AD174">
            <v>0</v>
          </cell>
          <cell r="AE174">
            <v>0</v>
          </cell>
          <cell r="AF174">
            <v>144128.061558785</v>
          </cell>
          <cell r="AG174">
            <v>0</v>
          </cell>
          <cell r="AH174">
            <v>0</v>
          </cell>
          <cell r="AI174">
            <v>0</v>
          </cell>
        </row>
        <row r="175">
          <cell r="A175" t="str">
            <v>SkattförändrAktInneQ</v>
          </cell>
          <cell r="B175" t="str">
            <v>Rörelsens intäkter</v>
          </cell>
          <cell r="C175" t="str">
            <v>Rörelsens intäkter</v>
          </cell>
          <cell r="D175">
            <v>142524.29801000003</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9091.2990000000009</v>
          </cell>
          <cell r="Z175">
            <v>17708.038250000001</v>
          </cell>
          <cell r="AA175">
            <v>26126.187999999998</v>
          </cell>
          <cell r="AB175">
            <v>36059.925999999999</v>
          </cell>
          <cell r="AC175">
            <v>9988.0560000000005</v>
          </cell>
          <cell r="AD175">
            <v>19912.171689999999</v>
          </cell>
          <cell r="AE175">
            <v>30229.132000000001</v>
          </cell>
          <cell r="AF175">
            <v>0</v>
          </cell>
          <cell r="AG175">
            <v>0</v>
          </cell>
          <cell r="AH175">
            <v>0</v>
          </cell>
          <cell r="AI175">
            <v>0</v>
          </cell>
        </row>
        <row r="176">
          <cell r="A176" t="str">
            <v>ProvisIntYTD</v>
          </cell>
          <cell r="B176" t="str">
            <v>Provisionskostnader</v>
          </cell>
          <cell r="C176" t="str">
            <v>Provisionsintäkter</v>
          </cell>
          <cell r="D176">
            <v>-23689.601227498999</v>
          </cell>
          <cell r="E176">
            <v>142524.29801000003</v>
          </cell>
          <cell r="F176">
            <v>270047.94041999988</v>
          </cell>
          <cell r="G176">
            <v>407028.64893999975</v>
          </cell>
          <cell r="H176">
            <v>577118.69959999993</v>
          </cell>
          <cell r="I176">
            <v>205833</v>
          </cell>
          <cell r="J176">
            <v>423683</v>
          </cell>
          <cell r="K176">
            <v>626827</v>
          </cell>
          <cell r="L176">
            <v>882301</v>
          </cell>
          <cell r="M176">
            <v>228939.95214999997</v>
          </cell>
          <cell r="N176">
            <v>457036.01968000014</v>
          </cell>
          <cell r="O176">
            <v>683686.11043000035</v>
          </cell>
          <cell r="P176">
            <v>934039.56807999872</v>
          </cell>
          <cell r="Q176">
            <v>252798.10407999996</v>
          </cell>
          <cell r="R176">
            <v>496279.90053999983</v>
          </cell>
          <cell r="S176">
            <v>732306.72263999993</v>
          </cell>
          <cell r="T176">
            <v>1022714.9517899994</v>
          </cell>
          <cell r="U176">
            <v>295615.27813000005</v>
          </cell>
          <cell r="V176">
            <v>562065.26405999996</v>
          </cell>
          <cell r="W176">
            <v>846878.77837999794</v>
          </cell>
          <cell r="X176">
            <v>1139225.5651397998</v>
          </cell>
          <cell r="Y176">
            <v>288168.15437</v>
          </cell>
          <cell r="Z176">
            <v>579309.82859003695</v>
          </cell>
          <cell r="AA176">
            <v>898269.33227999799</v>
          </cell>
          <cell r="AB176">
            <v>1227548.3099400001</v>
          </cell>
          <cell r="AC176">
            <v>548049.70834999904</v>
          </cell>
          <cell r="AD176">
            <v>1073288.2557300001</v>
          </cell>
          <cell r="AE176">
            <v>1653694.0070499999</v>
          </cell>
          <cell r="AF176">
            <v>2310484.4692399949</v>
          </cell>
          <cell r="AG176">
            <v>1009744.3462499976</v>
          </cell>
          <cell r="AH176">
            <v>1789404.5695100054</v>
          </cell>
          <cell r="AI176">
            <v>2572340.9913699925</v>
          </cell>
        </row>
        <row r="177">
          <cell r="A177" t="str">
            <v>ProvisKostnYTD</v>
          </cell>
          <cell r="B177" t="str">
            <v>Ränteintäkter enligt effektivräntemetoden</v>
          </cell>
          <cell r="C177" t="str">
            <v>Provisionskostnader</v>
          </cell>
          <cell r="D177">
            <v>63763.097099999999</v>
          </cell>
          <cell r="E177">
            <v>-23689.601227498999</v>
          </cell>
          <cell r="F177">
            <v>-43204.418004902</v>
          </cell>
          <cell r="G177">
            <v>-63982.150098199898</v>
          </cell>
          <cell r="H177">
            <v>-90742.093125311701</v>
          </cell>
          <cell r="I177">
            <v>-30628</v>
          </cell>
          <cell r="J177">
            <v>-60075</v>
          </cell>
          <cell r="K177">
            <v>-90952</v>
          </cell>
          <cell r="L177">
            <v>-126773.75357</v>
          </cell>
          <cell r="M177">
            <v>-36730.3578399998</v>
          </cell>
          <cell r="N177">
            <v>-73372.251279999895</v>
          </cell>
          <cell r="O177">
            <v>-106898.33105000301</v>
          </cell>
          <cell r="P177">
            <v>-143168.83213000299</v>
          </cell>
          <cell r="Q177">
            <v>-37249.958169999198</v>
          </cell>
          <cell r="R177">
            <v>-74359.438539998999</v>
          </cell>
          <cell r="S177">
            <v>-110748.70166000001</v>
          </cell>
          <cell r="T177">
            <v>-157331.36018999701</v>
          </cell>
          <cell r="U177">
            <v>-46853.549409999512</v>
          </cell>
          <cell r="V177">
            <v>-91916.027869997546</v>
          </cell>
          <cell r="W177">
            <v>-134325.59441999905</v>
          </cell>
          <cell r="X177">
            <v>-182956.0380100004</v>
          </cell>
          <cell r="Y177">
            <v>-50695.30768732354</v>
          </cell>
          <cell r="Z177">
            <v>-99658.466445546452</v>
          </cell>
          <cell r="AA177">
            <v>-150117.32314196974</v>
          </cell>
          <cell r="AB177">
            <v>-199968.45495999604</v>
          </cell>
          <cell r="AC177">
            <v>-69776.105223916471</v>
          </cell>
          <cell r="AD177">
            <v>-144622.16848086938</v>
          </cell>
          <cell r="AE177">
            <v>-224329.79513698816</v>
          </cell>
          <cell r="AF177">
            <v>-312269.93655269593</v>
          </cell>
          <cell r="AG177">
            <v>-128743.32793762907</v>
          </cell>
          <cell r="AH177">
            <v>-235054.28431413323</v>
          </cell>
          <cell r="AI177">
            <v>-333893.2634306401</v>
          </cell>
        </row>
        <row r="178">
          <cell r="A178" t="str">
            <v>RänteintYTD</v>
          </cell>
          <cell r="B178" t="str">
            <v>Övriga ränteintäkter</v>
          </cell>
          <cell r="C178" t="str">
            <v>Ränteintäkter enligt effektivräntemetoden</v>
          </cell>
          <cell r="D178"/>
          <cell r="E178">
            <v>63763.097099999999</v>
          </cell>
          <cell r="F178">
            <v>132053.10553000003</v>
          </cell>
          <cell r="G178">
            <v>189645.04983999996</v>
          </cell>
          <cell r="H178">
            <v>246506.41571999999</v>
          </cell>
          <cell r="I178">
            <v>48842</v>
          </cell>
          <cell r="J178">
            <v>95434</v>
          </cell>
          <cell r="K178">
            <v>143301</v>
          </cell>
          <cell r="L178">
            <v>194066</v>
          </cell>
          <cell r="M178">
            <v>53028.598679999996</v>
          </cell>
          <cell r="N178">
            <v>103841.53089999998</v>
          </cell>
          <cell r="O178">
            <v>155172.24525999997</v>
          </cell>
          <cell r="P178">
            <v>211183.94102999996</v>
          </cell>
          <cell r="Q178">
            <v>53850.355750000002</v>
          </cell>
          <cell r="R178">
            <v>108051.32778000001</v>
          </cell>
          <cell r="S178">
            <v>162294.12680999999</v>
          </cell>
          <cell r="T178">
            <v>217933.34063999998</v>
          </cell>
          <cell r="U178">
            <v>51525.225509999997</v>
          </cell>
          <cell r="V178">
            <v>103340.28513999999</v>
          </cell>
          <cell r="W178">
            <v>156689.36841</v>
          </cell>
          <cell r="X178">
            <v>212097.28688</v>
          </cell>
          <cell r="Y178">
            <v>51593.082240000011</v>
          </cell>
          <cell r="Z178">
            <v>114265.36108999987</v>
          </cell>
          <cell r="AA178">
            <v>181538.44830999998</v>
          </cell>
          <cell r="AB178">
            <v>252600.7211900003</v>
          </cell>
          <cell r="AC178">
            <v>81524.754839999994</v>
          </cell>
          <cell r="AD178">
            <v>174754.43733000019</v>
          </cell>
          <cell r="AE178">
            <v>268958.01062000025</v>
          </cell>
          <cell r="AF178">
            <v>363802.39258000004</v>
          </cell>
          <cell r="AG178">
            <v>98286.143690000012</v>
          </cell>
          <cell r="AH178">
            <v>203562.62371999997</v>
          </cell>
          <cell r="AI178">
            <v>313149.28000999993</v>
          </cell>
        </row>
        <row r="179">
          <cell r="A179" t="str">
            <v>ÖvrRänteintYTD</v>
          </cell>
          <cell r="B179" t="str">
            <v>Räntekostnader</v>
          </cell>
          <cell r="C179" t="str">
            <v>Övriga ränteintäkter</v>
          </cell>
          <cell r="D179">
            <v>-14527.554760000001</v>
          </cell>
          <cell r="E179">
            <v>-30557.66131</v>
          </cell>
          <cell r="F179">
            <v>-42673.639930000005</v>
          </cell>
          <cell r="G179">
            <v>-54996.85398</v>
          </cell>
          <cell r="H179">
            <v>-5565</v>
          </cell>
          <cell r="I179">
            <v>-15984</v>
          </cell>
          <cell r="J179">
            <v>-34992</v>
          </cell>
          <cell r="K179">
            <v>-55346</v>
          </cell>
          <cell r="L179">
            <v>-21552.365279999998</v>
          </cell>
          <cell r="M179">
            <v>-45410.071069999998</v>
          </cell>
          <cell r="N179">
            <v>-71413.88063</v>
          </cell>
          <cell r="O179">
            <v>-96915.168390000006</v>
          </cell>
          <cell r="P179">
            <v>-24912.67856</v>
          </cell>
          <cell r="Q179">
            <v>-52281.765769999991</v>
          </cell>
          <cell r="R179">
            <v>-81324.386829999989</v>
          </cell>
          <cell r="S179">
            <v>-110424.25214</v>
          </cell>
          <cell r="T179">
            <v>183.39022999999997</v>
          </cell>
          <cell r="U179">
            <v>183.39022999999997</v>
          </cell>
          <cell r="V179">
            <v>183.39022999999906</v>
          </cell>
          <cell r="W179">
            <v>308.39022000000114</v>
          </cell>
          <cell r="X179">
            <v>323.39921999999933</v>
          </cell>
          <cell r="Y179">
            <v>0</v>
          </cell>
          <cell r="Z179">
            <v>0</v>
          </cell>
          <cell r="AA179">
            <v>0</v>
          </cell>
          <cell r="AB179">
            <v>0</v>
          </cell>
          <cell r="AC179">
            <v>0</v>
          </cell>
          <cell r="AD179">
            <v>0</v>
          </cell>
          <cell r="AE179">
            <v>0</v>
          </cell>
          <cell r="AF179">
            <v>-21895.422609999998</v>
          </cell>
          <cell r="AG179">
            <v>-47177.734260000005</v>
          </cell>
          <cell r="AH179">
            <v>-73919.315960000007</v>
          </cell>
          <cell r="AI179">
            <v>-106360.26913</v>
          </cell>
        </row>
        <row r="180">
          <cell r="A180" t="str">
            <v>RäntekostnYTD</v>
          </cell>
          <cell r="B180" t="str">
            <v>Nettoresultat av finansiella transaktioner</v>
          </cell>
          <cell r="C180" t="str">
            <v>Räntekostnader</v>
          </cell>
          <cell r="D180">
            <v>95.18258999999999</v>
          </cell>
          <cell r="E180">
            <v>-14527.554760000001</v>
          </cell>
          <cell r="F180">
            <v>-30557.66131</v>
          </cell>
          <cell r="G180">
            <v>-42673.639930000005</v>
          </cell>
          <cell r="H180">
            <v>-54996.85398</v>
          </cell>
          <cell r="I180">
            <v>-5565</v>
          </cell>
          <cell r="J180">
            <v>-15984</v>
          </cell>
          <cell r="K180">
            <v>-34992</v>
          </cell>
          <cell r="L180">
            <v>-55346</v>
          </cell>
          <cell r="M180">
            <v>-21552.365279999998</v>
          </cell>
          <cell r="N180">
            <v>-45410.071069999998</v>
          </cell>
          <cell r="O180">
            <v>-71413.88063</v>
          </cell>
          <cell r="P180">
            <v>-96915.168390000006</v>
          </cell>
          <cell r="Q180">
            <v>-24912.67856</v>
          </cell>
          <cell r="R180">
            <v>-52281.765769999991</v>
          </cell>
          <cell r="S180">
            <v>-81324.386829999989</v>
          </cell>
          <cell r="T180">
            <v>-110424.25214</v>
          </cell>
          <cell r="U180">
            <v>-29035.490460000005</v>
          </cell>
          <cell r="V180">
            <v>-58491.491050000004</v>
          </cell>
          <cell r="W180">
            <v>-87469.560819999999</v>
          </cell>
          <cell r="X180">
            <v>-121862.75150999983</v>
          </cell>
          <cell r="Y180">
            <v>-21316.934540000002</v>
          </cell>
          <cell r="Z180">
            <v>-42009.043020000034</v>
          </cell>
          <cell r="AA180">
            <v>-64532.782770000005</v>
          </cell>
          <cell r="AB180">
            <v>-87267.360599999985</v>
          </cell>
          <cell r="AC180">
            <v>-17852.391770000002</v>
          </cell>
          <cell r="AD180">
            <v>-37661.272900000033</v>
          </cell>
          <cell r="AE180">
            <v>-58257.920209999989</v>
          </cell>
          <cell r="AF180">
            <v>-80486.242719999995</v>
          </cell>
          <cell r="AG180">
            <v>-21895.422609999998</v>
          </cell>
          <cell r="AH180">
            <v>-47177.734260000005</v>
          </cell>
          <cell r="AI180">
            <v>-73919.315960000007</v>
          </cell>
        </row>
        <row r="181">
          <cell r="A181" t="str">
            <v>NetFinTransYTD</v>
          </cell>
          <cell r="B181" t="str">
            <v>Övriga rörelseintäkter</v>
          </cell>
          <cell r="C181" t="str">
            <v>Nettoresultat av finansiella transaktioner</v>
          </cell>
          <cell r="D181">
            <v>0</v>
          </cell>
          <cell r="E181">
            <v>95.18258999999999</v>
          </cell>
          <cell r="F181">
            <v>79.888189999999668</v>
          </cell>
          <cell r="G181">
            <v>124.53578999999991</v>
          </cell>
          <cell r="H181">
            <v>163.64570000000003</v>
          </cell>
          <cell r="I181">
            <v>875</v>
          </cell>
          <cell r="J181">
            <v>1360</v>
          </cell>
          <cell r="K181">
            <v>1492</v>
          </cell>
          <cell r="L181">
            <v>1563</v>
          </cell>
          <cell r="M181">
            <v>390.60632999999996</v>
          </cell>
          <cell r="N181">
            <v>2655.0032999999999</v>
          </cell>
          <cell r="O181">
            <v>2895.2855700000005</v>
          </cell>
          <cell r="P181">
            <v>3482.6680099999999</v>
          </cell>
          <cell r="Q181">
            <v>0.72023999999999688</v>
          </cell>
          <cell r="R181">
            <v>335.63130000000001</v>
          </cell>
          <cell r="S181">
            <v>2112.6935999999996</v>
          </cell>
          <cell r="T181">
            <v>2483.7256999999991</v>
          </cell>
          <cell r="U181">
            <v>-122.84312</v>
          </cell>
          <cell r="V181">
            <v>-186.90846000000002</v>
          </cell>
          <cell r="W181">
            <v>1.969890000000305</v>
          </cell>
          <cell r="X181">
            <v>2027.5584699999984</v>
          </cell>
          <cell r="Y181">
            <v>-152.13499000000002</v>
          </cell>
          <cell r="Z181">
            <v>-211.79707000000008</v>
          </cell>
          <cell r="AA181">
            <v>-439.04521999999997</v>
          </cell>
          <cell r="AB181">
            <v>472.8107600000003</v>
          </cell>
          <cell r="AC181">
            <v>-290.98545000000001</v>
          </cell>
          <cell r="AD181">
            <v>1539.9040799999996</v>
          </cell>
          <cell r="AE181">
            <v>2635.2627699999994</v>
          </cell>
          <cell r="AF181">
            <v>67185.015660000005</v>
          </cell>
          <cell r="AG181">
            <v>-644.64333999999997</v>
          </cell>
          <cell r="AH181">
            <v>-420.99299999999999</v>
          </cell>
          <cell r="AI181">
            <v>-429.35995999999977</v>
          </cell>
        </row>
        <row r="182">
          <cell r="A182" t="str">
            <v>ÖvrRörIntYTD</v>
          </cell>
          <cell r="B182" t="str">
            <v>Summa rörelsens intäkter</v>
          </cell>
          <cell r="C182" t="str">
            <v>Övriga rörelseintäkter</v>
          </cell>
          <cell r="D182">
            <v>168165.42171250103</v>
          </cell>
          <cell r="E182">
            <v>0</v>
          </cell>
          <cell r="F182">
            <v>0</v>
          </cell>
          <cell r="G182">
            <v>18.914000000000001</v>
          </cell>
          <cell r="H182">
            <v>18.914000000000001</v>
          </cell>
          <cell r="I182">
            <v>0</v>
          </cell>
          <cell r="J182">
            <v>0</v>
          </cell>
          <cell r="K182">
            <v>0</v>
          </cell>
          <cell r="L182">
            <v>30</v>
          </cell>
          <cell r="M182">
            <v>0</v>
          </cell>
          <cell r="N182">
            <v>0.97699999999999998</v>
          </cell>
          <cell r="O182">
            <v>1.2189999999999999</v>
          </cell>
          <cell r="P182">
            <v>4.8500499999999995</v>
          </cell>
          <cell r="Q182">
            <v>0</v>
          </cell>
          <cell r="R182">
            <v>11.95426</v>
          </cell>
          <cell r="S182">
            <v>67.327259999999995</v>
          </cell>
          <cell r="T182">
            <v>120.53926</v>
          </cell>
          <cell r="U182">
            <v>0</v>
          </cell>
          <cell r="V182">
            <v>1.49</v>
          </cell>
          <cell r="W182">
            <v>1.49</v>
          </cell>
          <cell r="X182">
            <v>141.91399999999999</v>
          </cell>
          <cell r="Y182">
            <v>55.5</v>
          </cell>
          <cell r="Z182">
            <v>55.5</v>
          </cell>
          <cell r="AA182">
            <v>61.945699999999995</v>
          </cell>
          <cell r="AB182">
            <v>63.909700000000001</v>
          </cell>
          <cell r="AC182">
            <v>0</v>
          </cell>
          <cell r="AD182">
            <v>0</v>
          </cell>
          <cell r="AE182">
            <v>0</v>
          </cell>
          <cell r="AF182">
            <v>65.542400000000001</v>
          </cell>
          <cell r="AG182">
            <v>0</v>
          </cell>
          <cell r="AH182">
            <v>0</v>
          </cell>
          <cell r="AI182">
            <v>0</v>
          </cell>
        </row>
        <row r="183">
          <cell r="A183" t="str">
            <v>RörelsensIntYTD</v>
          </cell>
          <cell r="B183" t="str">
            <v>Förändring rörelsens intäkter (år mot år) - YTD</v>
          </cell>
          <cell r="C183" t="str">
            <v>Summa rörelsens intäkter</v>
          </cell>
          <cell r="D183"/>
          <cell r="E183">
            <v>168165.42171250103</v>
          </cell>
          <cell r="F183">
            <v>328418.85482509795</v>
          </cell>
          <cell r="G183">
            <v>490161.35854179977</v>
          </cell>
          <cell r="H183">
            <v>678068.72791468818</v>
          </cell>
          <cell r="I183">
            <v>219357</v>
          </cell>
          <cell r="J183">
            <v>444418</v>
          </cell>
          <cell r="K183">
            <v>645676</v>
          </cell>
          <cell r="L183">
            <v>895840.24643000006</v>
          </cell>
          <cell r="M183">
            <v>224076.43404000017</v>
          </cell>
          <cell r="N183">
            <v>444751.20853000018</v>
          </cell>
          <cell r="O183">
            <v>663442.64857999736</v>
          </cell>
          <cell r="P183">
            <v>908627.02664999571</v>
          </cell>
          <cell r="Q183">
            <v>244486.54334000076</v>
          </cell>
          <cell r="R183">
            <v>478037.60957000084</v>
          </cell>
          <cell r="S183">
            <v>704707.78181999992</v>
          </cell>
          <cell r="T183">
            <v>975496.94506000227</v>
          </cell>
          <cell r="U183">
            <v>271312.0108800006</v>
          </cell>
          <cell r="V183">
            <v>514996.00205000245</v>
          </cell>
          <cell r="W183">
            <v>782084.84165999887</v>
          </cell>
          <cell r="X183">
            <v>1048996.9341897997</v>
          </cell>
          <cell r="Y183">
            <v>267652.3593926765</v>
          </cell>
          <cell r="Z183">
            <v>551751.38314449042</v>
          </cell>
          <cell r="AA183">
            <v>864780.57515802828</v>
          </cell>
          <cell r="AB183">
            <v>1193449.9360300044</v>
          </cell>
          <cell r="AC183">
            <v>541654.9807460825</v>
          </cell>
          <cell r="AD183">
            <v>1067299.1557591308</v>
          </cell>
          <cell r="AE183">
            <v>1642699.5650930121</v>
          </cell>
          <cell r="AF183">
            <v>2348781.2406072994</v>
          </cell>
          <cell r="AG183">
            <v>956747.09605236864</v>
          </cell>
          <cell r="AH183">
            <v>1710314.1816558721</v>
          </cell>
          <cell r="AI183">
            <v>2477248.3320293524</v>
          </cell>
        </row>
        <row r="184">
          <cell r="A184" t="str">
            <v>DeltaRörIntYTD</v>
          </cell>
          <cell r="B184" t="str">
            <v>Förändring rörelsens intäkter (år mot år) - YTD</v>
          </cell>
          <cell r="C184" t="str">
            <v>Förändring rörelsens intäkter (år mot år) - YTD</v>
          </cell>
          <cell r="D184"/>
          <cell r="E184">
            <v>142524.29801000003</v>
          </cell>
          <cell r="F184">
            <v>270047.94041999988</v>
          </cell>
          <cell r="G184">
            <v>407028.64893999975</v>
          </cell>
          <cell r="H184">
            <v>577118.69959999993</v>
          </cell>
          <cell r="I184">
            <v>0.30441203528164729</v>
          </cell>
          <cell r="J184">
            <v>0.35320488903317782</v>
          </cell>
          <cell r="K184">
            <v>0.31727234052240849</v>
          </cell>
          <cell r="L184">
            <v>0.32116437397878483</v>
          </cell>
          <cell r="M184">
            <v>2.1514854962459307E-2</v>
          </cell>
          <cell r="N184">
            <v>7.4976380344660143E-4</v>
          </cell>
          <cell r="O184">
            <v>2.7516352752769757E-2</v>
          </cell>
          <cell r="P184">
            <v>1.4273504981442864E-2</v>
          </cell>
          <cell r="Q184">
            <v>9.1085478878859538E-2</v>
          </cell>
          <cell r="R184">
            <v>7.4842744441368625E-2</v>
          </cell>
          <cell r="S184">
            <v>6.2198493461830706E-2</v>
          </cell>
          <cell r="T184">
            <v>7.3594463348232386E-2</v>
          </cell>
          <cell r="U184">
            <v>0.10972165246205146</v>
          </cell>
          <cell r="V184">
            <v>7.731272966837488E-2</v>
          </cell>
          <cell r="W184">
            <v>0.10980020632121112</v>
          </cell>
          <cell r="X184">
            <v>7.5346201238258637E-2</v>
          </cell>
          <cell r="Y184">
            <v>-1.3488719041424013E-2</v>
          </cell>
          <cell r="Z184">
            <v>7.1370226075889498E-2</v>
          </cell>
          <cell r="AA184">
            <v>0.10573754801653634</v>
          </cell>
          <cell r="AB184">
            <v>0.13770583796012148</v>
          </cell>
          <cell r="AC184">
            <v>1.0237257836065363</v>
          </cell>
          <cell r="AD184">
            <v>0.93438419615095158</v>
          </cell>
          <cell r="AE184">
            <v>0.89955650286528277</v>
          </cell>
          <cell r="AF184">
            <v>0.9680601336495851</v>
          </cell>
          <cell r="AG184">
            <v>0.76634043821499231</v>
          </cell>
          <cell r="AH184">
            <v>0.60246934744306824</v>
          </cell>
          <cell r="AI184">
            <v>0.50803493509726905</v>
          </cell>
        </row>
        <row r="185">
          <cell r="A185" t="str">
            <v>ProvisKostnYTD</v>
          </cell>
          <cell r="B185" t="str">
            <v>Rörelsens kostnader</v>
          </cell>
          <cell r="C185" t="str">
            <v>Provisionskostnader</v>
          </cell>
          <cell r="D185"/>
          <cell r="E185">
            <v>-23689.601227498999</v>
          </cell>
          <cell r="F185">
            <v>-43204.418004902</v>
          </cell>
          <cell r="G185">
            <v>-63982.150098199898</v>
          </cell>
          <cell r="H185">
            <v>-90742.093125311701</v>
          </cell>
          <cell r="I185">
            <v>-30628</v>
          </cell>
          <cell r="J185">
            <v>-60075</v>
          </cell>
          <cell r="K185">
            <v>-90952</v>
          </cell>
          <cell r="L185">
            <v>-126773.75357</v>
          </cell>
          <cell r="M185">
            <v>-36730.3578399998</v>
          </cell>
          <cell r="N185">
            <v>-73372.251279999895</v>
          </cell>
          <cell r="O185">
            <v>-106898.33105000301</v>
          </cell>
          <cell r="P185">
            <v>-143168.83213000299</v>
          </cell>
          <cell r="Q185">
            <v>-37249.958169999198</v>
          </cell>
          <cell r="R185">
            <v>-74359.438539998999</v>
          </cell>
          <cell r="S185">
            <v>-110748.70166000001</v>
          </cell>
          <cell r="T185">
            <v>-157331.36018999701</v>
          </cell>
          <cell r="U185">
            <v>-46853.549409999512</v>
          </cell>
          <cell r="V185">
            <v>-91916.027869997546</v>
          </cell>
          <cell r="W185">
            <v>-134325.59441999905</v>
          </cell>
          <cell r="X185">
            <v>-182956.0380100004</v>
          </cell>
          <cell r="Y185">
            <v>-50695.30768732354</v>
          </cell>
          <cell r="Z185">
            <v>-99658.466445546452</v>
          </cell>
          <cell r="AA185">
            <v>-150117.32314196974</v>
          </cell>
          <cell r="AB185">
            <v>-199968.45495999604</v>
          </cell>
          <cell r="AC185">
            <v>-69776.105223916471</v>
          </cell>
          <cell r="AD185">
            <v>-144622.16848086938</v>
          </cell>
          <cell r="AE185">
            <v>-224329.79513698816</v>
          </cell>
          <cell r="AF185">
            <v>-312269.93655269593</v>
          </cell>
          <cell r="AG185">
            <v>-128743.32793762907</v>
          </cell>
          <cell r="AH185">
            <v>-235054.28431413323</v>
          </cell>
          <cell r="AI185">
            <v>-333893.2634306401</v>
          </cell>
        </row>
        <row r="186">
          <cell r="A186" t="str">
            <v>RänteintYTD</v>
          </cell>
          <cell r="B186" t="str">
            <v>Rörelsens kostnader</v>
          </cell>
          <cell r="C186" t="str">
            <v>Rörelsens kostnader</v>
          </cell>
          <cell r="D186">
            <v>-83132.554363001997</v>
          </cell>
          <cell r="E186">
            <v>63763.097099999999</v>
          </cell>
          <cell r="F186">
            <v>132053.10553000003</v>
          </cell>
          <cell r="G186">
            <v>189645.04983999996</v>
          </cell>
          <cell r="H186">
            <v>246506.41571999999</v>
          </cell>
          <cell r="I186">
            <v>48842</v>
          </cell>
          <cell r="J186">
            <v>95434</v>
          </cell>
          <cell r="K186">
            <v>143301</v>
          </cell>
          <cell r="L186">
            <v>194066</v>
          </cell>
          <cell r="M186">
            <v>53028.598679999996</v>
          </cell>
          <cell r="N186">
            <v>103841.53089999998</v>
          </cell>
          <cell r="O186">
            <v>155172.24525999997</v>
          </cell>
          <cell r="P186">
            <v>211183.94102999996</v>
          </cell>
          <cell r="Q186">
            <v>53850.355750000002</v>
          </cell>
          <cell r="R186">
            <v>108051.32778000001</v>
          </cell>
          <cell r="S186">
            <v>162294.12680999999</v>
          </cell>
          <cell r="T186">
            <v>217933.34063999998</v>
          </cell>
          <cell r="U186">
            <v>51525.225509999997</v>
          </cell>
          <cell r="V186">
            <v>103340.28513999999</v>
          </cell>
          <cell r="W186">
            <v>156689.36841</v>
          </cell>
          <cell r="X186">
            <v>212097.28688</v>
          </cell>
          <cell r="Y186">
            <v>51593.082240000011</v>
          </cell>
          <cell r="Z186">
            <v>114265.36108999987</v>
          </cell>
          <cell r="AA186">
            <v>181538.44830999998</v>
          </cell>
          <cell r="AB186">
            <v>252600.7211900003</v>
          </cell>
          <cell r="AC186">
            <v>81524.754839999994</v>
          </cell>
          <cell r="AD186">
            <v>174754.43733000019</v>
          </cell>
          <cell r="AE186">
            <v>268958.01062000025</v>
          </cell>
          <cell r="AF186">
            <v>363802.39258000004</v>
          </cell>
          <cell r="AG186">
            <v>98286.143690000012</v>
          </cell>
          <cell r="AH186">
            <v>203562.62371999997</v>
          </cell>
          <cell r="AI186">
            <v>313149.28000999993</v>
          </cell>
        </row>
        <row r="187">
          <cell r="A187" t="str">
            <v>AllmAdminKostnYTD</v>
          </cell>
          <cell r="B187" t="str">
            <v>Av- och nedskrivningar av materiella och immateriella anläggningstillgångar</v>
          </cell>
          <cell r="C187" t="str">
            <v>Allmänna administrationskostnader</v>
          </cell>
          <cell r="D187">
            <v>-2091.2610400000003</v>
          </cell>
          <cell r="E187">
            <v>-83132.554363001997</v>
          </cell>
          <cell r="F187">
            <v>-166274.842361118</v>
          </cell>
          <cell r="G187">
            <v>-240446.34516121095</v>
          </cell>
          <cell r="H187">
            <v>-334151.29382859298</v>
          </cell>
          <cell r="I187">
            <v>-91991</v>
          </cell>
          <cell r="J187">
            <v>-186704</v>
          </cell>
          <cell r="K187">
            <v>-269263</v>
          </cell>
          <cell r="L187">
            <v>-372098.76228874602</v>
          </cell>
          <cell r="M187">
            <v>-97985.448179186991</v>
          </cell>
          <cell r="N187">
            <v>-197017.06761416601</v>
          </cell>
          <cell r="O187">
            <v>-283387.68916613096</v>
          </cell>
          <cell r="P187">
            <v>-396874.398527816</v>
          </cell>
          <cell r="Q187">
            <v>-113000.91337409819</v>
          </cell>
          <cell r="R187">
            <v>-234942.72086241405</v>
          </cell>
          <cell r="S187">
            <v>-345120.81036738405</v>
          </cell>
          <cell r="T187">
            <v>-488923.48236069101</v>
          </cell>
          <cell r="U187">
            <v>-137917.48711941601</v>
          </cell>
          <cell r="V187">
            <v>-279580.75146309001</v>
          </cell>
          <cell r="W187">
            <v>-400389.19606442802</v>
          </cell>
          <cell r="X187">
            <v>-540853.03769038897</v>
          </cell>
          <cell r="Y187">
            <v>-138496.15536188299</v>
          </cell>
          <cell r="Z187">
            <v>-283114.03149531799</v>
          </cell>
          <cell r="AA187">
            <v>-410380.49133630999</v>
          </cell>
          <cell r="AB187">
            <v>-568871.28547644801</v>
          </cell>
          <cell r="AC187">
            <v>-152075.96898124</v>
          </cell>
          <cell r="AD187">
            <v>-314588.27324521297</v>
          </cell>
          <cell r="AE187">
            <v>-462116.65156315302</v>
          </cell>
          <cell r="AF187">
            <v>-640398.31091582705</v>
          </cell>
          <cell r="AG187">
            <v>-172066.512440747</v>
          </cell>
          <cell r="AH187">
            <v>-364146.39115748805</v>
          </cell>
          <cell r="AI187">
            <v>-530415.038018469</v>
          </cell>
        </row>
        <row r="188">
          <cell r="A188" t="str">
            <v>AvskrYTD</v>
          </cell>
          <cell r="B188" t="str">
            <v>Övriga rörelsekostnader</v>
          </cell>
          <cell r="C188" t="str">
            <v>Av- och nedskrivningar av materiella och immateriella anläggningstillgångar</v>
          </cell>
          <cell r="D188">
            <v>-6911.3389599999991</v>
          </cell>
          <cell r="E188">
            <v>-2091.2610400000003</v>
          </cell>
          <cell r="F188">
            <v>-3907.5343899999998</v>
          </cell>
          <cell r="G188">
            <v>-5816.6201500000006</v>
          </cell>
          <cell r="H188">
            <v>-7460.7646199999999</v>
          </cell>
          <cell r="I188">
            <v>-1928</v>
          </cell>
          <cell r="J188">
            <v>-3956</v>
          </cell>
          <cell r="K188">
            <v>-6037</v>
          </cell>
          <cell r="L188">
            <v>-8220</v>
          </cell>
          <cell r="M188">
            <v>-2322.6096899999998</v>
          </cell>
          <cell r="N188">
            <v>-4290.5186400000002</v>
          </cell>
          <cell r="O188">
            <v>-6107.7731300000005</v>
          </cell>
          <cell r="P188">
            <v>-8059.0044199999993</v>
          </cell>
          <cell r="Q188">
            <v>-1971.1917599999979</v>
          </cell>
          <cell r="R188">
            <v>-4009.1808799999994</v>
          </cell>
          <cell r="S188">
            <v>-9127.0720099999999</v>
          </cell>
          <cell r="T188">
            <v>-12103.937610000001</v>
          </cell>
          <cell r="U188">
            <v>-4711.5806700000003</v>
          </cell>
          <cell r="V188">
            <v>-9550.7908200000002</v>
          </cell>
          <cell r="W188">
            <v>-14482.073780000017</v>
          </cell>
          <cell r="X188">
            <v>-19656.599200000026</v>
          </cell>
          <cell r="Y188">
            <v>-13607.147269999999</v>
          </cell>
          <cell r="Z188">
            <v>-27283.946859999993</v>
          </cell>
          <cell r="AA188">
            <v>-40881.436889999997</v>
          </cell>
          <cell r="AB188">
            <v>-63125.238150000179</v>
          </cell>
          <cell r="AC188">
            <v>-14416.619379999998</v>
          </cell>
          <cell r="AD188">
            <v>-31067.60022</v>
          </cell>
          <cell r="AE188">
            <v>-50168.808179999993</v>
          </cell>
          <cell r="AF188">
            <v>-84189.470720000012</v>
          </cell>
          <cell r="AG188">
            <v>-16981.514320000028</v>
          </cell>
          <cell r="AH188">
            <v>-34276.517640000005</v>
          </cell>
          <cell r="AI188">
            <v>-51987.406860000418</v>
          </cell>
        </row>
        <row r="189">
          <cell r="A189" t="str">
            <v>ÖvrRörKostnYTD</v>
          </cell>
          <cell r="B189" t="str">
            <v>Summa rörelsens kostnader före kreditförluster</v>
          </cell>
          <cell r="C189" t="str">
            <v>Övriga rörelsekostnader</v>
          </cell>
          <cell r="D189">
            <v>-92135.154363001988</v>
          </cell>
          <cell r="E189">
            <v>-6911.3389599999991</v>
          </cell>
          <cell r="F189">
            <v>-15219.458987834001</v>
          </cell>
          <cell r="G189">
            <v>-29701.985639584993</v>
          </cell>
          <cell r="H189">
            <v>-41127.933561336002</v>
          </cell>
          <cell r="I189">
            <v>-10424</v>
          </cell>
          <cell r="J189">
            <v>-17542</v>
          </cell>
          <cell r="K189">
            <v>-25792</v>
          </cell>
          <cell r="L189">
            <v>-30679.246429999999</v>
          </cell>
          <cell r="M189">
            <v>-9130.7057150000001</v>
          </cell>
          <cell r="N189">
            <v>-17409.240033334001</v>
          </cell>
          <cell r="O189">
            <v>-25565.022748334999</v>
          </cell>
          <cell r="P189">
            <v>-38312.465983335998</v>
          </cell>
          <cell r="Q189">
            <v>-9123.4544050000004</v>
          </cell>
          <cell r="R189">
            <v>-15650.191536666998</v>
          </cell>
          <cell r="S189">
            <v>-23328.964986667001</v>
          </cell>
          <cell r="T189">
            <v>-33808.522265226406</v>
          </cell>
          <cell r="U189">
            <v>-9527.3120200000012</v>
          </cell>
          <cell r="V189">
            <v>-16088.59114</v>
          </cell>
          <cell r="W189">
            <v>-24908.35586</v>
          </cell>
          <cell r="X189">
            <v>-68804.060339999996</v>
          </cell>
          <cell r="Y189">
            <v>-12138.12326</v>
          </cell>
          <cell r="Z189">
            <v>-19639.469059999999</v>
          </cell>
          <cell r="AA189">
            <v>-27185.113809999999</v>
          </cell>
          <cell r="AB189">
            <v>-33525.571680000001</v>
          </cell>
          <cell r="AC189">
            <v>-12397.329959999999</v>
          </cell>
          <cell r="AD189">
            <v>-18621.073759999999</v>
          </cell>
          <cell r="AE189">
            <v>-29180.690309999998</v>
          </cell>
          <cell r="AF189">
            <v>-38005.066209999997</v>
          </cell>
          <cell r="AG189">
            <v>-13392.2520864995</v>
          </cell>
          <cell r="AH189">
            <v>-20374.692170817998</v>
          </cell>
          <cell r="AI189">
            <v>-28856.779106060996</v>
          </cell>
        </row>
        <row r="190">
          <cell r="A190" t="str">
            <v>RörelsensKostnYTD</v>
          </cell>
          <cell r="B190" t="str">
            <v>Förändring rörelsens kostnader (år mot år) - YTD</v>
          </cell>
          <cell r="C190" t="str">
            <v>Summa rörelsens kostnader före kreditförluster</v>
          </cell>
          <cell r="D190"/>
          <cell r="E190">
            <v>-92135.154363001988</v>
          </cell>
          <cell r="F190">
            <v>-185401.83573895198</v>
          </cell>
          <cell r="G190">
            <v>-275964.95095079596</v>
          </cell>
          <cell r="H190">
            <v>-382739.99200992897</v>
          </cell>
          <cell r="I190">
            <v>-104343</v>
          </cell>
          <cell r="J190">
            <v>-208202</v>
          </cell>
          <cell r="K190">
            <v>-301092</v>
          </cell>
          <cell r="L190">
            <v>-410998.00871874602</v>
          </cell>
          <cell r="M190">
            <v>-109438.76358418699</v>
          </cell>
          <cell r="N190">
            <v>-218716.82628750001</v>
          </cell>
          <cell r="O190">
            <v>-315060.48504446592</v>
          </cell>
          <cell r="P190">
            <v>-443245.86893115198</v>
          </cell>
          <cell r="Q190">
            <v>-124095.55953909819</v>
          </cell>
          <cell r="R190">
            <v>-254602.09327908105</v>
          </cell>
          <cell r="S190">
            <v>-377576.84736405103</v>
          </cell>
          <cell r="T190">
            <v>-534835.94223591744</v>
          </cell>
          <cell r="U190">
            <v>-152156.37980941602</v>
          </cell>
          <cell r="V190">
            <v>-305220.13342308998</v>
          </cell>
          <cell r="W190">
            <v>-439779.62570442806</v>
          </cell>
          <cell r="X190">
            <v>-629313.69723038899</v>
          </cell>
          <cell r="Y190">
            <v>-164241.42589188297</v>
          </cell>
          <cell r="Z190">
            <v>-330037.44741531793</v>
          </cell>
          <cell r="AA190">
            <v>-478447.04203631001</v>
          </cell>
          <cell r="AB190">
            <v>-665522.09530644829</v>
          </cell>
          <cell r="AC190">
            <v>-178889.91832123999</v>
          </cell>
          <cell r="AD190">
            <v>-364276.94722521299</v>
          </cell>
          <cell r="AE190">
            <v>-541466.15005315305</v>
          </cell>
          <cell r="AF190">
            <v>-762592.847845827</v>
          </cell>
          <cell r="AG190">
            <v>-202440.27884724652</v>
          </cell>
          <cell r="AH190">
            <v>-418797.60096830607</v>
          </cell>
          <cell r="AI190">
            <v>-611259.22398453043</v>
          </cell>
        </row>
        <row r="191">
          <cell r="A191" t="str">
            <v>DeltaRörKostnYTD</v>
          </cell>
          <cell r="B191" t="str">
            <v>Förändring rörelsens kostnader (år mot år) - YTD</v>
          </cell>
          <cell r="C191" t="str">
            <v>Förändring rörelsens kostnader (år mot år) - YTD</v>
          </cell>
          <cell r="D191"/>
          <cell r="E191">
            <v>168165.42171250103</v>
          </cell>
          <cell r="F191">
            <v>328418.85482509795</v>
          </cell>
          <cell r="G191">
            <v>490161.35854179977</v>
          </cell>
          <cell r="H191">
            <v>678068.72791468818</v>
          </cell>
          <cell r="I191">
            <v>0.13249932364470229</v>
          </cell>
          <cell r="J191">
            <v>0.12297701460276222</v>
          </cell>
          <cell r="K191">
            <v>9.1051595366123728E-2</v>
          </cell>
          <cell r="L191">
            <v>7.3830844172886989E-2</v>
          </cell>
          <cell r="M191">
            <v>4.8836659710636887E-2</v>
          </cell>
          <cell r="N191">
            <v>5.0503003273263403E-2</v>
          </cell>
          <cell r="O191">
            <v>4.6392747215023622E-2</v>
          </cell>
          <cell r="P191">
            <v>7.8462327136173071E-2</v>
          </cell>
          <cell r="Q191">
            <v>0.13392691469541584</v>
          </cell>
          <cell r="R191">
            <v>0.16407181651589253</v>
          </cell>
          <cell r="S191">
            <v>0.1984265412108468</v>
          </cell>
          <cell r="T191">
            <v>0.20663491692686664</v>
          </cell>
          <cell r="U191">
            <v>0.22612267815656084</v>
          </cell>
          <cell r="V191">
            <v>0.19881234868137621</v>
          </cell>
          <cell r="W191">
            <v>0.16474203536214849</v>
          </cell>
          <cell r="X191">
            <v>0.17664810371475959</v>
          </cell>
          <cell r="Y191">
            <v>7.942516835379565E-2</v>
          </cell>
          <cell r="Z191">
            <v>8.1309557511485275E-2</v>
          </cell>
          <cell r="AA191">
            <v>8.7924528722642448E-2</v>
          </cell>
          <cell r="AB191">
            <v>5.7536326057120002E-2</v>
          </cell>
          <cell r="AC191">
            <v>8.9188780174131344E-2</v>
          </cell>
          <cell r="AD191">
            <v>0.10374428743780761</v>
          </cell>
          <cell r="AE191">
            <v>0.13171595282234061</v>
          </cell>
          <cell r="AF191">
            <v>0.14585654364289913</v>
          </cell>
          <cell r="AG191">
            <v>0.13164722051980693</v>
          </cell>
          <cell r="AH191">
            <v>0.14966814166636211</v>
          </cell>
          <cell r="AI191">
            <v>0.12889646734985405</v>
          </cell>
        </row>
        <row r="192">
          <cell r="A192" t="str">
            <v>DeltaRörIntYTD</v>
          </cell>
          <cell r="B192" t="str">
            <v>Resultat före kreditförluster</v>
          </cell>
          <cell r="C192" t="str">
            <v>Förändring rörelsens intäkter (år mot år) - YTD</v>
          </cell>
          <cell r="D192">
            <v>76030.267349499045</v>
          </cell>
          <cell r="E192">
            <v>-2091.2610400000003</v>
          </cell>
          <cell r="F192">
            <v>-3907.5343899999998</v>
          </cell>
          <cell r="G192">
            <v>-5816.6201500000006</v>
          </cell>
          <cell r="H192">
            <v>-7460.7646199999999</v>
          </cell>
          <cell r="I192">
            <v>0.30441203528164729</v>
          </cell>
          <cell r="J192">
            <v>0.35320488903317782</v>
          </cell>
          <cell r="K192">
            <v>0.31727234052240849</v>
          </cell>
          <cell r="L192">
            <v>0.32116437397878483</v>
          </cell>
          <cell r="M192">
            <v>2.1514854962459307E-2</v>
          </cell>
          <cell r="N192">
            <v>7.4976380344660143E-4</v>
          </cell>
          <cell r="O192">
            <v>2.7516352752769757E-2</v>
          </cell>
          <cell r="P192">
            <v>1.4273504981442864E-2</v>
          </cell>
          <cell r="Q192">
            <v>9.1085478878859538E-2</v>
          </cell>
          <cell r="R192">
            <v>7.4842744441368625E-2</v>
          </cell>
          <cell r="S192">
            <v>6.2198493461830706E-2</v>
          </cell>
          <cell r="T192">
            <v>7.3594463348232386E-2</v>
          </cell>
          <cell r="U192">
            <v>0.10972165246205146</v>
          </cell>
          <cell r="V192">
            <v>7.731272966837488E-2</v>
          </cell>
          <cell r="W192">
            <v>0.10980020632121112</v>
          </cell>
          <cell r="X192">
            <v>7.5346201238258637E-2</v>
          </cell>
          <cell r="Y192">
            <v>-1.3488719041424013E-2</v>
          </cell>
          <cell r="Z192">
            <v>7.1370226075889498E-2</v>
          </cell>
          <cell r="AA192">
            <v>0.10573754801653634</v>
          </cell>
          <cell r="AB192">
            <v>0.13770583796012148</v>
          </cell>
          <cell r="AC192">
            <v>1.0237257836065363</v>
          </cell>
          <cell r="AD192">
            <v>0.93438419615095158</v>
          </cell>
          <cell r="AE192">
            <v>0.89955650286528277</v>
          </cell>
          <cell r="AF192">
            <v>0.9680601336495851</v>
          </cell>
          <cell r="AG192">
            <v>0.76634043821499231</v>
          </cell>
          <cell r="AH192">
            <v>0.60246934744306824</v>
          </cell>
          <cell r="AI192">
            <v>0.50803493509726905</v>
          </cell>
        </row>
        <row r="193">
          <cell r="A193" t="str">
            <v>ResFKreditförlYTD</v>
          </cell>
          <cell r="B193" t="str">
            <v>Resultat före kreditförluster</v>
          </cell>
          <cell r="C193" t="str">
            <v>Resultat före kreditförluster</v>
          </cell>
          <cell r="D193"/>
          <cell r="E193">
            <v>76030.267349499045</v>
          </cell>
          <cell r="F193">
            <v>143017.01908614597</v>
          </cell>
          <cell r="G193">
            <v>214196.40759100381</v>
          </cell>
          <cell r="H193">
            <v>295328.7359047592</v>
          </cell>
          <cell r="I193">
            <v>115014</v>
          </cell>
          <cell r="J193">
            <v>236216</v>
          </cell>
          <cell r="K193">
            <v>344584</v>
          </cell>
          <cell r="L193">
            <v>484842.23771125404</v>
          </cell>
          <cell r="M193">
            <v>114637.67045581318</v>
          </cell>
          <cell r="N193">
            <v>226034.38224250017</v>
          </cell>
          <cell r="O193">
            <v>348382.16353553144</v>
          </cell>
          <cell r="P193">
            <v>465381.15771884372</v>
          </cell>
          <cell r="Q193">
            <v>120390.98380090257</v>
          </cell>
          <cell r="R193">
            <v>223435.5162909198</v>
          </cell>
          <cell r="S193">
            <v>327130.93445594888</v>
          </cell>
          <cell r="T193">
            <v>440661.00282408483</v>
          </cell>
          <cell r="U193">
            <v>119155.63107058458</v>
          </cell>
          <cell r="V193">
            <v>209775.86862691247</v>
          </cell>
          <cell r="W193">
            <v>342305.21595557081</v>
          </cell>
          <cell r="X193">
            <v>419683.23695941071</v>
          </cell>
          <cell r="Y193">
            <v>103410.93350079353</v>
          </cell>
          <cell r="Z193">
            <v>221713.93572917249</v>
          </cell>
          <cell r="AA193">
            <v>386333.53312171827</v>
          </cell>
          <cell r="AB193">
            <v>527927.84072355612</v>
          </cell>
          <cell r="AC193">
            <v>362765.0624248425</v>
          </cell>
          <cell r="AD193">
            <v>703022.20853391779</v>
          </cell>
          <cell r="AE193">
            <v>1101233.415039859</v>
          </cell>
          <cell r="AF193">
            <v>1586188.3927614724</v>
          </cell>
          <cell r="AG193">
            <v>754306.81720512209</v>
          </cell>
          <cell r="AH193">
            <v>1291516.5806875662</v>
          </cell>
          <cell r="AI193">
            <v>1865989.108044822</v>
          </cell>
        </row>
        <row r="194">
          <cell r="A194" t="str">
            <v>AvskrYTD</v>
          </cell>
          <cell r="B194" t="str">
            <v>Kreditförluster, netto</v>
          </cell>
          <cell r="C194" t="str">
            <v>Rörelsens kostnader</v>
          </cell>
          <cell r="D194">
            <v>-114.011</v>
          </cell>
          <cell r="E194">
            <v>-2091.2610400000003</v>
          </cell>
          <cell r="F194">
            <v>-3907.5343899999998</v>
          </cell>
          <cell r="G194">
            <v>-5816.6201500000006</v>
          </cell>
          <cell r="H194">
            <v>-7460.7646199999999</v>
          </cell>
          <cell r="I194">
            <v>-1928</v>
          </cell>
          <cell r="J194">
            <v>-3956</v>
          </cell>
          <cell r="K194">
            <v>-6037</v>
          </cell>
          <cell r="L194">
            <v>-8220</v>
          </cell>
          <cell r="M194">
            <v>-2322.6096899999998</v>
          </cell>
          <cell r="N194">
            <v>-4290.5186400000002</v>
          </cell>
          <cell r="O194">
            <v>-6107.7731300000005</v>
          </cell>
          <cell r="P194">
            <v>-8059.0044199999993</v>
          </cell>
          <cell r="Q194">
            <v>-1971.1917599999979</v>
          </cell>
          <cell r="R194">
            <v>-4009.1808799999994</v>
          </cell>
          <cell r="S194">
            <v>-9127.0720099999999</v>
          </cell>
          <cell r="T194">
            <v>-12103.937610000001</v>
          </cell>
          <cell r="U194">
            <v>-4711.5806700000003</v>
          </cell>
          <cell r="V194">
            <v>-9550.7908200000002</v>
          </cell>
          <cell r="W194">
            <v>-14482.073780000017</v>
          </cell>
          <cell r="X194">
            <v>-19656.599200000026</v>
          </cell>
          <cell r="Y194">
            <v>-13607.147269999999</v>
          </cell>
          <cell r="Z194">
            <v>-27283.946859999993</v>
          </cell>
          <cell r="AA194">
            <v>-40881.436889999997</v>
          </cell>
          <cell r="AB194">
            <v>-63125.238150000179</v>
          </cell>
          <cell r="AC194">
            <v>-14416.619379999998</v>
          </cell>
          <cell r="AD194">
            <v>-31067.60022</v>
          </cell>
          <cell r="AE194">
            <v>-50168.808179999993</v>
          </cell>
          <cell r="AF194">
            <v>-84189.470720000012</v>
          </cell>
          <cell r="AG194">
            <v>-16981.514320000028</v>
          </cell>
          <cell r="AH194">
            <v>-34276.517640000005</v>
          </cell>
          <cell r="AI194">
            <v>-51987.406860000418</v>
          </cell>
        </row>
        <row r="195">
          <cell r="A195" t="str">
            <v>KreditFörlYTD</v>
          </cell>
          <cell r="B195" t="str">
            <v>Resultat från andelar i intresseföretag</v>
          </cell>
          <cell r="C195" t="str">
            <v>Kreditförluster, netto</v>
          </cell>
          <cell r="D195"/>
          <cell r="E195">
            <v>-114.011</v>
          </cell>
          <cell r="F195">
            <v>-216.30900000000003</v>
          </cell>
          <cell r="G195">
            <v>-125.58000000000004</v>
          </cell>
          <cell r="H195">
            <v>390.803</v>
          </cell>
          <cell r="I195">
            <v>-101</v>
          </cell>
          <cell r="J195">
            <v>-317</v>
          </cell>
          <cell r="K195">
            <v>-363</v>
          </cell>
          <cell r="L195">
            <v>-216</v>
          </cell>
          <cell r="M195">
            <v>-131.101</v>
          </cell>
          <cell r="N195">
            <v>-352.74900000000002</v>
          </cell>
          <cell r="O195">
            <v>-522.67399999999998</v>
          </cell>
          <cell r="P195">
            <v>-504.995</v>
          </cell>
          <cell r="Q195">
            <v>214.654</v>
          </cell>
          <cell r="R195">
            <v>283.20799999999997</v>
          </cell>
          <cell r="S195">
            <v>365.36499999999995</v>
          </cell>
          <cell r="T195">
            <v>390.65299999999996</v>
          </cell>
          <cell r="U195">
            <v>351.78980999999999</v>
          </cell>
          <cell r="V195">
            <v>-349.31218999999999</v>
          </cell>
          <cell r="W195">
            <v>-786.83319000000006</v>
          </cell>
          <cell r="X195">
            <v>-1160.976290000001</v>
          </cell>
          <cell r="Y195">
            <v>-1181.4269999999999</v>
          </cell>
          <cell r="Z195">
            <v>470.39859999999777</v>
          </cell>
          <cell r="AA195">
            <v>16.032560000000103</v>
          </cell>
          <cell r="AB195">
            <v>329.80080000000072</v>
          </cell>
          <cell r="AC195">
            <v>522.5798299999999</v>
          </cell>
          <cell r="AD195">
            <v>-4444.8779500000001</v>
          </cell>
          <cell r="AE195">
            <v>-4855.6734200000001</v>
          </cell>
          <cell r="AF195">
            <v>-3871.4396299999999</v>
          </cell>
          <cell r="AG195">
            <v>1434.9887600000015</v>
          </cell>
          <cell r="AH195">
            <v>575.65556000000015</v>
          </cell>
          <cell r="AI195">
            <v>53.251589999999851</v>
          </cell>
        </row>
        <row r="196">
          <cell r="A196" t="str">
            <v>AndIntressebolYTD</v>
          </cell>
          <cell r="B196" t="str">
            <v>Rörelseresultat</v>
          </cell>
          <cell r="C196" t="str">
            <v>Resultat från andelar i intresseföretag</v>
          </cell>
          <cell r="D196">
            <v>75916.256349499046</v>
          </cell>
          <cell r="E196">
            <v>-2091.2610400000003</v>
          </cell>
          <cell r="F196">
            <v>-3907.5343899999998</v>
          </cell>
          <cell r="G196">
            <v>-5816.6201500000006</v>
          </cell>
          <cell r="H196">
            <v>-7460.7646199999999</v>
          </cell>
          <cell r="I196">
            <v>-1928</v>
          </cell>
          <cell r="J196">
            <v>-3956</v>
          </cell>
          <cell r="K196">
            <v>-6037</v>
          </cell>
          <cell r="L196">
            <v>-8220</v>
          </cell>
          <cell r="M196">
            <v>-2322.6096899999998</v>
          </cell>
          <cell r="N196">
            <v>-4290.5186400000002</v>
          </cell>
          <cell r="O196">
            <v>-6107.7731300000005</v>
          </cell>
          <cell r="P196">
            <v>-8059.0044199999993</v>
          </cell>
          <cell r="Q196">
            <v>-1971.1917599999979</v>
          </cell>
          <cell r="R196">
            <v>-4009.1808799999994</v>
          </cell>
          <cell r="S196">
            <v>-9127.0720099999999</v>
          </cell>
          <cell r="T196">
            <v>-12103.937610000001</v>
          </cell>
          <cell r="U196">
            <v>-4711.5806700000003</v>
          </cell>
          <cell r="V196">
            <v>-9550.7908200000002</v>
          </cell>
          <cell r="W196">
            <v>-14482.073780000017</v>
          </cell>
          <cell r="X196">
            <v>-655.20000000000005</v>
          </cell>
          <cell r="Y196">
            <v>-2265.2460000000001</v>
          </cell>
          <cell r="Z196">
            <v>-4759.8389999999999</v>
          </cell>
          <cell r="AA196">
            <v>-6400.6119999999992</v>
          </cell>
          <cell r="AB196">
            <v>-8241.9470000000001</v>
          </cell>
          <cell r="AC196">
            <v>-2393.0970000000002</v>
          </cell>
          <cell r="AD196">
            <v>-4488.3339999999998</v>
          </cell>
          <cell r="AE196">
            <v>-5828.2510000000002</v>
          </cell>
          <cell r="AF196">
            <v>-5828.2510000000002</v>
          </cell>
          <cell r="AG196">
            <v>-16981.514320000028</v>
          </cell>
          <cell r="AH196">
            <v>-34276.517640000005</v>
          </cell>
          <cell r="AI196">
            <v>-51987.406860000418</v>
          </cell>
        </row>
        <row r="197">
          <cell r="A197" t="str">
            <v>RörelseresYTD</v>
          </cell>
          <cell r="B197" t="str">
            <v>Förändring rörelseresultat (år mot år) - YTD</v>
          </cell>
          <cell r="C197" t="str">
            <v>Rörelseresultat</v>
          </cell>
          <cell r="D197"/>
          <cell r="E197">
            <v>75916.256349499046</v>
          </cell>
          <cell r="F197">
            <v>142800.71008614596</v>
          </cell>
          <cell r="G197">
            <v>214070.82759100382</v>
          </cell>
          <cell r="H197">
            <v>295719.53890475922</v>
          </cell>
          <cell r="I197">
            <v>114913</v>
          </cell>
          <cell r="J197">
            <v>235899</v>
          </cell>
          <cell r="K197">
            <v>344221</v>
          </cell>
          <cell r="L197">
            <v>484626.23771125404</v>
          </cell>
          <cell r="M197">
            <v>114506.56945581318</v>
          </cell>
          <cell r="N197">
            <v>225681.63324250016</v>
          </cell>
          <cell r="O197">
            <v>347859.48953553144</v>
          </cell>
          <cell r="P197">
            <v>464876.16271884373</v>
          </cell>
          <cell r="Q197">
            <v>120605.63780090256</v>
          </cell>
          <cell r="R197">
            <v>223718.72429091981</v>
          </cell>
          <cell r="S197">
            <v>327496.29945594887</v>
          </cell>
          <cell r="T197">
            <v>441051.65582408482</v>
          </cell>
          <cell r="U197">
            <v>119507.42088058458</v>
          </cell>
          <cell r="V197">
            <v>209426.55643691248</v>
          </cell>
          <cell r="W197">
            <v>341518.38276557083</v>
          </cell>
          <cell r="X197">
            <v>417867.06066941068</v>
          </cell>
          <cell r="Y197">
            <v>99964.260500793534</v>
          </cell>
          <cell r="Z197">
            <v>217424.49532917247</v>
          </cell>
          <cell r="AA197">
            <v>379948.95368171827</v>
          </cell>
          <cell r="AB197">
            <v>520015.6945235561</v>
          </cell>
          <cell r="AC197">
            <v>360894.54525484249</v>
          </cell>
          <cell r="AD197">
            <v>694088.99658391776</v>
          </cell>
          <cell r="AE197">
            <v>1090549.4906198592</v>
          </cell>
          <cell r="AF197">
            <v>1576488.7021314725</v>
          </cell>
          <cell r="AG197">
            <v>755741.80596512207</v>
          </cell>
          <cell r="AH197">
            <v>1292092.2362475663</v>
          </cell>
          <cell r="AI197">
            <v>1866042.359634822</v>
          </cell>
        </row>
        <row r="198">
          <cell r="A198" t="str">
            <v>DeltaRörresYTD</v>
          </cell>
          <cell r="B198" t="str">
            <v>Förändring rörelseresultat (år mot år) - YTD</v>
          </cell>
          <cell r="C198" t="str">
            <v>Förändring rörelseresultat (år mot år) - YTD</v>
          </cell>
          <cell r="D198"/>
          <cell r="E198">
            <v>-92135.154363001988</v>
          </cell>
          <cell r="F198">
            <v>-185401.83573895198</v>
          </cell>
          <cell r="G198">
            <v>-275964.95095079596</v>
          </cell>
          <cell r="H198">
            <v>-382739.99200992897</v>
          </cell>
          <cell r="I198">
            <v>0.5136810681360513</v>
          </cell>
          <cell r="J198">
            <v>0.65194556706119711</v>
          </cell>
          <cell r="K198">
            <v>0.60797715351321258</v>
          </cell>
          <cell r="L198">
            <v>0.63880357553017486</v>
          </cell>
          <cell r="M198">
            <v>-3.5368543523084384E-3</v>
          </cell>
          <cell r="N198">
            <v>-4.3312463204591145E-2</v>
          </cell>
          <cell r="O198">
            <v>1.0570213715988874E-2</v>
          </cell>
          <cell r="P198">
            <v>-4.0753210320770172E-2</v>
          </cell>
          <cell r="Q198">
            <v>5.3263916420471791E-2</v>
          </cell>
          <cell r="R198">
            <v>-8.6976902966275915E-3</v>
          </cell>
          <cell r="S198">
            <v>-5.8538549880504553E-2</v>
          </cell>
          <cell r="T198">
            <v>-5.1249147203892953E-2</v>
          </cell>
          <cell r="U198">
            <v>-9.1058506081691526E-3</v>
          </cell>
          <cell r="V198">
            <v>-6.3884540282922675E-2</v>
          </cell>
          <cell r="W198">
            <v>4.2816005350033048E-2</v>
          </cell>
          <cell r="X198">
            <v>-5.2566620822122934E-2</v>
          </cell>
          <cell r="Y198">
            <v>-0.16353093586815137</v>
          </cell>
          <cell r="Z198">
            <v>3.8189707305192222E-2</v>
          </cell>
          <cell r="AA198">
            <v>0.11252855733545508</v>
          </cell>
          <cell r="AB198">
            <v>0.24445246698915746</v>
          </cell>
          <cell r="AC198">
            <v>2.6102357327194716</v>
          </cell>
          <cell r="AD198">
            <v>2.1923219853084781</v>
          </cell>
          <cell r="AE198">
            <v>1.8702526485529112</v>
          </cell>
          <cell r="AF198">
            <v>2.0316175429587142</v>
          </cell>
          <cell r="AG198">
            <v>1.0940793256696679</v>
          </cell>
          <cell r="AH198">
            <v>0.8615656531177236</v>
          </cell>
          <cell r="AI198">
            <v>0.71110286666053013</v>
          </cell>
        </row>
        <row r="199">
          <cell r="A199" t="str">
            <v>DeltaRörKostnYTD</v>
          </cell>
          <cell r="B199" t="str">
            <v>Skatt på periodens resultat</v>
          </cell>
          <cell r="C199" t="str">
            <v>Förändring rörelsens kostnader (år mot år) - YTD</v>
          </cell>
          <cell r="D199">
            <v>-10738.354000000001</v>
          </cell>
          <cell r="E199">
            <v>76030.267349499045</v>
          </cell>
          <cell r="F199">
            <v>143017.01908614597</v>
          </cell>
          <cell r="G199">
            <v>214196.40759100381</v>
          </cell>
          <cell r="H199">
            <v>295328.7359047592</v>
          </cell>
          <cell r="I199">
            <v>0.13249932364470229</v>
          </cell>
          <cell r="J199">
            <v>0.12297701460276222</v>
          </cell>
          <cell r="K199">
            <v>9.1051595366123728E-2</v>
          </cell>
          <cell r="L199">
            <v>7.3830844172886989E-2</v>
          </cell>
          <cell r="M199">
            <v>4.8836659710636887E-2</v>
          </cell>
          <cell r="N199">
            <v>5.0503003273263403E-2</v>
          </cell>
          <cell r="O199">
            <v>4.6392747215023622E-2</v>
          </cell>
          <cell r="P199">
            <v>7.8462327136173071E-2</v>
          </cell>
          <cell r="Q199">
            <v>0.13392691469541584</v>
          </cell>
          <cell r="R199">
            <v>0.16407181651589253</v>
          </cell>
          <cell r="S199">
            <v>0.1984265412108468</v>
          </cell>
          <cell r="T199">
            <v>0.20663491692686664</v>
          </cell>
          <cell r="U199">
            <v>0.22612267815656084</v>
          </cell>
          <cell r="V199">
            <v>0.19881234868137621</v>
          </cell>
          <cell r="W199">
            <v>0.16474203536214849</v>
          </cell>
          <cell r="X199">
            <v>0.17664810371475959</v>
          </cell>
          <cell r="Y199">
            <v>7.942516835379565E-2</v>
          </cell>
          <cell r="Z199">
            <v>8.1309557511485275E-2</v>
          </cell>
          <cell r="AA199">
            <v>8.7924528722642448E-2</v>
          </cell>
          <cell r="AB199">
            <v>5.7536326057120002E-2</v>
          </cell>
          <cell r="AC199">
            <v>8.9188780174131344E-2</v>
          </cell>
          <cell r="AD199">
            <v>0.10374428743780761</v>
          </cell>
          <cell r="AE199">
            <v>0.13171595282234061</v>
          </cell>
          <cell r="AF199">
            <v>0.14585654364289913</v>
          </cell>
          <cell r="AG199">
            <v>0.13164722051980693</v>
          </cell>
          <cell r="AH199">
            <v>0.14966814166636211</v>
          </cell>
          <cell r="AI199">
            <v>0.12889646734985405</v>
          </cell>
        </row>
        <row r="200">
          <cell r="A200" t="str">
            <v>SkattYTD</v>
          </cell>
          <cell r="B200" t="str">
            <v>Periodens resultat</v>
          </cell>
          <cell r="C200" t="str">
            <v>Skatt på periodens resultat</v>
          </cell>
          <cell r="D200">
            <v>65177.902349499047</v>
          </cell>
          <cell r="E200">
            <v>-10738.354000000001</v>
          </cell>
          <cell r="F200">
            <v>-22164.47</v>
          </cell>
          <cell r="G200">
            <v>-32732.828999999994</v>
          </cell>
          <cell r="H200">
            <v>-46160.185880000012</v>
          </cell>
          <cell r="I200">
            <v>-15848</v>
          </cell>
          <cell r="J200">
            <v>-32833</v>
          </cell>
          <cell r="K200">
            <v>-47555</v>
          </cell>
          <cell r="L200">
            <v>-69651</v>
          </cell>
          <cell r="M200">
            <v>-16270.383999999998</v>
          </cell>
          <cell r="N200">
            <v>-33305.695</v>
          </cell>
          <cell r="O200">
            <v>-50022.945</v>
          </cell>
          <cell r="P200">
            <v>-65958.337999999989</v>
          </cell>
          <cell r="Q200">
            <v>-17394.672999999999</v>
          </cell>
          <cell r="R200">
            <v>-31957.673259999996</v>
          </cell>
          <cell r="S200">
            <v>-47005.682999999997</v>
          </cell>
          <cell r="T200">
            <v>-62509.771000000001</v>
          </cell>
          <cell r="U200">
            <v>-15879.55301</v>
          </cell>
          <cell r="V200">
            <v>-26573.957000000002</v>
          </cell>
          <cell r="W200">
            <v>-52333.276170000005</v>
          </cell>
          <cell r="X200">
            <v>-68796.784999999989</v>
          </cell>
          <cell r="Y200">
            <v>-12955.755999999999</v>
          </cell>
          <cell r="Z200">
            <v>-29315.505030000004</v>
          </cell>
          <cell r="AA200">
            <v>-54083.800150000003</v>
          </cell>
          <cell r="AB200">
            <v>-73082.880150000026</v>
          </cell>
          <cell r="AC200">
            <v>-56157.469949999999</v>
          </cell>
          <cell r="AD200">
            <v>-108630.24</v>
          </cell>
          <cell r="AE200">
            <v>-173964.14377</v>
          </cell>
          <cell r="AF200">
            <v>-241884.47688</v>
          </cell>
          <cell r="AG200">
            <v>-124055.72120999999</v>
          </cell>
          <cell r="AH200">
            <v>-209774.96028000003</v>
          </cell>
          <cell r="AI200">
            <v>-302666.91411000001</v>
          </cell>
        </row>
        <row r="201">
          <cell r="A201" t="str">
            <v>PeriodensResYTD</v>
          </cell>
          <cell r="B201" t="str">
            <v>Förändring periodens resultat (år mot år) - YTD</v>
          </cell>
          <cell r="C201" t="str">
            <v>Periodens resultat</v>
          </cell>
          <cell r="D201"/>
          <cell r="E201">
            <v>65177.902349499047</v>
          </cell>
          <cell r="F201">
            <v>120636.24008614596</v>
          </cell>
          <cell r="G201">
            <v>181337.99859100382</v>
          </cell>
          <cell r="H201">
            <v>249559.35302475921</v>
          </cell>
          <cell r="I201">
            <v>99065</v>
          </cell>
          <cell r="J201">
            <v>203066</v>
          </cell>
          <cell r="K201">
            <v>296666</v>
          </cell>
          <cell r="L201">
            <v>414975.23771125404</v>
          </cell>
          <cell r="M201">
            <v>98236.185455813189</v>
          </cell>
          <cell r="N201">
            <v>192375.93824250015</v>
          </cell>
          <cell r="O201">
            <v>297836.54453553143</v>
          </cell>
          <cell r="P201">
            <v>398917.82471884374</v>
          </cell>
          <cell r="Q201">
            <v>103210.96480090257</v>
          </cell>
          <cell r="R201">
            <v>191761.05103091983</v>
          </cell>
          <cell r="S201">
            <v>280490.61645594885</v>
          </cell>
          <cell r="T201">
            <v>378541.88482408482</v>
          </cell>
          <cell r="U201">
            <v>103627.86787058458</v>
          </cell>
          <cell r="V201">
            <v>182852.59943691248</v>
          </cell>
          <cell r="W201">
            <v>289185.1065955708</v>
          </cell>
          <cell r="X201">
            <v>349070.27566941071</v>
          </cell>
          <cell r="Y201">
            <v>87008.504500793541</v>
          </cell>
          <cell r="Z201">
            <v>188108.99029917247</v>
          </cell>
          <cell r="AA201">
            <v>325865.15353171824</v>
          </cell>
          <cell r="AB201">
            <v>446932.81437355606</v>
          </cell>
          <cell r="AC201">
            <v>304737.0753048425</v>
          </cell>
          <cell r="AD201">
            <v>585458.75658391777</v>
          </cell>
          <cell r="AE201">
            <v>916585.34684985923</v>
          </cell>
          <cell r="AF201">
            <v>1334604.2252514726</v>
          </cell>
          <cell r="AG201">
            <v>631686.08475512208</v>
          </cell>
          <cell r="AH201">
            <v>1082317.2759675663</v>
          </cell>
          <cell r="AI201">
            <v>1563375.445524822</v>
          </cell>
        </row>
        <row r="202">
          <cell r="A202" t="str">
            <v>DeltaPerresYTD</v>
          </cell>
          <cell r="B202" t="str">
            <v>Förändring periodens resultat (år mot år) - YTD</v>
          </cell>
          <cell r="C202" t="str">
            <v>Förändring periodens resultat (år mot år) - YTD</v>
          </cell>
          <cell r="H202">
            <v>0.51991697230129419</v>
          </cell>
          <cell r="I202">
            <v>0.51991697230129419</v>
          </cell>
          <cell r="J202">
            <v>0.68329185205864507</v>
          </cell>
          <cell r="K202">
            <v>0.63598364548574882</v>
          </cell>
          <cell r="L202">
            <v>0.66283183812423019</v>
          </cell>
          <cell r="M202">
            <v>-8.3663710108192735E-3</v>
          </cell>
          <cell r="N202">
            <v>-5.2643287194802935E-2</v>
          </cell>
          <cell r="O202">
            <v>3.9456646044084831E-3</v>
          </cell>
          <cell r="P202">
            <v>-3.869487027942442E-2</v>
          </cell>
          <cell r="Q202">
            <v>5.0641006895845386E-2</v>
          </cell>
          <cell r="R202">
            <v>-3.196279208292796E-3</v>
          </cell>
          <cell r="S202">
            <v>-5.8239757336135844E-2</v>
          </cell>
          <cell r="T202">
            <v>-5.1078038212806987E-2</v>
          </cell>
          <cell r="U202">
            <v>4.0393292562106442E-3</v>
          </cell>
          <cell r="V202">
            <v>-4.6456001081110809E-2</v>
          </cell>
          <cell r="W202">
            <v>3.0997436739518935E-2</v>
          </cell>
          <cell r="X202">
            <v>-7.7855609474682286E-2</v>
          </cell>
          <cell r="Y202">
            <v>-0.16037542517564962</v>
          </cell>
          <cell r="Z202">
            <v>2.8746601789894299E-2</v>
          </cell>
          <cell r="AA202">
            <v>0.12683933611921772</v>
          </cell>
          <cell r="AB202">
            <v>0.28035196785654337</v>
          </cell>
          <cell r="AC202">
            <v>2.5023826355050525</v>
          </cell>
          <cell r="AD202">
            <v>2.1123379890179197</v>
          </cell>
          <cell r="AE202">
            <v>1.8127749681606966</v>
          </cell>
          <cell r="AF202">
            <v>1.9861406062164448</v>
          </cell>
          <cell r="AG202">
            <v>1.072888847289807</v>
          </cell>
          <cell r="AH202">
            <v>0.84866527965651906</v>
          </cell>
          <cell r="AI202">
            <v>0.70565179870905115</v>
          </cell>
        </row>
        <row r="203">
          <cell r="A203" t="str">
            <v>KreditFörlYTD</v>
          </cell>
          <cell r="B203" t="str">
            <v>Resultat per aktie, SEK</v>
          </cell>
          <cell r="C203" t="str">
            <v>Kreditförluster, netto</v>
          </cell>
          <cell r="D203">
            <v>0.45146826526878586</v>
          </cell>
          <cell r="E203">
            <v>-114.011</v>
          </cell>
          <cell r="F203">
            <v>-216.30900000000003</v>
          </cell>
          <cell r="G203">
            <v>-125.58000000000004</v>
          </cell>
          <cell r="H203">
            <v>390.803</v>
          </cell>
          <cell r="I203">
            <v>-101</v>
          </cell>
          <cell r="J203">
            <v>-317</v>
          </cell>
          <cell r="K203">
            <v>-363</v>
          </cell>
          <cell r="L203">
            <v>-216</v>
          </cell>
          <cell r="M203">
            <v>-131.101</v>
          </cell>
          <cell r="N203">
            <v>-352.74900000000002</v>
          </cell>
          <cell r="O203">
            <v>-522.67399999999998</v>
          </cell>
          <cell r="P203">
            <v>-504.995</v>
          </cell>
          <cell r="Q203">
            <v>214.654</v>
          </cell>
          <cell r="R203">
            <v>283.20799999999997</v>
          </cell>
          <cell r="S203">
            <v>365.36499999999995</v>
          </cell>
          <cell r="T203">
            <v>390.65299999999996</v>
          </cell>
          <cell r="U203">
            <v>351.78980999999999</v>
          </cell>
          <cell r="V203">
            <v>-349.31218999999999</v>
          </cell>
          <cell r="W203">
            <v>-786.83319000000006</v>
          </cell>
          <cell r="X203">
            <v>-1160.976290000001</v>
          </cell>
          <cell r="Y203">
            <v>-1181.4269999999999</v>
          </cell>
          <cell r="Z203">
            <v>470.39859999999777</v>
          </cell>
          <cell r="AA203">
            <v>16.032560000000103</v>
          </cell>
          <cell r="AB203">
            <v>329.80080000000072</v>
          </cell>
          <cell r="AC203">
            <v>522.5798299999999</v>
          </cell>
          <cell r="AD203">
            <v>-4444.8779500000001</v>
          </cell>
          <cell r="AE203">
            <v>-0.15951971484679731</v>
          </cell>
          <cell r="AF203">
            <v>-3871.4396299999999</v>
          </cell>
          <cell r="AG203">
            <v>-0.16415093121859828</v>
          </cell>
          <cell r="AH203">
            <v>-0.16235292991870195</v>
          </cell>
          <cell r="AI203">
            <v>-0.16219723659929716</v>
          </cell>
        </row>
        <row r="204">
          <cell r="A204" t="str">
            <v>RPAYTD</v>
          </cell>
          <cell r="B204" t="str">
            <v>Förändring resultat per aktie (år mot år) - YTD</v>
          </cell>
          <cell r="C204" t="str">
            <v>Resultat per aktie, SEK</v>
          </cell>
          <cell r="D204"/>
          <cell r="E204">
            <v>0.45146826526878586</v>
          </cell>
          <cell r="F204">
            <v>0.83561194940265959</v>
          </cell>
          <cell r="G204">
            <v>1.2560752755158784</v>
          </cell>
          <cell r="H204">
            <v>1.7286246431733243</v>
          </cell>
          <cell r="I204">
            <v>0.68619427883745054</v>
          </cell>
          <cell r="J204">
            <v>1.4006206302984783</v>
          </cell>
          <cell r="K204">
            <v>2.0379831640375521</v>
          </cell>
          <cell r="L204">
            <v>2.8450477359042612</v>
          </cell>
          <cell r="M204">
            <v>0.66954669339741069</v>
          </cell>
          <cell r="N204">
            <v>1.3051550727515615</v>
          </cell>
          <cell r="O204">
            <v>2.0124012657524211</v>
          </cell>
          <cell r="P204">
            <v>2.6899251618061246</v>
          </cell>
          <cell r="Q204">
            <v>0.69178749018414654</v>
          </cell>
          <cell r="R204">
            <v>1.2853081691819819</v>
          </cell>
          <cell r="S204">
            <v>1.8790910678476431</v>
          </cell>
          <cell r="T204">
            <v>2.5329215866672632</v>
          </cell>
          <cell r="U204">
            <v>0.69093946478049517</v>
          </cell>
          <cell r="V204">
            <v>1.2191708638302015</v>
          </cell>
          <cell r="W204">
            <v>1.9263879066886183</v>
          </cell>
          <cell r="X204">
            <v>2.3204498833886902</v>
          </cell>
          <cell r="Y204">
            <v>0.57482585800753616</v>
          </cell>
          <cell r="Z204">
            <v>1.2427510663244066</v>
          </cell>
          <cell r="AA204">
            <v>2.150197912052136</v>
          </cell>
          <cell r="AB204">
            <v>2.9381322475841745</v>
          </cell>
          <cell r="AC204">
            <v>1.9815616326713534</v>
          </cell>
          <cell r="AD204">
            <v>3.8069624721496216</v>
          </cell>
          <cell r="AE204">
            <v>5.9564913076257433</v>
          </cell>
          <cell r="AF204">
            <v>8.6578266751912807</v>
          </cell>
          <cell r="AG204">
            <v>4.0766036629521372</v>
          </cell>
          <cell r="AH204">
            <v>6.9847645502531126</v>
          </cell>
          <cell r="AI204">
            <v>10.085751981396568</v>
          </cell>
        </row>
        <row r="205">
          <cell r="A205" t="str">
            <v>DeltaRPAYTD</v>
          </cell>
          <cell r="B205" t="str">
            <v>Resultat per aktie efter utspädning, SEK</v>
          </cell>
          <cell r="C205" t="str">
            <v>Förändring resultat per aktie (år mot år) - YTD</v>
          </cell>
          <cell r="D205">
            <v>0.44755324103428418</v>
          </cell>
          <cell r="E205">
            <v>75916.256349499046</v>
          </cell>
          <cell r="F205">
            <v>142800.71008614596</v>
          </cell>
          <cell r="G205">
            <v>214070.82759100382</v>
          </cell>
          <cell r="H205">
            <v>295719.53890475922</v>
          </cell>
          <cell r="I205">
            <v>0.51991697230129419</v>
          </cell>
          <cell r="J205">
            <v>0.67616156195434662</v>
          </cell>
          <cell r="K205">
            <v>0.62250081962686421</v>
          </cell>
          <cell r="L205">
            <v>0.64584471657274434</v>
          </cell>
          <cell r="M205">
            <v>-2.4260746487487772E-2</v>
          </cell>
          <cell r="N205">
            <v>-6.8159468368370835E-2</v>
          </cell>
          <cell r="O205">
            <v>-1.2552556241166135E-2</v>
          </cell>
          <cell r="P205">
            <v>-5.4523715767754166E-2</v>
          </cell>
          <cell r="Q205">
            <v>3.3217693412660676E-2</v>
          </cell>
          <cell r="R205">
            <v>-1.5206548236247452E-2</v>
          </cell>
          <cell r="S205">
            <v>-6.6244342106858256E-2</v>
          </cell>
          <cell r="T205">
            <v>-5.8367265144820157E-2</v>
          </cell>
          <cell r="U205">
            <v>-1.2258466880133989E-3</v>
          </cell>
          <cell r="V205">
            <v>-5.1456379829805887E-2</v>
          </cell>
          <cell r="W205">
            <v>2.5170062084936662E-2</v>
          </cell>
          <cell r="X205">
            <v>-8.3884042994847086E-2</v>
          </cell>
          <cell r="Y205">
            <v>-0.1680517797747263</v>
          </cell>
          <cell r="Z205">
            <v>1.9341179480064419E-2</v>
          </cell>
          <cell r="AA205">
            <v>0.11618117233108971</v>
          </cell>
          <cell r="AB205">
            <v>0.26619077990749207</v>
          </cell>
          <cell r="AC205">
            <v>2.4472381592920174</v>
          </cell>
          <cell r="AD205">
            <v>2.0633347058065254</v>
          </cell>
          <cell r="AE205">
            <v>1.7702060699802762</v>
          </cell>
          <cell r="AF205">
            <v>1.9467110210270557</v>
          </cell>
          <cell r="AG205">
            <v>1.0572681645316511</v>
          </cell>
          <cell r="AH205">
            <v>0.83473427998073446</v>
          </cell>
          <cell r="AI205">
            <v>0.69323708547754892</v>
          </cell>
        </row>
        <row r="206">
          <cell r="A206" t="str">
            <v>RPAeUtspYTD</v>
          </cell>
          <cell r="B206" t="str">
            <v>Genomsnittligt antal aktier före utspädning</v>
          </cell>
          <cell r="C206" t="str">
            <v>Resultat per aktie efter utspädning, SEK</v>
          </cell>
          <cell r="D206">
            <v>144368735</v>
          </cell>
          <cell r="E206">
            <v>0.44755324103428418</v>
          </cell>
          <cell r="F206">
            <v>0.82791925044585368</v>
          </cell>
          <cell r="G206">
            <v>1.2442727260917195</v>
          </cell>
          <cell r="H206">
            <v>1.7128722669605312</v>
          </cell>
          <cell r="I206">
            <v>0.67755667037044409</v>
          </cell>
          <cell r="J206">
            <v>1.3896324588289393</v>
          </cell>
          <cell r="K206">
            <v>2.0204928047767603</v>
          </cell>
          <cell r="L206">
            <v>2.8190026364095249</v>
          </cell>
          <cell r="M206">
            <v>0.66347853452009875</v>
          </cell>
          <cell r="N206">
            <v>1.3044123370058294</v>
          </cell>
          <cell r="O206">
            <v>2.0117318494190202</v>
          </cell>
          <cell r="P206">
            <v>2.6879680377081492</v>
          </cell>
          <cell r="Q206">
            <v>0.68981021098872197</v>
          </cell>
          <cell r="R206">
            <v>1.2822990463423789</v>
          </cell>
          <cell r="S206">
            <v>1.8790910678476431</v>
          </cell>
          <cell r="T206">
            <v>2.5329215866672632</v>
          </cell>
          <cell r="U206">
            <v>0.68808238128851851</v>
          </cell>
          <cell r="V206">
            <v>1.2141569225077642</v>
          </cell>
          <cell r="W206">
            <v>1.9225532510287695</v>
          </cell>
          <cell r="X206">
            <v>2.3143688272092886</v>
          </cell>
          <cell r="Y206">
            <v>0.57404090369992733</v>
          </cell>
          <cell r="Z206">
            <v>1.2419254575312115</v>
          </cell>
          <cell r="AA206">
            <v>2.150197912052136</v>
          </cell>
          <cell r="AB206">
            <v>2.9381322475841745</v>
          </cell>
          <cell r="AC206">
            <v>1.9789160748600219</v>
          </cell>
          <cell r="AD206">
            <v>3.784688314798041</v>
          </cell>
          <cell r="AE206">
            <v>5.9158456183300316</v>
          </cell>
          <cell r="AF206">
            <v>8.5781912092632897</v>
          </cell>
          <cell r="AG206">
            <v>3.9896344079066122</v>
          </cell>
          <cell r="AH206">
            <v>6.8294334622381037</v>
          </cell>
          <cell r="AI206">
            <v>9.9442196714592228</v>
          </cell>
        </row>
        <row r="207">
          <cell r="A207" t="str">
            <v>SnittAntAktYTD</v>
          </cell>
          <cell r="B207" t="str">
            <v>Genomsnittligt antal aktier efter utspädning</v>
          </cell>
          <cell r="C207" t="str">
            <v>Genomsnittligt antal aktier före utspädning</v>
          </cell>
          <cell r="D207">
            <v>145631617.36662787</v>
          </cell>
          <cell r="E207">
            <v>144368735</v>
          </cell>
          <cell r="F207">
            <v>144368735</v>
          </cell>
          <cell r="G207">
            <v>144368735</v>
          </cell>
          <cell r="H207">
            <v>144368735</v>
          </cell>
          <cell r="I207">
            <v>144368735</v>
          </cell>
          <cell r="J207">
            <v>144982870.88397789</v>
          </cell>
          <cell r="K207">
            <v>145568425.31135532</v>
          </cell>
          <cell r="L207">
            <v>145858796.13698629</v>
          </cell>
          <cell r="M207">
            <v>146720440</v>
          </cell>
          <cell r="N207">
            <v>147396996.92307693</v>
          </cell>
          <cell r="O207">
            <v>148000575.03649634</v>
          </cell>
          <cell r="P207">
            <v>148300714.97267759</v>
          </cell>
          <cell r="Q207">
            <v>149194610</v>
          </cell>
          <cell r="R207">
            <v>149194610</v>
          </cell>
          <cell r="S207">
            <v>149269304.32234433</v>
          </cell>
          <cell r="T207">
            <v>149448718.35616437</v>
          </cell>
          <cell r="U207">
            <v>149981110</v>
          </cell>
          <cell r="V207">
            <v>149981110</v>
          </cell>
          <cell r="W207">
            <v>150117795.8974359</v>
          </cell>
          <cell r="X207">
            <v>150432154.63013697</v>
          </cell>
          <cell r="Y207">
            <v>151364980</v>
          </cell>
          <cell r="Z207">
            <v>151364980</v>
          </cell>
          <cell r="AA207">
            <v>151551237.07692307</v>
          </cell>
          <cell r="AB207">
            <v>152114600.94794521</v>
          </cell>
          <cell r="AC207">
            <v>153786322</v>
          </cell>
          <cell r="AD207">
            <v>153786322</v>
          </cell>
          <cell r="AE207">
            <v>153880077.97080293</v>
          </cell>
          <cell r="AF207">
            <v>154150028.09836066</v>
          </cell>
          <cell r="AG207">
            <v>154954010</v>
          </cell>
          <cell r="AH207">
            <v>154954010</v>
          </cell>
          <cell r="AI207">
            <v>155008317.51648352</v>
          </cell>
        </row>
        <row r="208">
          <cell r="A208" t="str">
            <v>SnittAntAktEUtspYTD</v>
          </cell>
          <cell r="B208" t="str">
            <v>Utestående antal aktier före utspädning</v>
          </cell>
          <cell r="C208" t="str">
            <v>Genomsnittligt antal aktier efter utspädning</v>
          </cell>
          <cell r="D208">
            <v>144368735</v>
          </cell>
          <cell r="E208">
            <v>145631617.36662787</v>
          </cell>
          <cell r="F208">
            <v>145710152.31398541</v>
          </cell>
          <cell r="G208">
            <v>145738144.69162995</v>
          </cell>
          <cell r="H208">
            <v>145696417.55459028</v>
          </cell>
          <cell r="I208">
            <v>146209172.35725489</v>
          </cell>
          <cell r="J208">
            <v>146129286.71162897</v>
          </cell>
          <cell r="K208">
            <v>146828535.74070409</v>
          </cell>
          <cell r="L208">
            <v>147206402.84316832</v>
          </cell>
          <cell r="M208">
            <v>148062341.65038735</v>
          </cell>
          <cell r="N208">
            <v>147480925.15291846</v>
          </cell>
          <cell r="O208">
            <v>148049823.15190038</v>
          </cell>
          <cell r="P208">
            <v>148408693.52709058</v>
          </cell>
          <cell r="Q208">
            <v>149622262.98878318</v>
          </cell>
          <cell r="R208">
            <v>149544719.36783993</v>
          </cell>
          <cell r="S208">
            <v>149269304.32234433</v>
          </cell>
          <cell r="T208">
            <v>149448718.35616437</v>
          </cell>
          <cell r="U208">
            <v>150603867.63068792</v>
          </cell>
          <cell r="V208">
            <v>150600466.91431123</v>
          </cell>
          <cell r="W208">
            <v>150417215.46117184</v>
          </cell>
          <cell r="X208">
            <v>150827418.5019708</v>
          </cell>
          <cell r="Y208">
            <v>151571959.31507373</v>
          </cell>
          <cell r="Z208">
            <v>151465604.60489231</v>
          </cell>
          <cell r="AA208">
            <v>151551237.07692307</v>
          </cell>
          <cell r="AB208">
            <v>152114600.94794521</v>
          </cell>
          <cell r="AC208">
            <v>153991914.65277171</v>
          </cell>
          <cell r="AD208">
            <v>154691405.97253093</v>
          </cell>
          <cell r="AE208">
            <v>154937333.72788718</v>
          </cell>
          <cell r="AF208">
            <v>155581076.79044038</v>
          </cell>
          <cell r="AG208">
            <v>158331821.95923862</v>
          </cell>
          <cell r="AH208">
            <v>158478339.66785222</v>
          </cell>
          <cell r="AI208">
            <v>157214492.15485916</v>
          </cell>
        </row>
        <row r="209">
          <cell r="A209" t="str">
            <v>UtestAntAktYTD</v>
          </cell>
          <cell r="B209" t="str">
            <v>Utestående antal aktier efter utspädning</v>
          </cell>
          <cell r="C209" t="str">
            <v>Utestående antal aktier före utspädning</v>
          </cell>
          <cell r="D209">
            <v>145717664.57746479</v>
          </cell>
          <cell r="E209">
            <v>144368735</v>
          </cell>
          <cell r="F209">
            <v>144368735</v>
          </cell>
          <cell r="G209">
            <v>144368735</v>
          </cell>
          <cell r="H209">
            <v>144368735</v>
          </cell>
          <cell r="I209">
            <v>144368735</v>
          </cell>
          <cell r="J209">
            <v>146720440</v>
          </cell>
          <cell r="K209">
            <v>146720440</v>
          </cell>
          <cell r="L209">
            <v>146720440</v>
          </cell>
          <cell r="M209">
            <v>146720440</v>
          </cell>
          <cell r="N209">
            <v>149194610</v>
          </cell>
          <cell r="O209">
            <v>149194610</v>
          </cell>
          <cell r="P209">
            <v>149194610</v>
          </cell>
          <cell r="Q209">
            <v>149194610</v>
          </cell>
          <cell r="R209">
            <v>149194610</v>
          </cell>
          <cell r="S209">
            <v>149981110</v>
          </cell>
          <cell r="T209">
            <v>149981110</v>
          </cell>
          <cell r="U209">
            <v>149981110</v>
          </cell>
          <cell r="V209">
            <v>149981110</v>
          </cell>
          <cell r="W209">
            <v>151364980</v>
          </cell>
          <cell r="X209">
            <v>151364980</v>
          </cell>
          <cell r="Y209">
            <v>151364980</v>
          </cell>
          <cell r="Z209">
            <v>151364980</v>
          </cell>
          <cell r="AA209">
            <v>153786322</v>
          </cell>
          <cell r="AB209">
            <v>153786322</v>
          </cell>
          <cell r="AC209">
            <v>153786322</v>
          </cell>
          <cell r="AD209">
            <v>153786322</v>
          </cell>
          <cell r="AE209">
            <v>154954010</v>
          </cell>
          <cell r="AF209">
            <v>154954010</v>
          </cell>
          <cell r="AG209">
            <v>154954010</v>
          </cell>
          <cell r="AH209">
            <v>154954010</v>
          </cell>
          <cell r="AI209">
            <v>155571758</v>
          </cell>
        </row>
        <row r="210">
          <cell r="A210" t="str">
            <v>UtestAntAktEUtspYTD</v>
          </cell>
          <cell r="B210" t="str">
            <v>Antal aktier vid full utspädning</v>
          </cell>
          <cell r="C210" t="str">
            <v>Utestående antal aktier efter utspädning</v>
          </cell>
          <cell r="D210">
            <v>151718735</v>
          </cell>
          <cell r="E210">
            <v>145717664.57746479</v>
          </cell>
          <cell r="F210">
            <v>146117160</v>
          </cell>
          <cell r="G210">
            <v>145644747.32032853</v>
          </cell>
          <cell r="H210">
            <v>145848421.04651162</v>
          </cell>
          <cell r="I210">
            <v>146332159.29284525</v>
          </cell>
          <cell r="J210">
            <v>147788526.23548922</v>
          </cell>
          <cell r="K210">
            <v>148148215.83697233</v>
          </cell>
          <cell r="L210">
            <v>148374973.33333331</v>
          </cell>
          <cell r="M210">
            <v>148325663.75690609</v>
          </cell>
          <cell r="N210">
            <v>149241941.26934984</v>
          </cell>
          <cell r="O210">
            <v>149355341.56342182</v>
          </cell>
          <cell r="P210">
            <v>149541460.94850948</v>
          </cell>
          <cell r="Q210">
            <v>149341071.85811815</v>
          </cell>
          <cell r="R210">
            <v>149535172.65289482</v>
          </cell>
          <cell r="S210">
            <v>149981110</v>
          </cell>
          <cell r="T210">
            <v>149981110</v>
          </cell>
          <cell r="U210">
            <v>150651015.72467062</v>
          </cell>
          <cell r="V210">
            <v>150929941.52173913</v>
          </cell>
          <cell r="W210">
            <v>151542193.43873519</v>
          </cell>
          <cell r="X210">
            <v>151643063.09726155</v>
          </cell>
          <cell r="Y210">
            <v>151509155.43859649</v>
          </cell>
          <cell r="Z210">
            <v>151364980</v>
          </cell>
          <cell r="AA210">
            <v>153786322</v>
          </cell>
          <cell r="AB210">
            <v>154125294.39263803</v>
          </cell>
          <cell r="AC210">
            <v>153786322</v>
          </cell>
          <cell r="AD210">
            <v>155745063.49659866</v>
          </cell>
          <cell r="AE210">
            <v>156949829.11262798</v>
          </cell>
          <cell r="AF210">
            <v>157940329.74248925</v>
          </cell>
          <cell r="AG210">
            <v>158472847.50921151</v>
          </cell>
          <cell r="AH210">
            <v>158418369.31060323</v>
          </cell>
          <cell r="AI210">
            <v>157972266.72093025</v>
          </cell>
        </row>
        <row r="211">
          <cell r="A211" t="str">
            <v>AntAktFullUtspYTD</v>
          </cell>
          <cell r="B211" t="str">
            <v>Antal aktier vid full utspädning</v>
          </cell>
          <cell r="C211" t="str">
            <v>Antal aktier vid full utspädning</v>
          </cell>
          <cell r="D211">
            <v>151718735</v>
          </cell>
          <cell r="E211">
            <v>151718735</v>
          </cell>
          <cell r="F211">
            <v>149268735</v>
          </cell>
          <cell r="G211">
            <v>151718735</v>
          </cell>
          <cell r="H211">
            <v>151718735</v>
          </cell>
          <cell r="I211">
            <v>151718735</v>
          </cell>
          <cell r="J211">
            <v>151620440</v>
          </cell>
          <cell r="K211">
            <v>154070440</v>
          </cell>
          <cell r="L211">
            <v>154070440</v>
          </cell>
          <cell r="M211">
            <v>154070440</v>
          </cell>
          <cell r="N211">
            <v>154094610</v>
          </cell>
          <cell r="O211">
            <v>156544610</v>
          </cell>
          <cell r="P211">
            <v>156544610</v>
          </cell>
          <cell r="Q211">
            <v>156544610</v>
          </cell>
          <cell r="R211">
            <v>156544610</v>
          </cell>
          <cell r="S211">
            <v>157131110</v>
          </cell>
          <cell r="T211">
            <v>157131110</v>
          </cell>
          <cell r="U211">
            <v>157131110</v>
          </cell>
          <cell r="V211">
            <v>157131110</v>
          </cell>
          <cell r="W211">
            <v>158314980</v>
          </cell>
          <cell r="X211">
            <v>158314980</v>
          </cell>
          <cell r="Y211">
            <v>158314980</v>
          </cell>
          <cell r="Z211">
            <v>158314980</v>
          </cell>
          <cell r="AA211">
            <v>160536322</v>
          </cell>
          <cell r="AB211">
            <v>160536322</v>
          </cell>
          <cell r="AC211">
            <v>160536322</v>
          </cell>
          <cell r="AD211">
            <v>160536322</v>
          </cell>
          <cell r="AE211">
            <v>161704010</v>
          </cell>
          <cell r="AF211">
            <v>161704010</v>
          </cell>
          <cell r="AG211">
            <v>161704010</v>
          </cell>
          <cell r="AH211">
            <v>161704010</v>
          </cell>
          <cell r="AI211">
            <v>161271758</v>
          </cell>
        </row>
        <row r="212">
          <cell r="A212" t="str">
            <v>SkattesatsYTD</v>
          </cell>
          <cell r="B212" t="str">
            <v>Övrigt totalresultat</v>
          </cell>
          <cell r="C212" t="str">
            <v>Skatt, %</v>
          </cell>
          <cell r="E212">
            <v>0.45146826526878586</v>
          </cell>
          <cell r="F212">
            <v>0.83561194940265959</v>
          </cell>
          <cell r="G212">
            <v>1.2560752755158784</v>
          </cell>
          <cell r="H212">
            <v>1.7286246431733243</v>
          </cell>
          <cell r="I212">
            <v>0.68619427883745054</v>
          </cell>
          <cell r="J212">
            <v>1.4006206302984783</v>
          </cell>
          <cell r="K212">
            <v>2.0379831640375521</v>
          </cell>
          <cell r="L212">
            <v>2.8450477359042612</v>
          </cell>
          <cell r="M212">
            <v>0.66954669339741069</v>
          </cell>
          <cell r="N212">
            <v>1.3051550727515615</v>
          </cell>
          <cell r="O212">
            <v>2.0124012657524211</v>
          </cell>
          <cell r="P212">
            <v>2.6899251618061246</v>
          </cell>
          <cell r="Q212">
            <v>0.69178749018414654</v>
          </cell>
          <cell r="R212">
            <v>1.2853081691819819</v>
          </cell>
          <cell r="S212">
            <v>1.8790910678476431</v>
          </cell>
          <cell r="T212">
            <v>2.5329215866672632</v>
          </cell>
          <cell r="U212">
            <v>0.69093946478049517</v>
          </cell>
          <cell r="V212">
            <v>1.2191708638302015</v>
          </cell>
          <cell r="W212">
            <v>1.9263879066886183</v>
          </cell>
          <cell r="X212">
            <v>2.3204498833886902</v>
          </cell>
          <cell r="Y212"/>
          <cell r="Z212"/>
          <cell r="AA212"/>
          <cell r="AB212">
            <v>2.9381322475841745</v>
          </cell>
          <cell r="AC212">
            <v>1.9815616326713534</v>
          </cell>
          <cell r="AD212">
            <v>3.8069624721496216</v>
          </cell>
          <cell r="AE212">
            <v>5.9564913076257433</v>
          </cell>
          <cell r="AF212">
            <v>8.6578266751912807</v>
          </cell>
          <cell r="AG212">
            <v>4.0766036629521372</v>
          </cell>
          <cell r="AH212">
            <v>6.9847645502531126</v>
          </cell>
          <cell r="AI212">
            <v>10.085751981396568</v>
          </cell>
        </row>
        <row r="213">
          <cell r="A213" t="str">
            <v>VärdeförändrFinTillgYTD</v>
          </cell>
          <cell r="B213" t="str">
            <v>Övrigt totalresultat</v>
          </cell>
          <cell r="C213" t="str">
            <v>Övrigt totalresultat</v>
          </cell>
          <cell r="D213">
            <v>0</v>
          </cell>
          <cell r="E213">
            <v>0</v>
          </cell>
          <cell r="F213">
            <v>0</v>
          </cell>
          <cell r="G213">
            <v>0</v>
          </cell>
          <cell r="H213">
            <v>0</v>
          </cell>
          <cell r="I213">
            <v>0.51991697230129419</v>
          </cell>
          <cell r="J213">
            <v>0.67616156195434662</v>
          </cell>
          <cell r="K213">
            <v>0.62250081962686421</v>
          </cell>
          <cell r="L213">
            <v>0.64584471657274434</v>
          </cell>
          <cell r="M213">
            <v>-2.4260746487487772E-2</v>
          </cell>
          <cell r="N213">
            <v>-6.8159468368370835E-2</v>
          </cell>
          <cell r="O213">
            <v>-1.2552556241166135E-2</v>
          </cell>
          <cell r="P213">
            <v>-5.4523715767754166E-2</v>
          </cell>
          <cell r="Q213">
            <v>3.3217693412660676E-2</v>
          </cell>
          <cell r="R213">
            <v>-1.5206548236247452E-2</v>
          </cell>
          <cell r="S213">
            <v>-6.6244342106858256E-2</v>
          </cell>
          <cell r="T213">
            <v>-5.8367265144820157E-2</v>
          </cell>
          <cell r="U213">
            <v>-1.2258466880133989E-3</v>
          </cell>
          <cell r="V213">
            <v>-5.1456379829805887E-2</v>
          </cell>
          <cell r="W213">
            <v>2.5170062084936662E-2</v>
          </cell>
          <cell r="X213">
            <v>-8.3884042994847086E-2</v>
          </cell>
          <cell r="Y213">
            <v>-0.1680517797747263</v>
          </cell>
          <cell r="Z213">
            <v>1.9341179480064419E-2</v>
          </cell>
          <cell r="AA213">
            <v>0.11618117233108971</v>
          </cell>
          <cell r="AB213">
            <v>0.26619077990749207</v>
          </cell>
          <cell r="AC213">
            <v>2.4472381592920174</v>
          </cell>
          <cell r="AD213">
            <v>2.0633347058065254</v>
          </cell>
          <cell r="AE213">
            <v>1.7702060699802762</v>
          </cell>
          <cell r="AF213">
            <v>1.9467110210270557</v>
          </cell>
          <cell r="AG213">
            <v>1.0572681645316511</v>
          </cell>
          <cell r="AH213">
            <v>0.83473427998073446</v>
          </cell>
          <cell r="AI213">
            <v>0.69323708547754892</v>
          </cell>
        </row>
        <row r="214">
          <cell r="A214" t="str">
            <v>VärdeförändrFinTillgYTD</v>
          </cell>
          <cell r="B214" t="str">
            <v>Skatt på värdeförändringar av tillgångar som kan säljas</v>
          </cell>
          <cell r="C214" t="str">
            <v>Värdeförändringar av finansiella tillgångar som kan säljas</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2810.4724700000002</v>
          </cell>
          <cell r="V214">
            <v>-2679.2935299999999</v>
          </cell>
          <cell r="W214">
            <v>-8753.2205300000005</v>
          </cell>
          <cell r="X214">
            <v>-38896</v>
          </cell>
          <cell r="Y214">
            <v>41459.2939999999</v>
          </cell>
          <cell r="Z214">
            <v>56738</v>
          </cell>
          <cell r="AA214">
            <v>38341</v>
          </cell>
          <cell r="AB214">
            <v>19228.173999999999</v>
          </cell>
          <cell r="AC214">
            <v>-74904.971999999994</v>
          </cell>
          <cell r="AD214">
            <v>-4668.2690000000102</v>
          </cell>
          <cell r="AE214">
            <v>12016.294</v>
          </cell>
          <cell r="AF214">
            <v>18359.511999999999</v>
          </cell>
          <cell r="AG214">
            <v>-2802.067</v>
          </cell>
          <cell r="AH214">
            <v>-5059.2330000000002</v>
          </cell>
          <cell r="AI214">
            <v>-6148.7790000000005</v>
          </cell>
        </row>
        <row r="215">
          <cell r="A215" t="str">
            <v>SkattVärdeförändrYTD</v>
          </cell>
          <cell r="B215" t="str">
            <v>Värdeförändringar av aktier och innehav</v>
          </cell>
          <cell r="C215" t="str">
            <v>Skatt på värdeförändringar av tillgångar som kan säljas</v>
          </cell>
          <cell r="D215"/>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-618.30384000000004</v>
          </cell>
          <cell r="V215">
            <v>589.44457999999997</v>
          </cell>
          <cell r="W215">
            <v>1925.7085199999999</v>
          </cell>
          <cell r="X215">
            <v>8557</v>
          </cell>
          <cell r="Y215">
            <v>-8872.2889200000009</v>
          </cell>
          <cell r="Z215">
            <v>-12142</v>
          </cell>
          <cell r="AA215">
            <v>-8205</v>
          </cell>
          <cell r="AB215">
            <v>-4114.82924</v>
          </cell>
          <cell r="AC215">
            <v>16029.66401</v>
          </cell>
          <cell r="AD215">
            <v>999.00957000000096</v>
          </cell>
          <cell r="AE215">
            <v>-2571.4869199999998</v>
          </cell>
          <cell r="AF215">
            <v>-3928.9355700000001</v>
          </cell>
          <cell r="AG215">
            <v>577.22580000000005</v>
          </cell>
          <cell r="AH215">
            <v>1042.202</v>
          </cell>
          <cell r="AI215">
            <v>1266.6484700000001</v>
          </cell>
        </row>
        <row r="216">
          <cell r="A216" t="str">
            <v>VärdeförändrAktInneYTD</v>
          </cell>
          <cell r="B216" t="str">
            <v>Skatt på värdeförändringar av aktier och innehav</v>
          </cell>
          <cell r="C216" t="str">
            <v>Värdeförändringar av aktier och innehav</v>
          </cell>
          <cell r="D216"/>
          <cell r="E216">
            <v>0.44755324103428418</v>
          </cell>
          <cell r="F216">
            <v>0.82791925044585368</v>
          </cell>
          <cell r="G216">
            <v>1.2442727260917195</v>
          </cell>
          <cell r="H216">
            <v>1.7128722669605312</v>
          </cell>
          <cell r="I216">
            <v>0.67755667037044409</v>
          </cell>
          <cell r="J216">
            <v>1.3896324588289393</v>
          </cell>
          <cell r="K216">
            <v>2.0204928047767603</v>
          </cell>
          <cell r="L216">
            <v>2.8190026364095249</v>
          </cell>
          <cell r="M216">
            <v>0.66347853452009875</v>
          </cell>
          <cell r="N216">
            <v>1.3044123370058294</v>
          </cell>
          <cell r="O216">
            <v>2.0117318494190202</v>
          </cell>
          <cell r="P216">
            <v>2.6879680377081492</v>
          </cell>
          <cell r="Q216">
            <v>0.68981021098872197</v>
          </cell>
          <cell r="R216">
            <v>1.2822990463423789</v>
          </cell>
          <cell r="S216">
            <v>1.8790910678476431</v>
          </cell>
          <cell r="T216">
            <v>2.5329215866672632</v>
          </cell>
          <cell r="U216">
            <v>0.68808238128851851</v>
          </cell>
          <cell r="V216">
            <v>1.2141569225077642</v>
          </cell>
          <cell r="W216">
            <v>1.9225532510287695</v>
          </cell>
          <cell r="X216">
            <v>2.3143688272092886</v>
          </cell>
          <cell r="Y216">
            <v>0.57404090369992733</v>
          </cell>
          <cell r="Z216">
            <v>1.2419254575312115</v>
          </cell>
          <cell r="AA216">
            <v>2.150197912052136</v>
          </cell>
          <cell r="AB216">
            <v>2.9381322475841745</v>
          </cell>
          <cell r="AC216">
            <v>1.9789160748600219</v>
          </cell>
          <cell r="AD216">
            <v>3.784688314798041</v>
          </cell>
          <cell r="AE216">
            <v>5.9158456183300316</v>
          </cell>
          <cell r="AF216">
            <v>144128.061558785</v>
          </cell>
          <cell r="AG216">
            <v>3.9896344079066122</v>
          </cell>
          <cell r="AH216">
            <v>6.8294334622381037</v>
          </cell>
          <cell r="AI216">
            <v>9.9442196714592228</v>
          </cell>
        </row>
        <row r="217">
          <cell r="A217" t="str">
            <v>SkattförändrAktInneYTD</v>
          </cell>
          <cell r="B217" t="str">
            <v>Värdeförändringar av intresseföretag</v>
          </cell>
          <cell r="C217" t="str">
            <v>Skatt på värdeförändringar av aktier och innehav</v>
          </cell>
          <cell r="D217"/>
          <cell r="E217">
            <v>0.45146826526878586</v>
          </cell>
          <cell r="F217">
            <v>0.83561194940265959</v>
          </cell>
          <cell r="G217">
            <v>1.2560752755158784</v>
          </cell>
          <cell r="H217">
            <v>1.7286246431733243</v>
          </cell>
          <cell r="I217">
            <v>0.68619427883745054</v>
          </cell>
          <cell r="J217">
            <v>1.4006206302984783</v>
          </cell>
          <cell r="K217">
            <v>2.0379831640375521</v>
          </cell>
          <cell r="L217">
            <v>2.8450477359042612</v>
          </cell>
          <cell r="M217">
            <v>0.66954669339741069</v>
          </cell>
          <cell r="N217">
            <v>1.3051550727515615</v>
          </cell>
          <cell r="O217">
            <v>2.0124012657524211</v>
          </cell>
          <cell r="P217">
            <v>2.6899251618061246</v>
          </cell>
          <cell r="Q217">
            <v>0.69178749018414654</v>
          </cell>
          <cell r="R217">
            <v>1.2853081691819819</v>
          </cell>
          <cell r="S217">
            <v>1.8790910678476431</v>
          </cell>
          <cell r="T217">
            <v>2.5329215866672632</v>
          </cell>
          <cell r="U217">
            <v>0.69093946478049517</v>
          </cell>
          <cell r="V217">
            <v>1.2191708638302015</v>
          </cell>
          <cell r="W217">
            <v>1.9263879066886183</v>
          </cell>
          <cell r="X217">
            <v>2.3204498833886902</v>
          </cell>
          <cell r="Y217">
            <v>0.57482585800753616</v>
          </cell>
          <cell r="Z217">
            <v>1.2427510663244066</v>
          </cell>
          <cell r="AA217">
            <v>2.150197912052136</v>
          </cell>
          <cell r="AB217">
            <v>2.9381322475841745</v>
          </cell>
          <cell r="AC217">
            <v>1.9815616326713534</v>
          </cell>
          <cell r="AD217">
            <v>3.8069624721496216</v>
          </cell>
          <cell r="AE217">
            <v>5.9564913076257433</v>
          </cell>
          <cell r="AF217">
            <v>0</v>
          </cell>
          <cell r="AG217">
            <v>4.0766036629521372</v>
          </cell>
          <cell r="AH217">
            <v>6.9847645502531126</v>
          </cell>
          <cell r="AI217">
            <v>10.085751981396568</v>
          </cell>
        </row>
        <row r="218">
          <cell r="A218" t="str">
            <v>VärdeförändrIntrbolYTD</v>
          </cell>
          <cell r="B218" t="str">
            <v>Skatt på värdeförändringar av intresseföretag</v>
          </cell>
          <cell r="C218" t="str">
            <v>Värdeförändringar av intresseföretag</v>
          </cell>
          <cell r="D218"/>
          <cell r="E218">
            <v>145631617.36662787</v>
          </cell>
          <cell r="F218">
            <v>145710152.31398541</v>
          </cell>
          <cell r="G218">
            <v>145738144.69162995</v>
          </cell>
          <cell r="H218">
            <v>145696417.55459028</v>
          </cell>
          <cell r="I218">
            <v>0.51991697230129419</v>
          </cell>
          <cell r="J218">
            <v>0.67616156195434662</v>
          </cell>
          <cell r="K218">
            <v>0.62250081962686421</v>
          </cell>
          <cell r="L218">
            <v>0.64584471657274434</v>
          </cell>
          <cell r="M218">
            <v>-2.4260746487487772E-2</v>
          </cell>
          <cell r="N218">
            <v>-6.8159468368370835E-2</v>
          </cell>
          <cell r="O218">
            <v>-1.2552556241166135E-2</v>
          </cell>
          <cell r="P218">
            <v>-5.4523715767754166E-2</v>
          </cell>
          <cell r="Q218">
            <v>3.3217693412660676E-2</v>
          </cell>
          <cell r="R218">
            <v>-1.5206548236247452E-2</v>
          </cell>
          <cell r="S218">
            <v>-6.6244342106858256E-2</v>
          </cell>
          <cell r="T218">
            <v>-5.8367265144820157E-2</v>
          </cell>
          <cell r="U218">
            <v>-1.2258466880133989E-3</v>
          </cell>
          <cell r="V218">
            <v>-5.1456379829805887E-2</v>
          </cell>
          <cell r="W218">
            <v>2.5170062084936662E-2</v>
          </cell>
          <cell r="X218">
            <v>39780</v>
          </cell>
          <cell r="Y218">
            <v>0</v>
          </cell>
          <cell r="Z218">
            <v>0</v>
          </cell>
          <cell r="AA218">
            <v>0</v>
          </cell>
          <cell r="AB218">
            <v>0</v>
          </cell>
          <cell r="AC218">
            <v>0</v>
          </cell>
          <cell r="AD218">
            <v>0</v>
          </cell>
          <cell r="AE218">
            <v>0</v>
          </cell>
          <cell r="AF218">
            <v>-9999.8533478260906</v>
          </cell>
          <cell r="AG218">
            <v>1.0572681645316511</v>
          </cell>
          <cell r="AH218">
            <v>0.83473427998073446</v>
          </cell>
          <cell r="AI218">
            <v>0.69323708547754892</v>
          </cell>
        </row>
        <row r="219">
          <cell r="A219" t="str">
            <v>SkattVärdeförändrIntrbolYTD</v>
          </cell>
          <cell r="B219" t="str">
            <v>Övrigt totalresultat</v>
          </cell>
          <cell r="C219" t="str">
            <v>Skatt på värdeförändringar av intresseföretag</v>
          </cell>
          <cell r="D219">
            <v>0</v>
          </cell>
          <cell r="E219">
            <v>0.44755324103428418</v>
          </cell>
          <cell r="F219">
            <v>0.82791925044585368</v>
          </cell>
          <cell r="G219">
            <v>1.2442727260917195</v>
          </cell>
          <cell r="H219">
            <v>1.7128722669605312</v>
          </cell>
          <cell r="I219">
            <v>0.67755667037044409</v>
          </cell>
          <cell r="J219">
            <v>1.3896324588289393</v>
          </cell>
          <cell r="K219">
            <v>2.0204928047767603</v>
          </cell>
          <cell r="L219">
            <v>2.8190026364095249</v>
          </cell>
          <cell r="M219">
            <v>0.66347853452009875</v>
          </cell>
          <cell r="N219">
            <v>1.3044123370058294</v>
          </cell>
          <cell r="O219">
            <v>2.0117318494190202</v>
          </cell>
          <cell r="P219">
            <v>2.6879680377081492</v>
          </cell>
          <cell r="Q219">
            <v>0.68981021098872197</v>
          </cell>
          <cell r="R219">
            <v>1.2822990463423789</v>
          </cell>
          <cell r="S219">
            <v>1.8790910678476431</v>
          </cell>
          <cell r="T219">
            <v>2.5329215866672632</v>
          </cell>
          <cell r="U219">
            <v>0.68808238128851851</v>
          </cell>
          <cell r="V219">
            <v>1.2141569225077642</v>
          </cell>
          <cell r="W219">
            <v>1.9225532510287695</v>
          </cell>
          <cell r="X219">
            <v>0</v>
          </cell>
          <cell r="Y219">
            <v>0</v>
          </cell>
          <cell r="Z219">
            <v>0</v>
          </cell>
          <cell r="AA219">
            <v>0</v>
          </cell>
          <cell r="AB219">
            <v>0</v>
          </cell>
          <cell r="AC219">
            <v>0</v>
          </cell>
          <cell r="AD219">
            <v>0</v>
          </cell>
          <cell r="AE219">
            <v>0</v>
          </cell>
          <cell r="AF219">
            <v>0</v>
          </cell>
          <cell r="AG219">
            <v>3.9896344079066122</v>
          </cell>
          <cell r="AH219">
            <v>6.8294334622381037</v>
          </cell>
          <cell r="AI219">
            <v>9.9442196714592228</v>
          </cell>
        </row>
        <row r="220">
          <cell r="A220" t="str">
            <v>ÖvrTotalresYTD</v>
          </cell>
          <cell r="B220" t="str">
            <v>Övrigt totalresultat</v>
          </cell>
          <cell r="C220" t="str">
            <v>Övrigt totalresultat</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2192.1686300000001</v>
          </cell>
          <cell r="V220">
            <v>-2089.8489500000001</v>
          </cell>
          <cell r="W220">
            <v>-6827.5120100000004</v>
          </cell>
          <cell r="X220">
            <v>9441</v>
          </cell>
          <cell r="Y220">
            <v>32587.005079999901</v>
          </cell>
          <cell r="Z220">
            <v>44596</v>
          </cell>
          <cell r="AA220">
            <v>30136</v>
          </cell>
          <cell r="AB220">
            <v>15113.34476</v>
          </cell>
          <cell r="AC220">
            <v>-58875.307989999994</v>
          </cell>
          <cell r="AD220">
            <v>-3669.2594300000092</v>
          </cell>
          <cell r="AE220">
            <v>9444.8070800000005</v>
          </cell>
          <cell r="AF220">
            <v>148558.78464095891</v>
          </cell>
          <cell r="AG220">
            <v>-2224.8411999999998</v>
          </cell>
          <cell r="AH220">
            <v>-4017.0309999999999</v>
          </cell>
          <cell r="AI220">
            <v>-4882.1305300000004</v>
          </cell>
        </row>
        <row r="221">
          <cell r="A221" t="str">
            <v>SnittAntAktEUtspYTD</v>
          </cell>
          <cell r="B221" t="str">
            <v>Periodens totalresultat</v>
          </cell>
          <cell r="C221" t="str">
            <v>Genomsnittligt antal aktier efter utspädning</v>
          </cell>
          <cell r="D221">
            <v>65177.902349499047</v>
          </cell>
          <cell r="E221">
            <v>145631617.36662787</v>
          </cell>
          <cell r="F221">
            <v>145710152.31398541</v>
          </cell>
          <cell r="G221">
            <v>145738144.69162995</v>
          </cell>
          <cell r="H221">
            <v>145696417.55459028</v>
          </cell>
          <cell r="I221">
            <v>146209172.35725489</v>
          </cell>
          <cell r="J221">
            <v>146129286.71162897</v>
          </cell>
          <cell r="K221">
            <v>146828535.74070409</v>
          </cell>
          <cell r="L221">
            <v>147206402.84316832</v>
          </cell>
          <cell r="M221">
            <v>148062341.65038735</v>
          </cell>
          <cell r="N221">
            <v>147480925.15291846</v>
          </cell>
          <cell r="O221">
            <v>148049823.15190038</v>
          </cell>
          <cell r="P221">
            <v>148408693.52709058</v>
          </cell>
          <cell r="Q221">
            <v>149622262.98878318</v>
          </cell>
          <cell r="R221">
            <v>149544719.36783993</v>
          </cell>
          <cell r="S221">
            <v>149269304.32234433</v>
          </cell>
          <cell r="T221">
            <v>149448718.35616437</v>
          </cell>
          <cell r="U221">
            <v>150603867.63068792</v>
          </cell>
          <cell r="V221">
            <v>150600466.91431123</v>
          </cell>
          <cell r="W221">
            <v>150417215.46117184</v>
          </cell>
          <cell r="X221">
            <v>150827418.5019708</v>
          </cell>
          <cell r="Y221">
            <v>151571959.31507373</v>
          </cell>
          <cell r="Z221">
            <v>151465604.60489231</v>
          </cell>
          <cell r="AA221">
            <v>151551237.07692307</v>
          </cell>
          <cell r="AB221">
            <v>152114600.94794521</v>
          </cell>
          <cell r="AC221">
            <v>153991914.65277171</v>
          </cell>
          <cell r="AD221">
            <v>154691405.97253093</v>
          </cell>
          <cell r="AE221">
            <v>154937333.72788718</v>
          </cell>
          <cell r="AF221">
            <v>155581076.79044038</v>
          </cell>
          <cell r="AG221">
            <v>158331821.95923862</v>
          </cell>
          <cell r="AH221">
            <v>158478339.66785222</v>
          </cell>
          <cell r="AI221">
            <v>157214492.15485916</v>
          </cell>
        </row>
        <row r="222">
          <cell r="A222" t="str">
            <v>TotalresYTD</v>
          </cell>
          <cell r="B222" t="str">
            <v>Periodens totalresultat</v>
          </cell>
          <cell r="C222" t="str">
            <v>Periodens totalresultat</v>
          </cell>
          <cell r="D222">
            <v>65177.902349499047</v>
          </cell>
          <cell r="E222">
            <v>65177.902349499047</v>
          </cell>
          <cell r="F222">
            <v>120636.24008614596</v>
          </cell>
          <cell r="G222">
            <v>181337.99859100382</v>
          </cell>
          <cell r="H222">
            <v>249559.35302475921</v>
          </cell>
          <cell r="I222">
            <v>99065</v>
          </cell>
          <cell r="J222">
            <v>203066</v>
          </cell>
          <cell r="K222">
            <v>296666</v>
          </cell>
          <cell r="L222">
            <v>414975.23771125404</v>
          </cell>
          <cell r="M222">
            <v>98236.185455813189</v>
          </cell>
          <cell r="N222">
            <v>192375.93824250015</v>
          </cell>
          <cell r="O222">
            <v>297836.54453553143</v>
          </cell>
          <cell r="P222">
            <v>398917.82471884374</v>
          </cell>
          <cell r="Q222">
            <v>103210.96480090257</v>
          </cell>
          <cell r="R222">
            <v>191761.05103091983</v>
          </cell>
          <cell r="S222">
            <v>280490.61645594885</v>
          </cell>
          <cell r="T222">
            <v>378541.88482408482</v>
          </cell>
          <cell r="U222">
            <v>105820.03650058458</v>
          </cell>
          <cell r="V222">
            <v>180762.75048691247</v>
          </cell>
          <cell r="W222">
            <v>282357.5945855708</v>
          </cell>
          <cell r="X222">
            <v>358511.27566941071</v>
          </cell>
          <cell r="Y222">
            <v>119595.50958079344</v>
          </cell>
          <cell r="Z222">
            <v>232704.99029917247</v>
          </cell>
          <cell r="AA222">
            <v>356001.15353171824</v>
          </cell>
          <cell r="AB222">
            <v>462046.15913355607</v>
          </cell>
          <cell r="AC222">
            <v>245861.76731484249</v>
          </cell>
          <cell r="AD222">
            <v>581789.49715391779</v>
          </cell>
          <cell r="AE222">
            <v>926030.15392985928</v>
          </cell>
          <cell r="AF222">
            <v>1483163.0098924316</v>
          </cell>
          <cell r="AG222">
            <v>629461.24355512206</v>
          </cell>
          <cell r="AH222">
            <v>1078300.2449675663</v>
          </cell>
          <cell r="AI222">
            <v>1558493.314994822</v>
          </cell>
        </row>
        <row r="223">
          <cell r="A223" t="str">
            <v>UtestAntAktEUtspYTD</v>
          </cell>
          <cell r="B223" t="str">
            <v>Koncernens resultaträkning (kSEK) - 4Q</v>
          </cell>
          <cell r="C223" t="str">
            <v>Utestående antal aktier efter utspädning</v>
          </cell>
          <cell r="E223">
            <v>145717664.57746479</v>
          </cell>
          <cell r="F223">
            <v>146117160</v>
          </cell>
          <cell r="G223">
            <v>145644747.32032853</v>
          </cell>
          <cell r="H223">
            <v>145848421.04651162</v>
          </cell>
          <cell r="I223">
            <v>146332159.29284525</v>
          </cell>
          <cell r="J223">
            <v>147788526.23548922</v>
          </cell>
          <cell r="K223">
            <v>148148215.83697233</v>
          </cell>
          <cell r="L223">
            <v>148374973.33333331</v>
          </cell>
          <cell r="M223">
            <v>148325663.75690609</v>
          </cell>
          <cell r="N223">
            <v>149241941.26934984</v>
          </cell>
          <cell r="O223">
            <v>149355341.56342182</v>
          </cell>
          <cell r="P223">
            <v>149541460.94850948</v>
          </cell>
          <cell r="Q223">
            <v>149341071.85811815</v>
          </cell>
          <cell r="R223">
            <v>149535172.65289482</v>
          </cell>
          <cell r="S223">
            <v>149981110</v>
          </cell>
          <cell r="T223">
            <v>149981110</v>
          </cell>
          <cell r="U223">
            <v>150651015.72467062</v>
          </cell>
          <cell r="V223">
            <v>150929941.52173913</v>
          </cell>
          <cell r="W223">
            <v>151542193.43873519</v>
          </cell>
          <cell r="X223">
            <v>151643063.09726155</v>
          </cell>
          <cell r="Y223">
            <v>151509155.43859649</v>
          </cell>
          <cell r="Z223">
            <v>151364980</v>
          </cell>
          <cell r="AA223">
            <v>153786322</v>
          </cell>
          <cell r="AB223">
            <v>154125294.39263803</v>
          </cell>
          <cell r="AC223">
            <v>153786322</v>
          </cell>
          <cell r="AD223">
            <v>155745063.49659866</v>
          </cell>
          <cell r="AE223">
            <v>156949829.11262798</v>
          </cell>
          <cell r="AF223">
            <v>157940329.74248925</v>
          </cell>
          <cell r="AG223">
            <v>158472847.50921151</v>
          </cell>
          <cell r="AH223">
            <v>158418369.31060323</v>
          </cell>
          <cell r="AI223">
            <v>157972266.72093025</v>
          </cell>
        </row>
        <row r="224">
          <cell r="A224" t="str">
            <v>AntAktFullUtspYTD</v>
          </cell>
          <cell r="B224" t="str">
            <v>Rörelsens intäkter</v>
          </cell>
          <cell r="C224" t="str">
            <v>Koncernens resultaträkning (kSEK) - 4Q</v>
          </cell>
          <cell r="E224">
            <v>151718735</v>
          </cell>
          <cell r="F224">
            <v>149268735</v>
          </cell>
          <cell r="G224">
            <v>151718735</v>
          </cell>
          <cell r="H224">
            <v>151718735</v>
          </cell>
          <cell r="I224">
            <v>151718735</v>
          </cell>
          <cell r="J224">
            <v>151620440</v>
          </cell>
          <cell r="K224">
            <v>154070440</v>
          </cell>
          <cell r="L224">
            <v>154070440</v>
          </cell>
          <cell r="M224">
            <v>154070440</v>
          </cell>
          <cell r="N224">
            <v>154094610</v>
          </cell>
          <cell r="O224">
            <v>156544610</v>
          </cell>
          <cell r="P224">
            <v>156544610</v>
          </cell>
          <cell r="Q224">
            <v>156544610</v>
          </cell>
          <cell r="R224">
            <v>156544610</v>
          </cell>
          <cell r="S224">
            <v>157131110</v>
          </cell>
          <cell r="T224">
            <v>157131110</v>
          </cell>
          <cell r="U224">
            <v>157131110</v>
          </cell>
          <cell r="V224">
            <v>157131110</v>
          </cell>
          <cell r="W224">
            <v>158314980</v>
          </cell>
          <cell r="X224">
            <v>158314980</v>
          </cell>
          <cell r="Y224">
            <v>158314980</v>
          </cell>
          <cell r="Z224">
            <v>158314980</v>
          </cell>
          <cell r="AA224">
            <v>160536322</v>
          </cell>
          <cell r="AB224">
            <v>160536322</v>
          </cell>
          <cell r="AC224">
            <v>160536322</v>
          </cell>
          <cell r="AD224">
            <v>160536322</v>
          </cell>
          <cell r="AE224">
            <v>161704010</v>
          </cell>
          <cell r="AF224">
            <v>161704010</v>
          </cell>
          <cell r="AG224">
            <v>161704010</v>
          </cell>
          <cell r="AH224">
            <v>161704010</v>
          </cell>
          <cell r="AI224">
            <v>161271758</v>
          </cell>
        </row>
        <row r="225">
          <cell r="A225" t="str">
            <v>VärdeförändrFinTillgEjYTD</v>
          </cell>
          <cell r="B225" t="str">
            <v>Rörelsens intäkter</v>
          </cell>
          <cell r="C225" t="str">
            <v>Rörelsens intäkter</v>
          </cell>
          <cell r="D225"/>
          <cell r="E225"/>
          <cell r="F225"/>
          <cell r="G225">
            <v>577118.69959999993</v>
          </cell>
          <cell r="H225">
            <v>640427.40158999991</v>
          </cell>
          <cell r="I225">
            <v>730753.75918000005</v>
          </cell>
          <cell r="J225">
            <v>796917.05066000018</v>
          </cell>
          <cell r="K225">
            <v>882301</v>
          </cell>
          <cell r="L225">
            <v>905407.95215000003</v>
          </cell>
          <cell r="M225">
            <v>915654.01968000014</v>
          </cell>
          <cell r="N225">
            <v>939160.11043000035</v>
          </cell>
          <cell r="O225">
            <v>934039.56807999872</v>
          </cell>
          <cell r="P225">
            <v>957897.72000999865</v>
          </cell>
          <cell r="Q225">
            <v>973283.4489399984</v>
          </cell>
          <cell r="R225">
            <v>982660.1802899983</v>
          </cell>
          <cell r="S225">
            <v>1022714.9517899994</v>
          </cell>
          <cell r="T225">
            <v>1065532.1258399994</v>
          </cell>
          <cell r="U225">
            <v>1088500.3153099995</v>
          </cell>
          <cell r="V225">
            <v>1137287.0075299975</v>
          </cell>
          <cell r="W225">
            <v>1139225.5651397998</v>
          </cell>
          <cell r="X225">
            <v>1131778.4413798</v>
          </cell>
          <cell r="Y225">
            <v>1156470.1296698367</v>
          </cell>
          <cell r="Z225">
            <v>1190616.1190398</v>
          </cell>
          <cell r="AA225">
            <v>1227548.3099400001</v>
          </cell>
          <cell r="AB225">
            <v>1487429.863919999</v>
          </cell>
          <cell r="AC225">
            <v>1721526.7370799633</v>
          </cell>
          <cell r="AD225">
            <v>1982972.9847100019</v>
          </cell>
          <cell r="AE225">
            <v>2310484.4692399949</v>
          </cell>
          <cell r="AF225">
            <v>0</v>
          </cell>
          <cell r="AG225"/>
          <cell r="AH225">
            <v>3229131.4535599872</v>
          </cell>
          <cell r="AI225">
            <v>3419163.9159598863</v>
          </cell>
        </row>
        <row r="226">
          <cell r="A226" t="str">
            <v>ProvisInt4Q</v>
          </cell>
          <cell r="B226" t="str">
            <v>Provisionskostnader</v>
          </cell>
          <cell r="C226" t="str">
            <v>Provisionsintäkter</v>
          </cell>
          <cell r="D226"/>
          <cell r="E226">
            <v>0</v>
          </cell>
          <cell r="F226">
            <v>0</v>
          </cell>
          <cell r="G226">
            <v>0</v>
          </cell>
          <cell r="H226">
            <v>577118.69959999993</v>
          </cell>
          <cell r="I226">
            <v>640427.40158999991</v>
          </cell>
          <cell r="J226">
            <v>730753.75918000005</v>
          </cell>
          <cell r="K226">
            <v>796917.05066000018</v>
          </cell>
          <cell r="L226">
            <v>882301</v>
          </cell>
          <cell r="M226">
            <v>905407.95215000003</v>
          </cell>
          <cell r="N226">
            <v>915654.01968000014</v>
          </cell>
          <cell r="O226">
            <v>939160.11043000035</v>
          </cell>
          <cell r="P226">
            <v>934039.56807999872</v>
          </cell>
          <cell r="Q226">
            <v>957897.72000999865</v>
          </cell>
          <cell r="R226">
            <v>973283.4489399984</v>
          </cell>
          <cell r="S226">
            <v>982660.1802899983</v>
          </cell>
          <cell r="T226">
            <v>1022714.9517899994</v>
          </cell>
          <cell r="U226">
            <v>1065532.1258399994</v>
          </cell>
          <cell r="V226">
            <v>1088500.3153099995</v>
          </cell>
          <cell r="W226">
            <v>1137287.0075299975</v>
          </cell>
          <cell r="X226">
            <v>1139225.5651397998</v>
          </cell>
          <cell r="Y226">
            <v>1131778.4413798</v>
          </cell>
          <cell r="Z226">
            <v>1156470.1296698367</v>
          </cell>
          <cell r="AA226">
            <v>1190616.1190398</v>
          </cell>
          <cell r="AB226">
            <v>1227548.3099400001</v>
          </cell>
          <cell r="AC226">
            <v>1487429.863919999</v>
          </cell>
          <cell r="AD226">
            <v>1721526.7370799633</v>
          </cell>
          <cell r="AE226">
            <v>1982972.9847100019</v>
          </cell>
          <cell r="AF226">
            <v>2310484.4692399949</v>
          </cell>
          <cell r="AG226">
            <v>2772179.1071399935</v>
          </cell>
          <cell r="AH226">
            <v>1042.202</v>
          </cell>
          <cell r="AI226">
            <v>3229131.4535599872</v>
          </cell>
        </row>
        <row r="227">
          <cell r="A227" t="str">
            <v>ProvisKostn4Q</v>
          </cell>
          <cell r="B227" t="str">
            <v>Ränteintäkter enligt effektivräntemetoden</v>
          </cell>
          <cell r="C227" t="str">
            <v>Provisionskostnader</v>
          </cell>
          <cell r="D227"/>
          <cell r="E227">
            <v>0</v>
          </cell>
          <cell r="F227">
            <v>0</v>
          </cell>
          <cell r="G227">
            <v>0</v>
          </cell>
          <cell r="H227">
            <v>-90742.093125311701</v>
          </cell>
          <cell r="I227">
            <v>-97680.491897812695</v>
          </cell>
          <cell r="J227">
            <v>-107612.67512040969</v>
          </cell>
          <cell r="K227">
            <v>-117711.9430271118</v>
          </cell>
          <cell r="L227">
            <v>-126773.75357</v>
          </cell>
          <cell r="M227">
            <v>-132876.11140999981</v>
          </cell>
          <cell r="N227">
            <v>-140071.00484999991</v>
          </cell>
          <cell r="O227">
            <v>-142720.08462000301</v>
          </cell>
          <cell r="P227">
            <v>-143168.83213000299</v>
          </cell>
          <cell r="Q227">
            <v>-143688.43246000237</v>
          </cell>
          <cell r="R227">
            <v>-144156.0193900021</v>
          </cell>
          <cell r="S227">
            <v>-147019.20273999998</v>
          </cell>
          <cell r="T227">
            <v>-157331.36018999701</v>
          </cell>
          <cell r="U227">
            <v>-166934.95142999734</v>
          </cell>
          <cell r="V227">
            <v>-174887.94951999554</v>
          </cell>
          <cell r="W227">
            <v>-180908.25294999604</v>
          </cell>
          <cell r="X227">
            <v>-182956.0380100004</v>
          </cell>
          <cell r="Y227">
            <v>-186797.79628732443</v>
          </cell>
          <cell r="Z227">
            <v>-190698.4765855493</v>
          </cell>
          <cell r="AA227">
            <v>-198747.76673197109</v>
          </cell>
          <cell r="AB227">
            <v>-199968.45495999604</v>
          </cell>
          <cell r="AC227">
            <v>-219049.25249658898</v>
          </cell>
          <cell r="AD227">
            <v>-244932.15699531898</v>
          </cell>
          <cell r="AE227">
            <v>-274180.92695501447</v>
          </cell>
          <cell r="AF227">
            <v>-312269.93655269593</v>
          </cell>
          <cell r="AG227">
            <v>-371237.15926640853</v>
          </cell>
          <cell r="AH227">
            <v>-5059.2330000000002</v>
          </cell>
          <cell r="AI227">
            <v>-421833.40484634787</v>
          </cell>
        </row>
        <row r="228">
          <cell r="A228" t="str">
            <v>Ränteint4Q</v>
          </cell>
          <cell r="B228" t="str">
            <v>Övriga ränteintäkter</v>
          </cell>
          <cell r="C228" t="str">
            <v>Ränteintäkter enligt effektivräntemetoden</v>
          </cell>
          <cell r="D228"/>
          <cell r="E228">
            <v>0</v>
          </cell>
          <cell r="F228">
            <v>0</v>
          </cell>
          <cell r="G228">
            <v>0</v>
          </cell>
          <cell r="H228">
            <v>246506.41571999999</v>
          </cell>
          <cell r="I228">
            <v>231585.31861999998</v>
          </cell>
          <cell r="J228">
            <v>209887.31018999996</v>
          </cell>
          <cell r="K228">
            <v>200162.36588000003</v>
          </cell>
          <cell r="L228">
            <v>194066</v>
          </cell>
          <cell r="M228">
            <v>198252.59868</v>
          </cell>
          <cell r="N228">
            <v>202473.53089999998</v>
          </cell>
          <cell r="O228">
            <v>205937.24525999997</v>
          </cell>
          <cell r="P228">
            <v>211183.94102999996</v>
          </cell>
          <cell r="Q228">
            <v>212005.69809999998</v>
          </cell>
          <cell r="R228">
            <v>215393.73790999997</v>
          </cell>
          <cell r="S228">
            <v>218305.82257999998</v>
          </cell>
          <cell r="T228">
            <v>217933.34063999998</v>
          </cell>
          <cell r="U228">
            <v>215608.21039999995</v>
          </cell>
          <cell r="V228">
            <v>213222.29799999998</v>
          </cell>
          <cell r="W228">
            <v>212328.58223999999</v>
          </cell>
          <cell r="X228">
            <v>212097.28688</v>
          </cell>
          <cell r="Y228">
            <v>212165.14361000003</v>
          </cell>
          <cell r="Z228">
            <v>223022.36282999988</v>
          </cell>
          <cell r="AA228">
            <v>236946.36677999998</v>
          </cell>
          <cell r="AB228">
            <v>252600.7211900003</v>
          </cell>
          <cell r="AC228">
            <v>282532.39379000029</v>
          </cell>
          <cell r="AD228">
            <v>313089.79743000062</v>
          </cell>
          <cell r="AE228">
            <v>340020.2835000006</v>
          </cell>
          <cell r="AF228">
            <v>363802.39258000004</v>
          </cell>
          <cell r="AG228">
            <v>380563.78143000003</v>
          </cell>
          <cell r="AH228">
            <v>-4017.0309999999999</v>
          </cell>
          <cell r="AI228">
            <v>407993.66196999972</v>
          </cell>
        </row>
        <row r="229">
          <cell r="A229" t="str">
            <v>ÖvrRänteint4Q</v>
          </cell>
          <cell r="B229" t="str">
            <v>Räntekostnader</v>
          </cell>
          <cell r="C229" t="str">
            <v>Övriga ränteintäkter</v>
          </cell>
          <cell r="D229"/>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183.39022999999997</v>
          </cell>
          <cell r="V229">
            <v>183.39022999999906</v>
          </cell>
          <cell r="W229">
            <v>308.39022000000114</v>
          </cell>
          <cell r="X229">
            <v>323.39921999999933</v>
          </cell>
          <cell r="Y229">
            <v>140.00898999999936</v>
          </cell>
          <cell r="Z229">
            <v>140.00899000000027</v>
          </cell>
          <cell r="AA229">
            <v>15.008999999998196</v>
          </cell>
          <cell r="AB229">
            <v>0</v>
          </cell>
          <cell r="AC229">
            <v>0</v>
          </cell>
          <cell r="AD229">
            <v>0</v>
          </cell>
          <cell r="AE229">
            <v>0</v>
          </cell>
          <cell r="AF229">
            <v>0</v>
          </cell>
          <cell r="AG229">
            <v>0</v>
          </cell>
          <cell r="AH229">
            <v>1042.202</v>
          </cell>
          <cell r="AI229">
            <v>0</v>
          </cell>
        </row>
        <row r="230">
          <cell r="A230" t="str">
            <v>Räntekostn4Q</v>
          </cell>
          <cell r="B230" t="str">
            <v>Nettoresultat av finansiella transaktioner</v>
          </cell>
          <cell r="C230" t="str">
            <v>Räntekostnader</v>
          </cell>
          <cell r="D230"/>
          <cell r="E230">
            <v>65177.902349499047</v>
          </cell>
          <cell r="F230">
            <v>120636.24008614596</v>
          </cell>
          <cell r="G230">
            <v>181337.99859100382</v>
          </cell>
          <cell r="H230">
            <v>-54996.85398</v>
          </cell>
          <cell r="I230">
            <v>-46034.299220000001</v>
          </cell>
          <cell r="J230">
            <v>-40423.192670000004</v>
          </cell>
          <cell r="K230">
            <v>-47315.214049999995</v>
          </cell>
          <cell r="L230">
            <v>-55346</v>
          </cell>
          <cell r="M230">
            <v>-71333.365279999998</v>
          </cell>
          <cell r="N230">
            <v>-84772.071070000005</v>
          </cell>
          <cell r="O230">
            <v>-91767.88063</v>
          </cell>
          <cell r="P230">
            <v>-96915.168390000006</v>
          </cell>
          <cell r="Q230">
            <v>-100275.48167000001</v>
          </cell>
          <cell r="R230">
            <v>-103786.86309</v>
          </cell>
          <cell r="S230">
            <v>-106825.67459000001</v>
          </cell>
          <cell r="T230">
            <v>-110424.25214</v>
          </cell>
          <cell r="U230">
            <v>-114547.06404</v>
          </cell>
          <cell r="V230">
            <v>-116633.97742000001</v>
          </cell>
          <cell r="W230">
            <v>-116569.42613000001</v>
          </cell>
          <cell r="X230">
            <v>-121862.75150999983</v>
          </cell>
          <cell r="Y230">
            <v>-114144.19558999983</v>
          </cell>
          <cell r="Z230">
            <v>-105380.30347999986</v>
          </cell>
          <cell r="AA230">
            <v>-98925.973459999834</v>
          </cell>
          <cell r="AB230">
            <v>-87267.360599999985</v>
          </cell>
          <cell r="AC230">
            <v>-83802.817829999985</v>
          </cell>
          <cell r="AD230">
            <v>-82919.590479999984</v>
          </cell>
          <cell r="AE230">
            <v>-80992.498039999977</v>
          </cell>
          <cell r="AF230">
            <v>-80486.242719999995</v>
          </cell>
          <cell r="AG230">
            <v>-84529.273559999987</v>
          </cell>
          <cell r="AH230">
            <v>1078300.2449675663</v>
          </cell>
          <cell r="AI230">
            <v>-96147.638470000005</v>
          </cell>
        </row>
        <row r="231">
          <cell r="A231" t="str">
            <v>NetFinTrans4Q</v>
          </cell>
          <cell r="B231" t="str">
            <v>Övriga rörelseintäkter</v>
          </cell>
          <cell r="C231" t="str">
            <v>Nettoresultat av finansiella transaktioner</v>
          </cell>
          <cell r="D231"/>
          <cell r="E231"/>
          <cell r="F231"/>
          <cell r="G231">
            <v>163.64570000000003</v>
          </cell>
          <cell r="H231">
            <v>163.64570000000003</v>
          </cell>
          <cell r="I231">
            <v>943.46311000000003</v>
          </cell>
          <cell r="J231">
            <v>1443.7575100000004</v>
          </cell>
          <cell r="K231">
            <v>1531.1099100000001</v>
          </cell>
          <cell r="L231">
            <v>1563</v>
          </cell>
          <cell r="M231">
            <v>1078.6063300000001</v>
          </cell>
          <cell r="N231">
            <v>2858.0032999999999</v>
          </cell>
          <cell r="O231">
            <v>2966.2855700000005</v>
          </cell>
          <cell r="P231">
            <v>3482.6680099999999</v>
          </cell>
          <cell r="Q231">
            <v>3092.7819199999999</v>
          </cell>
          <cell r="R231">
            <v>1163.29601</v>
          </cell>
          <cell r="S231">
            <v>2700.076039999999</v>
          </cell>
          <cell r="T231">
            <v>2483.7256999999991</v>
          </cell>
          <cell r="U231">
            <v>2360.1623399999989</v>
          </cell>
          <cell r="V231">
            <v>1961.1859399999989</v>
          </cell>
          <cell r="W231">
            <v>373.00198999999975</v>
          </cell>
          <cell r="X231">
            <v>2027.5584699999984</v>
          </cell>
          <cell r="Y231">
            <v>1998.2665999999986</v>
          </cell>
          <cell r="Z231">
            <v>2002.6698599999982</v>
          </cell>
          <cell r="AA231">
            <v>1586.5433599999981</v>
          </cell>
          <cell r="AB231">
            <v>472.8107600000003</v>
          </cell>
          <cell r="AC231">
            <v>333.9603000000003</v>
          </cell>
          <cell r="AD231">
            <v>2224.5119099999997</v>
          </cell>
          <cell r="AE231">
            <v>3547.1187499999996</v>
          </cell>
          <cell r="AF231">
            <v>67185.015660000005</v>
          </cell>
          <cell r="AG231">
            <v>66831.357770000002</v>
          </cell>
          <cell r="AH231">
            <v>64120.392930000002</v>
          </cell>
          <cell r="AI231">
            <v>64120.392930000002</v>
          </cell>
        </row>
        <row r="232">
          <cell r="A232" t="str">
            <v>ÖvrRörInt4Q</v>
          </cell>
          <cell r="B232" t="str">
            <v>Summa rörelsens intäkter</v>
          </cell>
          <cell r="C232" t="str">
            <v>Övriga rörelseintäkter</v>
          </cell>
          <cell r="D232">
            <v>0</v>
          </cell>
          <cell r="E232">
            <v>0</v>
          </cell>
          <cell r="F232">
            <v>0</v>
          </cell>
          <cell r="G232">
            <v>0</v>
          </cell>
          <cell r="H232">
            <v>18.914000000000001</v>
          </cell>
          <cell r="I232">
            <v>18.914000000000001</v>
          </cell>
          <cell r="J232">
            <v>18.914000000000001</v>
          </cell>
          <cell r="K232">
            <v>0</v>
          </cell>
          <cell r="L232">
            <v>30</v>
          </cell>
          <cell r="M232">
            <v>30</v>
          </cell>
          <cell r="N232">
            <v>30.977</v>
          </cell>
          <cell r="O232">
            <v>31.219000000000001</v>
          </cell>
          <cell r="P232">
            <v>4.8500499999999995</v>
          </cell>
          <cell r="Q232">
            <v>4.8500499999999995</v>
          </cell>
          <cell r="R232">
            <v>15.827309999999999</v>
          </cell>
          <cell r="S232">
            <v>70.958309999999997</v>
          </cell>
          <cell r="T232">
            <v>120.53926</v>
          </cell>
          <cell r="U232">
            <v>120.53926</v>
          </cell>
          <cell r="V232">
            <v>110.075</v>
          </cell>
          <cell r="W232">
            <v>54.702000000000005</v>
          </cell>
          <cell r="X232">
            <v>141.91399999999999</v>
          </cell>
          <cell r="Y232">
            <v>197.41399999999999</v>
          </cell>
          <cell r="Z232">
            <v>195.92399999999998</v>
          </cell>
          <cell r="AA232">
            <v>202.36969999999997</v>
          </cell>
          <cell r="AB232">
            <v>63.909700000000001</v>
          </cell>
          <cell r="AC232">
            <v>8.4097000000000008</v>
          </cell>
          <cell r="AD232">
            <v>8.4097000000000008</v>
          </cell>
          <cell r="AE232">
            <v>1.9640000000000057</v>
          </cell>
          <cell r="AF232">
            <v>65.542400000000001</v>
          </cell>
          <cell r="AG232">
            <v>65.542400000000001</v>
          </cell>
          <cell r="AH232">
            <v>-4017.0309999999999</v>
          </cell>
          <cell r="AI232">
            <v>65.542400000000001</v>
          </cell>
        </row>
        <row r="233">
          <cell r="A233" t="str">
            <v>RörelsensInt4Q</v>
          </cell>
          <cell r="B233" t="str">
            <v>Förändring rörelsens intäkter (Mot fg helår) - 4Q</v>
          </cell>
          <cell r="C233" t="str">
            <v>Summa rörelsens intäkter</v>
          </cell>
          <cell r="D233"/>
          <cell r="E233">
            <v>0</v>
          </cell>
          <cell r="F233">
            <v>0</v>
          </cell>
          <cell r="G233">
            <v>0</v>
          </cell>
          <cell r="H233">
            <v>678068.72791468818</v>
          </cell>
          <cell r="I233">
            <v>729260.30620218709</v>
          </cell>
          <cell r="J233">
            <v>794067.87308959034</v>
          </cell>
          <cell r="K233">
            <v>833583.36937288847</v>
          </cell>
          <cell r="L233">
            <v>895840.24643000006</v>
          </cell>
          <cell r="M233">
            <v>900559.68047000014</v>
          </cell>
          <cell r="N233">
            <v>896173.45496000024</v>
          </cell>
          <cell r="O233">
            <v>913606.8950099973</v>
          </cell>
          <cell r="P233">
            <v>908627.02664999571</v>
          </cell>
          <cell r="Q233">
            <v>929037.13594999618</v>
          </cell>
          <cell r="R233">
            <v>941913.4276899962</v>
          </cell>
          <cell r="S233">
            <v>949892.15988999826</v>
          </cell>
          <cell r="T233">
            <v>975496.94506000227</v>
          </cell>
          <cell r="U233">
            <v>1002322.4126000021</v>
          </cell>
          <cell r="V233">
            <v>1012455.3375400038</v>
          </cell>
          <cell r="W233">
            <v>1052874.0049000015</v>
          </cell>
          <cell r="X233">
            <v>1048996.9341897997</v>
          </cell>
          <cell r="Y233">
            <v>1045337.2827024758</v>
          </cell>
          <cell r="Z233">
            <v>1085752.3152842878</v>
          </cell>
          <cell r="AA233">
            <v>1131692.6676878291</v>
          </cell>
          <cell r="AB233">
            <v>1193449.9360300044</v>
          </cell>
          <cell r="AC233">
            <v>1467452.5573834102</v>
          </cell>
          <cell r="AD233">
            <v>1708997.7086446448</v>
          </cell>
          <cell r="AE233">
            <v>1971368.9259649878</v>
          </cell>
          <cell r="AF233">
            <v>2348781.2406072994</v>
          </cell>
          <cell r="AG233">
            <v>2763873.3559135851</v>
          </cell>
          <cell r="AH233">
            <v>0.35531140683010554</v>
          </cell>
          <cell r="AI233">
            <v>3183330.0075436393</v>
          </cell>
        </row>
        <row r="234">
          <cell r="A234" t="str">
            <v>DeltaRörInt4Q</v>
          </cell>
          <cell r="B234" t="str">
            <v>Förändring rörelsens intäkter (Mot fg helår) - 4Q</v>
          </cell>
          <cell r="C234" t="str">
            <v>Förändring rörelsens intäkter (Mot fg helår) - 4Q</v>
          </cell>
          <cell r="D234"/>
          <cell r="E234">
            <v>65177.902349499047</v>
          </cell>
          <cell r="F234">
            <v>120636.24008614596</v>
          </cell>
          <cell r="G234">
            <v>181337.99859100382</v>
          </cell>
          <cell r="H234">
            <v>249559.35302475921</v>
          </cell>
          <cell r="I234">
            <v>7.5496149844473726E-2</v>
          </cell>
          <cell r="J234">
            <v>0.1710728432081543</v>
          </cell>
          <cell r="K234">
            <v>0.2293493786927252</v>
          </cell>
          <cell r="L234">
            <v>0.32116437397878483</v>
          </cell>
          <cell r="M234">
            <v>5.2681647858616731E-3</v>
          </cell>
          <cell r="N234">
            <v>3.7195083758301273E-4</v>
          </cell>
          <cell r="O234">
            <v>1.9832384904338474E-2</v>
          </cell>
          <cell r="P234">
            <v>1.4273504981442864E-2</v>
          </cell>
          <cell r="Q234">
            <v>2.246258222722064E-2</v>
          </cell>
          <cell r="R234">
            <v>3.6633734264678086E-2</v>
          </cell>
          <cell r="S234">
            <v>4.5414820415525581E-2</v>
          </cell>
          <cell r="T234">
            <v>7.3594463348232386E-2</v>
          </cell>
          <cell r="U234">
            <v>2.7499284006829772E-2</v>
          </cell>
          <cell r="V234">
            <v>3.7886733184723909E-2</v>
          </cell>
          <cell r="W234">
            <v>7.9320658287904466E-2</v>
          </cell>
          <cell r="X234">
            <v>7.5346201238258637E-2</v>
          </cell>
          <cell r="Y234">
            <v>-3.4887151411462369E-3</v>
          </cell>
          <cell r="Z234">
            <v>3.5038597250883541E-2</v>
          </cell>
          <cell r="AA234">
            <v>7.8833150796479678E-2</v>
          </cell>
          <cell r="AB234">
            <v>0.13770583796012148</v>
          </cell>
          <cell r="AC234">
            <v>0.22958870169692402</v>
          </cell>
          <cell r="AD234">
            <v>0.43198106351205934</v>
          </cell>
          <cell r="AE234">
            <v>0.65182373089123513</v>
          </cell>
          <cell r="AF234">
            <v>0.9680601336495851</v>
          </cell>
          <cell r="AG234">
            <v>0.17672659681110181</v>
          </cell>
          <cell r="AH234">
            <v>1078300.2449675663</v>
          </cell>
          <cell r="AI234">
            <v>0.35531140683010554</v>
          </cell>
        </row>
        <row r="235">
          <cell r="A235" t="str">
            <v>ÖvrTotalresYTD</v>
          </cell>
          <cell r="B235" t="str">
            <v>Rörelsens kostnader</v>
          </cell>
          <cell r="C235" t="str">
            <v>Övrigt totalresultat</v>
          </cell>
          <cell r="D235"/>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2192.1686300000001</v>
          </cell>
          <cell r="V235">
            <v>-2089.8489500000001</v>
          </cell>
          <cell r="W235">
            <v>-6827.5120100000004</v>
          </cell>
          <cell r="X235">
            <v>9441</v>
          </cell>
          <cell r="Y235">
            <v>32587.005079999901</v>
          </cell>
          <cell r="Z235">
            <v>44596</v>
          </cell>
          <cell r="AA235">
            <v>30136</v>
          </cell>
          <cell r="AB235">
            <v>15113.34476</v>
          </cell>
          <cell r="AC235">
            <v>-58875.307989999994</v>
          </cell>
          <cell r="AD235">
            <v>-3669.2594300000092</v>
          </cell>
          <cell r="AE235">
            <v>9444.8070800000005</v>
          </cell>
          <cell r="AF235">
            <v>148558.78464095891</v>
          </cell>
          <cell r="AG235">
            <v>-2224.8411999999998</v>
          </cell>
          <cell r="AH235">
            <v>-4017.0309999999999</v>
          </cell>
          <cell r="AI235">
            <v>-4882.1305300000004</v>
          </cell>
        </row>
        <row r="236">
          <cell r="A236" t="str">
            <v>AllmAdminKostn4Q</v>
          </cell>
          <cell r="B236" t="str">
            <v>Rörelsens kostnader</v>
          </cell>
          <cell r="C236" t="str">
            <v>Rörelsens kostnader</v>
          </cell>
          <cell r="D236"/>
          <cell r="E236"/>
          <cell r="F236"/>
          <cell r="G236">
            <v>-334151.29382859298</v>
          </cell>
          <cell r="H236">
            <v>246506.41571999999</v>
          </cell>
          <cell r="I236">
            <v>231585.31861999998</v>
          </cell>
          <cell r="J236">
            <v>209887.31018999996</v>
          </cell>
          <cell r="K236">
            <v>200162.36588000003</v>
          </cell>
          <cell r="L236">
            <v>194066</v>
          </cell>
          <cell r="M236">
            <v>198252.59868</v>
          </cell>
          <cell r="N236">
            <v>202473.53089999998</v>
          </cell>
          <cell r="O236">
            <v>205937.24525999997</v>
          </cell>
          <cell r="P236">
            <v>211183.94102999996</v>
          </cell>
          <cell r="Q236">
            <v>212005.69809999998</v>
          </cell>
          <cell r="R236">
            <v>215393.73790999997</v>
          </cell>
          <cell r="S236">
            <v>218305.82257999998</v>
          </cell>
          <cell r="T236">
            <v>217933.34063999998</v>
          </cell>
          <cell r="U236">
            <v>215608.21039999995</v>
          </cell>
          <cell r="V236">
            <v>213222.29799999998</v>
          </cell>
          <cell r="W236">
            <v>212328.58223999999</v>
          </cell>
          <cell r="X236">
            <v>212097.28688</v>
          </cell>
          <cell r="Y236">
            <v>212165.14361000003</v>
          </cell>
          <cell r="Z236">
            <v>223022.36282999988</v>
          </cell>
          <cell r="AA236">
            <v>236946.36677999998</v>
          </cell>
          <cell r="AB236">
            <v>252600.7211900003</v>
          </cell>
          <cell r="AC236">
            <v>282532.39379000029</v>
          </cell>
          <cell r="AD236">
            <v>313089.79743000062</v>
          </cell>
          <cell r="AE236">
            <v>340020.2835000006</v>
          </cell>
          <cell r="AF236">
            <v>363802.39258000004</v>
          </cell>
          <cell r="AG236">
            <v>380563.78143000003</v>
          </cell>
          <cell r="AH236">
            <v>-708696.69737114292</v>
          </cell>
          <cell r="AI236">
            <v>407993.66196999972</v>
          </cell>
        </row>
        <row r="237">
          <cell r="A237" t="str">
            <v>AllmAdminKostn4Q</v>
          </cell>
          <cell r="B237" t="str">
            <v>Av- och nedskrivningar av materiella och immateriella anläggningstillgångar</v>
          </cell>
          <cell r="C237" t="str">
            <v>Allmänna administrationskostnader</v>
          </cell>
          <cell r="D237"/>
          <cell r="E237">
            <v>65177.902349499047</v>
          </cell>
          <cell r="F237">
            <v>120636.24008614596</v>
          </cell>
          <cell r="G237">
            <v>181337.99859100382</v>
          </cell>
          <cell r="H237">
            <v>-334151.29382859298</v>
          </cell>
          <cell r="I237">
            <v>-343009.73946559103</v>
          </cell>
          <cell r="J237">
            <v>-354580.45146747498</v>
          </cell>
          <cell r="K237">
            <v>-362967.94866738201</v>
          </cell>
          <cell r="L237">
            <v>-372098.76228874602</v>
          </cell>
          <cell r="M237">
            <v>-378093.21046793298</v>
          </cell>
          <cell r="N237">
            <v>-382411.82990291202</v>
          </cell>
          <cell r="O237">
            <v>-386223.45145487698</v>
          </cell>
          <cell r="P237">
            <v>-396874.398527816</v>
          </cell>
          <cell r="Q237">
            <v>-411889.86372272723</v>
          </cell>
          <cell r="R237">
            <v>-434800.05177606404</v>
          </cell>
          <cell r="S237">
            <v>-458607.51972906908</v>
          </cell>
          <cell r="T237">
            <v>-488923.48236069101</v>
          </cell>
          <cell r="U237">
            <v>-513840.05610600882</v>
          </cell>
          <cell r="V237">
            <v>-533561.51296136691</v>
          </cell>
          <cell r="W237">
            <v>-544191.86805773503</v>
          </cell>
          <cell r="X237">
            <v>-540853.03769038897</v>
          </cell>
          <cell r="Y237">
            <v>-541431.70593285596</v>
          </cell>
          <cell r="Z237">
            <v>-544386.31772261695</v>
          </cell>
          <cell r="AA237">
            <v>-550844.33296227094</v>
          </cell>
          <cell r="AB237">
            <v>-568871.28547644801</v>
          </cell>
          <cell r="AC237">
            <v>-582451.09909580508</v>
          </cell>
          <cell r="AD237">
            <v>-600345.52722634305</v>
          </cell>
          <cell r="AE237">
            <v>-620607.4457032911</v>
          </cell>
          <cell r="AF237">
            <v>-640398.31091582705</v>
          </cell>
          <cell r="AG237">
            <v>-660388.85437533399</v>
          </cell>
          <cell r="AH237">
            <v>1078300.2449675663</v>
          </cell>
          <cell r="AI237">
            <v>-708696.69737114292</v>
          </cell>
        </row>
        <row r="238">
          <cell r="A238" t="str">
            <v>Avskr4Q</v>
          </cell>
          <cell r="B238" t="str">
            <v>Övriga rörelsekostnader</v>
          </cell>
          <cell r="C238" t="str">
            <v>Av- och nedskrivningar av materiella och immateriella anläggningstillgångar</v>
          </cell>
          <cell r="D238"/>
          <cell r="E238"/>
          <cell r="F238"/>
          <cell r="G238">
            <v>-7460.7646199999999</v>
          </cell>
          <cell r="H238">
            <v>-7460.7646199999999</v>
          </cell>
          <cell r="I238">
            <v>-7297.5035799999996</v>
          </cell>
          <cell r="J238">
            <v>-7509.2302300000001</v>
          </cell>
          <cell r="K238">
            <v>-7681.1444699999993</v>
          </cell>
          <cell r="L238">
            <v>-8220</v>
          </cell>
          <cell r="M238">
            <v>-8614.6096899999993</v>
          </cell>
          <cell r="N238">
            <v>-8554.5186400000002</v>
          </cell>
          <cell r="O238">
            <v>-8290.7731300000014</v>
          </cell>
          <cell r="P238">
            <v>-8059.0044199999993</v>
          </cell>
          <cell r="Q238">
            <v>-7707.5864899999979</v>
          </cell>
          <cell r="R238">
            <v>-7777.666659999999</v>
          </cell>
          <cell r="S238">
            <v>-11078.303299999998</v>
          </cell>
          <cell r="T238">
            <v>-12103.937610000001</v>
          </cell>
          <cell r="U238">
            <v>-14844.326520000002</v>
          </cell>
          <cell r="V238">
            <v>-17645.547549999999</v>
          </cell>
          <cell r="W238">
            <v>-17458.939380000018</v>
          </cell>
          <cell r="X238">
            <v>-19656.599200000026</v>
          </cell>
          <cell r="Y238">
            <v>-28552.165800000024</v>
          </cell>
          <cell r="Z238">
            <v>-37389.75524000002</v>
          </cell>
          <cell r="AA238">
            <v>-46055.962310000003</v>
          </cell>
          <cell r="AB238">
            <v>-63125.238150000179</v>
          </cell>
          <cell r="AC238">
            <v>-63934.710260000174</v>
          </cell>
          <cell r="AD238">
            <v>-66908.89151000019</v>
          </cell>
          <cell r="AE238">
            <v>-72412.609440000175</v>
          </cell>
          <cell r="AF238">
            <v>-84189.470720000012</v>
          </cell>
          <cell r="AG238">
            <v>-86754.365660000054</v>
          </cell>
          <cell r="AH238">
            <v>-86008.069400000444</v>
          </cell>
          <cell r="AI238">
            <v>-86008.069400000444</v>
          </cell>
        </row>
        <row r="239">
          <cell r="A239" t="str">
            <v>ÖvrRörKostn4Q</v>
          </cell>
          <cell r="B239" t="str">
            <v>Summa rörelsens kostnader före kreditförluster</v>
          </cell>
          <cell r="C239" t="str">
            <v>Övriga rörelsekostnader</v>
          </cell>
          <cell r="D239">
            <v>0</v>
          </cell>
          <cell r="E239">
            <v>0</v>
          </cell>
          <cell r="F239">
            <v>0</v>
          </cell>
          <cell r="G239">
            <v>-41127.933561336002</v>
          </cell>
          <cell r="H239">
            <v>-41127.933561336002</v>
          </cell>
          <cell r="I239">
            <v>-44640.594601336001</v>
          </cell>
          <cell r="J239">
            <v>-43450.474573501997</v>
          </cell>
          <cell r="K239">
            <v>-37217.947921751009</v>
          </cell>
          <cell r="L239">
            <v>-30679.246429999999</v>
          </cell>
          <cell r="M239">
            <v>-29385.952144999999</v>
          </cell>
          <cell r="N239">
            <v>-30546.486463334</v>
          </cell>
          <cell r="O239">
            <v>-30452.269178334998</v>
          </cell>
          <cell r="P239">
            <v>-38312.465983335998</v>
          </cell>
          <cell r="Q239">
            <v>-38305.214673335999</v>
          </cell>
          <cell r="R239">
            <v>-36553.417486668994</v>
          </cell>
          <cell r="S239">
            <v>-36076.408221667996</v>
          </cell>
          <cell r="T239">
            <v>-33808.522265226406</v>
          </cell>
          <cell r="U239">
            <v>-34212.379880226406</v>
          </cell>
          <cell r="V239">
            <v>-34246.92186855941</v>
          </cell>
          <cell r="W239">
            <v>-35387.913138559408</v>
          </cell>
          <cell r="X239">
            <v>-68804.060339999996</v>
          </cell>
          <cell r="Y239">
            <v>-71414.871580000006</v>
          </cell>
          <cell r="Z239">
            <v>-72354.938259999995</v>
          </cell>
          <cell r="AA239">
            <v>-71080.818289999996</v>
          </cell>
          <cell r="AB239">
            <v>-33525.571680000001</v>
          </cell>
          <cell r="AC239">
            <v>-33784.778380000003</v>
          </cell>
          <cell r="AD239">
            <v>-32507.176380000001</v>
          </cell>
          <cell r="AE239">
            <v>-35521.148180000004</v>
          </cell>
          <cell r="AF239">
            <v>-38005.066209999997</v>
          </cell>
          <cell r="AG239">
            <v>-38999.988336499497</v>
          </cell>
          <cell r="AH239">
            <v>-37681.155006061002</v>
          </cell>
          <cell r="AI239">
            <v>-37681.155006061002</v>
          </cell>
        </row>
        <row r="240">
          <cell r="A240" t="str">
            <v>RörelsensKostn4Q</v>
          </cell>
          <cell r="B240" t="str">
            <v>Förändring rörelsens kostnader (Mot fg helår) - 4Q</v>
          </cell>
          <cell r="C240" t="str">
            <v>Summa rörelsens kostnader före kreditförluster</v>
          </cell>
          <cell r="D240"/>
          <cell r="E240">
            <v>0</v>
          </cell>
          <cell r="F240">
            <v>0</v>
          </cell>
          <cell r="G240">
            <v>0</v>
          </cell>
          <cell r="H240">
            <v>-382739.99200992897</v>
          </cell>
          <cell r="I240">
            <v>-394947.83764692704</v>
          </cell>
          <cell r="J240">
            <v>-405540.15627097699</v>
          </cell>
          <cell r="K240">
            <v>-407867.04105913301</v>
          </cell>
          <cell r="L240">
            <v>-410998.00871874602</v>
          </cell>
          <cell r="M240">
            <v>-416093.77230293298</v>
          </cell>
          <cell r="N240">
            <v>-421512.83500624605</v>
          </cell>
          <cell r="O240">
            <v>-424966.49376321194</v>
          </cell>
          <cell r="P240">
            <v>-443245.86893115198</v>
          </cell>
          <cell r="Q240">
            <v>-457902.66488606326</v>
          </cell>
          <cell r="R240">
            <v>-479131.135922733</v>
          </cell>
          <cell r="S240">
            <v>-505762.23125073704</v>
          </cell>
          <cell r="T240">
            <v>-534835.94223591744</v>
          </cell>
          <cell r="U240">
            <v>-562896.76250623527</v>
          </cell>
          <cell r="V240">
            <v>-585453.98237992637</v>
          </cell>
          <cell r="W240">
            <v>-597038.72057629446</v>
          </cell>
          <cell r="X240">
            <v>-629313.69723038899</v>
          </cell>
          <cell r="Y240">
            <v>-641398.74331285607</v>
          </cell>
          <cell r="Z240">
            <v>-654131.01122261689</v>
          </cell>
          <cell r="AA240">
            <v>-667981.11356227088</v>
          </cell>
          <cell r="AB240">
            <v>-665522.09530644829</v>
          </cell>
          <cell r="AC240">
            <v>-680170.58773580531</v>
          </cell>
          <cell r="AD240">
            <v>-699761.59511634323</v>
          </cell>
          <cell r="AE240">
            <v>-728541.20332329127</v>
          </cell>
          <cell r="AF240">
            <v>-762592.847845827</v>
          </cell>
          <cell r="AG240">
            <v>-786143.20837183355</v>
          </cell>
          <cell r="AH240">
            <v>9.1520755968966583E-2</v>
          </cell>
          <cell r="AI240">
            <v>-832385.92177720426</v>
          </cell>
        </row>
        <row r="241">
          <cell r="A241" t="str">
            <v>DeltaRörKostn4Q</v>
          </cell>
          <cell r="B241" t="str">
            <v>Förändring rörelsens kostnader (Mot fg helår) - 4Q</v>
          </cell>
          <cell r="C241" t="str">
            <v>Förändring rörelsens kostnader (Mot fg helår) - 4Q</v>
          </cell>
          <cell r="D241"/>
          <cell r="E241">
            <v>0</v>
          </cell>
          <cell r="F241">
            <v>0</v>
          </cell>
          <cell r="G241">
            <v>0</v>
          </cell>
          <cell r="H241">
            <v>577118.69959999993</v>
          </cell>
          <cell r="I241">
            <v>3.1895923843467511E-2</v>
          </cell>
          <cell r="J241">
            <v>5.9570896005182838E-2</v>
          </cell>
          <cell r="K241">
            <v>6.5650440439347202E-2</v>
          </cell>
          <cell r="L241">
            <v>7.3830844172886989E-2</v>
          </cell>
          <cell r="M241">
            <v>1.2398511613407992E-2</v>
          </cell>
          <cell r="N241">
            <v>2.5583642899582815E-2</v>
          </cell>
          <cell r="O241">
            <v>3.3986746281354341E-2</v>
          </cell>
          <cell r="P241">
            <v>7.8462327136173071E-2</v>
          </cell>
          <cell r="Q241">
            <v>3.3066965723233643E-2</v>
          </cell>
          <cell r="R241">
            <v>8.0960183742073255E-2</v>
          </cell>
          <cell r="S241">
            <v>0.14104217704349442</v>
          </cell>
          <cell r="T241">
            <v>0.20663491692686664</v>
          </cell>
          <cell r="U241">
            <v>5.2466220114167461E-2</v>
          </cell>
          <cell r="V241">
            <v>9.4642181175028872E-2</v>
          </cell>
          <cell r="W241">
            <v>0.11630253957939729</v>
          </cell>
          <cell r="X241">
            <v>0.17664810371475959</v>
          </cell>
          <cell r="Y241">
            <v>1.9203532571519411E-2</v>
          </cell>
          <cell r="Z241">
            <v>3.943552174606868E-2</v>
          </cell>
          <cell r="AA241">
            <v>6.1443786305712456E-2</v>
          </cell>
          <cell r="AB241">
            <v>5.7536326057120002E-2</v>
          </cell>
          <cell r="AC241">
            <v>2.2010527573260941E-2</v>
          </cell>
          <cell r="AD241">
            <v>5.1447577851083892E-2</v>
          </cell>
          <cell r="AE241">
            <v>9.4691233335874481E-2</v>
          </cell>
          <cell r="AF241">
            <v>0.14585654364289913</v>
          </cell>
          <cell r="AG241">
            <v>3.0881958298627721E-2</v>
          </cell>
          <cell r="AH241">
            <v>9.1520755968966583E-2</v>
          </cell>
          <cell r="AI241">
            <v>9.1520755968966583E-2</v>
          </cell>
        </row>
        <row r="242">
          <cell r="A242" t="str">
            <v>ProvisKostn4Q</v>
          </cell>
          <cell r="B242" t="str">
            <v>Resultat före kreditförluster</v>
          </cell>
          <cell r="C242" t="str">
            <v>Provisionskostnader</v>
          </cell>
          <cell r="D242">
            <v>0</v>
          </cell>
          <cell r="E242">
            <v>0</v>
          </cell>
          <cell r="F242">
            <v>0</v>
          </cell>
          <cell r="G242">
            <v>295328.7359047592</v>
          </cell>
          <cell r="H242">
            <v>-90742.093125311701</v>
          </cell>
          <cell r="I242">
            <v>-97680.491897812695</v>
          </cell>
          <cell r="J242">
            <v>-107612.67512040969</v>
          </cell>
          <cell r="K242">
            <v>-117711.9430271118</v>
          </cell>
          <cell r="L242">
            <v>-126773.75357</v>
          </cell>
          <cell r="M242">
            <v>-132876.11140999981</v>
          </cell>
          <cell r="N242">
            <v>-140071.00484999991</v>
          </cell>
          <cell r="O242">
            <v>-142720.08462000301</v>
          </cell>
          <cell r="P242">
            <v>-143168.83213000299</v>
          </cell>
          <cell r="Q242">
            <v>-143688.43246000237</v>
          </cell>
          <cell r="R242">
            <v>-144156.0193900021</v>
          </cell>
          <cell r="S242">
            <v>-147019.20273999998</v>
          </cell>
          <cell r="T242">
            <v>-157331.36018999701</v>
          </cell>
          <cell r="U242">
            <v>-166934.95142999734</v>
          </cell>
          <cell r="V242">
            <v>-174887.94951999554</v>
          </cell>
          <cell r="W242">
            <v>-180908.25294999604</v>
          </cell>
          <cell r="X242">
            <v>-182956.0380100004</v>
          </cell>
          <cell r="Y242">
            <v>-186797.79628732443</v>
          </cell>
          <cell r="Z242">
            <v>-190698.4765855493</v>
          </cell>
          <cell r="AA242">
            <v>-198747.76673197109</v>
          </cell>
          <cell r="AB242">
            <v>-199968.45495999604</v>
          </cell>
          <cell r="AC242">
            <v>-219049.25249658898</v>
          </cell>
          <cell r="AD242">
            <v>-244932.15699531898</v>
          </cell>
          <cell r="AE242">
            <v>-274180.92695501447</v>
          </cell>
          <cell r="AF242">
            <v>-312269.93655269593</v>
          </cell>
          <cell r="AG242">
            <v>-371237.15926640853</v>
          </cell>
          <cell r="AH242">
            <v>2350944.0857664351</v>
          </cell>
          <cell r="AI242">
            <v>-421833.40484634787</v>
          </cell>
        </row>
        <row r="243">
          <cell r="A243" t="str">
            <v>ResFKreditförl4Q</v>
          </cell>
          <cell r="B243" t="str">
            <v>Resultat före kreditförluster</v>
          </cell>
          <cell r="C243" t="str">
            <v>Resultat före kreditförluster</v>
          </cell>
          <cell r="D243"/>
          <cell r="E243">
            <v>0</v>
          </cell>
          <cell r="F243">
            <v>0</v>
          </cell>
          <cell r="G243">
            <v>0</v>
          </cell>
          <cell r="H243">
            <v>295328.7359047592</v>
          </cell>
          <cell r="I243">
            <v>334312.46855526004</v>
          </cell>
          <cell r="J243">
            <v>388527.71681861335</v>
          </cell>
          <cell r="K243">
            <v>425716.32831375545</v>
          </cell>
          <cell r="L243">
            <v>484842.23771125404</v>
          </cell>
          <cell r="M243">
            <v>484465.90816706716</v>
          </cell>
          <cell r="N243">
            <v>474660.61995375418</v>
          </cell>
          <cell r="O243">
            <v>488640.40124678536</v>
          </cell>
          <cell r="P243">
            <v>465381.15771884372</v>
          </cell>
          <cell r="Q243">
            <v>471134.47106393293</v>
          </cell>
          <cell r="R243">
            <v>462782.2917672632</v>
          </cell>
          <cell r="S243">
            <v>444129.92863926123</v>
          </cell>
          <cell r="T243">
            <v>440661.00282408483</v>
          </cell>
          <cell r="U243">
            <v>439425.65009376686</v>
          </cell>
          <cell r="V243">
            <v>427001.35516007745</v>
          </cell>
          <cell r="W243">
            <v>455835.28432370699</v>
          </cell>
          <cell r="X243">
            <v>419683.23695941071</v>
          </cell>
          <cell r="Y243">
            <v>403938.53938961972</v>
          </cell>
          <cell r="Z243">
            <v>431621.3040616709</v>
          </cell>
          <cell r="AA243">
            <v>463711.55412555824</v>
          </cell>
          <cell r="AB243">
            <v>527927.84072355612</v>
          </cell>
          <cell r="AC243">
            <v>787281.96964760486</v>
          </cell>
          <cell r="AD243">
            <v>1009236.1135283016</v>
          </cell>
          <cell r="AE243">
            <v>1242827.7226416967</v>
          </cell>
          <cell r="AF243">
            <v>1586188.3927614724</v>
          </cell>
          <cell r="AG243">
            <v>1977730.1475417516</v>
          </cell>
          <cell r="AH243"/>
          <cell r="AI243">
            <v>2350944.0857664351</v>
          </cell>
        </row>
        <row r="244">
          <cell r="A244" t="str">
            <v>ÖvrRänteint4Q</v>
          </cell>
          <cell r="B244" t="str">
            <v>Kreditförluster, netto</v>
          </cell>
          <cell r="C244" t="str">
            <v>Övriga ränteintäkter</v>
          </cell>
          <cell r="D244"/>
          <cell r="E244"/>
          <cell r="F244"/>
          <cell r="G244">
            <v>390.803</v>
          </cell>
          <cell r="H244">
            <v>0</v>
          </cell>
          <cell r="I244">
            <v>0</v>
          </cell>
          <cell r="J244">
            <v>0</v>
          </cell>
          <cell r="K244">
            <v>0</v>
          </cell>
          <cell r="L244">
            <v>0</v>
          </cell>
          <cell r="M244">
            <v>0</v>
          </cell>
          <cell r="N244">
            <v>0</v>
          </cell>
          <cell r="O244">
            <v>0</v>
          </cell>
          <cell r="P244">
            <v>0</v>
          </cell>
          <cell r="Q244">
            <v>0</v>
          </cell>
          <cell r="R244">
            <v>0</v>
          </cell>
          <cell r="S244">
            <v>0</v>
          </cell>
          <cell r="T244">
            <v>0</v>
          </cell>
          <cell r="U244">
            <v>183.39022999999997</v>
          </cell>
          <cell r="V244">
            <v>183.39022999999906</v>
          </cell>
          <cell r="W244">
            <v>308.39022000000114</v>
          </cell>
          <cell r="X244">
            <v>323.39921999999933</v>
          </cell>
          <cell r="Y244">
            <v>140.00898999999936</v>
          </cell>
          <cell r="Z244">
            <v>140.00899000000027</v>
          </cell>
          <cell r="AA244">
            <v>15.008999999998196</v>
          </cell>
          <cell r="AB244">
            <v>0</v>
          </cell>
          <cell r="AC244">
            <v>0</v>
          </cell>
          <cell r="AD244">
            <v>0</v>
          </cell>
          <cell r="AE244">
            <v>0</v>
          </cell>
          <cell r="AF244">
            <v>0</v>
          </cell>
          <cell r="AG244">
            <v>0</v>
          </cell>
          <cell r="AH244">
            <v>1037.4853800000001</v>
          </cell>
          <cell r="AI244">
            <v>0</v>
          </cell>
        </row>
        <row r="245">
          <cell r="A245" t="str">
            <v>KreditFörl4Q</v>
          </cell>
          <cell r="B245" t="str">
            <v>Andelar i ägarintressens resultat</v>
          </cell>
          <cell r="C245" t="str">
            <v>Kreditförluster, netto</v>
          </cell>
          <cell r="D245"/>
          <cell r="E245">
            <v>0</v>
          </cell>
          <cell r="F245">
            <v>0</v>
          </cell>
          <cell r="G245">
            <v>0</v>
          </cell>
          <cell r="H245">
            <v>390.803</v>
          </cell>
          <cell r="I245">
            <v>403.81399999999996</v>
          </cell>
          <cell r="J245">
            <v>290.11200000000008</v>
          </cell>
          <cell r="K245">
            <v>153.38300000000004</v>
          </cell>
          <cell r="L245">
            <v>-216</v>
          </cell>
          <cell r="M245">
            <v>-246.101</v>
          </cell>
          <cell r="N245">
            <v>-251.74900000000002</v>
          </cell>
          <cell r="O245">
            <v>-375.67399999999998</v>
          </cell>
          <cell r="P245">
            <v>-504.995</v>
          </cell>
          <cell r="Q245">
            <v>-159.24</v>
          </cell>
          <cell r="R245">
            <v>130.96199999999999</v>
          </cell>
          <cell r="S245">
            <v>383.04399999999993</v>
          </cell>
          <cell r="T245">
            <v>390.65299999999996</v>
          </cell>
          <cell r="U245">
            <v>527.78881000000001</v>
          </cell>
          <cell r="V245">
            <v>-241.86718999999999</v>
          </cell>
          <cell r="W245">
            <v>-761.54519000000005</v>
          </cell>
          <cell r="X245">
            <v>-1160.976290000001</v>
          </cell>
          <cell r="Y245">
            <v>-2694.1931000000009</v>
          </cell>
          <cell r="Z245">
            <v>-341.26550000000339</v>
          </cell>
          <cell r="AA245">
            <v>-358.11054000000087</v>
          </cell>
          <cell r="AB245">
            <v>329.80080000000066</v>
          </cell>
          <cell r="AC245">
            <v>2033.8076300000005</v>
          </cell>
          <cell r="AD245">
            <v>-4585.4757499999969</v>
          </cell>
          <cell r="AE245">
            <v>-4541.9051799999988</v>
          </cell>
          <cell r="AF245">
            <v>-3871.4396299999999</v>
          </cell>
          <cell r="AG245">
            <v>-2959.030699999998</v>
          </cell>
          <cell r="AH245">
            <v>1037.4853800000001</v>
          </cell>
          <cell r="AI245">
            <v>1037.4853800000001</v>
          </cell>
        </row>
        <row r="246">
          <cell r="A246" t="str">
            <v>AndIntressebol4Q</v>
          </cell>
          <cell r="B246" t="str">
            <v>Rörelseresultat</v>
          </cell>
          <cell r="C246" t="str">
            <v>Andelar i ägarintressens resultat</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-655.20000000000005</v>
          </cell>
          <cell r="Y246">
            <v>-2920.4459999999999</v>
          </cell>
          <cell r="Z246">
            <v>-5415.0389999999998</v>
          </cell>
          <cell r="AA246">
            <v>-7055.811999999999</v>
          </cell>
          <cell r="AB246">
            <v>-8241.9470000000001</v>
          </cell>
          <cell r="AC246">
            <v>-8369.7980000000007</v>
          </cell>
          <cell r="AD246">
            <v>-7970.4419999999991</v>
          </cell>
          <cell r="AE246">
            <v>-7669.5860000000002</v>
          </cell>
          <cell r="AF246">
            <v>-5828.2510000000002</v>
          </cell>
          <cell r="AG246">
            <v>-3435.154</v>
          </cell>
          <cell r="AH246">
            <v>0</v>
          </cell>
          <cell r="AI246">
            <v>0</v>
          </cell>
        </row>
        <row r="247">
          <cell r="A247" t="str">
            <v>Rörelseres4Q</v>
          </cell>
          <cell r="B247" t="str">
            <v>Förändring rörelseresultat (Mot fg helår) - 4Q</v>
          </cell>
          <cell r="C247" t="str">
            <v>Rörelseresultat</v>
          </cell>
          <cell r="D247"/>
          <cell r="E247">
            <v>0</v>
          </cell>
          <cell r="F247">
            <v>0</v>
          </cell>
          <cell r="G247">
            <v>0</v>
          </cell>
          <cell r="H247">
            <v>295719.53890475922</v>
          </cell>
          <cell r="I247">
            <v>334716.28255526006</v>
          </cell>
          <cell r="J247">
            <v>388817.82881861337</v>
          </cell>
          <cell r="K247">
            <v>425869.71131375543</v>
          </cell>
          <cell r="L247">
            <v>484626.23771125404</v>
          </cell>
          <cell r="M247">
            <v>484219.80716706713</v>
          </cell>
          <cell r="N247">
            <v>474408.87095375417</v>
          </cell>
          <cell r="O247">
            <v>488264.72724678536</v>
          </cell>
          <cell r="P247">
            <v>464876.16271884373</v>
          </cell>
          <cell r="Q247">
            <v>470975.23106393294</v>
          </cell>
          <cell r="R247">
            <v>462913.2537672632</v>
          </cell>
          <cell r="S247">
            <v>444512.97263926122</v>
          </cell>
          <cell r="T247">
            <v>441051.65582408482</v>
          </cell>
          <cell r="U247">
            <v>439953.43890376686</v>
          </cell>
          <cell r="V247">
            <v>426759.48797007743</v>
          </cell>
          <cell r="W247">
            <v>455073.73913370701</v>
          </cell>
          <cell r="X247">
            <v>417867.06066941068</v>
          </cell>
          <cell r="Y247">
            <v>398323.90028961975</v>
          </cell>
          <cell r="Z247">
            <v>425864.99956167093</v>
          </cell>
          <cell r="AA247">
            <v>456297.63158555824</v>
          </cell>
          <cell r="AB247">
            <v>520015.6945235561</v>
          </cell>
          <cell r="AC247">
            <v>780945.97927760496</v>
          </cell>
          <cell r="AD247">
            <v>996680.19577830157</v>
          </cell>
          <cell r="AE247">
            <v>1230616.2314616968</v>
          </cell>
          <cell r="AF247">
            <v>1576488.7021314725</v>
          </cell>
          <cell r="AG247">
            <v>1971335.9628417515</v>
          </cell>
          <cell r="AH247">
            <v>0.49191146626453253</v>
          </cell>
          <cell r="AI247">
            <v>2351981.5711464351</v>
          </cell>
        </row>
        <row r="248">
          <cell r="A248" t="str">
            <v>DeltaRörres4Q</v>
          </cell>
          <cell r="B248" t="str">
            <v>Förändring rörelseresultat (Mot fg helår) - 4Q</v>
          </cell>
          <cell r="C248" t="str">
            <v>Förändring rörelseresultat (Mot fg helår) - 4Q</v>
          </cell>
          <cell r="D248"/>
          <cell r="E248">
            <v>0</v>
          </cell>
          <cell r="F248">
            <v>0</v>
          </cell>
          <cell r="G248">
            <v>0</v>
          </cell>
          <cell r="H248">
            <v>678068.72791468818</v>
          </cell>
          <cell r="I248">
            <v>0.13187070355557506</v>
          </cell>
          <cell r="J248">
            <v>0.31481954239025711</v>
          </cell>
          <cell r="K248">
            <v>0.44011353761414118</v>
          </cell>
          <cell r="L248">
            <v>0.63880357553017486</v>
          </cell>
          <cell r="M248">
            <v>-8.3864742054895469E-4</v>
          </cell>
          <cell r="N248">
            <v>-2.1082983054639071E-2</v>
          </cell>
          <cell r="O248">
            <v>7.5078261398202617E-3</v>
          </cell>
          <cell r="P248">
            <v>-4.0753210320770172E-2</v>
          </cell>
          <cell r="Q248">
            <v>1.3119770025244115E-2</v>
          </cell>
          <cell r="R248">
            <v>-4.2224340781432668E-3</v>
          </cell>
          <cell r="S248">
            <v>-4.380347222040315E-2</v>
          </cell>
          <cell r="T248">
            <v>-5.1249147203892953E-2</v>
          </cell>
          <cell r="U248">
            <v>-2.4899961394907466E-3</v>
          </cell>
          <cell r="V248">
            <v>-3.2404748208694767E-2</v>
          </cell>
          <cell r="W248">
            <v>3.1792383328484775E-2</v>
          </cell>
          <cell r="X248">
            <v>-5.2566620822122934E-2</v>
          </cell>
          <cell r="Y248">
            <v>-4.6768846408911435E-2</v>
          </cell>
          <cell r="Z248">
            <v>1.9139912295187411E-2</v>
          </cell>
          <cell r="AA248">
            <v>9.196841419992019E-2</v>
          </cell>
          <cell r="AB248">
            <v>0.24445246698915746</v>
          </cell>
          <cell r="AC248">
            <v>0.50177386471597929</v>
          </cell>
          <cell r="AD248">
            <v>0.91663483674559187</v>
          </cell>
          <cell r="AE248">
            <v>1.3664982507676049</v>
          </cell>
          <cell r="AF248">
            <v>2.0316175429587142</v>
          </cell>
          <cell r="AG248">
            <v>0.25045993680540213</v>
          </cell>
          <cell r="AH248">
            <v>0.49191146626453253</v>
          </cell>
          <cell r="AI248">
            <v>0.49191146626453253</v>
          </cell>
        </row>
        <row r="249">
          <cell r="A249" t="str">
            <v>DeltaRörInt4Q</v>
          </cell>
          <cell r="B249" t="str">
            <v>Skatt på periodens resultat</v>
          </cell>
          <cell r="C249" t="str">
            <v>Förändring rörelsens intäkter (Mot fg helår) - 4Q</v>
          </cell>
          <cell r="D249"/>
          <cell r="E249"/>
          <cell r="F249"/>
          <cell r="G249">
            <v>-46160.185880000012</v>
          </cell>
          <cell r="H249">
            <v>-334151.29382859298</v>
          </cell>
          <cell r="I249">
            <v>7.5496149844473726E-2</v>
          </cell>
          <cell r="J249">
            <v>0.1710728432081543</v>
          </cell>
          <cell r="K249">
            <v>0.2293493786927252</v>
          </cell>
          <cell r="L249">
            <v>0.32116437397878483</v>
          </cell>
          <cell r="M249">
            <v>5.2681647858616731E-3</v>
          </cell>
          <cell r="N249">
            <v>3.7195083758301273E-4</v>
          </cell>
          <cell r="O249">
            <v>1.9832384904338474E-2</v>
          </cell>
          <cell r="P249">
            <v>1.4273504981442864E-2</v>
          </cell>
          <cell r="Q249">
            <v>2.246258222722064E-2</v>
          </cell>
          <cell r="R249">
            <v>3.6633734264678086E-2</v>
          </cell>
          <cell r="S249">
            <v>4.5414820415525581E-2</v>
          </cell>
          <cell r="T249">
            <v>7.3594463348232386E-2</v>
          </cell>
          <cell r="U249">
            <v>2.7499284006829772E-2</v>
          </cell>
          <cell r="V249">
            <v>3.7886733184723909E-2</v>
          </cell>
          <cell r="W249">
            <v>7.9320658287904466E-2</v>
          </cell>
          <cell r="X249">
            <v>7.5346201238258637E-2</v>
          </cell>
          <cell r="Y249">
            <v>-3.4887151411462369E-3</v>
          </cell>
          <cell r="Z249">
            <v>3.5038597250883541E-2</v>
          </cell>
          <cell r="AA249">
            <v>7.8833150796479678E-2</v>
          </cell>
          <cell r="AB249">
            <v>0.13770583796012148</v>
          </cell>
          <cell r="AC249">
            <v>0.22958870169692402</v>
          </cell>
          <cell r="AD249">
            <v>0.43198106351205934</v>
          </cell>
          <cell r="AE249">
            <v>0.65182373089123513</v>
          </cell>
          <cell r="AF249">
            <v>0.9680601336495851</v>
          </cell>
          <cell r="AG249">
            <v>0.17672659681110181</v>
          </cell>
          <cell r="AH249">
            <v>-370587.24722000002</v>
          </cell>
          <cell r="AI249">
            <v>0.35531140683010554</v>
          </cell>
        </row>
        <row r="250">
          <cell r="A250" t="str">
            <v>Skatt4Q</v>
          </cell>
          <cell r="B250" t="str">
            <v>Periodens resultat</v>
          </cell>
          <cell r="C250" t="str">
            <v>Skatt på periodens resultat</v>
          </cell>
          <cell r="D250">
            <v>0</v>
          </cell>
          <cell r="E250">
            <v>0</v>
          </cell>
          <cell r="F250">
            <v>0</v>
          </cell>
          <cell r="G250">
            <v>-46160.185880000012</v>
          </cell>
          <cell r="H250">
            <v>-46160.185880000012</v>
          </cell>
          <cell r="I250">
            <v>-51269.831880000012</v>
          </cell>
          <cell r="J250">
            <v>-56828.715880000011</v>
          </cell>
          <cell r="K250">
            <v>-60982.356880000021</v>
          </cell>
          <cell r="L250">
            <v>-69651</v>
          </cell>
          <cell r="M250">
            <v>-70073.383999999991</v>
          </cell>
          <cell r="N250">
            <v>-70123.695000000007</v>
          </cell>
          <cell r="O250">
            <v>-72118.945000000007</v>
          </cell>
          <cell r="P250">
            <v>-65958.337999999989</v>
          </cell>
          <cell r="Q250">
            <v>-67082.626999999993</v>
          </cell>
          <cell r="R250">
            <v>-64610.316259999992</v>
          </cell>
          <cell r="S250">
            <v>-62941.075999999994</v>
          </cell>
          <cell r="T250">
            <v>-62509.771000000001</v>
          </cell>
          <cell r="U250">
            <v>-60994.651010000001</v>
          </cell>
          <cell r="V250">
            <v>-57126.054740000007</v>
          </cell>
          <cell r="W250">
            <v>-67837.364170000015</v>
          </cell>
          <cell r="X250">
            <v>-68796.784999999989</v>
          </cell>
          <cell r="Y250">
            <v>-65872.987989999994</v>
          </cell>
          <cell r="Z250">
            <v>-71538.333029999994</v>
          </cell>
          <cell r="AA250">
            <v>-70547.308979999987</v>
          </cell>
          <cell r="AB250">
            <v>-73082.880150000026</v>
          </cell>
          <cell r="AC250">
            <v>-116284.59410000002</v>
          </cell>
          <cell r="AD250">
            <v>-152397.61512000003</v>
          </cell>
          <cell r="AE250">
            <v>-192963.22377000001</v>
          </cell>
          <cell r="AF250">
            <v>-241884.47688</v>
          </cell>
          <cell r="AG250">
            <v>-309782.72814000002</v>
          </cell>
          <cell r="AH250">
            <v>-370587.24722000002</v>
          </cell>
          <cell r="AI250">
            <v>-370587.24722000002</v>
          </cell>
        </row>
        <row r="251">
          <cell r="A251" t="str">
            <v>PeriodensRes4Q</v>
          </cell>
          <cell r="B251" t="str">
            <v>Förändring periodens resultat (Mot fg helår) - 4Q</v>
          </cell>
          <cell r="C251" t="str">
            <v>Periodens resultat</v>
          </cell>
          <cell r="D251"/>
          <cell r="E251">
            <v>0</v>
          </cell>
          <cell r="F251">
            <v>0</v>
          </cell>
          <cell r="G251">
            <v>0</v>
          </cell>
          <cell r="H251">
            <v>249559.35302475921</v>
          </cell>
          <cell r="I251">
            <v>283446.45067526004</v>
          </cell>
          <cell r="J251">
            <v>331989.11293861334</v>
          </cell>
          <cell r="K251">
            <v>364887.35443375539</v>
          </cell>
          <cell r="L251">
            <v>414975.23771125404</v>
          </cell>
          <cell r="M251">
            <v>414146.42316706711</v>
          </cell>
          <cell r="N251">
            <v>404285.17595375417</v>
          </cell>
          <cell r="O251">
            <v>416145.78224678535</v>
          </cell>
          <cell r="P251">
            <v>398917.82471884374</v>
          </cell>
          <cell r="Q251">
            <v>403892.60406393296</v>
          </cell>
          <cell r="R251">
            <v>398302.93750726321</v>
          </cell>
          <cell r="S251">
            <v>381571.89663926122</v>
          </cell>
          <cell r="T251">
            <v>378541.88482408482</v>
          </cell>
          <cell r="U251">
            <v>378958.78789376689</v>
          </cell>
          <cell r="V251">
            <v>369633.43323007744</v>
          </cell>
          <cell r="W251">
            <v>387236.374963707</v>
          </cell>
          <cell r="X251">
            <v>349070.27566941071</v>
          </cell>
          <cell r="Y251">
            <v>332450.91229961975</v>
          </cell>
          <cell r="Z251">
            <v>354326.66653167096</v>
          </cell>
          <cell r="AA251">
            <v>385750.32260555826</v>
          </cell>
          <cell r="AB251">
            <v>446932.81437355606</v>
          </cell>
          <cell r="AC251">
            <v>664661.38517760497</v>
          </cell>
          <cell r="AD251">
            <v>844282.58065830148</v>
          </cell>
          <cell r="AE251">
            <v>1037653.0076916968</v>
          </cell>
          <cell r="AF251">
            <v>1334604.2252514726</v>
          </cell>
          <cell r="AG251">
            <v>1661553.2347017515</v>
          </cell>
          <cell r="AH251">
            <v>0.48463063913430315</v>
          </cell>
          <cell r="AI251">
            <v>1981394.3239264351</v>
          </cell>
        </row>
        <row r="252">
          <cell r="A252" t="str">
            <v>DeltaPerres4Q</v>
          </cell>
          <cell r="B252" t="str">
            <v>Förändring periodens resultat (Mot fg helår) - 4Q</v>
          </cell>
          <cell r="C252" t="str">
            <v>Förändring periodens resultat (Mot fg helår) - 4Q</v>
          </cell>
          <cell r="E252">
            <v>0</v>
          </cell>
          <cell r="F252">
            <v>0</v>
          </cell>
          <cell r="G252">
            <v>0</v>
          </cell>
          <cell r="H252">
            <v>-334151.29382859298</v>
          </cell>
          <cell r="I252">
            <v>0.13578772840919662</v>
          </cell>
          <cell r="J252">
            <v>0.33030122459756539</v>
          </cell>
          <cell r="K252">
            <v>0.46212654429166711</v>
          </cell>
          <cell r="L252">
            <v>0.66283183812423019</v>
          </cell>
          <cell r="M252">
            <v>-1.997262652967291E-3</v>
          </cell>
          <cell r="N252">
            <v>-2.576072205286184E-2</v>
          </cell>
          <cell r="O252">
            <v>2.8207575516729921E-3</v>
          </cell>
          <cell r="P252">
            <v>-3.869487027942442E-2</v>
          </cell>
          <cell r="Q252">
            <v>1.2470687035846195E-2</v>
          </cell>
          <cell r="R252">
            <v>-1.5413881593631107E-3</v>
          </cell>
          <cell r="S252">
            <v>-4.3482459305517085E-2</v>
          </cell>
          <cell r="T252">
            <v>-5.1078038212806987E-2</v>
          </cell>
          <cell r="U252">
            <v>1.1013393402312666E-3</v>
          </cell>
          <cell r="V252">
            <v>-2.3533595491413872E-2</v>
          </cell>
          <cell r="W252">
            <v>2.2968370180918463E-2</v>
          </cell>
          <cell r="X252">
            <v>-7.7855609474682286E-2</v>
          </cell>
          <cell r="Y252">
            <v>-4.7610365385365672E-2</v>
          </cell>
          <cell r="Z252">
            <v>1.5058259693352838E-2</v>
          </cell>
          <cell r="AA252">
            <v>0.105079261950352</v>
          </cell>
          <cell r="AB252">
            <v>0.28035196785654337</v>
          </cell>
          <cell r="AC252">
            <v>0.48716174736291951</v>
          </cell>
          <cell r="AD252">
            <v>0.88905928028956938</v>
          </cell>
          <cell r="AE252">
            <v>1.3217203443567338</v>
          </cell>
          <cell r="AF252">
            <v>1.9861406062164448</v>
          </cell>
          <cell r="AG252">
            <v>0.24497825142781449</v>
          </cell>
          <cell r="AH252">
            <v>0.48463063913430315</v>
          </cell>
          <cell r="AI252">
            <v>0.48463063913430315</v>
          </cell>
        </row>
        <row r="253">
          <cell r="A253" t="str">
            <v>Avskr4Q</v>
          </cell>
          <cell r="B253" t="str">
            <v>Resultat per aktie, SEK</v>
          </cell>
          <cell r="C253" t="str">
            <v>Av- och nedskrivningar av materiella och immateriella anläggningstillgångar</v>
          </cell>
          <cell r="D253">
            <v>0</v>
          </cell>
          <cell r="E253">
            <v>0</v>
          </cell>
          <cell r="F253">
            <v>0</v>
          </cell>
          <cell r="G253">
            <v>1.7286246431733243</v>
          </cell>
          <cell r="H253">
            <v>-7460.7646199999999</v>
          </cell>
          <cell r="I253">
            <v>-7297.5035799999996</v>
          </cell>
          <cell r="J253">
            <v>-7509.2302300000001</v>
          </cell>
          <cell r="K253">
            <v>-7681.1444699999993</v>
          </cell>
          <cell r="L253">
            <v>-8220</v>
          </cell>
          <cell r="M253">
            <v>-8614.6096899999993</v>
          </cell>
          <cell r="N253">
            <v>-8554.5186400000002</v>
          </cell>
          <cell r="O253">
            <v>-8290.7731300000014</v>
          </cell>
          <cell r="P253">
            <v>-8059.0044199999993</v>
          </cell>
          <cell r="Q253">
            <v>-7707.5864899999979</v>
          </cell>
          <cell r="R253">
            <v>-7777.666659999999</v>
          </cell>
          <cell r="S253">
            <v>-11078.303299999998</v>
          </cell>
          <cell r="T253">
            <v>-12103.937610000001</v>
          </cell>
          <cell r="U253">
            <v>-14844.326520000002</v>
          </cell>
          <cell r="V253">
            <v>-17645.547549999999</v>
          </cell>
          <cell r="W253">
            <v>-17458.939380000018</v>
          </cell>
          <cell r="X253">
            <v>-19656.599200000026</v>
          </cell>
          <cell r="Y253">
            <v>-28552.165800000024</v>
          </cell>
          <cell r="Z253">
            <v>-37389.75524000002</v>
          </cell>
          <cell r="AA253">
            <v>-46055.962310000003</v>
          </cell>
          <cell r="AB253">
            <v>-63125.238150000179</v>
          </cell>
          <cell r="AC253">
            <v>-63934.710260000174</v>
          </cell>
          <cell r="AD253">
            <v>-66908.89151000019</v>
          </cell>
          <cell r="AE253">
            <v>-72412.609440000175</v>
          </cell>
          <cell r="AF253">
            <v>-84189.470720000012</v>
          </cell>
          <cell r="AG253">
            <v>-86754.365660000054</v>
          </cell>
          <cell r="AH253">
            <v>12.878196134731764</v>
          </cell>
          <cell r="AI253">
            <v>-86008.069400000444</v>
          </cell>
        </row>
        <row r="254">
          <cell r="A254" t="str">
            <v>RPA4Q</v>
          </cell>
          <cell r="B254" t="str">
            <v>Förändring resultat per aktie (Mot fg helår) - 4Q</v>
          </cell>
          <cell r="C254" t="str">
            <v>Resultat per aktie, SEK</v>
          </cell>
          <cell r="D254"/>
          <cell r="E254">
            <v>0</v>
          </cell>
          <cell r="F254">
            <v>0</v>
          </cell>
          <cell r="G254">
            <v>0</v>
          </cell>
          <cell r="H254">
            <v>1.7286246431733243</v>
          </cell>
          <cell r="I254">
            <v>1.9633506567419883</v>
          </cell>
          <cell r="J254">
            <v>2.2947507308420705</v>
          </cell>
          <cell r="K254">
            <v>2.5118559053507541</v>
          </cell>
          <cell r="L254">
            <v>2.8450477359042612</v>
          </cell>
          <cell r="M254">
            <v>2.8281071512853746</v>
          </cell>
          <cell r="N254">
            <v>2.7491757175573119</v>
          </cell>
          <cell r="O254">
            <v>2.8179115993399897</v>
          </cell>
          <cell r="P254">
            <v>2.6899251618061246</v>
          </cell>
          <cell r="Q254">
            <v>2.7122337937040255</v>
          </cell>
          <cell r="R254">
            <v>2.6696871790962367</v>
          </cell>
          <cell r="S254">
            <v>2.556587447113138</v>
          </cell>
          <cell r="T254">
            <v>2.5329215866672632</v>
          </cell>
          <cell r="U254">
            <v>2.5324250021011685</v>
          </cell>
          <cell r="V254">
            <v>2.4668750063706075</v>
          </cell>
          <cell r="W254">
            <v>2.5801422447965194</v>
          </cell>
          <cell r="X254">
            <v>2.3204498833886902</v>
          </cell>
          <cell r="Y254">
            <v>2.1963528968168182</v>
          </cell>
          <cell r="Z254">
            <v>2.3446956868653404</v>
          </cell>
          <cell r="AA254">
            <v>2.5461346499319295</v>
          </cell>
          <cell r="AB254">
            <v>2.9381322475841745</v>
          </cell>
          <cell r="AC254">
            <v>4.3523112408770839</v>
          </cell>
          <cell r="AD254">
            <v>5.5067914105324745</v>
          </cell>
          <cell r="AE254">
            <v>6.744290518793342</v>
          </cell>
          <cell r="AF254">
            <v>8.6578266751912807</v>
          </cell>
          <cell r="AG254">
            <v>10.758641264309844</v>
          </cell>
          <cell r="AH254">
            <v>0.48746291856752166</v>
          </cell>
          <cell r="AI254">
            <v>12.878196134731764</v>
          </cell>
        </row>
        <row r="255">
          <cell r="A255" t="str">
            <v>DeltaRPA4Q</v>
          </cell>
          <cell r="B255" t="str">
            <v>Resultat per aktie efter utspädning, SEK</v>
          </cell>
          <cell r="C255" t="str">
            <v>Förändring resultat per aktie (Mot fg helår) - 4Q</v>
          </cell>
          <cell r="D255">
            <v>0</v>
          </cell>
          <cell r="E255">
            <v>0</v>
          </cell>
          <cell r="F255">
            <v>0</v>
          </cell>
          <cell r="G255">
            <v>0</v>
          </cell>
          <cell r="H255">
            <v>-382739.99200992897</v>
          </cell>
          <cell r="I255">
            <v>0.13578772840919662</v>
          </cell>
          <cell r="J255">
            <v>0.32750087759334479</v>
          </cell>
          <cell r="K255">
            <v>0.45309504597806272</v>
          </cell>
          <cell r="L255">
            <v>0.64584471657274434</v>
          </cell>
          <cell r="M255">
            <v>-5.9544113812566302E-3</v>
          </cell>
          <cell r="N255">
            <v>-3.3697859314292922E-2</v>
          </cell>
          <cell r="O255">
            <v>-9.538025046756049E-3</v>
          </cell>
          <cell r="P255">
            <v>-5.4523715767754166E-2</v>
          </cell>
          <cell r="Q255">
            <v>8.293402439093045E-3</v>
          </cell>
          <cell r="R255">
            <v>-7.5236229606846505E-3</v>
          </cell>
          <cell r="S255">
            <v>-4.9569302739804977E-2</v>
          </cell>
          <cell r="T255">
            <v>-5.8367265144820157E-2</v>
          </cell>
          <cell r="U255">
            <v>-1.9605208811379615E-4</v>
          </cell>
          <cell r="V255">
            <v>-2.6075256590772589E-2</v>
          </cell>
          <cell r="W255">
            <v>1.8642763509859606E-2</v>
          </cell>
          <cell r="X255">
            <v>-8.3884042994847086E-2</v>
          </cell>
          <cell r="Y255">
            <v>-5.3479709887397253E-2</v>
          </cell>
          <cell r="Z255">
            <v>1.0448751188387062E-2</v>
          </cell>
          <cell r="AA255">
            <v>9.7259056598825833E-2</v>
          </cell>
          <cell r="AB255">
            <v>0.26619077990749207</v>
          </cell>
          <cell r="AC255">
            <v>0.48131904016767524</v>
          </cell>
          <cell r="AD255">
            <v>0.87424899442846149</v>
          </cell>
          <cell r="AE255">
            <v>1.2954346334610061</v>
          </cell>
          <cell r="AF255">
            <v>1.9467110210270557</v>
          </cell>
          <cell r="AG255">
            <v>0.24264918529015822</v>
          </cell>
          <cell r="AH255">
            <v>0.48746291856752166</v>
          </cell>
          <cell r="AI255">
            <v>0.48746291856752166</v>
          </cell>
        </row>
        <row r="256">
          <cell r="A256" t="str">
            <v>RPAeUtsp4Q</v>
          </cell>
          <cell r="B256" t="str">
            <v>Genomsnittligt antal aktier före utspädning, tusental</v>
          </cell>
          <cell r="C256" t="str">
            <v>Resultat per aktie efter utspädning, SEK</v>
          </cell>
          <cell r="D256">
            <v>144368735</v>
          </cell>
          <cell r="E256">
            <v>0</v>
          </cell>
          <cell r="F256">
            <v>0</v>
          </cell>
          <cell r="G256">
            <v>0</v>
          </cell>
          <cell r="H256">
            <v>1.7128722669605312</v>
          </cell>
          <cell r="I256">
            <v>1.9433154552932475</v>
          </cell>
          <cell r="J256">
            <v>2.2794848557874285</v>
          </cell>
          <cell r="K256">
            <v>2.49321294504005</v>
          </cell>
          <cell r="L256">
            <v>2.8190026364095249</v>
          </cell>
          <cell r="M256">
            <v>2.8000937493352556</v>
          </cell>
          <cell r="N256">
            <v>2.745993966847931</v>
          </cell>
          <cell r="O256">
            <v>2.815726745930192</v>
          </cell>
          <cell r="P256">
            <v>2.6879680377081492</v>
          </cell>
          <cell r="Q256">
            <v>2.7088822990062842</v>
          </cell>
          <cell r="R256">
            <v>2.6653635139838401</v>
          </cell>
          <cell r="S256">
            <v>2.556587447113138</v>
          </cell>
          <cell r="T256">
            <v>2.5329215866672632</v>
          </cell>
          <cell r="U256">
            <v>2.5324250021011685</v>
          </cell>
          <cell r="V256">
            <v>2.4657294097365519</v>
          </cell>
          <cell r="W256">
            <v>2.5771227680795254</v>
          </cell>
          <cell r="X256">
            <v>2.3143688272092886</v>
          </cell>
          <cell r="Y256">
            <v>2.194262857166775</v>
          </cell>
          <cell r="Z256">
            <v>2.3409558404209534</v>
          </cell>
          <cell r="AA256">
            <v>2.5461346499319295</v>
          </cell>
          <cell r="AB256">
            <v>2.9381322475841745</v>
          </cell>
          <cell r="AC256">
            <v>4.3523112408770839</v>
          </cell>
          <cell r="AD256">
            <v>5.4980786241345987</v>
          </cell>
          <cell r="AE256">
            <v>6.7115735007117543</v>
          </cell>
          <cell r="AF256">
            <v>8.5781912092632897</v>
          </cell>
          <cell r="AG256">
            <v>10.613474722310389</v>
          </cell>
          <cell r="AH256">
            <v>153856510.89617488</v>
          </cell>
          <cell r="AI256">
            <v>12.815723117796303</v>
          </cell>
        </row>
        <row r="257">
          <cell r="A257" t="str">
            <v>SnittAntAkt4Q</v>
          </cell>
          <cell r="B257" t="str">
            <v>Genomsnittligt antal aktier efter utspädning, tusental</v>
          </cell>
          <cell r="C257" t="str">
            <v>Genomsnittligt antal aktier före utspädning, tusental</v>
          </cell>
          <cell r="D257">
            <v>144610186.98566672</v>
          </cell>
          <cell r="E257">
            <v>144368735</v>
          </cell>
          <cell r="F257">
            <v>144368735</v>
          </cell>
          <cell r="G257">
            <v>144368735</v>
          </cell>
          <cell r="H257">
            <v>144368735</v>
          </cell>
          <cell r="I257">
            <v>144368735</v>
          </cell>
          <cell r="J257">
            <v>144673279.0958904</v>
          </cell>
          <cell r="K257">
            <v>145266037.61643833</v>
          </cell>
          <cell r="L257">
            <v>145858796.13698629</v>
          </cell>
          <cell r="M257">
            <v>146439438.46994537</v>
          </cell>
          <cell r="N257">
            <v>147056869.94535521</v>
          </cell>
          <cell r="O257">
            <v>147678792.45901641</v>
          </cell>
          <cell r="P257">
            <v>148300714.97267759</v>
          </cell>
          <cell r="Q257">
            <v>148915113.80821916</v>
          </cell>
          <cell r="R257">
            <v>149194610</v>
          </cell>
          <cell r="S257">
            <v>149250477.26027396</v>
          </cell>
          <cell r="T257">
            <v>149448718.35616437</v>
          </cell>
          <cell r="U257">
            <v>149642649.86301368</v>
          </cell>
          <cell r="V257">
            <v>149838736.16438356</v>
          </cell>
          <cell r="W257">
            <v>150083343.56164384</v>
          </cell>
          <cell r="X257">
            <v>150432154.63013697</v>
          </cell>
          <cell r="Y257">
            <v>151364980</v>
          </cell>
          <cell r="Z257">
            <v>151118402.49315068</v>
          </cell>
          <cell r="AA257">
            <v>151504290.08767122</v>
          </cell>
          <cell r="AB257">
            <v>152114600.94794521</v>
          </cell>
          <cell r="AC257">
            <v>152714580.45901638</v>
          </cell>
          <cell r="AD257">
            <v>153316608.11475411</v>
          </cell>
          <cell r="AE257">
            <v>153856510.89617488</v>
          </cell>
          <cell r="AF257">
            <v>154150028.09836066</v>
          </cell>
          <cell r="AG257">
            <v>154438947.62191778</v>
          </cell>
          <cell r="AH257">
            <v>154606517.76839736</v>
          </cell>
          <cell r="AI257">
            <v>153856510.89617488</v>
          </cell>
        </row>
        <row r="258">
          <cell r="A258" t="str">
            <v>SnittAntAktEUtsp4Q</v>
          </cell>
          <cell r="B258" t="str">
            <v>Utestående antal aktier före utspädning, tusental</v>
          </cell>
          <cell r="C258" t="str">
            <v>Genomsnittligt antal aktier efter utspädning, tusental</v>
          </cell>
          <cell r="D258">
            <v>144368735</v>
          </cell>
          <cell r="E258">
            <v>144610186.98566672</v>
          </cell>
          <cell r="F258">
            <v>145138056.39998409</v>
          </cell>
          <cell r="G258">
            <v>145579692.91911575</v>
          </cell>
          <cell r="H258">
            <v>145696417.55459028</v>
          </cell>
          <cell r="I258">
            <v>145857148.3611691</v>
          </cell>
          <cell r="J258">
            <v>145642166.51657927</v>
          </cell>
          <cell r="K258">
            <v>146352262.11208928</v>
          </cell>
          <cell r="L258">
            <v>147206402.84316832</v>
          </cell>
          <cell r="M258">
            <v>147904484.72140828</v>
          </cell>
          <cell r="N258">
            <v>147227263.00008032</v>
          </cell>
          <cell r="O258">
            <v>147793383.30620188</v>
          </cell>
          <cell r="P258">
            <v>148408693.52709058</v>
          </cell>
          <cell r="Q258">
            <v>149099355.1887047</v>
          </cell>
          <cell r="R258">
            <v>149436628.59402302</v>
          </cell>
          <cell r="S258">
            <v>149250477.26027396</v>
          </cell>
          <cell r="T258">
            <v>149448718.35616437</v>
          </cell>
          <cell r="U258">
            <v>149642649.86301368</v>
          </cell>
          <cell r="V258">
            <v>149908352.38063309</v>
          </cell>
          <cell r="W258">
            <v>150259188.17685038</v>
          </cell>
          <cell r="X258">
            <v>150827418.5019708</v>
          </cell>
          <cell r="Y258">
            <v>151509155.43859649</v>
          </cell>
          <cell r="Z258">
            <v>151359825.08237126</v>
          </cell>
          <cell r="AA258">
            <v>151504290.08767122</v>
          </cell>
          <cell r="AB258">
            <v>152114600.94794521</v>
          </cell>
          <cell r="AC258">
            <v>152714580.45901638</v>
          </cell>
          <cell r="AD258">
            <v>153559568.41944802</v>
          </cell>
          <cell r="AE258">
            <v>154606517.76839736</v>
          </cell>
          <cell r="AF258">
            <v>155581076.79044038</v>
          </cell>
          <cell r="AG258">
            <v>156551297.11752468</v>
          </cell>
          <cell r="AH258">
            <v>155571758</v>
          </cell>
          <cell r="AI258">
            <v>154606517.76839736</v>
          </cell>
        </row>
        <row r="259">
          <cell r="A259" t="str">
            <v>UtestAntAkt4Q</v>
          </cell>
          <cell r="B259" t="str">
            <v>Utestående antal aktier efter utspädning, tusental</v>
          </cell>
          <cell r="C259" t="str">
            <v>Utestående antal aktier före utspädning, tusental</v>
          </cell>
          <cell r="D259">
            <v>145717664.57746479</v>
          </cell>
          <cell r="E259">
            <v>144368735</v>
          </cell>
          <cell r="F259">
            <v>144368735</v>
          </cell>
          <cell r="G259">
            <v>144368735</v>
          </cell>
          <cell r="H259">
            <v>144368735</v>
          </cell>
          <cell r="I259">
            <v>144368735</v>
          </cell>
          <cell r="J259">
            <v>146720440</v>
          </cell>
          <cell r="K259">
            <v>146720440</v>
          </cell>
          <cell r="L259">
            <v>146720440</v>
          </cell>
          <cell r="M259">
            <v>146720440</v>
          </cell>
          <cell r="N259">
            <v>149194610</v>
          </cell>
          <cell r="O259">
            <v>149194610</v>
          </cell>
          <cell r="P259">
            <v>149194610</v>
          </cell>
          <cell r="Q259">
            <v>149194610</v>
          </cell>
          <cell r="R259">
            <v>149194610</v>
          </cell>
          <cell r="S259">
            <v>149981110</v>
          </cell>
          <cell r="T259">
            <v>149981110</v>
          </cell>
          <cell r="U259">
            <v>149981110</v>
          </cell>
          <cell r="V259">
            <v>149981110</v>
          </cell>
          <cell r="W259">
            <v>151364980</v>
          </cell>
          <cell r="X259">
            <v>151364980</v>
          </cell>
          <cell r="Y259">
            <v>151364980</v>
          </cell>
          <cell r="Z259">
            <v>151364980</v>
          </cell>
          <cell r="AA259">
            <v>153786322</v>
          </cell>
          <cell r="AB259">
            <v>153786322</v>
          </cell>
          <cell r="AC259">
            <v>153786322</v>
          </cell>
          <cell r="AD259">
            <v>153786322</v>
          </cell>
          <cell r="AE259">
            <v>154954010</v>
          </cell>
          <cell r="AF259">
            <v>154954010</v>
          </cell>
          <cell r="AG259">
            <v>154954010</v>
          </cell>
          <cell r="AH259">
            <v>157972266.72093025</v>
          </cell>
          <cell r="AI259">
            <v>155571758</v>
          </cell>
        </row>
        <row r="260">
          <cell r="A260" t="str">
            <v>UtestAntAktEUtsp4Q</v>
          </cell>
          <cell r="B260" t="str">
            <v>Antal aktier vid full utspädning, tusental</v>
          </cell>
          <cell r="C260" t="str">
            <v>Utestående antal aktier efter utspädning, tusental</v>
          </cell>
          <cell r="D260">
            <v>151718735</v>
          </cell>
          <cell r="E260">
            <v>145717664.57746479</v>
          </cell>
          <cell r="F260">
            <v>146117160</v>
          </cell>
          <cell r="G260">
            <v>145644747.32032853</v>
          </cell>
          <cell r="H260">
            <v>145848421.04651162</v>
          </cell>
          <cell r="I260">
            <v>146332159.29284525</v>
          </cell>
          <cell r="J260">
            <v>147788526.23548922</v>
          </cell>
          <cell r="K260">
            <v>148148215.83697233</v>
          </cell>
          <cell r="L260">
            <v>148374973.33333331</v>
          </cell>
          <cell r="M260">
            <v>148325663.75690609</v>
          </cell>
          <cell r="N260">
            <v>149241941.26934984</v>
          </cell>
          <cell r="O260">
            <v>149355341.56342182</v>
          </cell>
          <cell r="P260">
            <v>149541460.94850948</v>
          </cell>
          <cell r="Q260">
            <v>149341071.85811815</v>
          </cell>
          <cell r="R260">
            <v>149535172.65289482</v>
          </cell>
          <cell r="S260">
            <v>149981110</v>
          </cell>
          <cell r="T260">
            <v>149981110</v>
          </cell>
          <cell r="U260">
            <v>150651015.72467062</v>
          </cell>
          <cell r="V260">
            <v>150929941.52173913</v>
          </cell>
          <cell r="W260">
            <v>151542193.43873519</v>
          </cell>
          <cell r="X260">
            <v>151643063.09726155</v>
          </cell>
          <cell r="Y260">
            <v>151509155.43859649</v>
          </cell>
          <cell r="Z260">
            <v>151364980</v>
          </cell>
          <cell r="AA260">
            <v>153786322</v>
          </cell>
          <cell r="AB260">
            <v>154125294.39263803</v>
          </cell>
          <cell r="AC260">
            <v>153786322</v>
          </cell>
          <cell r="AD260">
            <v>155745063.49659866</v>
          </cell>
          <cell r="AE260">
            <v>156949829.11262798</v>
          </cell>
          <cell r="AF260">
            <v>157940329.74248925</v>
          </cell>
          <cell r="AG260">
            <v>158472847.50921151</v>
          </cell>
          <cell r="AH260">
            <v>161271758</v>
          </cell>
          <cell r="AI260">
            <v>157972266.72093025</v>
          </cell>
        </row>
        <row r="261">
          <cell r="A261" t="str">
            <v>AntAktFullUtsp4Q</v>
          </cell>
          <cell r="B261" t="str">
            <v>Antal aktier vid full utspädning, tusental</v>
          </cell>
          <cell r="C261" t="str">
            <v>Antal aktier vid full utspädning, tusental</v>
          </cell>
          <cell r="D261">
            <v>151718735</v>
          </cell>
          <cell r="E261">
            <v>151718735</v>
          </cell>
          <cell r="F261">
            <v>149268735</v>
          </cell>
          <cell r="G261">
            <v>151718735</v>
          </cell>
          <cell r="H261">
            <v>151718735</v>
          </cell>
          <cell r="I261">
            <v>151718735</v>
          </cell>
          <cell r="J261">
            <v>151620440</v>
          </cell>
          <cell r="K261">
            <v>154070440</v>
          </cell>
          <cell r="L261">
            <v>154070440</v>
          </cell>
          <cell r="M261">
            <v>154070440</v>
          </cell>
          <cell r="N261">
            <v>154094610</v>
          </cell>
          <cell r="O261">
            <v>156544610</v>
          </cell>
          <cell r="P261">
            <v>156544610</v>
          </cell>
          <cell r="Q261">
            <v>156544610</v>
          </cell>
          <cell r="R261">
            <v>156544610</v>
          </cell>
          <cell r="S261">
            <v>157131110</v>
          </cell>
          <cell r="T261">
            <v>157131110</v>
          </cell>
          <cell r="U261">
            <v>157131110</v>
          </cell>
          <cell r="V261">
            <v>157131110</v>
          </cell>
          <cell r="W261">
            <v>158314980</v>
          </cell>
          <cell r="X261">
            <v>158314980</v>
          </cell>
          <cell r="Y261">
            <v>158314980</v>
          </cell>
          <cell r="Z261">
            <v>158314980</v>
          </cell>
          <cell r="AA261">
            <v>160536322</v>
          </cell>
          <cell r="AB261">
            <v>160536322</v>
          </cell>
          <cell r="AC261">
            <v>160536322</v>
          </cell>
          <cell r="AD261">
            <v>160536322</v>
          </cell>
          <cell r="AE261">
            <v>161704010</v>
          </cell>
          <cell r="AF261">
            <v>161704010</v>
          </cell>
          <cell r="AG261">
            <v>161704010</v>
          </cell>
          <cell r="AH261">
            <v>161271758</v>
          </cell>
          <cell r="AI261">
            <v>161271758</v>
          </cell>
        </row>
        <row r="262">
          <cell r="A262" t="str">
            <v>Rörelseres4Q</v>
          </cell>
          <cell r="B262" t="str">
            <v>Övrigt totalresultat</v>
          </cell>
          <cell r="C262" t="str">
            <v>Rörelseresultat</v>
          </cell>
          <cell r="E262">
            <v>0</v>
          </cell>
          <cell r="F262">
            <v>0</v>
          </cell>
          <cell r="G262">
            <v>0</v>
          </cell>
          <cell r="H262">
            <v>295719.53890475922</v>
          </cell>
          <cell r="I262">
            <v>334716.28255526006</v>
          </cell>
          <cell r="J262">
            <v>388817.82881861337</v>
          </cell>
          <cell r="K262">
            <v>425869.71131375543</v>
          </cell>
          <cell r="L262">
            <v>484626.23771125404</v>
          </cell>
          <cell r="M262">
            <v>484219.80716706713</v>
          </cell>
          <cell r="N262">
            <v>474408.87095375417</v>
          </cell>
          <cell r="O262">
            <v>488264.72724678536</v>
          </cell>
          <cell r="P262">
            <v>464876.16271884373</v>
          </cell>
          <cell r="Q262">
            <v>470975.23106393294</v>
          </cell>
          <cell r="R262">
            <v>462913.2537672632</v>
          </cell>
          <cell r="S262">
            <v>444512.97263926122</v>
          </cell>
          <cell r="T262">
            <v>441051.65582408482</v>
          </cell>
          <cell r="U262">
            <v>439953.43890376686</v>
          </cell>
          <cell r="V262">
            <v>426759.48797007743</v>
          </cell>
          <cell r="W262">
            <v>455073.73913370701</v>
          </cell>
          <cell r="X262">
            <v>417867.06066941068</v>
          </cell>
          <cell r="Y262">
            <v>398323.90028961975</v>
          </cell>
          <cell r="Z262">
            <v>425864.99956167093</v>
          </cell>
          <cell r="AA262">
            <v>456297.63158555824</v>
          </cell>
          <cell r="AB262">
            <v>520015.6945235561</v>
          </cell>
          <cell r="AC262">
            <v>780945.97927760496</v>
          </cell>
          <cell r="AD262">
            <v>996680.19577830157</v>
          </cell>
          <cell r="AE262">
            <v>1230616.2314616968</v>
          </cell>
          <cell r="AF262">
            <v>1576488.7021314725</v>
          </cell>
          <cell r="AG262">
            <v>1971335.9628417515</v>
          </cell>
          <cell r="AH262"/>
          <cell r="AI262">
            <v>2351981.5711464351</v>
          </cell>
        </row>
        <row r="263">
          <cell r="A263" t="str">
            <v>DeltaRörres4Q</v>
          </cell>
          <cell r="B263" t="str">
            <v>Övrigt totalresultat</v>
          </cell>
          <cell r="C263" t="str">
            <v>Övrigt totalresultat</v>
          </cell>
          <cell r="D263"/>
          <cell r="E263">
            <v>0</v>
          </cell>
          <cell r="F263">
            <v>0</v>
          </cell>
          <cell r="G263">
            <v>0</v>
          </cell>
          <cell r="H263">
            <v>249559.35302475921</v>
          </cell>
          <cell r="I263">
            <v>0.13187070355557506</v>
          </cell>
          <cell r="J263">
            <v>0.31481954239025711</v>
          </cell>
          <cell r="K263">
            <v>0.44011353761414118</v>
          </cell>
          <cell r="L263">
            <v>0.63880357553017486</v>
          </cell>
          <cell r="M263">
            <v>-8.3864742054895469E-4</v>
          </cell>
          <cell r="N263">
            <v>-2.1082983054639071E-2</v>
          </cell>
          <cell r="O263">
            <v>7.5078261398202617E-3</v>
          </cell>
          <cell r="P263">
            <v>-4.0753210320770172E-2</v>
          </cell>
          <cell r="Q263">
            <v>1.3119770025244115E-2</v>
          </cell>
          <cell r="R263">
            <v>-4.2224340781432668E-3</v>
          </cell>
          <cell r="S263">
            <v>-4.380347222040315E-2</v>
          </cell>
          <cell r="T263">
            <v>-5.1249147203892953E-2</v>
          </cell>
          <cell r="U263">
            <v>-2.4899961394907466E-3</v>
          </cell>
          <cell r="V263">
            <v>-3.2404748208694767E-2</v>
          </cell>
          <cell r="W263">
            <v>3.1792383328484775E-2</v>
          </cell>
          <cell r="X263">
            <v>-5.2566620822122934E-2</v>
          </cell>
          <cell r="Y263">
            <v>-4.6768846408911435E-2</v>
          </cell>
          <cell r="Z263">
            <v>1.9139912295187411E-2</v>
          </cell>
          <cell r="AA263">
            <v>9.196841419992019E-2</v>
          </cell>
          <cell r="AB263">
            <v>0.24445246698915746</v>
          </cell>
          <cell r="AC263">
            <v>0.50177386471597929</v>
          </cell>
          <cell r="AD263">
            <v>0.91663483674559187</v>
          </cell>
          <cell r="AE263">
            <v>1.3664982507676049</v>
          </cell>
          <cell r="AF263">
            <v>2.0316175429587142</v>
          </cell>
          <cell r="AG263">
            <v>0.25045993680540213</v>
          </cell>
          <cell r="AH263">
            <v>194.43899999999849</v>
          </cell>
          <cell r="AI263">
            <v>0.49191146626453253</v>
          </cell>
        </row>
        <row r="264">
          <cell r="A264" t="str">
            <v>VärdeförändrFinTillg4Q</v>
          </cell>
          <cell r="B264" t="str">
            <v>Skatt på värdeförändringar av tillgångar som kan säljas</v>
          </cell>
          <cell r="C264" t="str">
            <v>Värdeförändringar av finansiella tillgångar som kan säljas</v>
          </cell>
          <cell r="D264"/>
          <cell r="E264"/>
          <cell r="F264"/>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2810.4724700000002</v>
          </cell>
          <cell r="V264">
            <v>-2679.2935299999995</v>
          </cell>
          <cell r="W264">
            <v>-8753.2205300000005</v>
          </cell>
          <cell r="X264">
            <v>-38896</v>
          </cell>
          <cell r="Y264">
            <v>-247.17847000010079</v>
          </cell>
          <cell r="Z264">
            <v>20521.293529999995</v>
          </cell>
          <cell r="AA264">
            <v>8198.2205299999987</v>
          </cell>
          <cell r="AB264">
            <v>19228.173999999999</v>
          </cell>
          <cell r="AC264">
            <v>-97136.091999999888</v>
          </cell>
          <cell r="AD264">
            <v>-42178.095000000016</v>
          </cell>
          <cell r="AE264">
            <v>-7096.5320000000065</v>
          </cell>
          <cell r="AF264">
            <v>18359.511999999995</v>
          </cell>
          <cell r="AG264">
            <v>90462.416999999987</v>
          </cell>
          <cell r="AH264">
            <v>194.43899999999849</v>
          </cell>
          <cell r="AI264">
            <v>194.43899999999849</v>
          </cell>
        </row>
        <row r="265">
          <cell r="A265" t="str">
            <v>SkattVärdeförändr4Q</v>
          </cell>
          <cell r="B265" t="str">
            <v>Värdeförändringar av aktier och innehav</v>
          </cell>
          <cell r="C265" t="str">
            <v>Skatt på värdeförändringar av tillgångar som kan säljas</v>
          </cell>
          <cell r="D265"/>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-618.30384000000004</v>
          </cell>
          <cell r="V265">
            <v>589.44457999999986</v>
          </cell>
          <cell r="W265">
            <v>1925.7085199999997</v>
          </cell>
          <cell r="X265">
            <v>8557</v>
          </cell>
          <cell r="Y265">
            <v>303.01491999999962</v>
          </cell>
          <cell r="Z265">
            <v>-4174.4445800000003</v>
          </cell>
          <cell r="AA265">
            <v>-1573.7085200000001</v>
          </cell>
          <cell r="AB265">
            <v>-4114.82924</v>
          </cell>
          <cell r="AC265">
            <v>20787.12369</v>
          </cell>
          <cell r="AD265">
            <v>9026.180330000001</v>
          </cell>
          <cell r="AE265">
            <v>1518.6838400000001</v>
          </cell>
          <cell r="AF265">
            <v>-3928.935570000001</v>
          </cell>
          <cell r="AG265">
            <v>-19381.373780000002</v>
          </cell>
          <cell r="AH265">
            <v>-90.800180000000182</v>
          </cell>
          <cell r="AI265">
            <v>-90.800180000000182</v>
          </cell>
        </row>
        <row r="266">
          <cell r="A266" t="str">
            <v>VärdeförändrAktInneQ4</v>
          </cell>
          <cell r="B266" t="str">
            <v>Skatt på värdeförändringar av aktier och innehav</v>
          </cell>
          <cell r="C266" t="str">
            <v>Värdeförändringar av aktier och innehav</v>
          </cell>
          <cell r="D266"/>
          <cell r="E266">
            <v>0</v>
          </cell>
          <cell r="F266">
            <v>0</v>
          </cell>
          <cell r="G266">
            <v>0</v>
          </cell>
          <cell r="H266">
            <v>249559.35302475921</v>
          </cell>
          <cell r="I266">
            <v>283446.45067526004</v>
          </cell>
          <cell r="J266">
            <v>331989.11293861334</v>
          </cell>
          <cell r="K266">
            <v>364887.35443375539</v>
          </cell>
          <cell r="L266">
            <v>414975.23771125404</v>
          </cell>
          <cell r="M266">
            <v>414146.42316706711</v>
          </cell>
          <cell r="N266">
            <v>404285.17595375417</v>
          </cell>
          <cell r="O266">
            <v>416145.78224678535</v>
          </cell>
          <cell r="P266">
            <v>398917.82471884374</v>
          </cell>
          <cell r="Q266">
            <v>403892.60406393296</v>
          </cell>
          <cell r="R266">
            <v>398302.93750726321</v>
          </cell>
          <cell r="S266">
            <v>381571.89663926122</v>
          </cell>
          <cell r="T266">
            <v>378541.88482408482</v>
          </cell>
          <cell r="U266">
            <v>378958.78789376689</v>
          </cell>
          <cell r="V266">
            <v>369633.43323007744</v>
          </cell>
          <cell r="W266">
            <v>387236.374963707</v>
          </cell>
          <cell r="X266">
            <v>349070.27566941071</v>
          </cell>
          <cell r="Y266">
            <v>332450.91229961975</v>
          </cell>
          <cell r="Z266">
            <v>354326.66653167096</v>
          </cell>
          <cell r="AA266">
            <v>385750.32260555826</v>
          </cell>
          <cell r="AB266">
            <v>446932.81437355606</v>
          </cell>
          <cell r="AC266">
            <v>664661.38517760497</v>
          </cell>
          <cell r="AD266">
            <v>844282.58065830148</v>
          </cell>
          <cell r="AE266">
            <v>1037653.0076916968</v>
          </cell>
          <cell r="AF266">
            <v>144128.061558785</v>
          </cell>
          <cell r="AG266">
            <v>1661553.2347017515</v>
          </cell>
          <cell r="AH266"/>
          <cell r="AI266">
            <v>1981394.3239264351</v>
          </cell>
        </row>
        <row r="267">
          <cell r="A267" t="str">
            <v>SkattförändrAktInneQ4</v>
          </cell>
          <cell r="B267" t="str">
            <v>Värdeförändringar av intressebolag</v>
          </cell>
          <cell r="C267" t="str">
            <v>Skatt på värdeförändringar av aktier och innehav</v>
          </cell>
          <cell r="D267"/>
          <cell r="E267">
            <v>0</v>
          </cell>
          <cell r="F267">
            <v>0</v>
          </cell>
          <cell r="G267">
            <v>0</v>
          </cell>
          <cell r="H267">
            <v>1.7128722669605312</v>
          </cell>
          <cell r="I267">
            <v>0.13578772840919662</v>
          </cell>
          <cell r="J267">
            <v>0.33030122459756539</v>
          </cell>
          <cell r="K267">
            <v>0.46212654429166711</v>
          </cell>
          <cell r="L267">
            <v>0.66283183812423019</v>
          </cell>
          <cell r="M267">
            <v>-1.997262652967291E-3</v>
          </cell>
          <cell r="N267">
            <v>-2.576072205286184E-2</v>
          </cell>
          <cell r="O267">
            <v>2.8207575516729921E-3</v>
          </cell>
          <cell r="P267">
            <v>-3.869487027942442E-2</v>
          </cell>
          <cell r="Q267">
            <v>1.2470687035846195E-2</v>
          </cell>
          <cell r="R267">
            <v>-1.5413881593631107E-3</v>
          </cell>
          <cell r="S267">
            <v>-4.3482459305517085E-2</v>
          </cell>
          <cell r="T267">
            <v>-5.1078038212806987E-2</v>
          </cell>
          <cell r="U267">
            <v>1.1013393402312666E-3</v>
          </cell>
          <cell r="V267">
            <v>-2.3533595491413872E-2</v>
          </cell>
          <cell r="W267">
            <v>2.2968370180918463E-2</v>
          </cell>
          <cell r="X267">
            <v>-7.7855609474682286E-2</v>
          </cell>
          <cell r="Y267">
            <v>-4.7610365385365672E-2</v>
          </cell>
          <cell r="Z267">
            <v>1.5058259693352838E-2</v>
          </cell>
          <cell r="AA267">
            <v>0.105079261950352</v>
          </cell>
          <cell r="AB267">
            <v>0.28035196785654337</v>
          </cell>
          <cell r="AC267">
            <v>0.48716174736291951</v>
          </cell>
          <cell r="AD267">
            <v>0.88905928028956938</v>
          </cell>
          <cell r="AE267">
            <v>1.3217203443567338</v>
          </cell>
          <cell r="AF267">
            <v>0</v>
          </cell>
          <cell r="AG267">
            <v>0.24497825142781449</v>
          </cell>
          <cell r="AH267"/>
          <cell r="AI267">
            <v>0.48463063913430315</v>
          </cell>
        </row>
        <row r="268">
          <cell r="A268" t="str">
            <v>VärdeförändrIntrbol4Q</v>
          </cell>
          <cell r="B268" t="str">
            <v>Skatt på värdeförändringar av intresseföretag</v>
          </cell>
          <cell r="C268" t="str">
            <v>Värdeförändringar av intressebolag</v>
          </cell>
          <cell r="D268"/>
          <cell r="E268">
            <v>144368735</v>
          </cell>
          <cell r="F268">
            <v>144368735</v>
          </cell>
          <cell r="G268">
            <v>144368735</v>
          </cell>
          <cell r="H268">
            <v>144368735</v>
          </cell>
          <cell r="I268">
            <v>144368735</v>
          </cell>
          <cell r="J268">
            <v>144673279.0958904</v>
          </cell>
          <cell r="K268">
            <v>145266037.61643833</v>
          </cell>
          <cell r="L268">
            <v>145858796.13698629</v>
          </cell>
          <cell r="M268">
            <v>146439438.46994537</v>
          </cell>
          <cell r="N268">
            <v>147056869.94535521</v>
          </cell>
          <cell r="O268">
            <v>147678792.45901641</v>
          </cell>
          <cell r="P268">
            <v>148300714.97267759</v>
          </cell>
          <cell r="Q268">
            <v>148915113.80821916</v>
          </cell>
          <cell r="R268">
            <v>149194610</v>
          </cell>
          <cell r="S268">
            <v>149250477.26027396</v>
          </cell>
          <cell r="T268">
            <v>149448718.35616437</v>
          </cell>
          <cell r="U268">
            <v>149642649.86301368</v>
          </cell>
          <cell r="V268">
            <v>149838736.16438356</v>
          </cell>
          <cell r="W268">
            <v>150083343.56164384</v>
          </cell>
          <cell r="X268">
            <v>150432154.63013697</v>
          </cell>
          <cell r="Y268">
            <v>151364980</v>
          </cell>
          <cell r="Z268">
            <v>151118402.49315068</v>
          </cell>
          <cell r="AA268">
            <v>151504290.08767122</v>
          </cell>
          <cell r="AB268">
            <v>152114600.94794521</v>
          </cell>
          <cell r="AC268">
            <v>152714580.45901638</v>
          </cell>
          <cell r="AD268">
            <v>153316608.11475411</v>
          </cell>
          <cell r="AE268">
            <v>153856510.89617488</v>
          </cell>
          <cell r="AF268">
            <v>-9999.8533478260906</v>
          </cell>
          <cell r="AG268">
            <v>154438947.62191778</v>
          </cell>
          <cell r="AH268">
            <v>0</v>
          </cell>
          <cell r="AI268">
            <v>153856510.89617488</v>
          </cell>
        </row>
        <row r="269">
          <cell r="A269" t="str">
            <v>SkattVärdeförändrIntrbol4Q</v>
          </cell>
          <cell r="B269" t="str">
            <v>Övrigt totalresultat</v>
          </cell>
          <cell r="C269" t="str">
            <v>Skatt på värdeförändringar av intresseföretag</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row>
        <row r="270">
          <cell r="A270" t="str">
            <v>ÖvrTotalres4Q</v>
          </cell>
          <cell r="B270" t="str">
            <v>Övrigt totalresultat</v>
          </cell>
          <cell r="C270" t="str">
            <v>Övrigt totalresultat</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2192.1686300000001</v>
          </cell>
          <cell r="V270">
            <v>-2089.8489499999996</v>
          </cell>
          <cell r="W270">
            <v>-6827.5120100000004</v>
          </cell>
          <cell r="X270">
            <v>-30339</v>
          </cell>
          <cell r="Y270">
            <v>55.836449999898832</v>
          </cell>
          <cell r="Z270">
            <v>16346.848949999996</v>
          </cell>
          <cell r="AA270">
            <v>6624.5120099999986</v>
          </cell>
          <cell r="AB270">
            <v>15113.34476</v>
          </cell>
          <cell r="AC270">
            <v>-76348.96830999988</v>
          </cell>
          <cell r="AD270">
            <v>-33151.914670000013</v>
          </cell>
          <cell r="AE270">
            <v>-5577.8481600000068</v>
          </cell>
          <cell r="AF270">
            <v>148558.78464095891</v>
          </cell>
          <cell r="AG270">
            <v>71081.043219999992</v>
          </cell>
          <cell r="AH270">
            <v>103.6388199999983</v>
          </cell>
          <cell r="AI270">
            <v>103.6388199999983</v>
          </cell>
        </row>
        <row r="271">
          <cell r="A271" t="str">
            <v>RPAeUtsp4Q</v>
          </cell>
          <cell r="B271" t="str">
            <v>Periodens totalresultat</v>
          </cell>
          <cell r="C271" t="str">
            <v>Resultat per aktie efter utspädning, SEK</v>
          </cell>
          <cell r="D271">
            <v>0</v>
          </cell>
          <cell r="E271">
            <v>0</v>
          </cell>
          <cell r="F271">
            <v>0</v>
          </cell>
          <cell r="G271">
            <v>0</v>
          </cell>
          <cell r="H271">
            <v>1.7128722669605312</v>
          </cell>
          <cell r="I271">
            <v>1.9433154552932475</v>
          </cell>
          <cell r="J271">
            <v>2.2794848557874285</v>
          </cell>
          <cell r="K271">
            <v>2.49321294504005</v>
          </cell>
          <cell r="L271">
            <v>2.8190026364095249</v>
          </cell>
          <cell r="M271">
            <v>2.8000937493352556</v>
          </cell>
          <cell r="N271">
            <v>2.745993966847931</v>
          </cell>
          <cell r="O271">
            <v>2.815726745930192</v>
          </cell>
          <cell r="P271">
            <v>2.6879680377081492</v>
          </cell>
          <cell r="Q271">
            <v>2.7088822990062842</v>
          </cell>
          <cell r="R271">
            <v>2.6653635139838401</v>
          </cell>
          <cell r="S271">
            <v>2.556587447113138</v>
          </cell>
          <cell r="T271">
            <v>2.5329215866672632</v>
          </cell>
          <cell r="U271">
            <v>2.5324250021011685</v>
          </cell>
          <cell r="V271">
            <v>2.4657294097365519</v>
          </cell>
          <cell r="W271">
            <v>2.5771227680795254</v>
          </cell>
          <cell r="X271">
            <v>2.3143688272092886</v>
          </cell>
          <cell r="Y271">
            <v>2.194262857166775</v>
          </cell>
          <cell r="Z271">
            <v>2.3409558404209534</v>
          </cell>
          <cell r="AA271">
            <v>2.5461346499319295</v>
          </cell>
          <cell r="AB271">
            <v>2.9381322475841745</v>
          </cell>
          <cell r="AC271">
            <v>4.3523112408770839</v>
          </cell>
          <cell r="AD271">
            <v>5.4980786241345987</v>
          </cell>
          <cell r="AE271">
            <v>6.7115735007117543</v>
          </cell>
          <cell r="AF271">
            <v>8.5781912092632897</v>
          </cell>
          <cell r="AG271">
            <v>10.613474722310389</v>
          </cell>
          <cell r="AH271">
            <v>1981497.9627464351</v>
          </cell>
          <cell r="AI271">
            <v>12.815723117796303</v>
          </cell>
        </row>
        <row r="272">
          <cell r="A272" t="str">
            <v>Totalres4Q</v>
          </cell>
          <cell r="B272" t="str">
            <v>Periodens totalresultat</v>
          </cell>
          <cell r="C272" t="str">
            <v>Periodens totalresultat</v>
          </cell>
          <cell r="D272">
            <v>0</v>
          </cell>
          <cell r="E272">
            <v>0</v>
          </cell>
          <cell r="F272">
            <v>0</v>
          </cell>
          <cell r="G272">
            <v>0</v>
          </cell>
          <cell r="H272">
            <v>249559.35302475921</v>
          </cell>
          <cell r="I272">
            <v>283446.45067526004</v>
          </cell>
          <cell r="J272">
            <v>331989.11293861334</v>
          </cell>
          <cell r="K272">
            <v>364887.35443375539</v>
          </cell>
          <cell r="L272">
            <v>414975.23771125404</v>
          </cell>
          <cell r="M272">
            <v>414146.42316706711</v>
          </cell>
          <cell r="N272">
            <v>404285.17595375417</v>
          </cell>
          <cell r="O272">
            <v>416145.78224678535</v>
          </cell>
          <cell r="P272">
            <v>398917.82471884374</v>
          </cell>
          <cell r="Q272">
            <v>403892.60406393296</v>
          </cell>
          <cell r="R272">
            <v>398302.93750726321</v>
          </cell>
          <cell r="S272">
            <v>381571.89663926122</v>
          </cell>
          <cell r="T272">
            <v>378541.88482408482</v>
          </cell>
          <cell r="U272">
            <v>381150.95652376686</v>
          </cell>
          <cell r="V272">
            <v>367543.58428007743</v>
          </cell>
          <cell r="W272">
            <v>380408.86295370699</v>
          </cell>
          <cell r="X272">
            <v>318731.27566941071</v>
          </cell>
          <cell r="Y272">
            <v>332506.74874961964</v>
          </cell>
          <cell r="Z272">
            <v>370673.51548167097</v>
          </cell>
          <cell r="AA272">
            <v>392374.83461555827</v>
          </cell>
          <cell r="AB272">
            <v>462046.15913355607</v>
          </cell>
          <cell r="AC272">
            <v>588312.41686760506</v>
          </cell>
          <cell r="AD272">
            <v>811130.66598830151</v>
          </cell>
          <cell r="AE272">
            <v>1032075.1595316967</v>
          </cell>
          <cell r="AF272">
            <v>1483163.0098924316</v>
          </cell>
          <cell r="AG272">
            <v>1732634.2779217516</v>
          </cell>
          <cell r="AH272"/>
          <cell r="AI272">
            <v>1981497.9627464351</v>
          </cell>
        </row>
        <row r="273">
          <cell r="A273" t="str">
            <v>DeltaRPA4Q</v>
          </cell>
          <cell r="B273" t="str">
            <v>Ekonomisk översikt - kvartal (kSEK)</v>
          </cell>
          <cell r="C273" t="str">
            <v>Förändring resultat per aktie (Mot fg helår) - 4Q</v>
          </cell>
          <cell r="E273">
            <v>144610186.98566672</v>
          </cell>
          <cell r="F273">
            <v>145138056.39998409</v>
          </cell>
          <cell r="G273">
            <v>145579692.91911575</v>
          </cell>
          <cell r="H273">
            <v>145696417.55459028</v>
          </cell>
          <cell r="I273">
            <v>0.13578772840919662</v>
          </cell>
          <cell r="J273">
            <v>0.32750087759334479</v>
          </cell>
          <cell r="K273">
            <v>0.45309504597806272</v>
          </cell>
          <cell r="L273">
            <v>0.64584471657274434</v>
          </cell>
          <cell r="M273">
            <v>-5.9544113812566302E-3</v>
          </cell>
          <cell r="N273">
            <v>-3.3697859314292922E-2</v>
          </cell>
          <cell r="O273">
            <v>-9.538025046756049E-3</v>
          </cell>
          <cell r="P273">
            <v>-5.4523715767754166E-2</v>
          </cell>
          <cell r="Q273">
            <v>8.293402439093045E-3</v>
          </cell>
          <cell r="R273">
            <v>-7.5236229606846505E-3</v>
          </cell>
          <cell r="S273">
            <v>-4.9569302739804977E-2</v>
          </cell>
          <cell r="T273">
            <v>-5.8367265144820157E-2</v>
          </cell>
          <cell r="U273">
            <v>-1.9605208811379615E-4</v>
          </cell>
          <cell r="V273">
            <v>-2.6075256590772589E-2</v>
          </cell>
          <cell r="W273">
            <v>1.8642763509859606E-2</v>
          </cell>
          <cell r="X273">
            <v>-8.3884042994847086E-2</v>
          </cell>
          <cell r="Y273">
            <v>-5.3479709887397253E-2</v>
          </cell>
          <cell r="Z273">
            <v>1.0448751188387062E-2</v>
          </cell>
          <cell r="AA273">
            <v>9.7259056598825833E-2</v>
          </cell>
          <cell r="AB273">
            <v>0.26619077990749207</v>
          </cell>
          <cell r="AC273">
            <v>0.48131904016767524</v>
          </cell>
          <cell r="AD273">
            <v>0.87424899442846149</v>
          </cell>
          <cell r="AE273">
            <v>1.2954346334610061</v>
          </cell>
          <cell r="AF273">
            <v>1.9467110210270557</v>
          </cell>
          <cell r="AG273">
            <v>0.24264918529015822</v>
          </cell>
          <cell r="AI273">
            <v>0.48746291856752166</v>
          </cell>
        </row>
        <row r="274">
          <cell r="A274" t="str">
            <v>RPAeUtsp4Q</v>
          </cell>
          <cell r="B274" t="str">
            <v>Ekonomisk översikt - kvartal (kSEK)</v>
          </cell>
          <cell r="C274" t="str">
            <v>Ekonomisk översikt - kvartal (kSEK)</v>
          </cell>
          <cell r="D274">
            <v>89683.799950032</v>
          </cell>
          <cell r="E274">
            <v>0</v>
          </cell>
          <cell r="F274">
            <v>0</v>
          </cell>
          <cell r="G274">
            <v>0</v>
          </cell>
          <cell r="H274">
            <v>1.7128722669605312</v>
          </cell>
          <cell r="I274">
            <v>1.9433154552932475</v>
          </cell>
          <cell r="J274">
            <v>2.2794848557874285</v>
          </cell>
          <cell r="K274">
            <v>2.49321294504005</v>
          </cell>
          <cell r="L274">
            <v>2.8190026364095249</v>
          </cell>
          <cell r="M274">
            <v>2.8000937493352556</v>
          </cell>
          <cell r="N274">
            <v>2.745993966847931</v>
          </cell>
          <cell r="O274">
            <v>2.815726745930192</v>
          </cell>
          <cell r="P274">
            <v>2.6879680377081492</v>
          </cell>
          <cell r="Q274">
            <v>2.7088822990062842</v>
          </cell>
          <cell r="R274">
            <v>2.6653635139838401</v>
          </cell>
          <cell r="S274">
            <v>2.556587447113138</v>
          </cell>
          <cell r="T274">
            <v>2.5329215866672632</v>
          </cell>
          <cell r="U274">
            <v>2.5324250021011685</v>
          </cell>
          <cell r="V274">
            <v>2.4657294097365519</v>
          </cell>
          <cell r="W274">
            <v>2.5771227680795254</v>
          </cell>
          <cell r="X274">
            <v>2.3143688272092886</v>
          </cell>
          <cell r="Y274">
            <v>2.194262857166775</v>
          </cell>
          <cell r="Z274">
            <v>2.3409558404209534</v>
          </cell>
          <cell r="AA274">
            <v>2.5461346499319295</v>
          </cell>
          <cell r="AB274">
            <v>2.9381322475841745</v>
          </cell>
          <cell r="AC274">
            <v>4.3523112408770839</v>
          </cell>
          <cell r="AD274">
            <v>5.4980786241345987</v>
          </cell>
          <cell r="AE274">
            <v>6.7115735007117543</v>
          </cell>
          <cell r="AF274">
            <v>8.5781912092632897</v>
          </cell>
          <cell r="AG274">
            <v>10.613474722310389</v>
          </cell>
          <cell r="AH274">
            <v>381866.35407000169</v>
          </cell>
          <cell r="AI274">
            <v>12.815723117796303</v>
          </cell>
        </row>
        <row r="275">
          <cell r="A275" t="str">
            <v>BruttocourtageQ</v>
          </cell>
          <cell r="B275" t="str">
            <v>Courtageintäkter (netto)</v>
          </cell>
          <cell r="C275" t="str">
            <v>Courtageintäkter (brutto)</v>
          </cell>
          <cell r="D275">
            <v>77438.93758250009</v>
          </cell>
          <cell r="E275">
            <v>89683.799950032</v>
          </cell>
          <cell r="F275">
            <v>70882.687079518189</v>
          </cell>
          <cell r="G275">
            <v>77642.953133695191</v>
          </cell>
          <cell r="H275">
            <v>94314.035130000004</v>
          </cell>
          <cell r="I275">
            <v>128614.07550000001</v>
          </cell>
          <cell r="J275">
            <v>123617.27528</v>
          </cell>
          <cell r="K275">
            <v>130628.82739999998</v>
          </cell>
          <cell r="L275">
            <v>167338.98155</v>
          </cell>
          <cell r="M275">
            <v>146113.04576999997</v>
          </cell>
          <cell r="N275">
            <v>126536.94774000002</v>
          </cell>
          <cell r="O275">
            <v>130786.34139000002</v>
          </cell>
          <cell r="P275">
            <v>139366.67158999998</v>
          </cell>
          <cell r="Q275">
            <v>139770</v>
          </cell>
          <cell r="R275">
            <v>118457</v>
          </cell>
          <cell r="S275">
            <v>125635.61628999999</v>
          </cell>
          <cell r="T275">
            <v>144211.90191999948</v>
          </cell>
          <cell r="U275">
            <v>143549</v>
          </cell>
          <cell r="V275">
            <v>112038.5471999999</v>
          </cell>
          <cell r="W275">
            <v>132319.89825000032</v>
          </cell>
          <cell r="X275">
            <v>132444.51273999995</v>
          </cell>
          <cell r="Y275">
            <v>133833.86986999999</v>
          </cell>
          <cell r="Z275">
            <v>126217.76198000001</v>
          </cell>
          <cell r="AA275">
            <v>150088.64186999982</v>
          </cell>
          <cell r="AB275">
            <v>146062.96797000067</v>
          </cell>
          <cell r="AC275">
            <v>305824.69223000004</v>
          </cell>
          <cell r="AD275">
            <v>299271.35867999925</v>
          </cell>
          <cell r="AE275">
            <v>327353.69189000019</v>
          </cell>
          <cell r="AF275">
            <v>339179.45001999993</v>
          </cell>
          <cell r="AG275">
            <v>515295.90185999981</v>
          </cell>
          <cell r="AH275">
            <v>386548.88595999993</v>
          </cell>
          <cell r="AI275">
            <v>381866.35407000169</v>
          </cell>
        </row>
        <row r="276">
          <cell r="A276" t="str">
            <v>CourtageIntQ</v>
          </cell>
          <cell r="B276" t="str">
            <v>Fondprovisioner (brutto)</v>
          </cell>
          <cell r="C276" t="str">
            <v>Courtageintäkter (netto)</v>
          </cell>
          <cell r="D276"/>
          <cell r="E276">
            <v>77438.93758250009</v>
          </cell>
          <cell r="F276">
            <v>60772.382442500057</v>
          </cell>
          <cell r="G276">
            <v>66636.601772499984</v>
          </cell>
          <cell r="H276">
            <v>80923.841332499942</v>
          </cell>
          <cell r="I276">
            <v>113256.94819500012</v>
          </cell>
          <cell r="J276">
            <v>107872.28585500001</v>
          </cell>
          <cell r="K276">
            <v>112564.35973500002</v>
          </cell>
          <cell r="L276">
            <v>145667.29427499999</v>
          </cell>
          <cell r="M276">
            <v>125168.38805999998</v>
          </cell>
          <cell r="N276">
            <v>109637.84601000001</v>
          </cell>
          <cell r="O276">
            <v>113006.14635999998</v>
          </cell>
          <cell r="P276">
            <v>121575.57454999999</v>
          </cell>
          <cell r="Q276">
            <v>121676.81512999993</v>
          </cell>
          <cell r="R276">
            <v>100242.98910000001</v>
          </cell>
          <cell r="S276">
            <v>105665.69794999999</v>
          </cell>
          <cell r="T276">
            <v>121837.53486999976</v>
          </cell>
          <cell r="U276">
            <v>121631.93654000005</v>
          </cell>
          <cell r="V276">
            <v>91590.848169999925</v>
          </cell>
          <cell r="W276">
            <v>110984.75426000032</v>
          </cell>
          <cell r="X276">
            <v>111044.69201999991</v>
          </cell>
          <cell r="Y276">
            <v>112307.35965000014</v>
          </cell>
          <cell r="Z276">
            <v>104836.53260999989</v>
          </cell>
          <cell r="AA276">
            <v>125687.4957999998</v>
          </cell>
          <cell r="AB276">
            <v>123046.7183500002</v>
          </cell>
          <cell r="AC276">
            <v>267852.21531892812</v>
          </cell>
          <cell r="AD276">
            <v>260064.93237339123</v>
          </cell>
          <cell r="AE276">
            <v>282700.48760339309</v>
          </cell>
          <cell r="AF276">
            <v>291425.95194428792</v>
          </cell>
          <cell r="AG276">
            <v>438653.3234555638</v>
          </cell>
          <cell r="AH276">
            <v>333708.92094669212</v>
          </cell>
          <cell r="AI276">
            <v>329733.14671669353</v>
          </cell>
        </row>
        <row r="277">
          <cell r="A277" t="str">
            <v>FondprovisbruttoQ</v>
          </cell>
          <cell r="B277" t="str">
            <v>Fondprovisioner (netto)</v>
          </cell>
          <cell r="C277" t="str">
            <v>Fondprovisioner (brutto)</v>
          </cell>
          <cell r="D277">
            <v>24548.2448</v>
          </cell>
          <cell r="E277">
            <v>144368735</v>
          </cell>
          <cell r="F277">
            <v>144368735</v>
          </cell>
          <cell r="G277">
            <v>144368735</v>
          </cell>
          <cell r="H277">
            <v>144368735</v>
          </cell>
          <cell r="I277">
            <v>144368735</v>
          </cell>
          <cell r="J277">
            <v>146720440</v>
          </cell>
          <cell r="K277">
            <v>146720440</v>
          </cell>
          <cell r="L277">
            <v>146720440</v>
          </cell>
          <cell r="M277">
            <v>146720440</v>
          </cell>
          <cell r="N277">
            <v>149194610</v>
          </cell>
          <cell r="O277">
            <v>149194610</v>
          </cell>
          <cell r="P277">
            <v>149194610</v>
          </cell>
          <cell r="Q277">
            <v>149194610</v>
          </cell>
          <cell r="R277">
            <v>149194610</v>
          </cell>
          <cell r="S277">
            <v>149981110</v>
          </cell>
          <cell r="T277">
            <v>149981110</v>
          </cell>
          <cell r="U277">
            <v>149981110</v>
          </cell>
          <cell r="V277">
            <v>149981110</v>
          </cell>
          <cell r="W277">
            <v>151364980</v>
          </cell>
          <cell r="X277">
            <v>151364980</v>
          </cell>
          <cell r="Y277">
            <v>71698.814530000018</v>
          </cell>
          <cell r="Z277">
            <v>82616.866770000008</v>
          </cell>
          <cell r="AA277">
            <v>86310.563090000011</v>
          </cell>
          <cell r="AB277">
            <v>91336.806440000029</v>
          </cell>
          <cell r="AC277">
            <v>96299.049140000017</v>
          </cell>
          <cell r="AD277">
            <v>88080.370739999998</v>
          </cell>
          <cell r="AE277">
            <v>108961.44069000002</v>
          </cell>
          <cell r="AF277">
            <v>124635.42631</v>
          </cell>
          <cell r="AG277">
            <v>151675.26053000006</v>
          </cell>
          <cell r="AH277">
            <v>167144.06745</v>
          </cell>
          <cell r="AI277">
            <v>179235.51157999999</v>
          </cell>
        </row>
        <row r="278">
          <cell r="A278" t="str">
            <v>FondprovisQ</v>
          </cell>
          <cell r="B278" t="str">
            <v>Valutanetto</v>
          </cell>
          <cell r="C278" t="str">
            <v>Fondprovisioner (netto)</v>
          </cell>
          <cell r="D278"/>
          <cell r="E278">
            <v>24548.2448</v>
          </cell>
          <cell r="F278">
            <v>27048.521930000006</v>
          </cell>
          <cell r="G278">
            <v>30949.198150000004</v>
          </cell>
          <cell r="H278">
            <v>31289.610470000007</v>
          </cell>
          <cell r="I278">
            <v>39713.381110000017</v>
          </cell>
          <cell r="J278">
            <v>43790.753860000012</v>
          </cell>
          <cell r="K278">
            <v>37781.103550000007</v>
          </cell>
          <cell r="L278">
            <v>38384.147290000001</v>
          </cell>
          <cell r="M278">
            <v>36986.008099999999</v>
          </cell>
          <cell r="N278">
            <v>38222.673769999994</v>
          </cell>
          <cell r="O278">
            <v>44457.138969999985</v>
          </cell>
          <cell r="P278">
            <v>47856.236890000022</v>
          </cell>
          <cell r="Q278">
            <v>52504.774629999978</v>
          </cell>
          <cell r="R278">
            <v>61000.177520000005</v>
          </cell>
          <cell r="S278">
            <v>61760.46780999998</v>
          </cell>
          <cell r="T278">
            <v>64388.789070000028</v>
          </cell>
          <cell r="U278">
            <v>72065.722270000013</v>
          </cell>
          <cell r="V278">
            <v>74429.065080000015</v>
          </cell>
          <cell r="W278">
            <v>80760.742770000026</v>
          </cell>
          <cell r="X278">
            <v>73662.072209999955</v>
          </cell>
          <cell r="Y278">
            <v>71698.814530000018</v>
          </cell>
          <cell r="Z278">
            <v>82616.866770000008</v>
          </cell>
          <cell r="AA278">
            <v>86310.563090000011</v>
          </cell>
          <cell r="AB278">
            <v>91336.806440000029</v>
          </cell>
          <cell r="AC278">
            <v>96299.049140000017</v>
          </cell>
          <cell r="AD278">
            <v>88080.370739999998</v>
          </cell>
          <cell r="AE278">
            <v>108961.44069000002</v>
          </cell>
          <cell r="AF278">
            <v>124635.42631</v>
          </cell>
          <cell r="AG278">
            <v>150240.63441000009</v>
          </cell>
          <cell r="AH278">
            <v>161429.06234999999</v>
          </cell>
          <cell r="AI278">
            <v>173324.20903</v>
          </cell>
        </row>
        <row r="279">
          <cell r="A279" t="str">
            <v>ValutanettoQ</v>
          </cell>
          <cell r="B279" t="str">
            <v>Räntenetto</v>
          </cell>
          <cell r="C279" t="str">
            <v>Valutanetto</v>
          </cell>
          <cell r="D279">
            <v>49235.587370000001</v>
          </cell>
          <cell r="E279">
            <v>151718735</v>
          </cell>
          <cell r="F279">
            <v>149268735</v>
          </cell>
          <cell r="G279">
            <v>151718735</v>
          </cell>
          <cell r="H279">
            <v>151718735</v>
          </cell>
          <cell r="I279">
            <v>151718735</v>
          </cell>
          <cell r="J279">
            <v>151620440</v>
          </cell>
          <cell r="K279">
            <v>154070440</v>
          </cell>
          <cell r="L279">
            <v>154070440</v>
          </cell>
          <cell r="M279">
            <v>154070440</v>
          </cell>
          <cell r="N279">
            <v>154094610</v>
          </cell>
          <cell r="O279">
            <v>156544610</v>
          </cell>
          <cell r="P279">
            <v>156544610</v>
          </cell>
          <cell r="Q279">
            <v>156544610</v>
          </cell>
          <cell r="R279">
            <v>156544610</v>
          </cell>
          <cell r="S279">
            <v>157131110</v>
          </cell>
          <cell r="T279">
            <v>157131110</v>
          </cell>
          <cell r="U279">
            <v>157131110</v>
          </cell>
          <cell r="V279">
            <v>157131110</v>
          </cell>
          <cell r="W279">
            <v>158314980</v>
          </cell>
          <cell r="X279">
            <v>158314980</v>
          </cell>
          <cell r="Y279">
            <v>31567.26228000001</v>
          </cell>
          <cell r="Z279">
            <v>29317.766330000002</v>
          </cell>
          <cell r="AA279">
            <v>32909.92371000001</v>
          </cell>
          <cell r="AB279">
            <v>30840.221610000004</v>
          </cell>
          <cell r="AC279">
            <v>72656.789439999993</v>
          </cell>
          <cell r="AD279">
            <v>80547.816159999988</v>
          </cell>
          <cell r="AE279">
            <v>87975.921750000009</v>
          </cell>
          <cell r="AF279">
            <v>114013.33226</v>
          </cell>
          <cell r="AG279">
            <v>247285.86343999999</v>
          </cell>
          <cell r="AH279">
            <v>128685.48082999999</v>
          </cell>
          <cell r="AI279">
            <v>114453.72742</v>
          </cell>
        </row>
        <row r="280">
          <cell r="A280" t="str">
            <v>RäntenettoQ</v>
          </cell>
          <cell r="B280" t="str">
            <v>Övriga intäkter</v>
          </cell>
          <cell r="C280" t="str">
            <v>Räntenetto</v>
          </cell>
          <cell r="D280">
            <v>16942.447290001099</v>
          </cell>
          <cell r="E280">
            <v>49235.587370000001</v>
          </cell>
          <cell r="F280">
            <v>52259.971680000002</v>
          </cell>
          <cell r="G280">
            <v>45475.990489999996</v>
          </cell>
          <cell r="H280">
            <v>44538.161010000003</v>
          </cell>
          <cell r="I280">
            <v>43277.581319999998</v>
          </cell>
          <cell r="J280">
            <v>36172.065699999999</v>
          </cell>
          <cell r="K280">
            <v>28859.401239999999</v>
          </cell>
          <cell r="L280">
            <v>30410.574869999997</v>
          </cell>
          <cell r="M280">
            <v>31476.233399999976</v>
          </cell>
          <cell r="N280">
            <v>26955.190429999995</v>
          </cell>
          <cell r="O280">
            <v>25326.904799999982</v>
          </cell>
          <cell r="P280">
            <v>30510.408010000039</v>
          </cell>
          <cell r="Q280">
            <v>28987.895820000005</v>
          </cell>
          <cell r="R280">
            <v>26781.88484000001</v>
          </cell>
          <cell r="S280">
            <v>25200.177970000015</v>
          </cell>
          <cell r="T280">
            <v>26538.715399999983</v>
          </cell>
          <cell r="U280">
            <v>22673.125290000022</v>
          </cell>
          <cell r="V280">
            <v>22359.053040000021</v>
          </cell>
          <cell r="W280">
            <v>24496.013490000001</v>
          </cell>
          <cell r="X280">
            <v>21029.742770000048</v>
          </cell>
          <cell r="Y280">
            <v>30276.147699999987</v>
          </cell>
          <cell r="Z280">
            <v>41980.170369999949</v>
          </cell>
          <cell r="AA280">
            <v>44749.348469999997</v>
          </cell>
          <cell r="AB280">
            <v>48327.695050000024</v>
          </cell>
          <cell r="AC280">
            <v>63672.363070000065</v>
          </cell>
          <cell r="AD280">
            <v>73420.801359999939</v>
          </cell>
          <cell r="AE280">
            <v>73606.92598</v>
          </cell>
          <cell r="AF280">
            <v>72616.059450000001</v>
          </cell>
          <cell r="AG280">
            <v>76390.721080000032</v>
          </cell>
          <cell r="AH280">
            <v>79994.168380000017</v>
          </cell>
          <cell r="AI280">
            <v>82845.074590000033</v>
          </cell>
        </row>
        <row r="281">
          <cell r="A281" t="str">
            <v>ÖvrIntQ</v>
          </cell>
          <cell r="B281" t="str">
            <v>Rörelsens intäkter</v>
          </cell>
          <cell r="C281" t="str">
            <v>Övriga intäkter</v>
          </cell>
          <cell r="D281">
            <v>168165.21704250117</v>
          </cell>
          <cell r="E281">
            <v>16942.447290001099</v>
          </cell>
          <cell r="F281">
            <v>20174.2789400949</v>
          </cell>
          <cell r="G281">
            <v>18679.737944201701</v>
          </cell>
          <cell r="H281">
            <v>31156.766880390602</v>
          </cell>
          <cell r="I281">
            <v>23109.878378443798</v>
          </cell>
          <cell r="J281">
            <v>37224.677060000096</v>
          </cell>
          <cell r="K281">
            <v>22053.893109999801</v>
          </cell>
          <cell r="L281">
            <v>35702</v>
          </cell>
          <cell r="M281">
            <v>30445.804479999599</v>
          </cell>
          <cell r="N281">
            <v>45858.958279999999</v>
          </cell>
          <cell r="O281">
            <v>35901.128919999399</v>
          </cell>
          <cell r="P281">
            <v>45242.158619999507</v>
          </cell>
          <cell r="Q281">
            <v>41317.276430001599</v>
          </cell>
          <cell r="R281">
            <v>45526.014789993096</v>
          </cell>
          <cell r="S281">
            <v>34043.8735200015</v>
          </cell>
          <cell r="T281">
            <v>58023.490779998101</v>
          </cell>
          <cell r="U281">
            <v>54941.226779995399</v>
          </cell>
          <cell r="V281">
            <v>55304.900109994182</v>
          </cell>
          <cell r="W281">
            <v>50847.329089989529</v>
          </cell>
          <cell r="X281">
            <v>61175.591519993541</v>
          </cell>
          <cell r="Y281">
            <v>21802.775232667474</v>
          </cell>
          <cell r="Z281">
            <v>25347.687641771514</v>
          </cell>
          <cell r="AA281">
            <v>23371.861943569056</v>
          </cell>
          <cell r="AB281">
            <v>35117.919421969214</v>
          </cell>
          <cell r="AC281">
            <v>41174.563777146119</v>
          </cell>
          <cell r="AD281">
            <v>23530.261549644943</v>
          </cell>
          <cell r="AE281">
            <v>22155.633310479316</v>
          </cell>
          <cell r="AF281">
            <v>103390.898349992</v>
          </cell>
          <cell r="AG281">
            <v>44176.553666838037</v>
          </cell>
          <cell r="AH281">
            <v>49749.453096808276</v>
          </cell>
          <cell r="AI281">
            <v>66577.992616809774</v>
          </cell>
        </row>
        <row r="282">
          <cell r="A282" t="str">
            <v>VärdeförändrFinTillg4Q</v>
          </cell>
          <cell r="B282" t="str">
            <v>Check</v>
          </cell>
          <cell r="C282" t="str">
            <v>Rörelsens intäkter</v>
          </cell>
          <cell r="D282">
            <v>0.2046699998609256</v>
          </cell>
          <cell r="E282">
            <v>168165.21704250117</v>
          </cell>
          <cell r="F282">
            <v>160255.15499259497</v>
          </cell>
          <cell r="G282">
            <v>161741.52835670169</v>
          </cell>
          <cell r="H282">
            <v>187908.37969289056</v>
          </cell>
          <cell r="I282">
            <v>219357.78900344393</v>
          </cell>
          <cell r="J282">
            <v>225059.78247500013</v>
          </cell>
          <cell r="K282">
            <v>201258.75763499984</v>
          </cell>
          <cell r="L282">
            <v>250164.016435</v>
          </cell>
          <cell r="M282">
            <v>224076.43403999956</v>
          </cell>
          <cell r="N282">
            <v>220674.66848999998</v>
          </cell>
          <cell r="O282">
            <v>218691.31904999938</v>
          </cell>
          <cell r="P282">
            <v>245184.37806999957</v>
          </cell>
          <cell r="Q282">
            <v>244486.76201000152</v>
          </cell>
          <cell r="R282">
            <v>233551.06624999311</v>
          </cell>
          <cell r="S282">
            <v>226670.2172500015</v>
          </cell>
          <cell r="T282">
            <v>270788.53011999791</v>
          </cell>
          <cell r="U282">
            <v>271312.01087999548</v>
          </cell>
          <cell r="V282">
            <v>243683.86639999412</v>
          </cell>
          <cell r="W282">
            <v>267088.8396099899</v>
          </cell>
          <cell r="X282">
            <v>266912.09851999342</v>
          </cell>
          <cell r="Y282">
            <v>267652.3593926676</v>
          </cell>
          <cell r="Z282">
            <v>284099.02372177137</v>
          </cell>
          <cell r="AA282">
            <v>313029.19301356882</v>
          </cell>
          <cell r="AB282">
            <v>328669.36087196949</v>
          </cell>
          <cell r="AC282">
            <v>541654.98074607435</v>
          </cell>
          <cell r="AD282">
            <v>525644.18218303612</v>
          </cell>
          <cell r="AE282">
            <v>575400.40933387238</v>
          </cell>
          <cell r="AF282">
            <v>706081.66831427999</v>
          </cell>
          <cell r="AG282">
            <v>956747.0960524017</v>
          </cell>
          <cell r="AH282">
            <v>753567.08560350048</v>
          </cell>
          <cell r="AI282">
            <v>766934.15037350333</v>
          </cell>
        </row>
        <row r="283">
          <cell r="A283" t="str">
            <v>SkattVärdeförändr4Q</v>
          </cell>
          <cell r="B283" t="str">
            <v>Check</v>
          </cell>
          <cell r="C283" t="str">
            <v>Check</v>
          </cell>
          <cell r="D283">
            <v>16847.264700001098</v>
          </cell>
          <cell r="E283">
            <v>0.2046699998609256</v>
          </cell>
          <cell r="F283">
            <v>-1.7218799980764743</v>
          </cell>
          <cell r="G283">
            <v>0.9753600001859013</v>
          </cell>
          <cell r="H283">
            <v>-1.0103200021549128</v>
          </cell>
          <cell r="I283">
            <v>-0.78900344393332489</v>
          </cell>
          <cell r="J283">
            <v>1.217524999869056</v>
          </cell>
          <cell r="K283">
            <v>-0.75763499984168448</v>
          </cell>
          <cell r="L283">
            <v>0.22999500000150874</v>
          </cell>
          <cell r="M283">
            <v>6.1118043959140778E-10</v>
          </cell>
          <cell r="N283">
            <v>0.10600000008707866</v>
          </cell>
          <cell r="O283">
            <v>0.1209999977145344</v>
          </cell>
          <cell r="P283">
            <v>-1.1932570487260818E-9</v>
          </cell>
          <cell r="Q283">
            <v>-0.21867000075872056</v>
          </cell>
          <cell r="R283">
            <v>-1.9993021851405501E-5</v>
          </cell>
          <cell r="S283">
            <v>-4.5000002428423613E-2</v>
          </cell>
          <cell r="T283">
            <v>0.63312000455334783</v>
          </cell>
          <cell r="U283">
            <v>5.1222741603851318E-9</v>
          </cell>
          <cell r="V283">
            <v>0.12477000770741142</v>
          </cell>
          <cell r="W283">
            <v>6.577465683221817E-9</v>
          </cell>
          <cell r="X283">
            <v>-5.990192701574415E-3</v>
          </cell>
          <cell r="Y283">
            <v>8.9057721197605133E-9</v>
          </cell>
          <cell r="Z283">
            <v>3.0042487196624279E-5</v>
          </cell>
          <cell r="AA283">
            <v>-1.0000308975577354E-3</v>
          </cell>
          <cell r="AB283">
            <v>6.577465683221817E-9</v>
          </cell>
          <cell r="AC283">
            <v>8.149072527885437E-9</v>
          </cell>
          <cell r="AD283">
            <v>-7.1699878899380565E-3</v>
          </cell>
          <cell r="AE283">
            <v>8.8475644588470459E-9</v>
          </cell>
          <cell r="AF283">
            <v>7.2000070940703154E-3</v>
          </cell>
          <cell r="AG283">
            <v>-3.3061951398849487E-8</v>
          </cell>
          <cell r="AH283">
            <v>3.14321368932724E-9</v>
          </cell>
          <cell r="AI283">
            <v>-2.3166649043560028E-8</v>
          </cell>
        </row>
        <row r="284">
          <cell r="A284" t="str">
            <v>VärdeförändrAktInneQ4</v>
          </cell>
          <cell r="B284" t="str">
            <v>Personal</v>
          </cell>
          <cell r="C284" t="str">
            <v>Värdeförändringar av aktier och innehav</v>
          </cell>
          <cell r="D284">
            <v>16847.264700001098</v>
          </cell>
          <cell r="E284">
            <v>16847.264700001098</v>
          </cell>
          <cell r="F284">
            <v>20189.573340094899</v>
          </cell>
          <cell r="G284">
            <v>18616.1763442017</v>
          </cell>
          <cell r="H284">
            <v>31117.656970390603</v>
          </cell>
          <cell r="I284">
            <v>22234.878378443798</v>
          </cell>
          <cell r="J284">
            <v>36739.677060000096</v>
          </cell>
          <cell r="K284">
            <v>21921.893109999801</v>
          </cell>
          <cell r="L284">
            <v>35601</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144128.061558785</v>
          </cell>
          <cell r="AG284">
            <v>0</v>
          </cell>
          <cell r="AH284">
            <v>-124599.40355</v>
          </cell>
          <cell r="AI284">
            <v>0</v>
          </cell>
        </row>
        <row r="285">
          <cell r="A285" t="str">
            <v>PersonalkostnQ</v>
          </cell>
          <cell r="B285" t="str">
            <v>Marknadsföring</v>
          </cell>
          <cell r="C285" t="str">
            <v>Personal</v>
          </cell>
          <cell r="D285">
            <v>-3587.8084099999996</v>
          </cell>
          <cell r="E285">
            <v>-57846.782820000037</v>
          </cell>
          <cell r="F285">
            <v>-58239.134750000063</v>
          </cell>
          <cell r="G285">
            <v>-50742.536480000126</v>
          </cell>
          <cell r="H285">
            <v>-66989.227440000046</v>
          </cell>
          <cell r="I285">
            <v>-64315.448149999895</v>
          </cell>
          <cell r="J285">
            <v>-68561.239260000119</v>
          </cell>
          <cell r="K285">
            <v>-58292.650960000101</v>
          </cell>
          <cell r="L285">
            <v>-75013.342300000106</v>
          </cell>
          <cell r="M285">
            <v>-72228.653290000031</v>
          </cell>
          <cell r="N285">
            <v>-73618.747579999996</v>
          </cell>
          <cell r="O285">
            <v>-61549.7269273766</v>
          </cell>
          <cell r="P285">
            <v>-83045.426756064902</v>
          </cell>
          <cell r="Q285">
            <v>-81501.703506064921</v>
          </cell>
          <cell r="R285">
            <v>-86708.282590493618</v>
          </cell>
          <cell r="S285">
            <v>-73517.834770000045</v>
          </cell>
          <cell r="T285">
            <v>-98345.739870000107</v>
          </cell>
          <cell r="U285">
            <v>-90434.345699999991</v>
          </cell>
          <cell r="V285">
            <v>-97434.588589999898</v>
          </cell>
          <cell r="W285">
            <v>-82713.045910000001</v>
          </cell>
          <cell r="X285">
            <v>-96774.449169999803</v>
          </cell>
          <cell r="Y285">
            <v>-102693.27952000001</v>
          </cell>
          <cell r="Z285">
            <v>-106974.156024796</v>
          </cell>
          <cell r="AA285">
            <v>-90257.516374796003</v>
          </cell>
          <cell r="AB285">
            <v>-114530.115964796</v>
          </cell>
          <cell r="AC285">
            <v>-111201.153415612</v>
          </cell>
          <cell r="AD285">
            <v>-120151.849935299</v>
          </cell>
          <cell r="AE285">
            <v>-102783.70459461</v>
          </cell>
          <cell r="AF285">
            <v>-134599.32333461</v>
          </cell>
          <cell r="AG285">
            <v>-136689.90085460999</v>
          </cell>
          <cell r="AH285">
            <v>-144845.47076087</v>
          </cell>
          <cell r="AI285">
            <v>-124599.40355</v>
          </cell>
        </row>
        <row r="286">
          <cell r="A286" t="str">
            <v>MFkostnQ</v>
          </cell>
          <cell r="B286" t="str">
            <v>Avskrivningar</v>
          </cell>
          <cell r="C286" t="str">
            <v>Marknadsföring</v>
          </cell>
          <cell r="D286">
            <v>-2091.2610400000003</v>
          </cell>
          <cell r="E286">
            <v>-3587.8084099999996</v>
          </cell>
          <cell r="F286">
            <v>-4910.7302499999996</v>
          </cell>
          <cell r="G286">
            <v>-3654.0007900000001</v>
          </cell>
          <cell r="H286">
            <v>-7419.0880799999995</v>
          </cell>
          <cell r="I286">
            <v>-6875.6804699999993</v>
          </cell>
          <cell r="J286">
            <v>-3707.3084600000002</v>
          </cell>
          <cell r="K286">
            <v>-3809.3907900000004</v>
          </cell>
          <cell r="L286">
            <v>-3847.4468999999999</v>
          </cell>
          <cell r="M286">
            <v>-4887.9782999999998</v>
          </cell>
          <cell r="N286">
            <v>-3992.5400199999999</v>
          </cell>
          <cell r="O286">
            <v>-3571.7572399999999</v>
          </cell>
          <cell r="P286">
            <v>-9213.2806199999995</v>
          </cell>
          <cell r="Q286">
            <v>-4443.44956</v>
          </cell>
          <cell r="R286">
            <v>-2347.6673199999996</v>
          </cell>
          <cell r="S286">
            <v>-3639.2102999999997</v>
          </cell>
          <cell r="T286">
            <v>-7876.0867000000007</v>
          </cell>
          <cell r="U286">
            <v>-4897.5586900000017</v>
          </cell>
          <cell r="V286">
            <v>-3220.3720999999996</v>
          </cell>
          <cell r="W286">
            <v>-4939.0719500000005</v>
          </cell>
          <cell r="X286">
            <v>-3796.8907400000003</v>
          </cell>
          <cell r="Y286">
            <v>-8000.3054800000009</v>
          </cell>
          <cell r="Z286">
            <v>-3451.9545899999998</v>
          </cell>
          <cell r="AA286">
            <v>-4454.384</v>
          </cell>
          <cell r="AB286">
            <v>-2680.1876299999999</v>
          </cell>
          <cell r="AC286">
            <v>-7914.3789499999993</v>
          </cell>
          <cell r="AD286">
            <v>-2298.9963399999997</v>
          </cell>
          <cell r="AE286">
            <v>-6775.5518700000002</v>
          </cell>
          <cell r="AF286">
            <v>-4825.8804</v>
          </cell>
          <cell r="AG286">
            <v>-9324.7276600000005</v>
          </cell>
          <cell r="AH286">
            <v>-2998.4016918500802</v>
          </cell>
          <cell r="AI286">
            <v>-4652.0658327751198</v>
          </cell>
        </row>
        <row r="287">
          <cell r="A287" t="str">
            <v>SkattVärdeförändrIntrbol4Q</v>
          </cell>
          <cell r="B287" t="str">
            <v>Avskrivningar</v>
          </cell>
          <cell r="C287" t="str">
            <v>Avskrivningar</v>
          </cell>
          <cell r="D287">
            <v>-2091.2610400000003</v>
          </cell>
          <cell r="E287">
            <v>-2091.2610400000003</v>
          </cell>
          <cell r="F287">
            <v>-1816.2733499999995</v>
          </cell>
          <cell r="G287">
            <v>-1909.0857600000008</v>
          </cell>
          <cell r="H287">
            <v>-1644.1444699999993</v>
          </cell>
          <cell r="I287">
            <v>-1928</v>
          </cell>
          <cell r="J287">
            <v>-2028</v>
          </cell>
          <cell r="K287">
            <v>-2081</v>
          </cell>
          <cell r="L287">
            <v>-2183</v>
          </cell>
          <cell r="M287">
            <v>-2322.6096899999998</v>
          </cell>
          <cell r="N287">
            <v>-1967.9089500000005</v>
          </cell>
          <cell r="O287">
            <v>-1817.2544900000003</v>
          </cell>
          <cell r="P287">
            <v>-1951.2312899999988</v>
          </cell>
          <cell r="Q287">
            <v>-1971.1917599999979</v>
          </cell>
          <cell r="R287">
            <v>-2037.9891200000015</v>
          </cell>
          <cell r="S287">
            <v>-5117.89113</v>
          </cell>
          <cell r="T287">
            <v>-2976.865600000001</v>
          </cell>
          <cell r="U287">
            <v>-4711.5806700000003</v>
          </cell>
          <cell r="V287">
            <v>-4839.2101499999999</v>
          </cell>
          <cell r="W287">
            <v>-4931.2829600000168</v>
          </cell>
          <cell r="X287">
            <v>-5174.525420000009</v>
          </cell>
          <cell r="Y287">
            <v>-13607.147269999999</v>
          </cell>
          <cell r="Z287">
            <v>-13676.799589999993</v>
          </cell>
          <cell r="AA287">
            <v>-13597.490030000004</v>
          </cell>
          <cell r="AB287">
            <v>-22243.801260000182</v>
          </cell>
          <cell r="AC287">
            <v>-14416.619379999998</v>
          </cell>
          <cell r="AD287">
            <v>-16650.980840000004</v>
          </cell>
          <cell r="AE287">
            <v>-19101.207959999992</v>
          </cell>
          <cell r="AF287">
            <v>-34020.662540000019</v>
          </cell>
          <cell r="AG287">
            <v>-16981.514320000028</v>
          </cell>
          <cell r="AH287">
            <v>-17295.003320000029</v>
          </cell>
          <cell r="AI287">
            <v>-17710.889220000412</v>
          </cell>
        </row>
        <row r="288">
          <cell r="A288" t="str">
            <v>ÖvrkostnQ</v>
          </cell>
          <cell r="B288" t="str">
            <v>Rörelsens kostnader före kreditförluster</v>
          </cell>
          <cell r="C288" t="str">
            <v>Övriga kostnader</v>
          </cell>
          <cell r="D288">
            <v>-92135.154363001828</v>
          </cell>
          <cell r="E288">
            <v>-28609.302093001799</v>
          </cell>
          <cell r="F288">
            <v>-28301.8337259498</v>
          </cell>
          <cell r="G288">
            <v>-34256.4254818427</v>
          </cell>
          <cell r="H288">
            <v>-30723.8220691311</v>
          </cell>
          <cell r="I288">
            <v>-31225.4125376999</v>
          </cell>
          <cell r="J288">
            <v>-29561.149596793897</v>
          </cell>
          <cell r="K288">
            <v>-28706.6912731251</v>
          </cell>
          <cell r="L288">
            <v>-28862.013899791898</v>
          </cell>
          <cell r="M288">
            <v>-29999.751674187632</v>
          </cell>
          <cell r="N288">
            <v>-29698.866153313</v>
          </cell>
          <cell r="O288">
            <v>-29404.920099586951</v>
          </cell>
          <cell r="P288">
            <v>-33975.445220620299</v>
          </cell>
          <cell r="Q288">
            <v>-36179.21473303315</v>
          </cell>
          <cell r="R288">
            <v>-39412.59470948836</v>
          </cell>
          <cell r="S288">
            <v>-40699.817884972894</v>
          </cell>
          <cell r="T288">
            <v>-48060.4028918677</v>
          </cell>
          <cell r="U288">
            <v>-52112.894749416999</v>
          </cell>
          <cell r="V288">
            <v>-47572.914773677294</v>
          </cell>
          <cell r="W288">
            <v>-41972.759501338602</v>
          </cell>
          <cell r="X288">
            <v>-83788.206195956402</v>
          </cell>
          <cell r="Y288">
            <v>-39940.693621883001</v>
          </cell>
          <cell r="Z288">
            <v>-41693.4113186369</v>
          </cell>
          <cell r="AA288">
            <v>-40100.204216201295</v>
          </cell>
          <cell r="AB288">
            <v>-47620.648415337397</v>
          </cell>
          <cell r="AC288">
            <v>-45357.766575627902</v>
          </cell>
          <cell r="AD288">
            <v>-46285.201788672202</v>
          </cell>
          <cell r="AE288">
            <v>-48528.7384033294</v>
          </cell>
          <cell r="AF288">
            <v>-47680.831851393101</v>
          </cell>
          <cell r="AG288">
            <v>-39444.136012636096</v>
          </cell>
          <cell r="AH288">
            <v>-51218.446348333797</v>
          </cell>
          <cell r="AI288">
            <v>-45499.2644134457</v>
          </cell>
        </row>
        <row r="289">
          <cell r="A289" t="str">
            <v>FondprovisQ</v>
          </cell>
          <cell r="B289" t="str">
            <v>Check</v>
          </cell>
          <cell r="C289" t="str">
            <v>Rörelsens kostnader före kreditförluster</v>
          </cell>
          <cell r="D289">
            <v>-1.6007106751203537E-10</v>
          </cell>
          <cell r="E289">
            <v>-92135.154363001828</v>
          </cell>
          <cell r="F289">
            <v>-93267.97207594986</v>
          </cell>
          <cell r="G289">
            <v>-90562.048511842819</v>
          </cell>
          <cell r="H289">
            <v>-106776.28205913115</v>
          </cell>
          <cell r="I289">
            <v>-104344.54115769979</v>
          </cell>
          <cell r="J289">
            <v>-103857.69731679402</v>
          </cell>
          <cell r="K289">
            <v>-92889.733023125198</v>
          </cell>
          <cell r="L289">
            <v>-109905.803099792</v>
          </cell>
          <cell r="M289">
            <v>-109438.99295418766</v>
          </cell>
          <cell r="N289">
            <v>-109278.06270331299</v>
          </cell>
          <cell r="O289">
            <v>-96343.658756963545</v>
          </cell>
          <cell r="P289">
            <v>-128185.3838866852</v>
          </cell>
          <cell r="Q289">
            <v>-124095.55955909807</v>
          </cell>
          <cell r="R289">
            <v>-130506.53373998197</v>
          </cell>
          <cell r="S289">
            <v>-122974.75408497296</v>
          </cell>
          <cell r="T289">
            <v>-157259.09506186782</v>
          </cell>
          <cell r="U289">
            <v>-152156.37980941701</v>
          </cell>
          <cell r="V289">
            <v>-153067.08561367719</v>
          </cell>
          <cell r="W289">
            <v>-134556.16032133863</v>
          </cell>
          <cell r="X289">
            <v>-189534.07152595621</v>
          </cell>
          <cell r="Y289">
            <v>-164241.425891883</v>
          </cell>
          <cell r="Z289">
            <v>-165796.32152343288</v>
          </cell>
          <cell r="AA289">
            <v>-148409.59462099732</v>
          </cell>
          <cell r="AB289">
            <v>-187074.7532701336</v>
          </cell>
          <cell r="AC289">
            <v>-178889.91832123991</v>
          </cell>
          <cell r="AD289">
            <v>-185387.02890397119</v>
          </cell>
          <cell r="AE289">
            <v>-177189.20282793939</v>
          </cell>
          <cell r="AF289">
            <v>-221126.69812600312</v>
          </cell>
          <cell r="AG289">
            <v>-202440.27884724611</v>
          </cell>
          <cell r="AH289">
            <v>-216357.32212105388</v>
          </cell>
          <cell r="AI289">
            <v>-192461.62301622122</v>
          </cell>
        </row>
        <row r="290">
          <cell r="A290" t="str">
            <v>Totalres4Q</v>
          </cell>
          <cell r="B290" t="str">
            <v>Check</v>
          </cell>
          <cell r="C290" t="str">
            <v>Check</v>
          </cell>
          <cell r="D290">
            <v>-1.6007106751203537E-10</v>
          </cell>
          <cell r="E290">
            <v>-1.6007106751203537E-10</v>
          </cell>
          <cell r="F290">
            <v>1.2906999998522224</v>
          </cell>
          <cell r="G290">
            <v>-1.06670000111626</v>
          </cell>
          <cell r="H290">
            <v>1.2409999981027795</v>
          </cell>
          <cell r="I290">
            <v>1.5411576997867087</v>
          </cell>
          <cell r="J290">
            <v>-1.3026832059840672</v>
          </cell>
          <cell r="K290">
            <v>-0.26697687480191234</v>
          </cell>
          <cell r="L290">
            <v>-0.20561895401624497</v>
          </cell>
          <cell r="M290">
            <v>0.22937000067031477</v>
          </cell>
          <cell r="N290">
            <v>-2.9103830456733704E-11</v>
          </cell>
          <cell r="O290">
            <v>-2.4156179279088974E-9</v>
          </cell>
          <cell r="P290">
            <v>-8.2945916801691055E-10</v>
          </cell>
          <cell r="Q290">
            <v>1.9999875803478062E-5</v>
          </cell>
          <cell r="R290">
            <v>-8.8766682893037796E-10</v>
          </cell>
          <cell r="S290">
            <v>2.9394868761301041E-9</v>
          </cell>
          <cell r="T290">
            <v>1.9000147585757077E-4</v>
          </cell>
          <cell r="U290">
            <v>9.8953023552894592E-10</v>
          </cell>
          <cell r="V290">
            <v>3.3320000031962991</v>
          </cell>
          <cell r="W290">
            <v>-3.3319599993992597</v>
          </cell>
          <cell r="X290">
            <v>-4.7730281949043274E-9</v>
          </cell>
          <cell r="Y290">
            <v>2.9103830456733704E-11</v>
          </cell>
          <cell r="Z290">
            <v>0.29999999789288267</v>
          </cell>
          <cell r="AA290">
            <v>5.2968971431255341E-9</v>
          </cell>
          <cell r="AB290">
            <v>-0.30000000461586751</v>
          </cell>
          <cell r="AC290">
            <v>-8.7311491370201111E-11</v>
          </cell>
          <cell r="AD290">
            <v>-1.7753336578607559E-9</v>
          </cell>
          <cell r="AE290">
            <v>-6.6938810050487518E-10</v>
          </cell>
          <cell r="AF290">
            <v>3.3332905150018632E-4</v>
          </cell>
          <cell r="AG290">
            <v>-4.0745362639427185E-10</v>
          </cell>
          <cell r="AH290">
            <v>-5.6461431086063385E-9</v>
          </cell>
          <cell r="AI290">
            <v>-3.14321368932724E-9</v>
          </cell>
        </row>
        <row r="291">
          <cell r="A291" t="str">
            <v>CourtageIntQ</v>
          </cell>
          <cell r="B291" t="str">
            <v xml:space="preserve">Resultat före kreditförluster </v>
          </cell>
          <cell r="C291" t="str">
            <v>Courtageintäkter (netto)</v>
          </cell>
          <cell r="D291">
            <v>76030.062679499344</v>
          </cell>
          <cell r="E291">
            <v>77438.93758250009</v>
          </cell>
          <cell r="F291">
            <v>60772.382442500057</v>
          </cell>
          <cell r="G291">
            <v>66636.601772499984</v>
          </cell>
          <cell r="H291">
            <v>80923.841332499942</v>
          </cell>
          <cell r="I291">
            <v>113256.94819500012</v>
          </cell>
          <cell r="J291">
            <v>107872.28585500001</v>
          </cell>
          <cell r="K291">
            <v>112564.35973500002</v>
          </cell>
          <cell r="L291">
            <v>145667.29427499999</v>
          </cell>
          <cell r="M291">
            <v>125168.38805999998</v>
          </cell>
          <cell r="N291">
            <v>109637.84601000001</v>
          </cell>
          <cell r="O291">
            <v>113006.14635999998</v>
          </cell>
          <cell r="P291">
            <v>121575.57454999999</v>
          </cell>
          <cell r="Q291">
            <v>121676.81512999993</v>
          </cell>
          <cell r="R291">
            <v>100242.98910000001</v>
          </cell>
          <cell r="S291">
            <v>105665.69794999999</v>
          </cell>
          <cell r="T291">
            <v>121837.53486999976</v>
          </cell>
          <cell r="U291">
            <v>121631.93654000005</v>
          </cell>
          <cell r="V291">
            <v>91590.848169999925</v>
          </cell>
          <cell r="W291">
            <v>110984.75426000032</v>
          </cell>
          <cell r="X291">
            <v>111044.69201999991</v>
          </cell>
          <cell r="Y291">
            <v>112307.35965000014</v>
          </cell>
          <cell r="Z291">
            <v>104836.53260999989</v>
          </cell>
          <cell r="AA291">
            <v>125687.4957999998</v>
          </cell>
          <cell r="AB291">
            <v>123046.7183500002</v>
          </cell>
          <cell r="AC291">
            <v>267852.21531892812</v>
          </cell>
          <cell r="AD291">
            <v>260064.93237339123</v>
          </cell>
          <cell r="AE291">
            <v>282700.48760339309</v>
          </cell>
          <cell r="AF291">
            <v>291425.95194428792</v>
          </cell>
          <cell r="AG291">
            <v>438653.3234555638</v>
          </cell>
          <cell r="AH291">
            <v>333708.92094669212</v>
          </cell>
          <cell r="AI291">
            <v>329733.14671669353</v>
          </cell>
        </row>
        <row r="292">
          <cell r="A292" t="str">
            <v>FondprovisbruttoQ</v>
          </cell>
          <cell r="B292" t="str">
            <v xml:space="preserve">Resultat före kreditförluster </v>
          </cell>
          <cell r="C292" t="str">
            <v xml:space="preserve">Resultat före kreditförluster </v>
          </cell>
          <cell r="D292">
            <v>76030.062679499344</v>
          </cell>
          <cell r="E292">
            <v>76030.062679499344</v>
          </cell>
          <cell r="F292">
            <v>66987.182916645106</v>
          </cell>
          <cell r="G292">
            <v>71179.47984485887</v>
          </cell>
          <cell r="H292">
            <v>81132.097633759418</v>
          </cell>
          <cell r="I292">
            <v>115013.24784574415</v>
          </cell>
          <cell r="J292">
            <v>121202.08515820612</v>
          </cell>
          <cell r="K292">
            <v>108369.02461187464</v>
          </cell>
          <cell r="L292">
            <v>140258.21333520801</v>
          </cell>
          <cell r="M292">
            <v>114637.44108581189</v>
          </cell>
          <cell r="N292">
            <v>111396.605786687</v>
          </cell>
          <cell r="O292">
            <v>122347.66029303583</v>
          </cell>
          <cell r="P292">
            <v>116998.99418331437</v>
          </cell>
          <cell r="Q292">
            <v>120391.20245090345</v>
          </cell>
          <cell r="R292">
            <v>103044.53251001114</v>
          </cell>
          <cell r="S292">
            <v>103695.46316502854</v>
          </cell>
          <cell r="T292">
            <v>113529.4350581301</v>
          </cell>
          <cell r="U292">
            <v>119155.63107057847</v>
          </cell>
          <cell r="V292">
            <v>90616.780786316929</v>
          </cell>
          <cell r="W292">
            <v>132532.67928865127</v>
          </cell>
          <cell r="X292">
            <v>77378.026994037209</v>
          </cell>
          <cell r="Y292">
            <v>103410.93350078459</v>
          </cell>
          <cell r="Z292">
            <v>118302.70219833849</v>
          </cell>
          <cell r="AA292">
            <v>164619.5983925715</v>
          </cell>
          <cell r="AB292">
            <v>141594.60760183589</v>
          </cell>
          <cell r="AC292">
            <v>362765.06242483447</v>
          </cell>
          <cell r="AD292">
            <v>340257.15327906492</v>
          </cell>
          <cell r="AE292">
            <v>398211.20650593296</v>
          </cell>
          <cell r="AF292">
            <v>484954.97018827684</v>
          </cell>
          <cell r="AG292">
            <v>754306.81720515562</v>
          </cell>
          <cell r="AH292">
            <v>537209.76348244655</v>
          </cell>
          <cell r="AI292">
            <v>574472.52735728212</v>
          </cell>
        </row>
        <row r="293">
          <cell r="A293" t="str">
            <v>BruttocourtageQ</v>
          </cell>
          <cell r="B293" t="str">
            <v>Kreditförluster, netto</v>
          </cell>
          <cell r="C293" t="str">
            <v>Courtageintäkter (brutto)</v>
          </cell>
          <cell r="D293">
            <v>-114.011</v>
          </cell>
          <cell r="E293">
            <v>89683.799950032</v>
          </cell>
          <cell r="F293">
            <v>70882.687079518189</v>
          </cell>
          <cell r="G293">
            <v>77642.953133695191</v>
          </cell>
          <cell r="H293">
            <v>94314.035130000004</v>
          </cell>
          <cell r="I293">
            <v>128614.07550000001</v>
          </cell>
          <cell r="J293">
            <v>123617.27528</v>
          </cell>
          <cell r="K293">
            <v>130628.82739999998</v>
          </cell>
          <cell r="L293">
            <v>167338.98155</v>
          </cell>
          <cell r="M293">
            <v>146113.04576999997</v>
          </cell>
          <cell r="N293">
            <v>126536.94774000002</v>
          </cell>
          <cell r="O293">
            <v>130786.34139000002</v>
          </cell>
          <cell r="P293">
            <v>139366.67158999998</v>
          </cell>
          <cell r="Q293">
            <v>139770</v>
          </cell>
          <cell r="R293">
            <v>118457</v>
          </cell>
          <cell r="S293">
            <v>125635.61628999999</v>
          </cell>
          <cell r="T293">
            <v>144211.90191999948</v>
          </cell>
          <cell r="U293">
            <v>143549</v>
          </cell>
          <cell r="V293">
            <v>112038.5471999999</v>
          </cell>
          <cell r="W293">
            <v>132319.89825000032</v>
          </cell>
          <cell r="X293">
            <v>132444.51273999995</v>
          </cell>
          <cell r="Y293">
            <v>133833.86986999999</v>
          </cell>
          <cell r="Z293">
            <v>126217.76198000001</v>
          </cell>
          <cell r="AA293">
            <v>150088.64186999982</v>
          </cell>
          <cell r="AB293">
            <v>146062.96797000067</v>
          </cell>
          <cell r="AC293">
            <v>305824.69223000004</v>
          </cell>
          <cell r="AD293">
            <v>299271.35867999925</v>
          </cell>
          <cell r="AE293">
            <v>327353.69189000019</v>
          </cell>
          <cell r="AF293">
            <v>339179.45001999993</v>
          </cell>
          <cell r="AG293">
            <v>515295.90185999981</v>
          </cell>
          <cell r="AH293">
            <v>386548.88595999993</v>
          </cell>
          <cell r="AI293">
            <v>381866.35407000169</v>
          </cell>
        </row>
        <row r="294">
          <cell r="A294" t="str">
            <v>CourtageIntQ</v>
          </cell>
          <cell r="B294" t="str">
            <v>Andelar i ägarintressens resultat</v>
          </cell>
          <cell r="C294" t="str">
            <v>Kreditförluster, netto</v>
          </cell>
          <cell r="D294">
            <v>0</v>
          </cell>
          <cell r="E294">
            <v>-114.011</v>
          </cell>
          <cell r="F294">
            <v>-102.298</v>
          </cell>
          <cell r="G294">
            <v>90.728999999999999</v>
          </cell>
          <cell r="H294">
            <v>516.38300000000004</v>
          </cell>
          <cell r="I294">
            <v>-100.98399999999999</v>
          </cell>
          <cell r="J294">
            <v>-216.02199999999999</v>
          </cell>
          <cell r="K294">
            <v>-45.926000000000002</v>
          </cell>
          <cell r="L294">
            <v>147.27000000000001</v>
          </cell>
          <cell r="M294">
            <v>-131.101</v>
          </cell>
          <cell r="N294">
            <v>-221.648</v>
          </cell>
          <cell r="O294">
            <v>-169.92500000000001</v>
          </cell>
          <cell r="P294">
            <v>17.678999999999998</v>
          </cell>
          <cell r="Q294">
            <v>214.654</v>
          </cell>
          <cell r="R294">
            <v>68.554000000000002</v>
          </cell>
          <cell r="S294">
            <v>82.157000000000011</v>
          </cell>
          <cell r="T294">
            <v>25.288</v>
          </cell>
          <cell r="U294">
            <v>351.78980999999959</v>
          </cell>
          <cell r="V294">
            <v>-701.10199999999998</v>
          </cell>
          <cell r="W294">
            <v>-437.52100000000002</v>
          </cell>
          <cell r="X294">
            <v>-374.14309999999961</v>
          </cell>
          <cell r="Y294">
            <v>-1181.4269999999999</v>
          </cell>
          <cell r="Z294">
            <v>1651.8255999999978</v>
          </cell>
          <cell r="AA294">
            <v>-454.36603999999909</v>
          </cell>
          <cell r="AB294">
            <v>313.76824000000022</v>
          </cell>
          <cell r="AC294">
            <v>522.57983000000013</v>
          </cell>
          <cell r="AD294">
            <v>-4967.4577799999997</v>
          </cell>
          <cell r="AE294">
            <v>-410.79547000000065</v>
          </cell>
          <cell r="AF294">
            <v>984.23378999999909</v>
          </cell>
          <cell r="AG294">
            <v>1434.9887600000015</v>
          </cell>
          <cell r="AH294">
            <v>-859.33320000000117</v>
          </cell>
          <cell r="AI294">
            <v>-522.40397000000064</v>
          </cell>
        </row>
        <row r="295">
          <cell r="A295" t="str">
            <v>FondprovisbruttoQ</v>
          </cell>
          <cell r="B295" t="str">
            <v>Rörelseresultat</v>
          </cell>
          <cell r="C295" t="str">
            <v>Andelar i ägarintressens resultat</v>
          </cell>
          <cell r="D295">
            <v>75916.051679499345</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-655.20000000000005</v>
          </cell>
          <cell r="Y295">
            <v>-2265.2460000000001</v>
          </cell>
          <cell r="Z295">
            <v>-2494.5929999999998</v>
          </cell>
          <cell r="AA295">
            <v>-1640.7729999999992</v>
          </cell>
          <cell r="AB295">
            <v>-1841.3350000000009</v>
          </cell>
          <cell r="AC295">
            <v>-2393.0970000000002</v>
          </cell>
          <cell r="AD295">
            <v>-2095.2369999999996</v>
          </cell>
          <cell r="AE295">
            <v>-1339.9170000000004</v>
          </cell>
          <cell r="AF295">
            <v>0</v>
          </cell>
          <cell r="AG295">
            <v>0</v>
          </cell>
          <cell r="AH295">
            <v>0</v>
          </cell>
          <cell r="AI295">
            <v>0</v>
          </cell>
        </row>
        <row r="296">
          <cell r="A296" t="str">
            <v>FondprovisQ</v>
          </cell>
          <cell r="B296" t="str">
            <v>Check</v>
          </cell>
          <cell r="C296" t="str">
            <v>Rörelseresultat</v>
          </cell>
          <cell r="D296">
            <v>0.20466999970085453</v>
          </cell>
          <cell r="E296">
            <v>75916.051679499345</v>
          </cell>
          <cell r="F296">
            <v>66884.884916645111</v>
          </cell>
          <cell r="G296">
            <v>71270.208844858877</v>
          </cell>
          <cell r="H296">
            <v>81648.48063375942</v>
          </cell>
          <cell r="I296">
            <v>114912.26384574415</v>
          </cell>
          <cell r="J296">
            <v>120986.06315820612</v>
          </cell>
          <cell r="K296">
            <v>108323.09861187464</v>
          </cell>
          <cell r="L296">
            <v>140405.483335208</v>
          </cell>
          <cell r="M296">
            <v>114506.3400858119</v>
          </cell>
          <cell r="N296">
            <v>111174.95778668699</v>
          </cell>
          <cell r="O296">
            <v>122177.73529303583</v>
          </cell>
          <cell r="P296">
            <v>117016.67318331437</v>
          </cell>
          <cell r="Q296">
            <v>120605.85645090345</v>
          </cell>
          <cell r="R296">
            <v>103113.08651001114</v>
          </cell>
          <cell r="S296">
            <v>103777.62016502855</v>
          </cell>
          <cell r="T296">
            <v>113554.7230581301</v>
          </cell>
          <cell r="U296">
            <v>119507.42088057847</v>
          </cell>
          <cell r="V296">
            <v>89915.67878631693</v>
          </cell>
          <cell r="W296">
            <v>132095.15828865126</v>
          </cell>
          <cell r="X296">
            <v>76348.683894037211</v>
          </cell>
          <cell r="Y296">
            <v>99964.2605007846</v>
          </cell>
          <cell r="Z296">
            <v>117459.93479833849</v>
          </cell>
          <cell r="AA296">
            <v>162524.45935257152</v>
          </cell>
          <cell r="AB296">
            <v>140067.0408418359</v>
          </cell>
          <cell r="AC296">
            <v>360894.54525483446</v>
          </cell>
          <cell r="AD296">
            <v>333194.4584990649</v>
          </cell>
          <cell r="AE296">
            <v>396460.49403593293</v>
          </cell>
          <cell r="AF296">
            <v>485939.20397827687</v>
          </cell>
          <cell r="AG296">
            <v>755741.8059651556</v>
          </cell>
          <cell r="AH296">
            <v>536350.43028244656</v>
          </cell>
          <cell r="AI296">
            <v>573950.12338728213</v>
          </cell>
        </row>
        <row r="297">
          <cell r="A297" t="str">
            <v>ValutanettoQ</v>
          </cell>
          <cell r="B297" t="str">
            <v>Check</v>
          </cell>
          <cell r="C297" t="str">
            <v>Check</v>
          </cell>
          <cell r="D297">
            <v>0.20466999970085453</v>
          </cell>
          <cell r="E297">
            <v>0.20466999970085453</v>
          </cell>
          <cell r="F297">
            <v>-0.4311799982242519</v>
          </cell>
          <cell r="G297">
            <v>-9.1340000930358656E-2</v>
          </cell>
          <cell r="H297">
            <v>0.2306799959478667</v>
          </cell>
          <cell r="I297">
            <v>0.73615425585012417</v>
          </cell>
          <cell r="J297">
            <v>-6.3158206117805094E-2</v>
          </cell>
          <cell r="K297">
            <v>-1.0986118746368447</v>
          </cell>
          <cell r="L297">
            <v>-0.24562395401881076</v>
          </cell>
          <cell r="M297">
            <v>0.22937000128149521</v>
          </cell>
          <cell r="N297">
            <v>0.10600000005797483</v>
          </cell>
          <cell r="O297">
            <v>0.12099999529891647</v>
          </cell>
          <cell r="P297">
            <v>-2.0227162167429924E-9</v>
          </cell>
          <cell r="Q297">
            <v>-0.21865000088291708</v>
          </cell>
          <cell r="R297">
            <v>-1.9993909518234432E-5</v>
          </cell>
          <cell r="S297">
            <v>-4.4999999488936737E-2</v>
          </cell>
          <cell r="T297">
            <v>0.6333100060292054</v>
          </cell>
          <cell r="U297">
            <v>6.1118043959140778E-9</v>
          </cell>
          <cell r="V297">
            <v>3.4567700109037105</v>
          </cell>
          <cell r="W297">
            <v>-3.331959992821794</v>
          </cell>
          <cell r="X297">
            <v>-5.9901974746026099E-3</v>
          </cell>
          <cell r="Y297">
            <v>8.934875950217247E-9</v>
          </cell>
          <cell r="Z297">
            <v>0.3000300403800793</v>
          </cell>
          <cell r="AA297">
            <v>-1.0000256006605923E-3</v>
          </cell>
          <cell r="AB297">
            <v>-0.29999999803840183</v>
          </cell>
          <cell r="AC297">
            <v>8.0326572060585022E-9</v>
          </cell>
          <cell r="AD297">
            <v>-7.1699896361678839E-3</v>
          </cell>
          <cell r="AE297">
            <v>8.2072801887989044E-9</v>
          </cell>
          <cell r="AF297">
            <v>7.5333361746743321E-3</v>
          </cell>
          <cell r="AG297">
            <v>-3.3527612686157227E-8</v>
          </cell>
          <cell r="AH297">
            <v>-2.4447217583656311E-9</v>
          </cell>
          <cell r="AI297">
            <v>-2.6309862732887268E-8</v>
          </cell>
        </row>
        <row r="298">
          <cell r="A298" t="str">
            <v>RäntenettoQ</v>
          </cell>
          <cell r="B298" t="str">
            <v>Nyckeltal Q</v>
          </cell>
          <cell r="C298" t="str">
            <v>Räntenetto</v>
          </cell>
          <cell r="E298">
            <v>49235.587370000001</v>
          </cell>
          <cell r="F298">
            <v>52259.971680000002</v>
          </cell>
          <cell r="G298">
            <v>45475.990489999996</v>
          </cell>
          <cell r="H298">
            <v>44538.161010000003</v>
          </cell>
          <cell r="I298">
            <v>43277.581319999998</v>
          </cell>
          <cell r="J298">
            <v>36172.065699999999</v>
          </cell>
          <cell r="K298">
            <v>28859.401239999999</v>
          </cell>
          <cell r="L298">
            <v>30410.574869999997</v>
          </cell>
          <cell r="M298">
            <v>31476.233399999976</v>
          </cell>
          <cell r="N298">
            <v>26955.190429999995</v>
          </cell>
          <cell r="O298">
            <v>25326.904799999982</v>
          </cell>
          <cell r="P298">
            <v>30510.408010000039</v>
          </cell>
          <cell r="Q298">
            <v>28987.895820000005</v>
          </cell>
          <cell r="R298">
            <v>26781.88484000001</v>
          </cell>
          <cell r="S298">
            <v>25200.177970000015</v>
          </cell>
          <cell r="T298">
            <v>26538.715399999983</v>
          </cell>
          <cell r="U298">
            <v>22673.125290000022</v>
          </cell>
          <cell r="V298">
            <v>22359.053040000021</v>
          </cell>
          <cell r="W298">
            <v>24496.013490000001</v>
          </cell>
          <cell r="X298">
            <v>21029.742770000048</v>
          </cell>
          <cell r="Y298">
            <v>30276.147699999987</v>
          </cell>
          <cell r="Z298">
            <v>41980.170369999949</v>
          </cell>
          <cell r="AA298">
            <v>44749.348469999997</v>
          </cell>
          <cell r="AB298">
            <v>48327.695050000024</v>
          </cell>
          <cell r="AC298">
            <v>63672.363070000065</v>
          </cell>
          <cell r="AD298">
            <v>73420.801359999939</v>
          </cell>
          <cell r="AE298">
            <v>73606.92598</v>
          </cell>
          <cell r="AF298">
            <v>72616.059450000001</v>
          </cell>
          <cell r="AG298">
            <v>76390.721080000032</v>
          </cell>
          <cell r="AH298">
            <v>79994.168380000017</v>
          </cell>
          <cell r="AI298">
            <v>82845.074590000033</v>
          </cell>
        </row>
        <row r="299">
          <cell r="A299" t="str">
            <v>JusRörResQ</v>
          </cell>
          <cell r="B299" t="str">
            <v>Rörelsemarginal, %</v>
          </cell>
          <cell r="C299" t="str">
            <v>Justerat rörelseresultat</v>
          </cell>
          <cell r="D299">
            <v>0.45143796849798884</v>
          </cell>
          <cell r="E299">
            <v>16942.447290001099</v>
          </cell>
          <cell r="F299">
            <v>20174.2789400949</v>
          </cell>
          <cell r="G299">
            <v>18679.737944201701</v>
          </cell>
          <cell r="H299">
            <v>31156.766880390602</v>
          </cell>
          <cell r="I299">
            <v>23109.878378443798</v>
          </cell>
          <cell r="J299">
            <v>37224.677060000096</v>
          </cell>
          <cell r="K299">
            <v>22053.893109999801</v>
          </cell>
          <cell r="L299">
            <v>35702</v>
          </cell>
          <cell r="M299">
            <v>30445.804479999599</v>
          </cell>
          <cell r="N299">
            <v>45858.958279999999</v>
          </cell>
          <cell r="O299">
            <v>35901.128919999399</v>
          </cell>
          <cell r="P299">
            <v>45242.158619999507</v>
          </cell>
          <cell r="Q299">
            <v>41317.276430001599</v>
          </cell>
          <cell r="R299">
            <v>45526.014789993096</v>
          </cell>
          <cell r="S299">
            <v>34043.8735200015</v>
          </cell>
          <cell r="T299">
            <v>58023.490779998101</v>
          </cell>
          <cell r="U299">
            <v>54941.226779995399</v>
          </cell>
          <cell r="V299">
            <v>55304.900109994182</v>
          </cell>
          <cell r="W299">
            <v>50847.329089989529</v>
          </cell>
          <cell r="X299">
            <v>61175.591519993541</v>
          </cell>
          <cell r="Y299">
            <v>21802.775232667474</v>
          </cell>
          <cell r="Z299">
            <v>25347.687641771514</v>
          </cell>
          <cell r="AA299">
            <v>23371.861943569056</v>
          </cell>
          <cell r="AB299">
            <v>35117.919421969214</v>
          </cell>
          <cell r="AC299">
            <v>41174.563777146119</v>
          </cell>
          <cell r="AD299">
            <v>23530.261549644943</v>
          </cell>
          <cell r="AE299">
            <v>22155.633310479316</v>
          </cell>
          <cell r="AF299">
            <v>103390.898349992</v>
          </cell>
          <cell r="AG299">
            <v>44176.553666838037</v>
          </cell>
          <cell r="AH299">
            <v>49749.453096808276</v>
          </cell>
          <cell r="AI299">
            <v>66577.992616809774</v>
          </cell>
        </row>
        <row r="300">
          <cell r="A300" t="str">
            <v>PersonalkostnQ</v>
          </cell>
          <cell r="B300" t="str">
            <v>Vinstmarginal, %</v>
          </cell>
          <cell r="C300" t="str">
            <v>Rörelsens intäkter</v>
          </cell>
          <cell r="D300">
            <v>0.45143796849798884</v>
          </cell>
          <cell r="E300">
            <v>168165.21704250117</v>
          </cell>
          <cell r="F300">
            <v>160255.15499259497</v>
          </cell>
          <cell r="G300">
            <v>161741.52835670169</v>
          </cell>
          <cell r="H300">
            <v>187908.37969289056</v>
          </cell>
          <cell r="I300">
            <v>219357.78900344393</v>
          </cell>
          <cell r="J300">
            <v>225059.78247500013</v>
          </cell>
          <cell r="K300">
            <v>201258.75763499984</v>
          </cell>
          <cell r="L300">
            <v>250164.016435</v>
          </cell>
          <cell r="M300">
            <v>224076.43403999956</v>
          </cell>
          <cell r="N300">
            <v>220674.66848999998</v>
          </cell>
          <cell r="O300">
            <v>218691.31904999938</v>
          </cell>
          <cell r="P300">
            <v>245184.37806999957</v>
          </cell>
          <cell r="Q300">
            <v>244486.76201000152</v>
          </cell>
          <cell r="R300">
            <v>233551.06624999311</v>
          </cell>
          <cell r="S300">
            <v>226670.2172500015</v>
          </cell>
          <cell r="T300">
            <v>270788.53011999791</v>
          </cell>
          <cell r="U300">
            <v>271312.01087999548</v>
          </cell>
          <cell r="V300">
            <v>243683.86639999412</v>
          </cell>
          <cell r="W300">
            <v>267088.8396099899</v>
          </cell>
          <cell r="X300">
            <v>266912.09851999342</v>
          </cell>
          <cell r="Y300">
            <v>267652.3593926676</v>
          </cell>
          <cell r="Z300">
            <v>284099.02372177137</v>
          </cell>
          <cell r="AA300">
            <v>313029.19301356882</v>
          </cell>
          <cell r="AB300">
            <v>328669.36087196949</v>
          </cell>
          <cell r="AC300">
            <v>541654.98074607435</v>
          </cell>
          <cell r="AD300">
            <v>525644.18218303612</v>
          </cell>
          <cell r="AE300">
            <v>575400.40933387238</v>
          </cell>
          <cell r="AF300">
            <v>706081.66831427999</v>
          </cell>
          <cell r="AG300">
            <v>956747.0960524017</v>
          </cell>
          <cell r="AH300">
            <v>753567.08560350048</v>
          </cell>
          <cell r="AI300">
            <v>766934.15037350333</v>
          </cell>
        </row>
        <row r="301">
          <cell r="A301" t="str">
            <v>MFkostnQ</v>
          </cell>
          <cell r="B301" t="str">
            <v>K/I-tal, %</v>
          </cell>
          <cell r="C301" t="str">
            <v>Nyckeltal Q</v>
          </cell>
          <cell r="D301">
            <v>0.54788406216182828</v>
          </cell>
          <cell r="E301">
            <v>0.2046699998609256</v>
          </cell>
          <cell r="F301">
            <v>-1.7218799980764743</v>
          </cell>
          <cell r="G301">
            <v>0.9753600001859013</v>
          </cell>
          <cell r="H301">
            <v>-1.0103200021549128</v>
          </cell>
          <cell r="I301">
            <v>-0.78900344393332489</v>
          </cell>
          <cell r="J301">
            <v>1.217524999869056</v>
          </cell>
          <cell r="K301">
            <v>-0.75763499984168448</v>
          </cell>
          <cell r="L301">
            <v>0.22999500000150874</v>
          </cell>
          <cell r="M301">
            <v>6.1118043959140778E-10</v>
          </cell>
          <cell r="N301">
            <v>0.10600000008707866</v>
          </cell>
          <cell r="O301">
            <v>0.1209999977145344</v>
          </cell>
          <cell r="P301">
            <v>-1.1932570487260818E-9</v>
          </cell>
          <cell r="Q301">
            <v>-0.21867000075872056</v>
          </cell>
          <cell r="R301">
            <v>-1.9993021851405501E-5</v>
          </cell>
          <cell r="S301">
            <v>-4.5000002428423613E-2</v>
          </cell>
          <cell r="T301">
            <v>0.63312000455334783</v>
          </cell>
          <cell r="U301">
            <v>5.1222741603851318E-9</v>
          </cell>
          <cell r="V301">
            <v>0.12477000770741142</v>
          </cell>
          <cell r="W301">
            <v>6.577465683221817E-9</v>
          </cell>
          <cell r="X301">
            <v>-5.990192701574415E-3</v>
          </cell>
          <cell r="Y301">
            <v>8.9057721197605133E-9</v>
          </cell>
          <cell r="Z301">
            <v>3.0042487196624279E-5</v>
          </cell>
          <cell r="AA301">
            <v>-1.0000308975577354E-3</v>
          </cell>
          <cell r="AB301">
            <v>6.577465683221817E-9</v>
          </cell>
          <cell r="AC301">
            <v>8.149072527885437E-9</v>
          </cell>
          <cell r="AD301">
            <v>-7.1699878899380565E-3</v>
          </cell>
          <cell r="AE301">
            <v>8.8475644588470459E-9</v>
          </cell>
          <cell r="AF301">
            <v>7.2000070940703154E-3</v>
          </cell>
          <cell r="AG301">
            <v>-3.3061951398849487E-8</v>
          </cell>
          <cell r="AH301">
            <v>3.14321368932724E-9</v>
          </cell>
          <cell r="AI301">
            <v>-2.3166649043560028E-8</v>
          </cell>
        </row>
        <row r="302">
          <cell r="A302" t="str">
            <v>RörelsemargQ</v>
          </cell>
          <cell r="B302" t="str">
            <v>Avkastning på eget kapital, % (årsbasis)</v>
          </cell>
          <cell r="C302" t="str">
            <v>Rörelsemarginal, %</v>
          </cell>
          <cell r="D302">
            <v>0.31549027690273829</v>
          </cell>
          <cell r="E302">
            <v>0.45143796849798884</v>
          </cell>
          <cell r="F302">
            <v>0.41736674489620879</v>
          </cell>
          <cell r="G302">
            <v>0.44063938585797002</v>
          </cell>
          <cell r="H302">
            <v>0.43451574883010297</v>
          </cell>
          <cell r="I302">
            <v>0.52386292664469336</v>
          </cell>
          <cell r="J302">
            <v>0.53756981440587215</v>
          </cell>
          <cell r="K302">
            <v>0.53822456747060987</v>
          </cell>
          <cell r="L302">
            <v>0.56125221615368459</v>
          </cell>
          <cell r="M302">
            <v>0.51101567171214657</v>
          </cell>
          <cell r="N302">
            <v>0.50379597778505936</v>
          </cell>
          <cell r="O302">
            <v>0.55867690232913969</v>
          </cell>
          <cell r="P302">
            <v>0.47725990580812994</v>
          </cell>
          <cell r="Q302">
            <v>0.49330174230971724</v>
          </cell>
          <cell r="R302">
            <v>0.44150124490749232</v>
          </cell>
          <cell r="S302">
            <v>0.4578351625840329</v>
          </cell>
          <cell r="T302">
            <v>0.41934970738652183</v>
          </cell>
          <cell r="U302">
            <v>0.44047965474496403</v>
          </cell>
          <cell r="V302">
            <v>0.36899894459458904</v>
          </cell>
          <cell r="W302">
            <v>0.49456138459974264</v>
          </cell>
          <cell r="X302">
            <v>0.28604428214624789</v>
          </cell>
          <cell r="Y302">
            <v>0.37348544480467133</v>
          </cell>
          <cell r="Z302">
            <v>0.41344821702376205</v>
          </cell>
          <cell r="AA302">
            <v>0.51919904756204671</v>
          </cell>
          <cell r="AB302">
            <v>0.42616306086528377</v>
          </cell>
          <cell r="AC302">
            <v>0.6662812271341837</v>
          </cell>
          <cell r="AD302">
            <v>0.63387832904417574</v>
          </cell>
          <cell r="AE302">
            <v>0.68901670489756539</v>
          </cell>
          <cell r="AF302">
            <v>0.68821954791231565</v>
          </cell>
          <cell r="AG302">
            <v>0.78990760367435253</v>
          </cell>
          <cell r="AH302">
            <v>0.71174874875659033</v>
          </cell>
          <cell r="AI302">
            <v>0.74836949574843503</v>
          </cell>
        </row>
        <row r="303">
          <cell r="A303" t="str">
            <v>VinstmargQ</v>
          </cell>
          <cell r="B303" t="str">
            <v>Avkastning på tillgångar, % (årsbasis)</v>
          </cell>
          <cell r="C303" t="str">
            <v>Vinstmarginal, %</v>
          </cell>
          <cell r="D303">
            <v>4.4350109064558727E-3</v>
          </cell>
          <cell r="E303">
            <v>0.38758207059313593</v>
          </cell>
          <cell r="F303">
            <v>0.34606645648384254</v>
          </cell>
          <cell r="G303">
            <v>0.37529874405295088</v>
          </cell>
          <cell r="H303">
            <v>0.36305842959450446</v>
          </cell>
          <cell r="I303">
            <v>0.45161540320117433</v>
          </cell>
          <cell r="J303">
            <v>0.46210138584650384</v>
          </cell>
          <cell r="K303">
            <v>0.46507468026115734</v>
          </cell>
          <cell r="L303">
            <v>0.47292624505540132</v>
          </cell>
          <cell r="M303">
            <v>0.43840480538117149</v>
          </cell>
          <cell r="N303">
            <v>0.42659951960641074</v>
          </cell>
          <cell r="O303">
            <v>0.48223472427142461</v>
          </cell>
          <cell r="P303">
            <v>0.41226639714563867</v>
          </cell>
          <cell r="Q303">
            <v>0.42215396966601104</v>
          </cell>
          <cell r="R303">
            <v>0.37914657235096277</v>
          </cell>
          <cell r="S303">
            <v>0.39144791105186721</v>
          </cell>
          <cell r="T303">
            <v>0.36209450627546919</v>
          </cell>
          <cell r="U303">
            <v>0.38195090418027405</v>
          </cell>
          <cell r="V303">
            <v>0.32511258202044996</v>
          </cell>
          <cell r="W303">
            <v>0.3981166240937859</v>
          </cell>
          <cell r="X303">
            <v>0.22436289231501783</v>
          </cell>
          <cell r="Y303">
            <v>0.32508028211752898</v>
          </cell>
          <cell r="Z303">
            <v>0.35586354526406</v>
          </cell>
          <cell r="AA303">
            <v>0.44007449384014075</v>
          </cell>
          <cell r="AB303">
            <v>0.36835700328329768</v>
          </cell>
          <cell r="AC303">
            <v>0.56260366125516603</v>
          </cell>
          <cell r="AD303">
            <v>0.53405268168739206</v>
          </cell>
          <cell r="AE303">
            <v>0.57547159316287866</v>
          </cell>
          <cell r="AF303">
            <v>0.5920262384619196</v>
          </cell>
          <cell r="AG303">
            <v>0.66024353495455612</v>
          </cell>
          <cell r="AH303">
            <v>0.5979974441844822</v>
          </cell>
          <cell r="AI303">
            <v>0.62724833588775641</v>
          </cell>
        </row>
        <row r="304">
          <cell r="A304" t="str">
            <v>KItalQ</v>
          </cell>
          <cell r="B304" t="str">
            <v>Kreditförlustnivå, %</v>
          </cell>
          <cell r="C304" t="str">
            <v>K/I-tal, %</v>
          </cell>
          <cell r="D304">
            <v>4.4350109064558727E-3</v>
          </cell>
          <cell r="E304">
            <v>0.54788406216182828</v>
          </cell>
          <cell r="F304">
            <v>0.58199490372489671</v>
          </cell>
          <cell r="G304">
            <v>0.55992156131370796</v>
          </cell>
          <cell r="H304">
            <v>0.56823232327437778</v>
          </cell>
          <cell r="I304">
            <v>0.47567663671549121</v>
          </cell>
          <cell r="J304">
            <v>0.46147044579025243</v>
          </cell>
          <cell r="K304">
            <v>0.46154687018652674</v>
          </cell>
          <cell r="L304">
            <v>0.43933539779234398</v>
          </cell>
          <cell r="M304">
            <v>0.48839925560691017</v>
          </cell>
          <cell r="N304">
            <v>0.49519961198947537</v>
          </cell>
          <cell r="O304">
            <v>0.4405460896637744</v>
          </cell>
          <cell r="P304">
            <v>0.52281219911200882</v>
          </cell>
          <cell r="Q304">
            <v>0.50757623648235672</v>
          </cell>
          <cell r="R304">
            <v>0.55879228404575376</v>
          </cell>
          <cell r="S304">
            <v>0.54252728916329895</v>
          </cell>
          <cell r="T304">
            <v>0.58074367892073442</v>
          </cell>
          <cell r="U304">
            <v>0.56081696979023066</v>
          </cell>
          <cell r="V304">
            <v>0.62812396037494223</v>
          </cell>
          <cell r="W304">
            <v>0.50380050502230644</v>
          </cell>
          <cell r="X304">
            <v>0.71009923053523516</v>
          </cell>
          <cell r="Y304">
            <v>0.61363713088335636</v>
          </cell>
          <cell r="Z304">
            <v>0.5835853264609342</v>
          </cell>
          <cell r="AA304">
            <v>0.47410784172031339</v>
          </cell>
          <cell r="AB304">
            <v>0.56918920818727625</v>
          </cell>
          <cell r="AC304">
            <v>0.3302654358958072</v>
          </cell>
          <cell r="AD304">
            <v>0.35268540529222275</v>
          </cell>
          <cell r="AE304">
            <v>0.30794069651960299</v>
          </cell>
          <cell r="AF304">
            <v>0.31317438967894545</v>
          </cell>
          <cell r="AG304">
            <v>0.2115922584793147</v>
          </cell>
          <cell r="AH304">
            <v>0.28711089729693684</v>
          </cell>
          <cell r="AI304">
            <v>0.25094934541968139</v>
          </cell>
        </row>
        <row r="305">
          <cell r="A305" t="str">
            <v>AvkastEKQ</v>
          </cell>
          <cell r="B305" t="str">
            <v>Kreditförlustnivå, %</v>
          </cell>
          <cell r="C305" t="str">
            <v>Avkastning på eget kapital, % (årsbasis)</v>
          </cell>
          <cell r="E305">
            <v>0.31549027690273829</v>
          </cell>
          <cell r="F305">
            <v>0.28764960592159566</v>
          </cell>
          <cell r="G305">
            <v>0.339606350284758</v>
          </cell>
          <cell r="H305">
            <v>0.34957744711484395</v>
          </cell>
          <cell r="I305">
            <v>0.51920861909288973</v>
          </cell>
          <cell r="J305">
            <v>0.51341917309863083</v>
          </cell>
          <cell r="K305">
            <v>0.39074646951692787</v>
          </cell>
          <cell r="L305">
            <v>0.44367188588080353</v>
          </cell>
          <cell r="M305">
            <v>0.33444674058919976</v>
          </cell>
          <cell r="N305">
            <v>0.32499407590090207</v>
          </cell>
          <cell r="O305">
            <v>0.3668295591300601</v>
          </cell>
          <cell r="P305">
            <v>0.32161350795797938</v>
          </cell>
          <cell r="Q305">
            <v>0.34327321461708526</v>
          </cell>
          <cell r="R305">
            <v>0.31018665164621412</v>
          </cell>
          <cell r="S305">
            <v>0.28222860582111969</v>
          </cell>
          <cell r="T305">
            <v>0.28462562138203829</v>
          </cell>
          <cell r="U305">
            <v>0.30985705811978764</v>
          </cell>
          <cell r="V305">
            <v>0.24641731249648374</v>
          </cell>
          <cell r="W305">
            <v>0.2972564813953284</v>
          </cell>
          <cell r="X305">
            <v>0.15197044819738645</v>
          </cell>
          <cell r="Y305">
            <v>0.22970642780316533</v>
          </cell>
          <cell r="Z305">
            <v>0.27463870447741529</v>
          </cell>
          <cell r="AA305">
            <v>0.32718269587538928</v>
          </cell>
          <cell r="AB305">
            <v>0.25591710006861701</v>
          </cell>
          <cell r="AC305">
            <v>0.64446363733175116</v>
          </cell>
          <cell r="AD305">
            <v>0.55999449905498566</v>
          </cell>
          <cell r="AE305">
            <v>0.55321694502197083</v>
          </cell>
          <cell r="AF305">
            <v>0.5778037832289783</v>
          </cell>
          <cell r="AG305">
            <v>0.73859273380772583</v>
          </cell>
          <cell r="AH305">
            <v>0.46284169242303341</v>
          </cell>
          <cell r="AI305">
            <v>0.4377058247875758</v>
          </cell>
        </row>
        <row r="306">
          <cell r="A306" t="str">
            <v>AvkastTillgQ</v>
          </cell>
          <cell r="B306" t="str">
            <v>Investeringar, kSEK</v>
          </cell>
          <cell r="C306" t="str">
            <v>Avkastning på tillgångar, % (årsbasis)</v>
          </cell>
          <cell r="D306">
            <v>1967</v>
          </cell>
          <cell r="E306">
            <v>4.4350109064558727E-3</v>
          </cell>
          <cell r="F306">
            <v>3.5402521065054674E-3</v>
          </cell>
          <cell r="G306">
            <v>3.7461183863946347E-3</v>
          </cell>
          <cell r="H306">
            <v>4.1183891530575823E-3</v>
          </cell>
          <cell r="I306">
            <v>5.3668689505713095E-3</v>
          </cell>
          <cell r="J306">
            <v>4.9844682223684975E-3</v>
          </cell>
          <cell r="K306">
            <v>4.3267436419963633E-3</v>
          </cell>
          <cell r="L306">
            <v>5.4041872113733663E-3</v>
          </cell>
          <cell r="M306">
            <v>4.39139426019874E-3</v>
          </cell>
          <cell r="N306">
            <v>4.0839323240826134E-3</v>
          </cell>
          <cell r="O306">
            <v>4.3351461477214035E-3</v>
          </cell>
          <cell r="P306">
            <v>4.0199162742687701E-3</v>
          </cell>
          <cell r="Q306">
            <v>3.9746531635146088E-3</v>
          </cell>
          <cell r="R306">
            <v>3.221117422304489E-3</v>
          </cell>
          <cell r="S306">
            <v>3.0833388089782743E-3</v>
          </cell>
          <cell r="T306">
            <v>3.3588519847963507E-3</v>
          </cell>
          <cell r="U306">
            <v>3.5118627955112872E-3</v>
          </cell>
          <cell r="V306">
            <v>2.5781279121089374E-3</v>
          </cell>
          <cell r="W306">
            <v>3.2738679026812502E-3</v>
          </cell>
          <cell r="X306">
            <v>1.8708353124092009E-3</v>
          </cell>
          <cell r="Y306">
            <v>2.6942568544457866E-3</v>
          </cell>
          <cell r="Z306">
            <v>2.8794732519788939E-3</v>
          </cell>
          <cell r="AA306">
            <v>3.7422520178774948E-3</v>
          </cell>
          <cell r="AB306">
            <v>3.1676724662659974E-3</v>
          </cell>
          <cell r="AC306">
            <v>7.7405040097371855E-3</v>
          </cell>
          <cell r="AD306">
            <v>6.7435111789048811E-3</v>
          </cell>
          <cell r="AE306">
            <v>7.2438019315482624E-3</v>
          </cell>
          <cell r="AF306">
            <v>8.4351769365577801E-3</v>
          </cell>
          <cell r="AG306">
            <v>1.1516683344901225E-2</v>
          </cell>
          <cell r="AH306">
            <v>7.4120111405957152E-3</v>
          </cell>
          <cell r="AI306">
            <v>7.4649504889788025E-3</v>
          </cell>
        </row>
        <row r="307">
          <cell r="A307" t="str">
            <v>KreditförlnivåQ</v>
          </cell>
          <cell r="B307" t="str">
            <v>Investeringar, kSEK</v>
          </cell>
          <cell r="C307" t="str">
            <v>Kreditförlustnivå, %</v>
          </cell>
          <cell r="D307">
            <v>1967</v>
          </cell>
          <cell r="E307">
            <v>-92135.154363001828</v>
          </cell>
          <cell r="F307">
            <v>-7.170594443642028E-6</v>
          </cell>
          <cell r="G307">
            <v>6.1855964292933429E-6</v>
          </cell>
          <cell r="H307">
            <v>3.5497312924669788E-5</v>
          </cell>
          <cell r="I307">
            <v>-1.0217365853335161E-5</v>
          </cell>
          <cell r="J307">
            <v>-1.9297113691859331E-5</v>
          </cell>
          <cell r="K307">
            <v>-3.2531298120866345E-6</v>
          </cell>
          <cell r="L307">
            <v>1.1813199536157069E-5</v>
          </cell>
          <cell r="M307">
            <v>-1.5907219726475464E-5</v>
          </cell>
          <cell r="N307">
            <v>-2.2325026395190406E-5</v>
          </cell>
          <cell r="O307">
            <v>-1.4598554898977655E-5</v>
          </cell>
          <cell r="P307">
            <v>1.7182381497062708E-6</v>
          </cell>
          <cell r="Q307">
            <v>2.1999595053677069E-5</v>
          </cell>
          <cell r="R307">
            <v>6.0098413168753916E-6</v>
          </cell>
          <cell r="S307">
            <v>7.260220935259036E-6</v>
          </cell>
          <cell r="T307">
            <v>2.1998155477613037E-6</v>
          </cell>
          <cell r="U307">
            <v>3.1305057706373282E-5</v>
          </cell>
          <cell r="V307">
            <v>-5.5904020168655244E-5</v>
          </cell>
          <cell r="W307">
            <v>-3.4968589031899849E-5</v>
          </cell>
          <cell r="X307">
            <v>-2.8760813894179665E-5</v>
          </cell>
          <cell r="Y307">
            <v>-1.0499459010384161E-4</v>
          </cell>
          <cell r="Z307">
            <v>1.1665659603210754E-4</v>
          </cell>
          <cell r="AA307">
            <v>-3.1819727829207935E-5</v>
          </cell>
          <cell r="AB307">
            <v>2.0496358409743512E-5</v>
          </cell>
          <cell r="AC307">
            <v>3.5138148868763469E-5</v>
          </cell>
          <cell r="AD307">
            <v>-3.2040929728082573E-4</v>
          </cell>
          <cell r="AE307">
            <v>-2.4242238728375931E-5</v>
          </cell>
          <cell r="AF307">
            <v>5.7585485812354306E-5</v>
          </cell>
          <cell r="AG307">
            <v>7.7321476568102703E-5</v>
          </cell>
          <cell r="AH307">
            <v>-4.0800478227709117E-5</v>
          </cell>
          <cell r="AI307">
            <v>-2.3668880788068732E-5</v>
          </cell>
        </row>
        <row r="308">
          <cell r="A308" t="str">
            <v>CourtageprocentQ</v>
          </cell>
          <cell r="B308" t="str">
            <v>Courtagenetto/Rörelseintäkter, %</v>
          </cell>
          <cell r="C308" t="str">
            <v>Check</v>
          </cell>
          <cell r="D308">
            <v>0.4604931920191831</v>
          </cell>
          <cell r="E308">
            <v>-1.6007106751203537E-10</v>
          </cell>
          <cell r="F308">
            <v>1.2906999998522224</v>
          </cell>
          <cell r="G308">
            <v>-1.06670000111626</v>
          </cell>
          <cell r="H308">
            <v>1.2409999981027795</v>
          </cell>
          <cell r="I308">
            <v>1.5411576997867087</v>
          </cell>
          <cell r="J308">
            <v>-1.3026832059840672</v>
          </cell>
          <cell r="K308">
            <v>-0.26697687480191234</v>
          </cell>
          <cell r="L308">
            <v>-0.20561895401624497</v>
          </cell>
          <cell r="M308">
            <v>0.22937000067031477</v>
          </cell>
          <cell r="N308">
            <v>-2.9103830456733704E-11</v>
          </cell>
          <cell r="O308">
            <v>-2.4156179279088974E-9</v>
          </cell>
          <cell r="P308">
            <v>-8.2945916801691055E-10</v>
          </cell>
          <cell r="Q308">
            <v>1.9999875803478062E-5</v>
          </cell>
          <cell r="R308">
            <v>-8.8766682893037796E-10</v>
          </cell>
          <cell r="S308">
            <v>2.9394868761301041E-9</v>
          </cell>
          <cell r="T308">
            <v>1.9000147585757077E-4</v>
          </cell>
          <cell r="U308">
            <v>9.8953023552894592E-10</v>
          </cell>
          <cell r="V308">
            <v>3.3320000031962991</v>
          </cell>
          <cell r="W308">
            <v>-3.3319599993992597</v>
          </cell>
          <cell r="X308">
            <v>-4.7730281949043274E-9</v>
          </cell>
          <cell r="Y308">
            <v>2.9103830456733704E-11</v>
          </cell>
          <cell r="Z308">
            <v>0.29999999789288267</v>
          </cell>
          <cell r="AA308">
            <v>5.2968971431255341E-9</v>
          </cell>
          <cell r="AB308">
            <v>-0.30000000461586751</v>
          </cell>
          <cell r="AC308">
            <v>-8.7311491370201111E-11</v>
          </cell>
          <cell r="AD308">
            <v>-1.7753336578607559E-9</v>
          </cell>
          <cell r="AE308">
            <v>-6.6938810050487518E-10</v>
          </cell>
          <cell r="AF308">
            <v>3.3332905150018632E-4</v>
          </cell>
          <cell r="AG308">
            <v>-4.0745362639427185E-10</v>
          </cell>
          <cell r="AH308">
            <v>-5.6461431086063385E-9</v>
          </cell>
          <cell r="AI308">
            <v>-3.14321368932724E-9</v>
          </cell>
        </row>
        <row r="309">
          <cell r="A309" t="str">
            <v>InvestQ</v>
          </cell>
          <cell r="B309" t="str">
            <v>Fondprovisionsnetto/Rörelseintäkter, %</v>
          </cell>
          <cell r="C309" t="str">
            <v>Investeringar, kSEK</v>
          </cell>
          <cell r="D309">
            <v>0.14597694595664101</v>
          </cell>
          <cell r="E309">
            <v>1967</v>
          </cell>
          <cell r="F309">
            <v>3101</v>
          </cell>
          <cell r="G309">
            <v>2689</v>
          </cell>
          <cell r="H309">
            <v>4203</v>
          </cell>
          <cell r="I309">
            <v>5691</v>
          </cell>
          <cell r="J309">
            <v>7438</v>
          </cell>
          <cell r="K309">
            <v>6443</v>
          </cell>
          <cell r="L309">
            <v>8369</v>
          </cell>
          <cell r="M309">
            <v>6351.2669999999998</v>
          </cell>
          <cell r="N309">
            <v>5769.7330000000002</v>
          </cell>
          <cell r="O309">
            <v>8698</v>
          </cell>
          <cell r="P309">
            <v>14859</v>
          </cell>
          <cell r="Q309">
            <v>7002</v>
          </cell>
          <cell r="R309">
            <v>18996</v>
          </cell>
          <cell r="S309">
            <v>8594.6359999999986</v>
          </cell>
          <cell r="T309">
            <v>15658.364000000001</v>
          </cell>
          <cell r="U309">
            <v>10715</v>
          </cell>
          <cell r="V309">
            <v>5506</v>
          </cell>
          <cell r="W309">
            <v>8703</v>
          </cell>
          <cell r="X309">
            <v>46491</v>
          </cell>
          <cell r="Y309">
            <v>1745.6168</v>
          </cell>
          <cell r="Z309">
            <v>1941.0139999999935</v>
          </cell>
          <cell r="AA309">
            <v>1244.1447400000179</v>
          </cell>
          <cell r="AB309">
            <v>4674.228000000001</v>
          </cell>
          <cell r="AC309">
            <v>6834.9255499999908</v>
          </cell>
          <cell r="AD309">
            <v>25597.611049999963</v>
          </cell>
          <cell r="AE309">
            <v>12735.154350000033</v>
          </cell>
          <cell r="AF309">
            <v>17407.542120000013</v>
          </cell>
          <cell r="AG309">
            <v>19014.914250000005</v>
          </cell>
          <cell r="AH309">
            <v>32673.14799999999</v>
          </cell>
          <cell r="AI309">
            <v>32229.150750000037</v>
          </cell>
        </row>
        <row r="310">
          <cell r="A310" t="str">
            <v>ValutaprocentQ</v>
          </cell>
          <cell r="B310" t="str">
            <v>Valutanetto/Rörelseintäkter, %</v>
          </cell>
          <cell r="C310" t="str">
            <v xml:space="preserve">Resultat före kreditförluster </v>
          </cell>
          <cell r="D310">
            <v>0.14597694595664101</v>
          </cell>
          <cell r="E310">
            <v>76030.062679499344</v>
          </cell>
          <cell r="F310">
            <v>66987.182916645106</v>
          </cell>
          <cell r="G310">
            <v>71179.47984485887</v>
          </cell>
          <cell r="H310">
            <v>81132.097633759418</v>
          </cell>
          <cell r="I310">
            <v>115013.24784574415</v>
          </cell>
          <cell r="J310">
            <v>121202.08515820612</v>
          </cell>
          <cell r="K310">
            <v>108369.02461187464</v>
          </cell>
          <cell r="L310">
            <v>140258.21333520801</v>
          </cell>
          <cell r="M310">
            <v>114637.44108581189</v>
          </cell>
          <cell r="N310">
            <v>111396.605786687</v>
          </cell>
          <cell r="O310">
            <v>122347.66029303583</v>
          </cell>
          <cell r="P310">
            <v>116998.99418331437</v>
          </cell>
          <cell r="Q310">
            <v>120391.20245090345</v>
          </cell>
          <cell r="R310">
            <v>103044.53251001114</v>
          </cell>
          <cell r="S310">
            <v>103695.46316502854</v>
          </cell>
          <cell r="T310">
            <v>113529.4350581301</v>
          </cell>
          <cell r="U310">
            <v>119155.63107057847</v>
          </cell>
          <cell r="V310">
            <v>90616.780786316929</v>
          </cell>
          <cell r="W310">
            <v>132532.67928865127</v>
          </cell>
          <cell r="X310">
            <v>77378.026994037209</v>
          </cell>
          <cell r="Y310">
            <v>103410.93350078459</v>
          </cell>
          <cell r="Z310">
            <v>118302.70219833849</v>
          </cell>
          <cell r="AA310">
            <v>164619.5983925715</v>
          </cell>
          <cell r="AB310">
            <v>141594.60760183589</v>
          </cell>
          <cell r="AC310">
            <v>362765.06242483447</v>
          </cell>
          <cell r="AD310">
            <v>340257.15327906492</v>
          </cell>
          <cell r="AE310">
            <v>398211.20650593296</v>
          </cell>
          <cell r="AF310">
            <v>484954.97018827684</v>
          </cell>
          <cell r="AG310">
            <v>754306.81720515562</v>
          </cell>
          <cell r="AH310">
            <v>537209.76348244655</v>
          </cell>
          <cell r="AI310">
            <v>574472.52735728212</v>
          </cell>
        </row>
        <row r="311">
          <cell r="A311" t="str">
            <v>CourtageprocentQ</v>
          </cell>
          <cell r="B311" t="str">
            <v>Räntenetto/Rörelseintäkter, %</v>
          </cell>
          <cell r="C311" t="str">
            <v>Courtagenetto/Rörelseintäkter, %</v>
          </cell>
          <cell r="D311">
            <v>0.29278104138239519</v>
          </cell>
          <cell r="E311">
            <v>0.4604931920191831</v>
          </cell>
          <cell r="F311">
            <v>0.37922263683379304</v>
          </cell>
          <cell r="G311">
            <v>0.41199438665832866</v>
          </cell>
          <cell r="H311">
            <v>0.43065584123900391</v>
          </cell>
          <cell r="I311">
            <v>0.51631149597893689</v>
          </cell>
          <cell r="J311">
            <v>0.47930503028448707</v>
          </cell>
          <cell r="K311">
            <v>0.5593016724228479</v>
          </cell>
          <cell r="L311">
            <v>0.58228715844450263</v>
          </cell>
          <cell r="M311">
            <v>0.55859684038731339</v>
          </cell>
          <cell r="N311">
            <v>0.49683022868104282</v>
          </cell>
          <cell r="O311">
            <v>0.51673814420664499</v>
          </cell>
          <cell r="P311">
            <v>0.49585367349664689</v>
          </cell>
          <cell r="Q311">
            <v>0.49768263168793714</v>
          </cell>
          <cell r="R311">
            <v>0.42921229480793677</v>
          </cell>
          <cell r="S311">
            <v>0.46616489467364858</v>
          </cell>
          <cell r="T311">
            <v>0.44993609890348146</v>
          </cell>
          <cell r="U311">
            <v>0.44831018039153198</v>
          </cell>
          <cell r="V311">
            <v>0.37585930296943998</v>
          </cell>
          <cell r="W311">
            <v>0.41553497488724411</v>
          </cell>
          <cell r="X311">
            <v>0.41603468945669375</v>
          </cell>
          <cell r="Y311">
            <v>0.41960160524957746</v>
          </cell>
          <cell r="Z311">
            <v>0.3690140544540208</v>
          </cell>
          <cell r="AA311">
            <v>0.40152004543087982</v>
          </cell>
          <cell r="AB311">
            <v>0.37437842707197783</v>
          </cell>
          <cell r="AC311">
            <v>0.49450706601089328</v>
          </cell>
          <cell r="AD311">
            <v>0.49475470515686837</v>
          </cell>
          <cell r="AE311">
            <v>0.49131089067292955</v>
          </cell>
          <cell r="AF311">
            <v>0.41273689011080938</v>
          </cell>
          <cell r="AG311">
            <v>0.45848409184148542</v>
          </cell>
          <cell r="AH311">
            <v>0.44283903493401461</v>
          </cell>
          <cell r="AI311">
            <v>0.42993671171913617</v>
          </cell>
        </row>
        <row r="312">
          <cell r="A312" t="str">
            <v>FondprovprocentQ</v>
          </cell>
          <cell r="B312" t="str">
            <v>Övriga intäkter/Rörelseintäkter, %</v>
          </cell>
          <cell r="C312" t="str">
            <v>Fondprovisionsnetto/Rörelseintäkter, %</v>
          </cell>
          <cell r="D312">
            <v>0.10074882064178085</v>
          </cell>
          <cell r="E312">
            <v>0.14597694595664101</v>
          </cell>
          <cell r="F312">
            <v>0.16878409890308901</v>
          </cell>
          <cell r="G312">
            <v>0.19134973228239338</v>
          </cell>
          <cell r="H312">
            <v>0.16651524812857421</v>
          </cell>
          <cell r="I312">
            <v>0.18104386122061303</v>
          </cell>
          <cell r="J312">
            <v>0.19457387445428787</v>
          </cell>
          <cell r="K312">
            <v>0.18772402251691975</v>
          </cell>
          <cell r="L312">
            <v>0.15343592510625259</v>
          </cell>
          <cell r="M312">
            <v>0.1650597853293117</v>
          </cell>
          <cell r="N312">
            <v>0.17320825281643995</v>
          </cell>
          <cell r="O312">
            <v>0.20328716824756887</v>
          </cell>
          <cell r="P312">
            <v>0.19518469025925125</v>
          </cell>
          <cell r="Q312">
            <v>0.21475508202710827</v>
          </cell>
          <cell r="R312">
            <v>0.26118560920935979</v>
          </cell>
          <cell r="S312">
            <v>0.27246838406601287</v>
          </cell>
          <cell r="T312">
            <v>0.23778255689584274</v>
          </cell>
          <cell r="U312">
            <v>0.26561935845101797</v>
          </cell>
          <cell r="V312">
            <v>0.30543287981908762</v>
          </cell>
          <cell r="W312">
            <v>0.30237408230133828</v>
          </cell>
          <cell r="X312">
            <v>0.27597876836025925</v>
          </cell>
          <cell r="Y312">
            <v>0.26788037547172178</v>
          </cell>
          <cell r="Z312">
            <v>0.29080306467687739</v>
          </cell>
          <cell r="AA312">
            <v>0.27572688112274157</v>
          </cell>
          <cell r="AB312">
            <v>0.27789875575161854</v>
          </cell>
          <cell r="AC312">
            <v>0.17778669552222695</v>
          </cell>
          <cell r="AD312">
            <v>0.16756652831996774</v>
          </cell>
          <cell r="AE312">
            <v>0.18936628984352327</v>
          </cell>
          <cell r="AF312">
            <v>0.17651701198752015</v>
          </cell>
          <cell r="AG312">
            <v>0.15703275717261367</v>
          </cell>
          <cell r="AH312">
            <v>0.2142198955262466</v>
          </cell>
          <cell r="AI312">
            <v>0.2259962070349712</v>
          </cell>
        </row>
        <row r="313">
          <cell r="A313" t="str">
            <v>ValutaprocentQ</v>
          </cell>
          <cell r="B313" t="str">
            <v>Övriga intäkter/Rörelseintäkter, %</v>
          </cell>
          <cell r="C313" t="str">
            <v>Valutanetto/Rörelseintäkter, %</v>
          </cell>
          <cell r="D313">
            <v>0.10074882064178085</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-655.20000000000005</v>
          </cell>
          <cell r="Y313">
            <v>-2265.2460000000001</v>
          </cell>
          <cell r="Z313">
            <v>-2494.5929999999998</v>
          </cell>
          <cell r="AA313">
            <v>-1640.7729999999992</v>
          </cell>
          <cell r="AB313">
            <v>9.3833576479961461E-2</v>
          </cell>
          <cell r="AC313">
            <v>0.13413850517892903</v>
          </cell>
          <cell r="AD313">
            <v>0.15323638858795965</v>
          </cell>
          <cell r="AE313">
            <v>0.15289513236851479</v>
          </cell>
          <cell r="AF313">
            <v>0.16147329321294909</v>
          </cell>
          <cell r="AG313">
            <v>0.25846523544238276</v>
          </cell>
          <cell r="AH313">
            <v>0.17076844688212617</v>
          </cell>
          <cell r="AI313">
            <v>0.1492354035405257</v>
          </cell>
        </row>
        <row r="314">
          <cell r="A314" t="str">
            <v>RäntenettoprocentQ</v>
          </cell>
          <cell r="B314" t="str">
            <v>Rörelseintäkter/Sparkapital, %</v>
          </cell>
          <cell r="C314" t="str">
            <v>Räntenetto/Rörelseintäkter, %</v>
          </cell>
          <cell r="D314"/>
          <cell r="E314">
            <v>0.29278104138239519</v>
          </cell>
          <cell r="F314">
            <v>0.32610477761177054</v>
          </cell>
          <cell r="G314">
            <v>0.28116458989869386</v>
          </cell>
          <cell r="H314">
            <v>0.23702062187323031</v>
          </cell>
          <cell r="I314">
            <v>0.19729220246343993</v>
          </cell>
          <cell r="J314">
            <v>0.1607220326182357</v>
          </cell>
          <cell r="K314">
            <v>0.14339451151904167</v>
          </cell>
          <cell r="L314">
            <v>0.12156254645800174</v>
          </cell>
          <cell r="M314">
            <v>0.14047096712714197</v>
          </cell>
          <cell r="N314">
            <v>0.12214900157976893</v>
          </cell>
          <cell r="O314">
            <v>0.11581120325224017</v>
          </cell>
          <cell r="P314">
            <v>0.12443862961485005</v>
          </cell>
          <cell r="Q314">
            <v>0.11856632065344365</v>
          </cell>
          <cell r="R314">
            <v>0.11467250083685199</v>
          </cell>
          <cell r="S314">
            <v>0.11117551425914049</v>
          </cell>
          <cell r="T314">
            <v>9.800531576518233E-2</v>
          </cell>
          <cell r="U314">
            <v>8.3568453959926653E-2</v>
          </cell>
          <cell r="V314">
            <v>9.1754342912873946E-2</v>
          </cell>
          <cell r="W314">
            <v>9.1714852353133591E-2</v>
          </cell>
          <cell r="X314">
            <v>7.8789020380148803E-2</v>
          </cell>
          <cell r="Y314">
            <v>0.11311743251096261</v>
          </cell>
          <cell r="Z314">
            <v>0.14776597898876512</v>
          </cell>
          <cell r="AA314">
            <v>0.14295583117725463</v>
          </cell>
          <cell r="AB314">
            <v>0.14704046316269101</v>
          </cell>
          <cell r="AC314">
            <v>0.11755151403260042</v>
          </cell>
          <cell r="AD314">
            <v>0.1396777589263489</v>
          </cell>
          <cell r="AE314">
            <v>0.12792296422801128</v>
          </cell>
          <cell r="AF314">
            <v>0.10284371158277725</v>
          </cell>
          <cell r="AG314">
            <v>7.9844215253114345E-2</v>
          </cell>
          <cell r="AH314">
            <v>0.10615401058279506</v>
          </cell>
          <cell r="AI314">
            <v>0.10802110526653923</v>
          </cell>
        </row>
        <row r="315">
          <cell r="A315" t="str">
            <v>ÖvrIntprocentQ</v>
          </cell>
          <cell r="B315" t="str">
            <v>Rörelsekostnader/Sparkapital, %</v>
          </cell>
          <cell r="C315" t="str">
            <v>Övriga intäkter/Rörelseintäkter, %</v>
          </cell>
          <cell r="D315"/>
          <cell r="E315">
            <v>0.10074882064178085</v>
          </cell>
          <cell r="F315">
            <v>0.12588848665134741</v>
          </cell>
          <cell r="G315">
            <v>0.11549129116058408</v>
          </cell>
          <cell r="H315">
            <v>0.16580828875919154</v>
          </cell>
          <cell r="I315">
            <v>0.1053524403370102</v>
          </cell>
          <cell r="J315">
            <v>0.16539906264298931</v>
          </cell>
          <cell r="K315">
            <v>0.1095797935411906</v>
          </cell>
          <cell r="L315">
            <v>0.14271436999124307</v>
          </cell>
          <cell r="M315">
            <v>0.13587240715623297</v>
          </cell>
          <cell r="N315">
            <v>0.20781251692274832</v>
          </cell>
          <cell r="O315">
            <v>0.16416348429354585</v>
          </cell>
          <cell r="P315">
            <v>0.18452300662925178</v>
          </cell>
          <cell r="Q315">
            <v>0.1689959656315109</v>
          </cell>
          <cell r="R315">
            <v>0.19492959514585148</v>
          </cell>
          <cell r="S315">
            <v>0.15019120700119801</v>
          </cell>
          <cell r="T315">
            <v>0.21427602843549329</v>
          </cell>
          <cell r="U315">
            <v>0.20250200719752343</v>
          </cell>
          <cell r="V315">
            <v>0.22695347429859852</v>
          </cell>
          <cell r="W315">
            <v>0.19037609045828394</v>
          </cell>
          <cell r="X315">
            <v>0.22919752180289835</v>
          </cell>
          <cell r="Y315">
            <v>8.1459305205230953E-2</v>
          </cell>
          <cell r="Z315">
            <v>8.9221312026032992E-2</v>
          </cell>
          <cell r="AA315">
            <v>7.4663521694463691E-2</v>
          </cell>
          <cell r="AB315">
            <v>0.10684877753375106</v>
          </cell>
          <cell r="AC315">
            <v>7.6016219255350279E-2</v>
          </cell>
          <cell r="AD315">
            <v>4.4764619008855311E-2</v>
          </cell>
          <cell r="AE315">
            <v>3.8504722887021191E-2</v>
          </cell>
          <cell r="AF315">
            <v>0.14642909310594404</v>
          </cell>
          <cell r="AG315">
            <v>4.6173700290404074E-2</v>
          </cell>
          <cell r="AH315">
            <v>6.6018612074817476E-2</v>
          </cell>
          <cell r="AI315">
            <v>8.6810572438827685E-2</v>
          </cell>
        </row>
        <row r="316">
          <cell r="A316" t="str">
            <v>KostnPerSparkrQ</v>
          </cell>
          <cell r="B316" t="str">
            <v>Rörelsekostnader/Sparkapital, %</v>
          </cell>
          <cell r="C316" t="str">
            <v>Nyckeltal Q</v>
          </cell>
          <cell r="D316"/>
          <cell r="E316"/>
          <cell r="F316"/>
          <cell r="G316"/>
          <cell r="H316"/>
          <cell r="I316">
            <v>2.3750135591870179E-3</v>
          </cell>
          <cell r="J316">
            <v>2.1087286633062448E-3</v>
          </cell>
          <cell r="K316">
            <v>2.3459046358659456E-3</v>
          </cell>
          <cell r="L316">
            <v>2.2261488465793646E-3</v>
          </cell>
          <cell r="M316">
            <v>2.1774745736753355E-3</v>
          </cell>
          <cell r="N316">
            <v>1.7666100852495154E-3</v>
          </cell>
          <cell r="O316">
            <v>2.1838612504933535E-3</v>
          </cell>
          <cell r="P316">
            <v>2.0088470253483595E-3</v>
          </cell>
          <cell r="Q316">
            <v>1.9871561019212179E-3</v>
          </cell>
          <cell r="R316">
            <v>1.7844192699167922E-3</v>
          </cell>
          <cell r="S316">
            <v>2.2309858599246731E-3</v>
          </cell>
          <cell r="T316">
            <v>2.1293580943879155E-3</v>
          </cell>
          <cell r="U316">
            <v>2.0550602772873208E-3</v>
          </cell>
          <cell r="V316">
            <v>1.6868905008416667E-3</v>
          </cell>
          <cell r="W316">
            <v>1.9593450085112368E-3</v>
          </cell>
          <cell r="X316">
            <v>2.0670774730765277E-3</v>
          </cell>
          <cell r="Y316">
            <v>1.9085738822807801E-3</v>
          </cell>
          <cell r="Z316">
            <v>1.6123359451822269E-3</v>
          </cell>
          <cell r="AA316">
            <v>1.9069724712443953E-3</v>
          </cell>
          <cell r="AB316">
            <v>1.8445029001459951E-3</v>
          </cell>
          <cell r="AC316">
            <v>1.8247999292324416E-3</v>
          </cell>
          <cell r="AD316">
            <v>1.4784677506448443E-3</v>
          </cell>
          <cell r="AE316">
            <v>1.6308760428532154E-3</v>
          </cell>
          <cell r="AF316">
            <v>1.3226487371858795E-3</v>
          </cell>
          <cell r="AG316">
            <v>1.2656939342882891E-3</v>
          </cell>
          <cell r="AH316">
            <v>1.062914433515847E-3</v>
          </cell>
          <cell r="AI316">
            <v>1.3092427234385141E-3</v>
          </cell>
        </row>
        <row r="317">
          <cell r="A317" t="str">
            <v>IntPerSparkrQ</v>
          </cell>
          <cell r="B317" t="str">
            <v>Sparkapital/Kund, SEK</v>
          </cell>
          <cell r="C317" t="str">
            <v>Rörelseintäkter/Sparkapital, %</v>
          </cell>
          <cell r="D317"/>
          <cell r="E317">
            <v>0.45143796849798884</v>
          </cell>
          <cell r="F317">
            <v>0.41736674489620879</v>
          </cell>
          <cell r="G317">
            <v>0.44063938585797002</v>
          </cell>
          <cell r="H317">
            <v>0.43451574883010297</v>
          </cell>
          <cell r="I317">
            <v>0.52386292664469336</v>
          </cell>
          <cell r="J317">
            <v>5.1466578675952706E-3</v>
          </cell>
          <cell r="K317">
            <v>4.5688591963190693E-3</v>
          </cell>
          <cell r="L317">
            <v>5.339671876551E-3</v>
          </cell>
          <cell r="M317">
            <v>4.5518992128351842E-3</v>
          </cell>
          <cell r="N317">
            <v>4.3971632348185925E-3</v>
          </cell>
          <cell r="O317">
            <v>4.0100437825891086E-3</v>
          </cell>
          <cell r="P317">
            <v>4.1771428711928384E-3</v>
          </cell>
          <cell r="Q317">
            <v>3.9577282728392041E-3</v>
          </cell>
          <cell r="R317">
            <v>3.5561623859656465E-3</v>
          </cell>
          <cell r="S317">
            <v>3.2890873137883642E-3</v>
          </cell>
          <cell r="T317">
            <v>3.8415926372324018E-3</v>
          </cell>
          <cell r="U317">
            <v>3.7968859879263855E-3</v>
          </cell>
          <cell r="V317">
            <v>3.2716702748123083E-3</v>
          </cell>
          <cell r="W317">
            <v>3.3484132227238127E-3</v>
          </cell>
          <cell r="X317">
            <v>3.3841914781787639E-3</v>
          </cell>
          <cell r="Y317">
            <v>3.3685664850508865E-3</v>
          </cell>
          <cell r="Z317">
            <v>3.2704222366007393E-3</v>
          </cell>
          <cell r="AA317">
            <v>3.4007789124151071E-3</v>
          </cell>
          <cell r="AB317">
            <v>3.3503367630761866E-3</v>
          </cell>
          <cell r="AC317">
            <v>5.5849104982571528E-3</v>
          </cell>
          <cell r="AD317">
            <v>5.1740160685454619E-3</v>
          </cell>
          <cell r="AE317">
            <v>4.8011444000572697E-3</v>
          </cell>
          <cell r="AF317">
            <v>5.2075651059349699E-3</v>
          </cell>
          <cell r="AG317">
            <v>6.2509316110694576E-3</v>
          </cell>
          <cell r="AH317">
            <v>4.4083799890719802E-3</v>
          </cell>
          <cell r="AI317">
            <v>4.2355736443077984E-3</v>
          </cell>
        </row>
        <row r="318">
          <cell r="A318" t="str">
            <v>KostnPerSparkrQ</v>
          </cell>
          <cell r="B318" t="str">
            <v>Rörelseintäkter/Kund, årsbasis, SEK</v>
          </cell>
          <cell r="C318" t="str">
            <v>Rörelsekostnader/Sparkapital, %</v>
          </cell>
          <cell r="D318"/>
          <cell r="E318">
            <v>0.38758207059313593</v>
          </cell>
          <cell r="F318">
            <v>0.34606645648384254</v>
          </cell>
          <cell r="G318">
            <v>0.37529874405295088</v>
          </cell>
          <cell r="H318">
            <v>0.36305842959450446</v>
          </cell>
          <cell r="I318">
            <v>0.45161540320117433</v>
          </cell>
          <cell r="J318">
            <v>2.3750135591870179E-3</v>
          </cell>
          <cell r="K318">
            <v>2.1087286633062448E-3</v>
          </cell>
          <cell r="L318">
            <v>2.3459046358659456E-3</v>
          </cell>
          <cell r="M318">
            <v>2.2261488465793646E-3</v>
          </cell>
          <cell r="N318">
            <v>2.1774745736753355E-3</v>
          </cell>
          <cell r="O318">
            <v>1.7666100852495154E-3</v>
          </cell>
          <cell r="P318">
            <v>2.1838612504933535E-3</v>
          </cell>
          <cell r="Q318">
            <v>2.0088470253483595E-3</v>
          </cell>
          <cell r="R318">
            <v>1.9871561019212179E-3</v>
          </cell>
          <cell r="S318">
            <v>1.7844192699167922E-3</v>
          </cell>
          <cell r="T318">
            <v>2.2309858599246731E-3</v>
          </cell>
          <cell r="U318">
            <v>2.1293580943879155E-3</v>
          </cell>
          <cell r="V318">
            <v>2.0550602772873208E-3</v>
          </cell>
          <cell r="W318">
            <v>1.6868905008416667E-3</v>
          </cell>
          <cell r="X318">
            <v>1.9593450085112368E-3</v>
          </cell>
          <cell r="Y318">
            <v>2.0670774730765277E-3</v>
          </cell>
          <cell r="Z318">
            <v>1.9085738822807801E-3</v>
          </cell>
          <cell r="AA318">
            <v>1.6123359451822269E-3</v>
          </cell>
          <cell r="AB318">
            <v>1.9069724712443953E-3</v>
          </cell>
          <cell r="AC318">
            <v>1.8445029001459951E-3</v>
          </cell>
          <cell r="AD318">
            <v>1.8247999292324416E-3</v>
          </cell>
          <cell r="AE318">
            <v>1.4784677506448443E-3</v>
          </cell>
          <cell r="AF318">
            <v>1.6308760428532154E-3</v>
          </cell>
          <cell r="AG318">
            <v>1.3226487371858795E-3</v>
          </cell>
          <cell r="AH318">
            <v>1.2656939342882891E-3</v>
          </cell>
          <cell r="AI318">
            <v>1.062914433515847E-3</v>
          </cell>
        </row>
        <row r="319">
          <cell r="A319" t="str">
            <v>KItalQ</v>
          </cell>
          <cell r="B319" t="str">
            <v>Rörelsekostnader/Kund, årsbasis, SEK</v>
          </cell>
          <cell r="C319" t="str">
            <v>Nyckeltal Q</v>
          </cell>
          <cell r="D319"/>
          <cell r="E319">
            <v>0.54788406216182828</v>
          </cell>
          <cell r="F319">
            <v>0.58199490372489671</v>
          </cell>
          <cell r="G319">
            <v>0.55992156131370796</v>
          </cell>
          <cell r="H319">
            <v>0.56823232327437778</v>
          </cell>
          <cell r="I319">
            <v>0.47567663671549121</v>
          </cell>
          <cell r="J319">
            <v>0.46147044579025243</v>
          </cell>
          <cell r="K319">
            <v>0.46154687018652674</v>
          </cell>
          <cell r="L319">
            <v>0.43933539779234398</v>
          </cell>
          <cell r="M319">
            <v>0.48839925560691017</v>
          </cell>
          <cell r="N319">
            <v>0.49519961198947537</v>
          </cell>
          <cell r="O319">
            <v>0.4405460896637744</v>
          </cell>
          <cell r="P319">
            <v>0.52281219911200882</v>
          </cell>
          <cell r="Q319">
            <v>0.50757623648235672</v>
          </cell>
          <cell r="R319">
            <v>0.55879228404575376</v>
          </cell>
          <cell r="S319">
            <v>0.54252728916329895</v>
          </cell>
          <cell r="T319">
            <v>0.58074367892073442</v>
          </cell>
          <cell r="U319">
            <v>0.56081696979023066</v>
          </cell>
          <cell r="V319">
            <v>0.62812396037494223</v>
          </cell>
          <cell r="W319">
            <v>0.50380050502230644</v>
          </cell>
          <cell r="X319">
            <v>0.71009923053523516</v>
          </cell>
          <cell r="Y319">
            <v>0.61363713088335636</v>
          </cell>
          <cell r="Z319">
            <v>0.5835853264609342</v>
          </cell>
          <cell r="AA319">
            <v>0.47410784172031339</v>
          </cell>
          <cell r="AB319">
            <v>0.56918920818727625</v>
          </cell>
          <cell r="AC319">
            <v>0.3302654358958072</v>
          </cell>
          <cell r="AD319">
            <v>0.35268540529222275</v>
          </cell>
          <cell r="AE319">
            <v>0.30794069651960299</v>
          </cell>
          <cell r="AF319">
            <v>0.31317438967894545</v>
          </cell>
          <cell r="AG319">
            <v>0.2115922584793147</v>
          </cell>
          <cell r="AH319">
            <v>0.28711089729693684</v>
          </cell>
          <cell r="AI319">
            <v>0.25094934541968139</v>
          </cell>
        </row>
        <row r="320">
          <cell r="A320" t="str">
            <v>SparkapPerKundQ</v>
          </cell>
          <cell r="B320" t="str">
            <v>Rörelsekostnader/Kund, årsbasis, SEK</v>
          </cell>
          <cell r="C320" t="str">
            <v>Sparkapital/Kund, SEK</v>
          </cell>
          <cell r="D320"/>
          <cell r="E320">
            <v>0.45143796849798884</v>
          </cell>
          <cell r="F320">
            <v>0.41736674489620879</v>
          </cell>
          <cell r="G320">
            <v>0.44063938585797002</v>
          </cell>
          <cell r="H320">
            <v>0.43451574883010297</v>
          </cell>
          <cell r="I320">
            <v>0.52386292664469336</v>
          </cell>
          <cell r="J320">
            <v>0.53756981440587215</v>
          </cell>
          <cell r="K320">
            <v>0.53822456747060987</v>
          </cell>
          <cell r="L320">
            <v>0.56125221615368459</v>
          </cell>
          <cell r="M320">
            <v>0.51101567171214657</v>
          </cell>
          <cell r="N320">
            <v>0.50379597778505936</v>
          </cell>
          <cell r="O320">
            <v>0.55867690232913969</v>
          </cell>
          <cell r="P320">
            <v>0.47725990580812994</v>
          </cell>
          <cell r="Q320">
            <v>0.49330174230971724</v>
          </cell>
          <cell r="R320">
            <v>0.44150124490749232</v>
          </cell>
          <cell r="S320">
            <v>0.4578351625840329</v>
          </cell>
          <cell r="T320">
            <v>0.41934970738652183</v>
          </cell>
          <cell r="U320">
            <v>0.44047965474496403</v>
          </cell>
          <cell r="V320">
            <v>0.36899894459458904</v>
          </cell>
          <cell r="W320">
            <v>0.49456138459974264</v>
          </cell>
          <cell r="X320">
            <v>0.28604428214624789</v>
          </cell>
          <cell r="Y320">
            <v>385480.55989338137</v>
          </cell>
          <cell r="Z320">
            <v>398179.0801777087</v>
          </cell>
          <cell r="AA320">
            <v>401545.37883230473</v>
          </cell>
          <cell r="AB320">
            <v>417564.04861041717</v>
          </cell>
          <cell r="AC320">
            <v>346502.79716644529</v>
          </cell>
          <cell r="AD320">
            <v>398532.91142818163</v>
          </cell>
          <cell r="AE320">
            <v>430386.20033028704</v>
          </cell>
          <cell r="AF320">
            <v>445595.3880694941</v>
          </cell>
          <cell r="AG320">
            <v>456295.61625392869</v>
          </cell>
          <cell r="AH320">
            <v>469997.24856311816</v>
          </cell>
          <cell r="AI320">
            <v>462733.7096408786</v>
          </cell>
        </row>
        <row r="321">
          <cell r="A321" t="str">
            <v>IntPerKundQ</v>
          </cell>
          <cell r="B321" t="str">
            <v>Antal courtagegenererande affärer - kvartal</v>
          </cell>
          <cell r="C321" t="str">
            <v>Rörelseintäkter/Kund, årsbasis, SEK</v>
          </cell>
          <cell r="D321"/>
          <cell r="E321">
            <v>0.38758207059313593</v>
          </cell>
          <cell r="F321">
            <v>0.34606645648384254</v>
          </cell>
          <cell r="G321">
            <v>0.37529874405295088</v>
          </cell>
          <cell r="H321">
            <v>0.36305842959450446</v>
          </cell>
          <cell r="I321">
            <v>2266.6694807790095</v>
          </cell>
          <cell r="J321">
            <v>2178.5056272792626</v>
          </cell>
          <cell r="K321">
            <v>1856.1725555271171</v>
          </cell>
          <cell r="L321">
            <v>2195.4491099231768</v>
          </cell>
          <cell r="M321">
            <v>1864.5068567149237</v>
          </cell>
          <cell r="N321">
            <v>1746.8060906967146</v>
          </cell>
          <cell r="O321">
            <v>1653.3361486020317</v>
          </cell>
          <cell r="P321">
            <v>1763.9560462780157</v>
          </cell>
          <cell r="Q321">
            <v>1658.0446188028814</v>
          </cell>
          <cell r="R321">
            <v>1499.6673280454688</v>
          </cell>
          <cell r="S321">
            <v>1389.5311233493601</v>
          </cell>
          <cell r="T321">
            <v>1571.1855693141536</v>
          </cell>
          <cell r="U321">
            <v>1482.8872163618428</v>
          </cell>
          <cell r="V321">
            <v>1274.6555411563629</v>
          </cell>
          <cell r="W321">
            <v>1348.1990032450244</v>
          </cell>
          <cell r="X321">
            <v>1297.5439953087982</v>
          </cell>
          <cell r="Y321">
            <v>1253.7034191639166</v>
          </cell>
          <cell r="Z321">
            <v>1281.8183913903169</v>
          </cell>
          <cell r="AA321">
            <v>1359.9573065953682</v>
          </cell>
          <cell r="AB321">
            <v>1372.6692892870317</v>
          </cell>
          <cell r="AC321">
            <v>2125.2435561888565</v>
          </cell>
          <cell r="AD321">
            <v>1930.6902700270418</v>
          </cell>
          <cell r="AE321">
            <v>1992.5009759365071</v>
          </cell>
          <cell r="AF321">
            <v>2282.2353083001617</v>
          </cell>
          <cell r="AG321">
            <v>2820.713092150409</v>
          </cell>
          <cell r="AH321">
            <v>2042.5961582511959</v>
          </cell>
          <cell r="AI321">
            <v>1974.9782006223604</v>
          </cell>
        </row>
        <row r="322">
          <cell r="A322" t="str">
            <v>KostnPerKundQ</v>
          </cell>
          <cell r="B322" t="str">
            <v>Courtagegenererande omsättning MSEK - kvartal</v>
          </cell>
          <cell r="C322" t="str">
            <v>Rörelsekostnader/Kund, årsbasis, SEK</v>
          </cell>
          <cell r="D322">
            <v>124870.91352118785</v>
          </cell>
          <cell r="E322">
            <v>0.54788406216182828</v>
          </cell>
          <cell r="F322">
            <v>0.58199490372489671</v>
          </cell>
          <cell r="G322">
            <v>0.55992156131370796</v>
          </cell>
          <cell r="H322">
            <v>0.56823232327437778</v>
          </cell>
          <cell r="I322">
            <v>-1078.2137621032189</v>
          </cell>
          <cell r="J322">
            <v>-1005.3087919696835</v>
          </cell>
          <cell r="K322">
            <v>-856.70494617910435</v>
          </cell>
          <cell r="L322">
            <v>-964.53759029538617</v>
          </cell>
          <cell r="M322">
            <v>-910.62566944739274</v>
          </cell>
          <cell r="N322">
            <v>-865.01811384089524</v>
          </cell>
          <cell r="O322">
            <v>-728.37117816756324</v>
          </cell>
          <cell r="P322">
            <v>-922.21773969152332</v>
          </cell>
          <cell r="Q322">
            <v>-841.58329495106932</v>
          </cell>
          <cell r="R322">
            <v>-838.00253147557771</v>
          </cell>
          <cell r="S322">
            <v>-753.85840389802104</v>
          </cell>
          <cell r="T322">
            <v>-912.4582222707744</v>
          </cell>
          <cell r="U322">
            <v>-831.62831522073986</v>
          </cell>
          <cell r="V322">
            <v>-800.65952550945633</v>
          </cell>
          <cell r="W322">
            <v>-679.20651978796207</v>
          </cell>
          <cell r="X322">
            <v>-751.23891982028306</v>
          </cell>
          <cell r="Y322">
            <v>-769.31896911442561</v>
          </cell>
          <cell r="Z322">
            <v>-748.05175804380076</v>
          </cell>
          <cell r="AA322">
            <v>-644.76642140189529</v>
          </cell>
          <cell r="AB322">
            <v>-781.30729293897377</v>
          </cell>
          <cell r="AC322">
            <v>-701.89448946947834</v>
          </cell>
          <cell r="AD322">
            <v>-680.92627109013654</v>
          </cell>
          <cell r="AE322">
            <v>-613.5721383458839</v>
          </cell>
          <cell r="AF322">
            <v>-714.73765814632043</v>
          </cell>
          <cell r="AG322">
            <v>-596.84105369025463</v>
          </cell>
          <cell r="AH322">
            <v>-586.451615810764</v>
          </cell>
          <cell r="AI322">
            <v>-495.61948666429851</v>
          </cell>
        </row>
        <row r="323">
          <cell r="A323" t="str">
            <v>AvkastEKQ</v>
          </cell>
          <cell r="B323" t="str">
            <v>Courtagegenererande omsättning utland MSEK - kvartal</v>
          </cell>
          <cell r="C323" t="str">
            <v>Avkastning på eget kapital, % (årsbasis)</v>
          </cell>
          <cell r="D323">
            <v>124870.91352118785</v>
          </cell>
          <cell r="E323">
            <v>0.4604931920191831</v>
          </cell>
          <cell r="F323">
            <v>-7.170594443642028E-6</v>
          </cell>
          <cell r="G323">
            <v>6.1855964292933429E-6</v>
          </cell>
          <cell r="H323">
            <v>3.5497312924669788E-5</v>
          </cell>
          <cell r="I323">
            <v>-1.0217365853335161E-5</v>
          </cell>
          <cell r="J323">
            <v>-1.9297113691859331E-5</v>
          </cell>
          <cell r="K323">
            <v>-3.2531298120866345E-6</v>
          </cell>
          <cell r="L323">
            <v>1.1813199536157069E-5</v>
          </cell>
          <cell r="M323">
            <v>-1.5907219726475464E-5</v>
          </cell>
          <cell r="N323">
            <v>-2.2325026395190406E-5</v>
          </cell>
          <cell r="O323">
            <v>-1.4598554898977655E-5</v>
          </cell>
          <cell r="P323">
            <v>1.7182381497062708E-6</v>
          </cell>
          <cell r="Q323">
            <v>2.1999595053677069E-5</v>
          </cell>
          <cell r="R323">
            <v>6.0098413168753916E-6</v>
          </cell>
          <cell r="S323">
            <v>7.260220935259036E-6</v>
          </cell>
          <cell r="T323">
            <v>2.1998155477613037E-6</v>
          </cell>
          <cell r="U323">
            <v>3.1305057706373282E-5</v>
          </cell>
          <cell r="V323">
            <v>-5.5904020168655244E-5</v>
          </cell>
          <cell r="W323">
            <v>-3.4968589031899849E-5</v>
          </cell>
          <cell r="X323">
            <v>-2.8760813894179665E-5</v>
          </cell>
          <cell r="Y323">
            <v>-1.0499459010384161E-4</v>
          </cell>
          <cell r="Z323">
            <v>1.1665659603210754E-4</v>
          </cell>
          <cell r="AA323">
            <v>-3.1819727829207935E-5</v>
          </cell>
          <cell r="AB323">
            <v>2.0496358409743512E-5</v>
          </cell>
          <cell r="AC323">
            <v>3.5138148868763469E-5</v>
          </cell>
          <cell r="AD323">
            <v>-3.2040929728082573E-4</v>
          </cell>
          <cell r="AE323">
            <v>-2.4242238728375931E-5</v>
          </cell>
          <cell r="AF323">
            <v>5.7585485812354306E-5</v>
          </cell>
          <cell r="AG323">
            <v>7.7321476568102703E-5</v>
          </cell>
          <cell r="AH323">
            <v>-4.0800478227709117E-5</v>
          </cell>
          <cell r="AI323">
            <v>-2.3668880788068732E-5</v>
          </cell>
        </row>
        <row r="324">
          <cell r="A324" t="str">
            <v>AvkastEKjustQ</v>
          </cell>
          <cell r="B324" t="str">
            <v>Courtagegenererande omsättning utland MSEK - kvartal</v>
          </cell>
          <cell r="C324" t="str">
            <v>Antal courtagegenererande affärer - kvartal</v>
          </cell>
          <cell r="E324">
            <v>0.31549027690273829</v>
          </cell>
          <cell r="F324">
            <v>0.28764960592159566</v>
          </cell>
          <cell r="G324">
            <v>0.339606350284758</v>
          </cell>
          <cell r="H324">
            <v>0.34957744711484395</v>
          </cell>
          <cell r="I324">
            <v>0.51920861909288973</v>
          </cell>
          <cell r="J324">
            <v>0.51341917309863083</v>
          </cell>
          <cell r="K324">
            <v>0.39074646951692787</v>
          </cell>
          <cell r="L324">
            <v>0.44367188588080353</v>
          </cell>
          <cell r="M324">
            <v>3105235</v>
          </cell>
          <cell r="N324">
            <v>2906648</v>
          </cell>
          <cell r="O324">
            <v>3100272</v>
          </cell>
          <cell r="P324">
            <v>3506966</v>
          </cell>
          <cell r="Q324">
            <v>3585630</v>
          </cell>
          <cell r="R324">
            <v>3145854</v>
          </cell>
          <cell r="S324">
            <v>3296998</v>
          </cell>
          <cell r="T324">
            <v>3890364</v>
          </cell>
          <cell r="U324">
            <v>3973566</v>
          </cell>
          <cell r="V324">
            <v>3306727</v>
          </cell>
          <cell r="W324">
            <v>3956583</v>
          </cell>
          <cell r="X324">
            <v>3804824</v>
          </cell>
          <cell r="Y324">
            <v>3992247</v>
          </cell>
          <cell r="Z324">
            <v>4070870</v>
          </cell>
          <cell r="AA324">
            <v>4764148</v>
          </cell>
          <cell r="AB324">
            <v>4677220</v>
          </cell>
          <cell r="AC324">
            <v>9169803</v>
          </cell>
          <cell r="AD324">
            <v>9203774</v>
          </cell>
          <cell r="AE324">
            <v>10823861</v>
          </cell>
          <cell r="AF324">
            <v>11571976</v>
          </cell>
          <cell r="AG324">
            <v>17713520</v>
          </cell>
          <cell r="AH324">
            <v>13666839</v>
          </cell>
          <cell r="AI324">
            <v>13345905</v>
          </cell>
        </row>
        <row r="325">
          <cell r="A325" t="str">
            <v>AvkastTillgQ</v>
          </cell>
          <cell r="B325" t="str">
            <v>Courtagegenererande omsättning/handelsdag MSEK - kvartal</v>
          </cell>
          <cell r="C325" t="str">
            <v>Courtagegenererande omsättning MSEK - kvartal</v>
          </cell>
          <cell r="E325">
            <v>124870.91352118785</v>
          </cell>
          <cell r="F325">
            <v>107855.38592525921</v>
          </cell>
          <cell r="G325">
            <v>102719.56593699366</v>
          </cell>
          <cell r="H325">
            <v>131226.02554411182</v>
          </cell>
          <cell r="I325">
            <v>145169.24919583803</v>
          </cell>
          <cell r="J325">
            <v>144202.03018855338</v>
          </cell>
          <cell r="K325">
            <v>167352.66261884771</v>
          </cell>
          <cell r="L325">
            <v>221817.38741790081</v>
          </cell>
          <cell r="M325">
            <v>168271.05635940001</v>
          </cell>
          <cell r="N325">
            <v>149790.11181480996</v>
          </cell>
          <cell r="O325">
            <v>143933.10623557013</v>
          </cell>
          <cell r="P325">
            <v>152990.0819881701</v>
          </cell>
          <cell r="Q325">
            <v>147165.61446516996</v>
          </cell>
          <cell r="R325">
            <v>128275.43633029002</v>
          </cell>
          <cell r="S325">
            <v>133648.94465943993</v>
          </cell>
          <cell r="T325">
            <v>139907.56670028003</v>
          </cell>
          <cell r="U325">
            <v>143485.76694348999</v>
          </cell>
          <cell r="V325">
            <v>119943.5221076</v>
          </cell>
          <cell r="W325">
            <v>134205.04036695982</v>
          </cell>
          <cell r="X325">
            <v>134744.88481388995</v>
          </cell>
          <cell r="Y325">
            <v>142281.99203869002</v>
          </cell>
          <cell r="Z325">
            <v>125752.08803654998</v>
          </cell>
          <cell r="AA325">
            <v>140803.7417298099</v>
          </cell>
          <cell r="AB325">
            <v>148958.18289446997</v>
          </cell>
          <cell r="AC325">
            <v>282354.21338509</v>
          </cell>
          <cell r="AD325">
            <v>277834.50745608023</v>
          </cell>
          <cell r="AE325">
            <v>288207.45364977984</v>
          </cell>
          <cell r="AF325">
            <v>300385.5275008899</v>
          </cell>
          <cell r="AG325">
            <v>422337.52375935006</v>
          </cell>
          <cell r="AH325">
            <v>337468.08423314005</v>
          </cell>
          <cell r="AI325">
            <v>343587.55654701963</v>
          </cell>
        </row>
        <row r="326">
          <cell r="A326" t="str">
            <v>KreditförlnivåQ</v>
          </cell>
          <cell r="B326" t="str">
            <v>Courtagegenererande omsättning utland/handelsdag MSEK - kvartal</v>
          </cell>
          <cell r="C326" t="str">
            <v>Courtagegenererande omsättning utland MSEK - kvartal</v>
          </cell>
          <cell r="E326">
            <v>0.29278104138239519</v>
          </cell>
          <cell r="F326">
            <v>-7.170594443642028E-6</v>
          </cell>
          <cell r="G326">
            <v>6.1855964292933429E-6</v>
          </cell>
          <cell r="H326">
            <v>3.5497312924669788E-5</v>
          </cell>
          <cell r="I326">
            <v>-1.0217365853335161E-5</v>
          </cell>
          <cell r="J326">
            <v>-1.9297113691859331E-5</v>
          </cell>
          <cell r="K326">
            <v>-3.2531298120866345E-6</v>
          </cell>
          <cell r="L326">
            <v>1.1813199536157069E-5</v>
          </cell>
          <cell r="M326">
            <v>-1.5907219726475464E-5</v>
          </cell>
          <cell r="N326">
            <v>-2.2325026395190406E-5</v>
          </cell>
          <cell r="O326">
            <v>-1.4598554898977655E-5</v>
          </cell>
          <cell r="P326">
            <v>1.7182381497062708E-6</v>
          </cell>
          <cell r="Q326">
            <v>2.1999595053677069E-5</v>
          </cell>
          <cell r="R326">
            <v>6.0098413168753916E-6</v>
          </cell>
          <cell r="S326">
            <v>7.260220935259036E-6</v>
          </cell>
          <cell r="T326">
            <v>2.1998155477613037E-6</v>
          </cell>
          <cell r="U326">
            <v>3.1305057706373282E-5</v>
          </cell>
          <cell r="V326">
            <v>-5.5904020168655244E-5</v>
          </cell>
          <cell r="W326">
            <v>-3.4968589031899849E-5</v>
          </cell>
          <cell r="X326">
            <v>-2.8760813894179665E-5</v>
          </cell>
          <cell r="Y326">
            <v>-1.0499459010384161E-4</v>
          </cell>
          <cell r="Z326">
            <v>1.1665659603210754E-4</v>
          </cell>
          <cell r="AA326">
            <v>-3.1819727829207935E-5</v>
          </cell>
          <cell r="AB326">
            <v>2.0496358409743512E-5</v>
          </cell>
          <cell r="AC326">
            <v>27853.050443040011</v>
          </cell>
          <cell r="AD326">
            <v>32992.523869479999</v>
          </cell>
          <cell r="AE326">
            <v>35283.792729000001</v>
          </cell>
          <cell r="AF326">
            <v>47609.704072</v>
          </cell>
          <cell r="AG326">
            <v>98224.870314999993</v>
          </cell>
          <cell r="AH326">
            <v>53476.347282419993</v>
          </cell>
          <cell r="AI326">
            <v>50647.427292560002</v>
          </cell>
        </row>
        <row r="327">
          <cell r="A327" t="str">
            <v>AntalCourtAffärerQ</v>
          </cell>
          <cell r="B327" t="str">
            <v>Courtagegenererande omsättning utland/handelsdag MSEK - kvartal</v>
          </cell>
          <cell r="C327" t="str">
            <v>Antal courtagegenererande affärer/handelsdag - kvartal</v>
          </cell>
          <cell r="E327">
            <v>0.4604931920191831</v>
          </cell>
          <cell r="F327">
            <v>0.37922263683379304</v>
          </cell>
          <cell r="G327">
            <v>0.41199438665832866</v>
          </cell>
          <cell r="H327">
            <v>0.43065584123900391</v>
          </cell>
          <cell r="I327">
            <v>0.51631149597893689</v>
          </cell>
          <cell r="J327">
            <v>0.47930503028448707</v>
          </cell>
          <cell r="K327">
            <v>0.5593016724228479</v>
          </cell>
          <cell r="L327">
            <v>0.58228715844450263</v>
          </cell>
          <cell r="M327">
            <v>0.55859684038731339</v>
          </cell>
          <cell r="N327">
            <v>0.49683022868104282</v>
          </cell>
          <cell r="O327">
            <v>0.51673814420664499</v>
          </cell>
          <cell r="P327">
            <v>0.49585367349664689</v>
          </cell>
          <cell r="Q327">
            <v>0.49768263168793714</v>
          </cell>
          <cell r="R327">
            <v>0.42921229480793677</v>
          </cell>
          <cell r="S327">
            <v>0.46616489467364858</v>
          </cell>
          <cell r="T327">
            <v>0.44993609890348146</v>
          </cell>
          <cell r="U327">
            <v>0.44831018039153198</v>
          </cell>
          <cell r="V327">
            <v>0.37585930296943998</v>
          </cell>
          <cell r="W327">
            <v>0.41553497488724411</v>
          </cell>
          <cell r="X327">
            <v>0.41603468945669375</v>
          </cell>
          <cell r="Y327">
            <v>0.41960160524957746</v>
          </cell>
          <cell r="Z327">
            <v>0.3690140544540208</v>
          </cell>
          <cell r="AA327">
            <v>0.40152004543087982</v>
          </cell>
          <cell r="AB327">
            <v>0.37437842707197783</v>
          </cell>
          <cell r="AC327">
            <v>145552.42857142858</v>
          </cell>
          <cell r="AD327">
            <v>157329.47008547009</v>
          </cell>
          <cell r="AE327">
            <v>163997.89393939395</v>
          </cell>
          <cell r="AF327">
            <v>185151.61600000001</v>
          </cell>
          <cell r="AG327">
            <v>288024.71544715448</v>
          </cell>
          <cell r="AH327">
            <v>229694.77310924369</v>
          </cell>
          <cell r="AI327">
            <v>202210.68181818182</v>
          </cell>
        </row>
        <row r="328">
          <cell r="A328" t="str">
            <v>CourtOmsättningQ</v>
          </cell>
          <cell r="B328" t="str">
            <v>Courtage per affär, SEK</v>
          </cell>
          <cell r="C328" t="str">
            <v>Courtagegenererande omsättning/handelsdag MSEK - kvartal</v>
          </cell>
          <cell r="D328">
            <v>70</v>
          </cell>
          <cell r="E328">
            <v>1967</v>
          </cell>
          <cell r="F328">
            <v>3101</v>
          </cell>
          <cell r="G328">
            <v>2689</v>
          </cell>
          <cell r="H328">
            <v>4203</v>
          </cell>
          <cell r="I328">
            <v>5691</v>
          </cell>
          <cell r="J328">
            <v>7438</v>
          </cell>
          <cell r="K328">
            <v>6443</v>
          </cell>
          <cell r="L328">
            <v>8369</v>
          </cell>
          <cell r="M328">
            <v>6351.2669999999998</v>
          </cell>
          <cell r="N328">
            <v>5769.7330000000002</v>
          </cell>
          <cell r="O328">
            <v>8698</v>
          </cell>
          <cell r="P328">
            <v>14859</v>
          </cell>
          <cell r="Q328">
            <v>7002</v>
          </cell>
          <cell r="R328">
            <v>18996</v>
          </cell>
          <cell r="S328">
            <v>8594.6359999999986</v>
          </cell>
          <cell r="T328">
            <v>15658.364000000001</v>
          </cell>
          <cell r="U328">
            <v>10715</v>
          </cell>
          <cell r="V328">
            <v>5506</v>
          </cell>
          <cell r="W328">
            <v>8703</v>
          </cell>
          <cell r="X328">
            <v>46491</v>
          </cell>
          <cell r="Y328">
            <v>1745.6168</v>
          </cell>
          <cell r="Z328">
            <v>1941.0139999999935</v>
          </cell>
          <cell r="AA328">
            <v>1244.1447400000179</v>
          </cell>
          <cell r="AB328">
            <v>4674.228000000001</v>
          </cell>
          <cell r="AC328">
            <v>4481.8129108744442</v>
          </cell>
          <cell r="AD328">
            <v>4749.3078197620553</v>
          </cell>
          <cell r="AE328">
            <v>4366.7796007542402</v>
          </cell>
          <cell r="AF328">
            <v>4806.1684400142385</v>
          </cell>
          <cell r="AG328">
            <v>6867.2768090951231</v>
          </cell>
          <cell r="AH328">
            <v>5671.7325081200006</v>
          </cell>
          <cell r="AI328">
            <v>5205.8720688942367</v>
          </cell>
        </row>
        <row r="329">
          <cell r="A329" t="str">
            <v>CourtOmsättningUtlandQ</v>
          </cell>
          <cell r="B329" t="str">
            <v>Courtage per handelsdag, MSEK</v>
          </cell>
          <cell r="C329" t="str">
            <v>Courtagegenererande omsättning utland/handelsdag MSEK - kvartal</v>
          </cell>
          <cell r="D329">
            <v>1.2490151222983885</v>
          </cell>
          <cell r="E329">
            <v>1.056910999000001</v>
          </cell>
          <cell r="F329">
            <v>1.009645481401515</v>
          </cell>
          <cell r="G329">
            <v>1.3158348184146333</v>
          </cell>
          <cell r="H329">
            <v>1.8415763934146361</v>
          </cell>
          <cell r="I329">
            <v>1.8439706983760686</v>
          </cell>
          <cell r="J329">
            <v>5.1466578675952706E-3</v>
          </cell>
          <cell r="K329">
            <v>4.5688591963190693E-3</v>
          </cell>
          <cell r="L329">
            <v>5.339671876551E-3</v>
          </cell>
          <cell r="M329">
            <v>4.5518992128351842E-3</v>
          </cell>
          <cell r="N329">
            <v>4.3971632348185925E-3</v>
          </cell>
          <cell r="O329">
            <v>4.0100437825891086E-3</v>
          </cell>
          <cell r="P329">
            <v>4.1771428711928384E-3</v>
          </cell>
          <cell r="Q329">
            <v>3.9577282728392041E-3</v>
          </cell>
          <cell r="R329">
            <v>3.5561623859656465E-3</v>
          </cell>
          <cell r="S329">
            <v>3.2890873137883642E-3</v>
          </cell>
          <cell r="T329">
            <v>3.8415926372324018E-3</v>
          </cell>
          <cell r="U329">
            <v>3.7968859879263855E-3</v>
          </cell>
          <cell r="V329">
            <v>3.2716702748123083E-3</v>
          </cell>
          <cell r="W329">
            <v>3.3484132227238127E-3</v>
          </cell>
          <cell r="X329">
            <v>3.3841914781787639E-3</v>
          </cell>
          <cell r="Y329">
            <v>3.3685664850508865E-3</v>
          </cell>
          <cell r="Z329">
            <v>3.2704222366007393E-3</v>
          </cell>
          <cell r="AA329">
            <v>3.4007789124151071E-3</v>
          </cell>
          <cell r="AB329">
            <v>9.3833576479961461E-2</v>
          </cell>
          <cell r="AC329">
            <v>442.1119117942859</v>
          </cell>
          <cell r="AD329">
            <v>563.97476699965807</v>
          </cell>
          <cell r="AE329">
            <v>534.60292013636365</v>
          </cell>
          <cell r="AF329">
            <v>761.75526515199999</v>
          </cell>
          <cell r="AG329">
            <v>1597.1523628455284</v>
          </cell>
          <cell r="AH329">
            <v>898.76213920033604</v>
          </cell>
          <cell r="AI329">
            <v>767.38526200848491</v>
          </cell>
        </row>
        <row r="330">
          <cell r="A330" t="str">
            <v>CourtageprocentQ</v>
          </cell>
          <cell r="B330" t="str">
            <v>Courtagebrutto/Omsättning, %</v>
          </cell>
          <cell r="C330" t="str">
            <v>Courtagenetto/Rörelseintäkter, %</v>
          </cell>
          <cell r="D330">
            <v>1.2490151222983885</v>
          </cell>
          <cell r="E330">
            <v>0.4604931920191831</v>
          </cell>
          <cell r="F330">
            <v>0.37922263683379304</v>
          </cell>
          <cell r="G330">
            <v>0.41199438665832866</v>
          </cell>
          <cell r="H330">
            <v>0.43065584123900391</v>
          </cell>
          <cell r="I330">
            <v>0.51631149597893689</v>
          </cell>
          <cell r="J330">
            <v>0.47930503028448707</v>
          </cell>
          <cell r="K330">
            <v>0.5593016724228479</v>
          </cell>
          <cell r="L330">
            <v>0.58228715844450263</v>
          </cell>
          <cell r="M330">
            <v>0.55859684038731339</v>
          </cell>
          <cell r="N330">
            <v>0.49683022868104282</v>
          </cell>
          <cell r="O330">
            <v>0.51673814420664499</v>
          </cell>
          <cell r="P330">
            <v>0.49585367349664689</v>
          </cell>
          <cell r="Q330">
            <v>0.49768263168793714</v>
          </cell>
          <cell r="R330">
            <v>0.42921229480793677</v>
          </cell>
          <cell r="S330">
            <v>0.46616489467364858</v>
          </cell>
          <cell r="T330">
            <v>0.44993609890348146</v>
          </cell>
          <cell r="U330">
            <v>0.44831018039153198</v>
          </cell>
          <cell r="V330">
            <v>0.37585930296943998</v>
          </cell>
          <cell r="W330">
            <v>0.41553497488724411</v>
          </cell>
          <cell r="X330">
            <v>0.41603468945669375</v>
          </cell>
          <cell r="Y330">
            <v>0.41960160524957746</v>
          </cell>
          <cell r="Z330">
            <v>0.3690140544540208</v>
          </cell>
          <cell r="AA330">
            <v>0.40152004543087982</v>
          </cell>
          <cell r="AB330">
            <v>0.37437842707197783</v>
          </cell>
          <cell r="AC330">
            <v>0.49450706601089328</v>
          </cell>
          <cell r="AD330">
            <v>0.49475470515686837</v>
          </cell>
          <cell r="AE330">
            <v>0.49131089067292955</v>
          </cell>
          <cell r="AF330">
            <v>0.41273689011080938</v>
          </cell>
          <cell r="AG330">
            <v>0.45848409184148542</v>
          </cell>
          <cell r="AH330">
            <v>0.15846342152307305</v>
          </cell>
          <cell r="AI330">
            <v>0.14740762966376214</v>
          </cell>
        </row>
        <row r="331">
          <cell r="A331" t="str">
            <v>CourtPerAffärQ</v>
          </cell>
          <cell r="B331" t="str">
            <v>Handelsdagar, st</v>
          </cell>
          <cell r="C331" t="str">
            <v>Courtage per affär, SEK</v>
          </cell>
          <cell r="D331">
            <v>62</v>
          </cell>
          <cell r="E331">
            <v>70</v>
          </cell>
          <cell r="F331">
            <v>69</v>
          </cell>
          <cell r="G331">
            <v>70</v>
          </cell>
          <cell r="H331">
            <v>64.625064625064624</v>
          </cell>
          <cell r="I331">
            <v>58.98432675842416</v>
          </cell>
          <cell r="J331">
            <v>55.266422038466324</v>
          </cell>
          <cell r="K331">
            <v>58.136972666274637</v>
          </cell>
          <cell r="L331">
            <v>50.964915386033297</v>
          </cell>
          <cell r="M331">
            <v>47.017375496540517</v>
          </cell>
          <cell r="N331">
            <v>41.675636226169409</v>
          </cell>
          <cell r="O331">
            <v>38.697255419314303</v>
          </cell>
          <cell r="P331">
            <v>36.208967945425009</v>
          </cell>
          <cell r="Q331">
            <v>34.737767488901987</v>
          </cell>
          <cell r="R331">
            <v>33.554175140099481</v>
          </cell>
          <cell r="S331">
            <v>33.882846364052902</v>
          </cell>
          <cell r="T331">
            <v>33.178616601156222</v>
          </cell>
          <cell r="U331">
            <v>32.43763203026856</v>
          </cell>
          <cell r="V331">
            <v>30.396875860676431</v>
          </cell>
          <cell r="W331">
            <v>30.075611697732075</v>
          </cell>
          <cell r="X331">
            <v>31.552660442056304</v>
          </cell>
          <cell r="Y331">
            <v>29.903023307832452</v>
          </cell>
          <cell r="Z331">
            <v>27.989006407702437</v>
          </cell>
          <cell r="AA331">
            <v>28.447876212699303</v>
          </cell>
          <cell r="AB331">
            <v>28.050040295424036</v>
          </cell>
          <cell r="AC331">
            <v>29.924745062983003</v>
          </cell>
          <cell r="AD331">
            <v>28.915678294523246</v>
          </cell>
          <cell r="AE331">
            <v>0.18936628984352327</v>
          </cell>
          <cell r="AF331">
            <v>0.17651701198752015</v>
          </cell>
          <cell r="AG331">
            <v>0.15703275717261367</v>
          </cell>
          <cell r="AH331">
            <v>28.915678294523246</v>
          </cell>
          <cell r="AI331">
            <v>0.2259962070349712</v>
          </cell>
        </row>
        <row r="332">
          <cell r="A332" t="str">
            <v>CourtPerDagQ</v>
          </cell>
          <cell r="B332" t="str">
            <v>Medeltal anställda, st</v>
          </cell>
          <cell r="C332" t="str">
            <v>Courtage per handelsdag, MSEK</v>
          </cell>
          <cell r="D332"/>
          <cell r="E332">
            <v>1.2490151222983885</v>
          </cell>
          <cell r="F332">
            <v>1.056910999000001</v>
          </cell>
          <cell r="G332">
            <v>1.009645481401515</v>
          </cell>
          <cell r="H332">
            <v>1.3158348184146333</v>
          </cell>
          <cell r="I332">
            <v>1.8415763934146361</v>
          </cell>
          <cell r="J332">
            <v>1.8439706983760686</v>
          </cell>
          <cell r="K332">
            <v>1.705520602045455</v>
          </cell>
          <cell r="L332">
            <v>2.3306767084</v>
          </cell>
          <cell r="M332">
            <v>2.0861398009999998</v>
          </cell>
          <cell r="N332">
            <v>1.7827292034146343</v>
          </cell>
          <cell r="O332">
            <v>1.7122143387878785</v>
          </cell>
          <cell r="P332">
            <v>1.9145759771653541</v>
          </cell>
          <cell r="Q332">
            <v>1.9161703170078728</v>
          </cell>
          <cell r="R332">
            <v>1.728327398275862</v>
          </cell>
          <cell r="S332">
            <v>1.625626122307692</v>
          </cell>
          <cell r="T332">
            <v>1.9494005579199962</v>
          </cell>
          <cell r="U332">
            <v>1.961805428064517</v>
          </cell>
          <cell r="V332">
            <v>1.5523872571186428</v>
          </cell>
          <cell r="W332">
            <v>1.7074577578461587</v>
          </cell>
          <cell r="X332">
            <v>1.8056047482926816</v>
          </cell>
          <cell r="Y332">
            <v>1.7826565023809546</v>
          </cell>
          <cell r="Z332">
            <v>1.8232440453913026</v>
          </cell>
          <cell r="AA332">
            <v>1.9043559969696939</v>
          </cell>
          <cell r="AB332">
            <v>2.0007596479674832</v>
          </cell>
          <cell r="AC332">
            <v>4.2516224653798114</v>
          </cell>
          <cell r="AD332">
            <v>4.4455543995451494</v>
          </cell>
          <cell r="AE332">
            <v>4.2833407212635315</v>
          </cell>
          <cell r="AF332">
            <v>4.6628152311086071</v>
          </cell>
          <cell r="AG332">
            <v>7.1325743651311182</v>
          </cell>
          <cell r="AH332">
            <v>5.6085532932217159</v>
          </cell>
          <cell r="AI332">
            <v>4.9959567684347501</v>
          </cell>
        </row>
        <row r="333">
          <cell r="A333" t="str">
            <v>CourtOmsQ</v>
          </cell>
          <cell r="B333" t="str">
            <v>Driftstillgänglighet plattform, %</v>
          </cell>
          <cell r="C333" t="str">
            <v>Courtagebrutto/Omsättning, %</v>
          </cell>
          <cell r="D333">
            <v>0.997</v>
          </cell>
          <cell r="E333">
            <v>7.1821209135956735E-4</v>
          </cell>
          <cell r="F333">
            <v>6.572011816696658E-4</v>
          </cell>
          <cell r="G333">
            <v>7.5587306493604136E-4</v>
          </cell>
          <cell r="H333">
            <v>7.1871440698549702E-4</v>
          </cell>
          <cell r="I333">
            <v>8.8595950046208103E-4</v>
          </cell>
          <cell r="J333">
            <v>8.5725058876329619E-4</v>
          </cell>
          <cell r="K333">
            <v>7.8056019758414178E-4</v>
          </cell>
          <cell r="L333">
            <v>7.5439974971274783E-4</v>
          </cell>
          <cell r="M333">
            <v>8.6831953712779872E-4</v>
          </cell>
          <cell r="N333">
            <v>8.4476168825110072E-4</v>
          </cell>
          <cell r="O333">
            <v>9.0866059109394001E-4</v>
          </cell>
          <cell r="P333">
            <v>9.1095232958157679E-4</v>
          </cell>
          <cell r="Q333">
            <v>9.4974631477572308E-4</v>
          </cell>
          <cell r="R333">
            <v>9.2345817242040775E-4</v>
          </cell>
          <cell r="S333">
            <v>9.4004196299597232E-4</v>
          </cell>
          <cell r="T333">
            <v>1.0307655641595176E-3</v>
          </cell>
          <cell r="U333">
            <v>1.0004406921875039E-3</v>
          </cell>
          <cell r="V333">
            <v>9.3409419059323066E-4</v>
          </cell>
          <cell r="W333">
            <v>9.8595326888017824E-4</v>
          </cell>
          <cell r="X333">
            <v>9.8292794507882594E-4</v>
          </cell>
          <cell r="Y333">
            <v>9.406240941130993E-4</v>
          </cell>
          <cell r="Z333">
            <v>1.0037031110236092E-3</v>
          </cell>
          <cell r="AA333">
            <v>1.0659421406428731E-3</v>
          </cell>
          <cell r="AB333">
            <v>9.8056357248584047E-4</v>
          </cell>
          <cell r="AC333">
            <v>1.0831242380396134E-3</v>
          </cell>
          <cell r="AD333">
            <v>1.0771569068946834E-3</v>
          </cell>
          <cell r="AE333">
            <v>1.1358265990156853E-3</v>
          </cell>
          <cell r="AF333">
            <v>1.1291471091895234E-3</v>
          </cell>
          <cell r="AG333">
            <v>1.2201044730129589E-3</v>
          </cell>
          <cell r="AH333">
            <v>1.1454383511210868E-3</v>
          </cell>
          <cell r="AI333">
            <v>1.1114091497016821E-3</v>
          </cell>
        </row>
        <row r="334">
          <cell r="A334" t="str">
            <v>HandelsdagarQ</v>
          </cell>
          <cell r="B334" t="str">
            <v>Driftstillgänglighet plattform, %</v>
          </cell>
          <cell r="C334" t="str">
            <v>Handelsdagar, st</v>
          </cell>
          <cell r="D334">
            <v>0.997</v>
          </cell>
          <cell r="E334">
            <v>62</v>
          </cell>
          <cell r="F334">
            <v>57.5</v>
          </cell>
          <cell r="G334">
            <v>66</v>
          </cell>
          <cell r="H334">
            <v>61.5</v>
          </cell>
          <cell r="I334">
            <v>61.5</v>
          </cell>
          <cell r="J334">
            <v>58.5</v>
          </cell>
          <cell r="K334">
            <v>66</v>
          </cell>
          <cell r="L334">
            <v>62.5</v>
          </cell>
          <cell r="M334">
            <v>60</v>
          </cell>
          <cell r="N334">
            <v>61.5</v>
          </cell>
          <cell r="O334">
            <v>66</v>
          </cell>
          <cell r="P334">
            <v>63.5</v>
          </cell>
          <cell r="Q334">
            <v>63.5</v>
          </cell>
          <cell r="R334">
            <v>58</v>
          </cell>
          <cell r="S334">
            <v>65</v>
          </cell>
          <cell r="T334">
            <v>62.5</v>
          </cell>
          <cell r="U334">
            <v>62</v>
          </cell>
          <cell r="V334">
            <v>59</v>
          </cell>
          <cell r="W334">
            <v>65</v>
          </cell>
          <cell r="X334">
            <v>61.5</v>
          </cell>
          <cell r="Y334">
            <v>63</v>
          </cell>
          <cell r="Z334">
            <v>57.5</v>
          </cell>
          <cell r="AA334">
            <v>66</v>
          </cell>
          <cell r="AB334">
            <v>61.5</v>
          </cell>
          <cell r="AC334">
            <v>63</v>
          </cell>
          <cell r="AD334">
            <v>58.5</v>
          </cell>
          <cell r="AE334">
            <v>66</v>
          </cell>
          <cell r="AF334">
            <v>62.5</v>
          </cell>
          <cell r="AG334">
            <v>61.5</v>
          </cell>
          <cell r="AH334">
            <v>59.5</v>
          </cell>
          <cell r="AI334">
            <v>66</v>
          </cell>
        </row>
        <row r="335">
          <cell r="A335" t="str">
            <v>SnittAnställdaQ</v>
          </cell>
          <cell r="B335" t="str">
            <v>Ekonomisk översikt - YTD (kSEK)</v>
          </cell>
          <cell r="C335" t="str">
            <v>Medeltal anställda, st</v>
          </cell>
          <cell r="F335">
            <v>281.5</v>
          </cell>
          <cell r="G335">
            <v>285.5</v>
          </cell>
          <cell r="H335">
            <v>293</v>
          </cell>
          <cell r="I335">
            <v>308</v>
          </cell>
          <cell r="J335">
            <v>322</v>
          </cell>
          <cell r="K335">
            <v>332</v>
          </cell>
          <cell r="L335">
            <v>337</v>
          </cell>
          <cell r="M335">
            <v>332</v>
          </cell>
          <cell r="N335">
            <v>331</v>
          </cell>
          <cell r="O335">
            <v>343.5</v>
          </cell>
          <cell r="P335">
            <v>360</v>
          </cell>
          <cell r="Q335">
            <v>369.5</v>
          </cell>
          <cell r="R335">
            <v>376.5</v>
          </cell>
          <cell r="S335">
            <v>392</v>
          </cell>
          <cell r="T335">
            <v>397.67877419354841</v>
          </cell>
          <cell r="U335">
            <v>392.50433306451612</v>
          </cell>
          <cell r="V335">
            <v>400.93165887096768</v>
          </cell>
          <cell r="W335">
            <v>411.56967916666662</v>
          </cell>
          <cell r="X335">
            <v>419.11296485215053</v>
          </cell>
          <cell r="Y335">
            <v>420.64429697580653</v>
          </cell>
          <cell r="Z335">
            <v>418.14040545698936</v>
          </cell>
          <cell r="AA335">
            <v>430.14549416666671</v>
          </cell>
          <cell r="AB335">
            <v>443.77204514137793</v>
          </cell>
          <cell r="AC335">
            <v>452.27204514137793</v>
          </cell>
          <cell r="AD335">
            <v>466</v>
          </cell>
          <cell r="AE335">
            <v>487</v>
          </cell>
          <cell r="AF335">
            <v>506</v>
          </cell>
          <cell r="AG335">
            <v>518</v>
          </cell>
          <cell r="AH335">
            <v>545</v>
          </cell>
          <cell r="AI335">
            <v>581</v>
          </cell>
        </row>
        <row r="336">
          <cell r="A336" t="str">
            <v>DriftstillgQ</v>
          </cell>
          <cell r="B336" t="str">
            <v>Courtageintäkter (brutto)</v>
          </cell>
          <cell r="C336" t="str">
            <v>Driftstillgänglighet plattform, %</v>
          </cell>
          <cell r="D336">
            <v>89683.799950032</v>
          </cell>
          <cell r="E336">
            <v>0.997</v>
          </cell>
          <cell r="F336">
            <v>0.996</v>
          </cell>
          <cell r="G336">
            <v>0.999</v>
          </cell>
          <cell r="H336">
            <v>0.998</v>
          </cell>
          <cell r="I336">
            <v>0.998</v>
          </cell>
          <cell r="J336">
            <v>1</v>
          </cell>
          <cell r="K336">
            <v>1</v>
          </cell>
          <cell r="L336">
            <v>1</v>
          </cell>
          <cell r="M336">
            <v>0.99960000000000004</v>
          </cell>
          <cell r="N336">
            <v>0.99970000000000003</v>
          </cell>
          <cell r="O336">
            <v>1</v>
          </cell>
          <cell r="P336">
            <v>0.99609999999999999</v>
          </cell>
          <cell r="Q336">
            <v>0.99950000000000006</v>
          </cell>
          <cell r="R336">
            <v>1</v>
          </cell>
          <cell r="S336">
            <v>1</v>
          </cell>
          <cell r="T336">
            <v>0.99809999999999999</v>
          </cell>
          <cell r="U336">
            <v>1</v>
          </cell>
          <cell r="V336">
            <v>1</v>
          </cell>
          <cell r="W336">
            <v>1</v>
          </cell>
          <cell r="X336">
            <v>1</v>
          </cell>
          <cell r="Y336">
            <v>0.99900404606286963</v>
          </cell>
          <cell r="Z336">
            <v>0.99770000000000003</v>
          </cell>
          <cell r="AA336">
            <v>0.99939999999999996</v>
          </cell>
          <cell r="AB336">
            <v>0.99919999999999998</v>
          </cell>
          <cell r="AC336">
            <v>0.99809999999999999</v>
          </cell>
          <cell r="AD336">
            <v>1</v>
          </cell>
          <cell r="AE336">
            <v>0.998</v>
          </cell>
          <cell r="AF336">
            <v>1</v>
          </cell>
          <cell r="AG336">
            <v>0.99945701357466066</v>
          </cell>
          <cell r="AH336">
            <v>1</v>
          </cell>
          <cell r="AI336">
            <v>0.99984917043740573</v>
          </cell>
        </row>
        <row r="337">
          <cell r="A337" t="str">
            <v>KostnPerSparkrQ</v>
          </cell>
          <cell r="B337" t="str">
            <v>Courtageintäkter</v>
          </cell>
          <cell r="C337" t="str">
            <v>Rörelsekostnader/Sparkapital, %</v>
          </cell>
          <cell r="D337">
            <v>89683.799950032</v>
          </cell>
          <cell r="E337">
            <v>124870.91352118785</v>
          </cell>
          <cell r="F337">
            <v>107855.38592525921</v>
          </cell>
          <cell r="G337">
            <v>102719.56593699366</v>
          </cell>
          <cell r="H337">
            <v>131226.02554411182</v>
          </cell>
          <cell r="I337">
            <v>2266.6694807790095</v>
          </cell>
          <cell r="J337">
            <v>2.3750135591870179E-3</v>
          </cell>
          <cell r="K337">
            <v>2.1087286633062448E-3</v>
          </cell>
          <cell r="L337">
            <v>2.3459046358659456E-3</v>
          </cell>
          <cell r="M337">
            <v>2.2261488465793646E-3</v>
          </cell>
          <cell r="N337">
            <v>2.1774745736753355E-3</v>
          </cell>
          <cell r="O337">
            <v>1.7666100852495154E-3</v>
          </cell>
          <cell r="P337">
            <v>2.1838612504933535E-3</v>
          </cell>
          <cell r="Q337">
            <v>2.0088470253483595E-3</v>
          </cell>
          <cell r="R337">
            <v>1.9871561019212179E-3</v>
          </cell>
          <cell r="S337">
            <v>1.7844192699167922E-3</v>
          </cell>
          <cell r="T337">
            <v>2.2309858599246731E-3</v>
          </cell>
          <cell r="U337">
            <v>2.1293580943879155E-3</v>
          </cell>
          <cell r="V337">
            <v>2.0550602772873208E-3</v>
          </cell>
          <cell r="W337">
            <v>1.6868905008416667E-3</v>
          </cell>
          <cell r="X337">
            <v>1.9593450085112368E-3</v>
          </cell>
          <cell r="Y337">
            <v>2.0670774730765277E-3</v>
          </cell>
          <cell r="Z337">
            <v>1.9085738822807801E-3</v>
          </cell>
          <cell r="AA337">
            <v>1.6123359451822269E-3</v>
          </cell>
          <cell r="AB337">
            <v>1.9069724712443953E-3</v>
          </cell>
          <cell r="AC337">
            <v>1.8445029001459951E-3</v>
          </cell>
          <cell r="AD337">
            <v>1.8247999292324416E-3</v>
          </cell>
          <cell r="AE337">
            <v>1.4784677506448443E-3</v>
          </cell>
          <cell r="AF337">
            <v>1.6308760428532154E-3</v>
          </cell>
          <cell r="AG337">
            <v>1.3226487371858795E-3</v>
          </cell>
          <cell r="AH337">
            <v>1.2656939342882891E-3</v>
          </cell>
          <cell r="AI337">
            <v>1.062914433515847E-3</v>
          </cell>
        </row>
        <row r="338">
          <cell r="A338" t="str">
            <v>KostnPerKundQ</v>
          </cell>
          <cell r="B338" t="str">
            <v>Fondprovisioner (brutto)</v>
          </cell>
          <cell r="C338" t="str">
            <v>Ekonomisk översikt - YTD (kSEK)</v>
          </cell>
          <cell r="D338"/>
          <cell r="E338"/>
          <cell r="F338"/>
          <cell r="G338"/>
          <cell r="H338"/>
          <cell r="I338">
            <v>-1078.2137621032189</v>
          </cell>
          <cell r="J338">
            <v>-1005.3087919696835</v>
          </cell>
          <cell r="K338">
            <v>-856.70494617910435</v>
          </cell>
          <cell r="L338">
            <v>-964.53759029538617</v>
          </cell>
          <cell r="M338">
            <v>-910.62566944739274</v>
          </cell>
          <cell r="N338">
            <v>-865.01811384089524</v>
          </cell>
          <cell r="O338">
            <v>-728.37117816756324</v>
          </cell>
          <cell r="P338">
            <v>-922.21773969152332</v>
          </cell>
          <cell r="Q338">
            <v>-841.58329495106932</v>
          </cell>
          <cell r="R338">
            <v>-838.00253147557771</v>
          </cell>
          <cell r="S338">
            <v>-753.85840389802104</v>
          </cell>
          <cell r="T338">
            <v>-912.4582222707744</v>
          </cell>
          <cell r="U338">
            <v>-831.62831522073986</v>
          </cell>
          <cell r="V338">
            <v>-800.65952550945633</v>
          </cell>
          <cell r="W338">
            <v>-679.20651978796207</v>
          </cell>
          <cell r="X338">
            <v>-751.23891982028306</v>
          </cell>
          <cell r="Y338">
            <v>-769.31896911442561</v>
          </cell>
          <cell r="Z338">
            <v>-748.05175804380076</v>
          </cell>
          <cell r="AA338">
            <v>-644.76642140189529</v>
          </cell>
          <cell r="AB338">
            <v>-781.30729293897377</v>
          </cell>
          <cell r="AC338">
            <v>-701.89448946947834</v>
          </cell>
          <cell r="AD338">
            <v>-680.92627109013654</v>
          </cell>
          <cell r="AE338">
            <v>-613.5721383458839</v>
          </cell>
          <cell r="AF338">
            <v>-714.73765814632043</v>
          </cell>
          <cell r="AG338">
            <v>-596.84105369025463</v>
          </cell>
          <cell r="AH338">
            <v>-586.451615810764</v>
          </cell>
          <cell r="AI338">
            <v>-495.61948666429851</v>
          </cell>
        </row>
        <row r="339">
          <cell r="A339" t="str">
            <v>BruttocourtageYTD</v>
          </cell>
          <cell r="B339" t="str">
            <v>Fondprovisioner</v>
          </cell>
          <cell r="C339" t="str">
            <v>Courtageintäkter (brutto)</v>
          </cell>
          <cell r="D339">
            <v>24548.2448</v>
          </cell>
          <cell r="E339">
            <v>89683.799950032</v>
          </cell>
          <cell r="F339">
            <v>160566.48702955019</v>
          </cell>
          <cell r="G339">
            <v>238209.44016324537</v>
          </cell>
          <cell r="H339">
            <v>332523.4752932454</v>
          </cell>
          <cell r="I339">
            <v>128614.07550000001</v>
          </cell>
          <cell r="J339">
            <v>252231.35078000001</v>
          </cell>
          <cell r="K339">
            <v>382860.17817999999</v>
          </cell>
          <cell r="L339">
            <v>550199.15972999996</v>
          </cell>
          <cell r="M339">
            <v>146113.04576999997</v>
          </cell>
          <cell r="N339">
            <v>272649.99351</v>
          </cell>
          <cell r="O339">
            <v>403436.33490000002</v>
          </cell>
          <cell r="P339">
            <v>542803.00649000006</v>
          </cell>
          <cell r="Q339">
            <v>139770</v>
          </cell>
          <cell r="R339">
            <v>258227</v>
          </cell>
          <cell r="S339">
            <v>383862.61628999998</v>
          </cell>
          <cell r="T339">
            <v>528074.51820999943</v>
          </cell>
          <cell r="U339">
            <v>143549</v>
          </cell>
          <cell r="V339">
            <v>255587.54719999991</v>
          </cell>
          <cell r="W339">
            <v>387907.44545000023</v>
          </cell>
          <cell r="X339">
            <v>520351.95819000015</v>
          </cell>
          <cell r="Y339">
            <v>133833.86986999999</v>
          </cell>
          <cell r="Z339">
            <v>260051.63185000001</v>
          </cell>
          <cell r="AA339">
            <v>410140.27371999982</v>
          </cell>
          <cell r="AB339">
            <v>556203.24169000052</v>
          </cell>
          <cell r="AC339">
            <v>305824.69223000004</v>
          </cell>
          <cell r="AD339">
            <v>605096.05090999929</v>
          </cell>
          <cell r="AE339">
            <v>932449.74279999943</v>
          </cell>
          <cell r="AF339">
            <v>1271629.1928199993</v>
          </cell>
          <cell r="AG339">
            <v>515295.90185999981</v>
          </cell>
          <cell r="AH339">
            <v>901844.78781999974</v>
          </cell>
          <cell r="AI339">
            <v>1283711.1418900015</v>
          </cell>
        </row>
        <row r="340">
          <cell r="A340" t="str">
            <v>CourtageIntYTD</v>
          </cell>
          <cell r="B340" t="str">
            <v>Valutanetto</v>
          </cell>
          <cell r="C340" t="str">
            <v>Courtageintäkter</v>
          </cell>
          <cell r="D340"/>
          <cell r="E340">
            <v>77438.93758250009</v>
          </cell>
          <cell r="F340">
            <v>138211.32002500014</v>
          </cell>
          <cell r="G340">
            <v>204847.92179750011</v>
          </cell>
          <cell r="H340">
            <v>285771.76313000004</v>
          </cell>
          <cell r="I340">
            <v>113256.94819500012</v>
          </cell>
          <cell r="J340">
            <v>221129.23405000014</v>
          </cell>
          <cell r="K340">
            <v>333693.59378500015</v>
          </cell>
          <cell r="L340">
            <v>479360.88806000014</v>
          </cell>
          <cell r="M340">
            <v>125168.38805999998</v>
          </cell>
          <cell r="N340">
            <v>234806.23407000001</v>
          </cell>
          <cell r="O340">
            <v>347812.38043000002</v>
          </cell>
          <cell r="P340">
            <v>469387.95498000004</v>
          </cell>
          <cell r="Q340">
            <v>121676.81512999993</v>
          </cell>
          <cell r="R340">
            <v>221919.80422999995</v>
          </cell>
          <cell r="S340">
            <v>327585.50217999995</v>
          </cell>
          <cell r="T340">
            <v>449423.03704999969</v>
          </cell>
          <cell r="U340">
            <v>121631.93654000005</v>
          </cell>
          <cell r="V340">
            <v>213222.78470999998</v>
          </cell>
          <cell r="W340">
            <v>324207.53897000029</v>
          </cell>
          <cell r="X340">
            <v>435252.23099000019</v>
          </cell>
          <cell r="Y340">
            <v>112307.35965000014</v>
          </cell>
          <cell r="Z340">
            <v>217143.89226000005</v>
          </cell>
          <cell r="AA340">
            <v>342831.38805999985</v>
          </cell>
          <cell r="AB340">
            <v>465878.10641000007</v>
          </cell>
          <cell r="AC340">
            <v>267852.21531892812</v>
          </cell>
          <cell r="AD340">
            <v>527917.14769231935</v>
          </cell>
          <cell r="AE340">
            <v>810617.63529571239</v>
          </cell>
          <cell r="AF340">
            <v>1102043.5872400003</v>
          </cell>
          <cell r="AG340">
            <v>438653.3234555638</v>
          </cell>
          <cell r="AH340">
            <v>772362.24440225586</v>
          </cell>
          <cell r="AI340">
            <v>1102095.3911189493</v>
          </cell>
        </row>
        <row r="341">
          <cell r="A341" t="str">
            <v>FondprovisbruttoYTD</v>
          </cell>
          <cell r="B341" t="str">
            <v>Räntenetto</v>
          </cell>
          <cell r="C341" t="str">
            <v>Fondprovisioner (brutto)</v>
          </cell>
          <cell r="D341">
            <v>49235.587370000001</v>
          </cell>
          <cell r="E341">
            <v>124870.91352118785</v>
          </cell>
          <cell r="F341">
            <v>107855.38592525921</v>
          </cell>
          <cell r="G341">
            <v>102719.56593699366</v>
          </cell>
          <cell r="H341">
            <v>131226.02554411182</v>
          </cell>
          <cell r="I341">
            <v>-1078.2137621032189</v>
          </cell>
          <cell r="J341">
            <v>-1005.3087919696835</v>
          </cell>
          <cell r="K341">
            <v>-856.70494617910435</v>
          </cell>
          <cell r="L341">
            <v>-964.53759029538617</v>
          </cell>
          <cell r="M341">
            <v>-910.62566944739274</v>
          </cell>
          <cell r="N341">
            <v>-865.01811384089524</v>
          </cell>
          <cell r="O341">
            <v>-728.37117816756324</v>
          </cell>
          <cell r="P341">
            <v>-922.21773969152332</v>
          </cell>
          <cell r="Q341">
            <v>-841.58329495106932</v>
          </cell>
          <cell r="R341">
            <v>-838.00253147557771</v>
          </cell>
          <cell r="S341">
            <v>-753.85840389802104</v>
          </cell>
          <cell r="T341">
            <v>-912.4582222707744</v>
          </cell>
          <cell r="U341">
            <v>-831.62831522073986</v>
          </cell>
          <cell r="V341">
            <v>-800.65952550945633</v>
          </cell>
          <cell r="W341">
            <v>-679.20651978796207</v>
          </cell>
          <cell r="X341">
            <v>-751.23891982028306</v>
          </cell>
          <cell r="Y341">
            <v>-769.31896911442561</v>
          </cell>
          <cell r="Z341">
            <v>-748.05175804380076</v>
          </cell>
          <cell r="AA341">
            <v>-644.76642140189529</v>
          </cell>
          <cell r="AB341">
            <v>-781.30729293897377</v>
          </cell>
          <cell r="AC341">
            <v>96299.049140000017</v>
          </cell>
          <cell r="AD341">
            <v>184379.41988</v>
          </cell>
          <cell r="AE341">
            <v>293340.86057000002</v>
          </cell>
          <cell r="AF341">
            <v>417976.28688000003</v>
          </cell>
          <cell r="AG341">
            <v>151675.26053000006</v>
          </cell>
          <cell r="AH341">
            <v>318819.32798000006</v>
          </cell>
          <cell r="AI341">
            <v>498054.83956000005</v>
          </cell>
        </row>
        <row r="342">
          <cell r="A342" t="str">
            <v>FondprovisYTD</v>
          </cell>
          <cell r="B342" t="str">
            <v>Övriga intäkter</v>
          </cell>
          <cell r="C342" t="str">
            <v>Fondprovisioner</v>
          </cell>
          <cell r="D342">
            <v>16942.447290001099</v>
          </cell>
          <cell r="E342">
            <v>24548.2448</v>
          </cell>
          <cell r="F342">
            <v>51596.766730000003</v>
          </cell>
          <cell r="G342">
            <v>82545.964880000014</v>
          </cell>
          <cell r="H342">
            <v>113835.57535000003</v>
          </cell>
          <cell r="I342">
            <v>39713.381110000017</v>
          </cell>
          <cell r="J342">
            <v>83504.134970000028</v>
          </cell>
          <cell r="K342">
            <v>121285.23852000004</v>
          </cell>
          <cell r="L342">
            <v>159669.38581000004</v>
          </cell>
          <cell r="M342">
            <v>36986.008099999999</v>
          </cell>
          <cell r="N342">
            <v>75208.68187</v>
          </cell>
          <cell r="O342">
            <v>119665.82083999999</v>
          </cell>
          <cell r="P342">
            <v>167522.05773</v>
          </cell>
          <cell r="Q342">
            <v>52504.774629999978</v>
          </cell>
          <cell r="R342">
            <v>113504.95214999998</v>
          </cell>
          <cell r="S342">
            <v>175265.41995999997</v>
          </cell>
          <cell r="T342">
            <v>239654.20903</v>
          </cell>
          <cell r="U342">
            <v>72065.722270000013</v>
          </cell>
          <cell r="V342">
            <v>146494.78735000003</v>
          </cell>
          <cell r="W342">
            <v>227255.53012000007</v>
          </cell>
          <cell r="X342">
            <v>300917.60233000002</v>
          </cell>
          <cell r="Y342">
            <v>71698.814530000018</v>
          </cell>
          <cell r="Z342">
            <v>154315.68130000003</v>
          </cell>
          <cell r="AA342">
            <v>240626.24439000004</v>
          </cell>
          <cell r="AB342">
            <v>331963.05083000008</v>
          </cell>
          <cell r="AC342">
            <v>96299.049140000017</v>
          </cell>
          <cell r="AD342">
            <v>184379.41988</v>
          </cell>
          <cell r="AE342">
            <v>293340.86057000002</v>
          </cell>
          <cell r="AF342">
            <v>417976.28688000003</v>
          </cell>
          <cell r="AG342">
            <v>150240.63441000009</v>
          </cell>
          <cell r="AH342">
            <v>311669.69676000008</v>
          </cell>
          <cell r="AI342">
            <v>484993.90579000011</v>
          </cell>
        </row>
        <row r="343">
          <cell r="A343" t="str">
            <v>ValutanettoYTD</v>
          </cell>
          <cell r="B343" t="str">
            <v>Rörelsens intäkter</v>
          </cell>
          <cell r="C343" t="str">
            <v>Valutanetto</v>
          </cell>
          <cell r="D343">
            <v>168165.21704250117</v>
          </cell>
          <cell r="E343">
            <v>70</v>
          </cell>
          <cell r="F343">
            <v>69</v>
          </cell>
          <cell r="G343">
            <v>70</v>
          </cell>
          <cell r="H343">
            <v>64.625064625064624</v>
          </cell>
          <cell r="I343">
            <v>58.98432675842416</v>
          </cell>
          <cell r="J343">
            <v>55.266422038466324</v>
          </cell>
          <cell r="K343">
            <v>58.136972666274637</v>
          </cell>
          <cell r="L343">
            <v>50.964915386033297</v>
          </cell>
          <cell r="M343">
            <v>3105235</v>
          </cell>
          <cell r="N343">
            <v>2906648</v>
          </cell>
          <cell r="O343">
            <v>3100272</v>
          </cell>
          <cell r="P343">
            <v>3506966</v>
          </cell>
          <cell r="Q343">
            <v>3585630</v>
          </cell>
          <cell r="R343">
            <v>3145854</v>
          </cell>
          <cell r="S343">
            <v>3296998</v>
          </cell>
          <cell r="T343">
            <v>3890364</v>
          </cell>
          <cell r="U343">
            <v>3973566</v>
          </cell>
          <cell r="V343">
            <v>3306727</v>
          </cell>
          <cell r="W343">
            <v>3956583</v>
          </cell>
          <cell r="X343">
            <v>3804824</v>
          </cell>
          <cell r="Y343">
            <v>31567.26228000001</v>
          </cell>
          <cell r="Z343">
            <v>60885.028610000008</v>
          </cell>
          <cell r="AA343">
            <v>93794.952320000011</v>
          </cell>
          <cell r="AB343">
            <v>124635.17393000002</v>
          </cell>
          <cell r="AC343">
            <v>72656.789439999993</v>
          </cell>
          <cell r="AD343">
            <v>153204.60559999998</v>
          </cell>
          <cell r="AE343">
            <v>241180.52734999999</v>
          </cell>
          <cell r="AF343">
            <v>355193.85960999998</v>
          </cell>
          <cell r="AG343">
            <v>247285.86343999999</v>
          </cell>
          <cell r="AH343">
            <v>375971.34427</v>
          </cell>
          <cell r="AI343">
            <v>490425.07169000001</v>
          </cell>
        </row>
        <row r="344">
          <cell r="A344" t="str">
            <v>RäntenettoYTD</v>
          </cell>
          <cell r="B344" t="str">
            <v>Check</v>
          </cell>
          <cell r="C344" t="str">
            <v>Räntenetto</v>
          </cell>
          <cell r="D344">
            <v>0.2046699998609256</v>
          </cell>
          <cell r="E344">
            <v>49235.587370000001</v>
          </cell>
          <cell r="F344">
            <v>101495.55905000001</v>
          </cell>
          <cell r="G344">
            <v>146971.54954000001</v>
          </cell>
          <cell r="H344">
            <v>191509.71055000002</v>
          </cell>
          <cell r="I344">
            <v>43277.581319999998</v>
          </cell>
          <cell r="J344">
            <v>79449.647020000004</v>
          </cell>
          <cell r="K344">
            <v>108309.04826000001</v>
          </cell>
          <cell r="L344">
            <v>138719.62313000002</v>
          </cell>
          <cell r="M344">
            <v>31476.233399999976</v>
          </cell>
          <cell r="N344">
            <v>58431.423829999971</v>
          </cell>
          <cell r="O344">
            <v>83758.328629999945</v>
          </cell>
          <cell r="P344">
            <v>114268.73663999999</v>
          </cell>
          <cell r="Q344">
            <v>28987.895820000005</v>
          </cell>
          <cell r="R344">
            <v>55769.780660000019</v>
          </cell>
          <cell r="S344">
            <v>80969.958630000037</v>
          </cell>
          <cell r="T344">
            <v>107508.67403000002</v>
          </cell>
          <cell r="U344">
            <v>22673.125290000022</v>
          </cell>
          <cell r="V344">
            <v>45032.178330000039</v>
          </cell>
          <cell r="W344">
            <v>69528.191820000036</v>
          </cell>
          <cell r="X344">
            <v>90557.934590000077</v>
          </cell>
          <cell r="Y344">
            <v>30276.147699999987</v>
          </cell>
          <cell r="Z344">
            <v>72256.318069999936</v>
          </cell>
          <cell r="AA344">
            <v>117005.66653999993</v>
          </cell>
          <cell r="AB344">
            <v>165333.36158999996</v>
          </cell>
          <cell r="AC344">
            <v>63672.363070000065</v>
          </cell>
          <cell r="AD344">
            <v>137093.16443</v>
          </cell>
          <cell r="AE344">
            <v>210700.09041</v>
          </cell>
          <cell r="AF344">
            <v>283316.14986</v>
          </cell>
          <cell r="AG344">
            <v>76390.721080000032</v>
          </cell>
          <cell r="AH344">
            <v>156384.88946000003</v>
          </cell>
          <cell r="AI344">
            <v>239229.96405000007</v>
          </cell>
        </row>
        <row r="345">
          <cell r="A345" t="str">
            <v>ÖvrIntYTD</v>
          </cell>
          <cell r="B345" t="str">
            <v>Check</v>
          </cell>
          <cell r="C345" t="str">
            <v>Övriga intäkter</v>
          </cell>
          <cell r="D345">
            <v>0.2046699998609256</v>
          </cell>
          <cell r="E345">
            <v>16942.447290001099</v>
          </cell>
          <cell r="F345">
            <v>37116.726230095999</v>
          </cell>
          <cell r="G345">
            <v>55796.464174297696</v>
          </cell>
          <cell r="H345">
            <v>86953.231054688295</v>
          </cell>
          <cell r="I345">
            <v>23109.878378443798</v>
          </cell>
          <cell r="J345">
            <v>60334.555438443895</v>
          </cell>
          <cell r="K345">
            <v>82388.448548443703</v>
          </cell>
          <cell r="L345">
            <v>118090.4485484437</v>
          </cell>
          <cell r="M345">
            <v>30445.804479999599</v>
          </cell>
          <cell r="N345">
            <v>76304.762759999605</v>
          </cell>
          <cell r="O345">
            <v>112205.89167999901</v>
          </cell>
          <cell r="P345">
            <v>157448.05029999852</v>
          </cell>
          <cell r="Q345">
            <v>41317.276430001599</v>
          </cell>
          <cell r="R345">
            <v>86843.291219994688</v>
          </cell>
          <cell r="S345">
            <v>120887.16473999619</v>
          </cell>
          <cell r="T345">
            <v>178910.6555199943</v>
          </cell>
          <cell r="U345">
            <v>54941.226779995399</v>
          </cell>
          <cell r="V345">
            <v>110246.12688998958</v>
          </cell>
          <cell r="W345">
            <v>161093.4559799791</v>
          </cell>
          <cell r="X345">
            <v>222269.04749997263</v>
          </cell>
          <cell r="Y345">
            <v>21802.775232667474</v>
          </cell>
          <cell r="Z345">
            <v>47150.462874438992</v>
          </cell>
          <cell r="AA345">
            <v>70522.324818008055</v>
          </cell>
          <cell r="AB345">
            <v>105640.24423997727</v>
          </cell>
          <cell r="AC345">
            <v>41174.563777146119</v>
          </cell>
          <cell r="AD345">
            <v>64704.825326791062</v>
          </cell>
          <cell r="AE345">
            <v>86860.458637270378</v>
          </cell>
          <cell r="AF345">
            <v>190251.35698726238</v>
          </cell>
          <cell r="AG345">
            <v>44176.553666838037</v>
          </cell>
          <cell r="AH345">
            <v>93926.006763646321</v>
          </cell>
          <cell r="AI345">
            <v>160503.99938045611</v>
          </cell>
        </row>
        <row r="346">
          <cell r="A346" t="str">
            <v>AntalCourtAffärerQ</v>
          </cell>
          <cell r="B346" t="str">
            <v>Personal</v>
          </cell>
          <cell r="C346" t="str">
            <v>Rörelsens intäkter</v>
          </cell>
          <cell r="D346">
            <v>-57846.782820000037</v>
          </cell>
          <cell r="E346">
            <v>168165.21704250117</v>
          </cell>
          <cell r="F346">
            <v>328420.37203509617</v>
          </cell>
          <cell r="G346">
            <v>490161.90039179783</v>
          </cell>
          <cell r="H346">
            <v>678070.28008468845</v>
          </cell>
          <cell r="I346">
            <v>219357.78900344393</v>
          </cell>
          <cell r="J346">
            <v>444417.57147844404</v>
          </cell>
          <cell r="K346">
            <v>645676.32911344396</v>
          </cell>
          <cell r="L346">
            <v>895840.34554844385</v>
          </cell>
          <cell r="M346">
            <v>224076.43403999956</v>
          </cell>
          <cell r="N346">
            <v>444751.10252999957</v>
          </cell>
          <cell r="O346">
            <v>663442.42157999892</v>
          </cell>
          <cell r="P346">
            <v>908626.79964999855</v>
          </cell>
          <cell r="Q346">
            <v>244486.76201000152</v>
          </cell>
          <cell r="R346">
            <v>478037.82825999463</v>
          </cell>
          <cell r="S346">
            <v>704708.04550999613</v>
          </cell>
          <cell r="T346">
            <v>975496.57562999404</v>
          </cell>
          <cell r="U346">
            <v>271312.01087999548</v>
          </cell>
          <cell r="V346">
            <v>514995.87727998965</v>
          </cell>
          <cell r="W346">
            <v>782084.71688997955</v>
          </cell>
          <cell r="X346">
            <v>1048996.8154099728</v>
          </cell>
          <cell r="Y346">
            <v>267652.3593926676</v>
          </cell>
          <cell r="Z346">
            <v>551751.38311443897</v>
          </cell>
          <cell r="AA346">
            <v>864780.57612800784</v>
          </cell>
          <cell r="AB346">
            <v>1193449.9369999773</v>
          </cell>
          <cell r="AC346">
            <v>541654.98074607435</v>
          </cell>
          <cell r="AD346">
            <v>1067299.1629291102</v>
          </cell>
          <cell r="AE346">
            <v>1642699.5722629828</v>
          </cell>
          <cell r="AF346">
            <v>2348781.2405772624</v>
          </cell>
          <cell r="AG346">
            <v>956747.0960524017</v>
          </cell>
          <cell r="AH346">
            <v>1710314.1816559024</v>
          </cell>
          <cell r="AI346">
            <v>2477248.3320294055</v>
          </cell>
        </row>
        <row r="347">
          <cell r="A347" t="str">
            <v>CourtOmsättningQ</v>
          </cell>
          <cell r="B347" t="str">
            <v>Marknadsföring</v>
          </cell>
          <cell r="C347" t="str">
            <v>Check</v>
          </cell>
          <cell r="D347">
            <v>-3587.8084099999996</v>
          </cell>
          <cell r="E347">
            <v>0.2046699998609256</v>
          </cell>
          <cell r="F347">
            <v>-1.5172099982155487</v>
          </cell>
          <cell r="G347">
            <v>-0.54184999805875123</v>
          </cell>
          <cell r="H347">
            <v>-1.5521700002718717</v>
          </cell>
          <cell r="I347">
            <v>-0.78900344393332489</v>
          </cell>
          <cell r="J347">
            <v>0.42852155596483499</v>
          </cell>
          <cell r="K347">
            <v>-0.32911344396416098</v>
          </cell>
          <cell r="L347">
            <v>-9.9118443788029253E-2</v>
          </cell>
          <cell r="M347">
            <v>6.1118043959140778E-10</v>
          </cell>
          <cell r="N347">
            <v>0.10600000061094761</v>
          </cell>
          <cell r="O347">
            <v>0.22699999844189733</v>
          </cell>
          <cell r="P347">
            <v>0.22699999716132879</v>
          </cell>
          <cell r="Q347">
            <v>-0.21867000075872056</v>
          </cell>
          <cell r="R347">
            <v>-0.21868999378057197</v>
          </cell>
          <cell r="S347">
            <v>-0.26368999620899558</v>
          </cell>
          <cell r="T347">
            <v>0.36943000822793692</v>
          </cell>
          <cell r="U347">
            <v>5.1222741603851318E-9</v>
          </cell>
          <cell r="V347">
            <v>0.12477001280058175</v>
          </cell>
          <cell r="W347">
            <v>0.12477001931983978</v>
          </cell>
          <cell r="X347">
            <v>0.11877982690930367</v>
          </cell>
          <cell r="Y347">
            <v>8.9057721197605133E-9</v>
          </cell>
          <cell r="Z347">
            <v>3.0051451176404953E-5</v>
          </cell>
          <cell r="AA347">
            <v>-9.6997956279665232E-4</v>
          </cell>
          <cell r="AB347">
            <v>-9.6997292712330818E-4</v>
          </cell>
          <cell r="AC347">
            <v>8.149072527885437E-9</v>
          </cell>
          <cell r="AD347">
            <v>-7.1699793916195631E-3</v>
          </cell>
          <cell r="AE347">
            <v>-7.1699707768857479E-3</v>
          </cell>
          <cell r="AF347">
            <v>3.0037015676498413E-5</v>
          </cell>
          <cell r="AG347">
            <v>-3.3061951398849487E-8</v>
          </cell>
          <cell r="AH347">
            <v>-3.0267983675003052E-8</v>
          </cell>
          <cell r="AI347">
            <v>-5.3085386753082275E-8</v>
          </cell>
        </row>
        <row r="348">
          <cell r="A348" t="str">
            <v>CourtOmsättningUtlandQ</v>
          </cell>
          <cell r="B348" t="str">
            <v>Avskrivningar</v>
          </cell>
          <cell r="C348" t="str">
            <v>Courtagegenererande omsättning utland/handelsdag MSEK - kvartal</v>
          </cell>
          <cell r="D348">
            <v>-3587.8084099999996</v>
          </cell>
          <cell r="E348">
            <v>1.2490151222983885</v>
          </cell>
          <cell r="F348">
            <v>1.056910999000001</v>
          </cell>
          <cell r="G348">
            <v>1.009645481401515</v>
          </cell>
          <cell r="H348">
            <v>1.3158348184146333</v>
          </cell>
          <cell r="I348">
            <v>1.8415763934146361</v>
          </cell>
          <cell r="J348">
            <v>1.8439706983760686</v>
          </cell>
          <cell r="K348">
            <v>1.705520602045455</v>
          </cell>
          <cell r="L348">
            <v>2.3306767084</v>
          </cell>
          <cell r="M348">
            <v>2.0861398009999998</v>
          </cell>
          <cell r="N348">
            <v>1.7827292034146343</v>
          </cell>
          <cell r="O348">
            <v>1.7122143387878785</v>
          </cell>
          <cell r="P348">
            <v>1.9145759771653541</v>
          </cell>
          <cell r="Q348">
            <v>1.9161703170078728</v>
          </cell>
          <cell r="R348">
            <v>1.728327398275862</v>
          </cell>
          <cell r="S348">
            <v>1.625626122307692</v>
          </cell>
          <cell r="T348">
            <v>1.9494005579199962</v>
          </cell>
          <cell r="U348">
            <v>1.961805428064517</v>
          </cell>
          <cell r="V348">
            <v>1.5523872571186428</v>
          </cell>
          <cell r="W348">
            <v>1.7074577578461587</v>
          </cell>
          <cell r="X348">
            <v>1.8056047482926816</v>
          </cell>
          <cell r="Y348">
            <v>1.7826565023809546</v>
          </cell>
          <cell r="Z348">
            <v>1.8232440453913026</v>
          </cell>
          <cell r="AA348">
            <v>1.9043559969696939</v>
          </cell>
          <cell r="AB348">
            <v>2.0007596479674832</v>
          </cell>
          <cell r="AC348">
            <v>442.1119117942859</v>
          </cell>
          <cell r="AD348">
            <v>563.97476699965807</v>
          </cell>
          <cell r="AE348">
            <v>534.60292013636365</v>
          </cell>
          <cell r="AF348">
            <v>761.75526515199999</v>
          </cell>
          <cell r="AG348">
            <v>1597.1523628455284</v>
          </cell>
          <cell r="AH348">
            <v>898.76213920033604</v>
          </cell>
          <cell r="AI348">
            <v>767.38526200848491</v>
          </cell>
        </row>
        <row r="349">
          <cell r="A349" t="str">
            <v>PersonalkostnYTD</v>
          </cell>
          <cell r="B349" t="str">
            <v>Övriga kostnader</v>
          </cell>
          <cell r="C349" t="str">
            <v>Personal</v>
          </cell>
          <cell r="D349">
            <v>-28609.302093001799</v>
          </cell>
          <cell r="E349">
            <v>-57846.782820000037</v>
          </cell>
          <cell r="F349">
            <v>-116085.91757000011</v>
          </cell>
          <cell r="G349">
            <v>-166828.45405000023</v>
          </cell>
          <cell r="H349">
            <v>-233817.68149000028</v>
          </cell>
          <cell r="I349">
            <v>-64315.448149999895</v>
          </cell>
          <cell r="J349">
            <v>-132876.68741000001</v>
          </cell>
          <cell r="K349">
            <v>-191169.33837000013</v>
          </cell>
          <cell r="L349">
            <v>-266182.68067000026</v>
          </cell>
          <cell r="M349">
            <v>-72228.653290000031</v>
          </cell>
          <cell r="N349">
            <v>-145847.40087000001</v>
          </cell>
          <cell r="O349">
            <v>-207397.1277973766</v>
          </cell>
          <cell r="P349">
            <v>-290442.55455344147</v>
          </cell>
          <cell r="Q349">
            <v>-81501.703506064921</v>
          </cell>
          <cell r="R349">
            <v>-168209.98609655854</v>
          </cell>
          <cell r="S349">
            <v>-241727.82086655858</v>
          </cell>
          <cell r="T349">
            <v>-340073.56073655869</v>
          </cell>
          <cell r="U349">
            <v>-90434.345699999991</v>
          </cell>
          <cell r="V349">
            <v>-187868.93428999989</v>
          </cell>
          <cell r="W349">
            <v>-270581.98019999987</v>
          </cell>
          <cell r="X349">
            <v>-367356.42936999968</v>
          </cell>
          <cell r="Y349">
            <v>-102693.27952000001</v>
          </cell>
          <cell r="Z349">
            <v>-209667.435544796</v>
          </cell>
          <cell r="AA349">
            <v>-299924.95191959199</v>
          </cell>
          <cell r="AB349">
            <v>-414455.06788438797</v>
          </cell>
          <cell r="AC349">
            <v>-111201.153415612</v>
          </cell>
          <cell r="AD349">
            <v>-231353.00335091102</v>
          </cell>
          <cell r="AE349">
            <v>-334136.70794552099</v>
          </cell>
          <cell r="AF349">
            <v>-468736.03128013096</v>
          </cell>
          <cell r="AG349">
            <v>-136689.90085460999</v>
          </cell>
          <cell r="AH349">
            <v>-281535.37161547999</v>
          </cell>
          <cell r="AI349">
            <v>-406134.77516547998</v>
          </cell>
        </row>
        <row r="350">
          <cell r="A350" t="str">
            <v>MFkostnYTD</v>
          </cell>
          <cell r="B350" t="str">
            <v>Rörelsens kostnader före kreditförluster</v>
          </cell>
          <cell r="C350" t="str">
            <v>Marknadsföring</v>
          </cell>
          <cell r="D350">
            <v>-92135.154363001828</v>
          </cell>
          <cell r="E350">
            <v>-3587.8084099999996</v>
          </cell>
          <cell r="F350">
            <v>-8498.5386599999983</v>
          </cell>
          <cell r="G350">
            <v>-12152.539449999998</v>
          </cell>
          <cell r="H350">
            <v>-19571.627529999998</v>
          </cell>
          <cell r="I350">
            <v>-6875.6804699999993</v>
          </cell>
          <cell r="J350">
            <v>-10582.98893</v>
          </cell>
          <cell r="K350">
            <v>-14392.379720000001</v>
          </cell>
          <cell r="L350">
            <v>-18239.82662</v>
          </cell>
          <cell r="M350">
            <v>-4887.9782999999998</v>
          </cell>
          <cell r="N350">
            <v>-8880.5183199999992</v>
          </cell>
          <cell r="O350">
            <v>-12452.275559999998</v>
          </cell>
          <cell r="P350">
            <v>-21665.55618</v>
          </cell>
          <cell r="Q350">
            <v>-4443.44956</v>
          </cell>
          <cell r="R350">
            <v>-6791.1168799999996</v>
          </cell>
          <cell r="S350">
            <v>-10430.32718</v>
          </cell>
          <cell r="T350">
            <v>-18306.41388</v>
          </cell>
          <cell r="U350">
            <v>-4897.5586900000017</v>
          </cell>
          <cell r="V350">
            <v>-8117.9307900000013</v>
          </cell>
          <cell r="W350">
            <v>-13057.002740000002</v>
          </cell>
          <cell r="X350">
            <v>-16853.893480000002</v>
          </cell>
          <cell r="Y350">
            <v>-8000.3054800000009</v>
          </cell>
          <cell r="Z350">
            <v>-11452.26007</v>
          </cell>
          <cell r="AA350">
            <v>-15906.64407</v>
          </cell>
          <cell r="AB350">
            <v>-18586.831699999999</v>
          </cell>
          <cell r="AC350">
            <v>-7914.3789499999993</v>
          </cell>
          <cell r="AD350">
            <v>-10213.37529</v>
          </cell>
          <cell r="AE350">
            <v>-16988.927159999999</v>
          </cell>
          <cell r="AF350">
            <v>-21814.807560000001</v>
          </cell>
          <cell r="AG350">
            <v>-9324.7276600000005</v>
          </cell>
          <cell r="AH350">
            <v>-12323.129351850081</v>
          </cell>
          <cell r="AI350">
            <v>-16975.195184625201</v>
          </cell>
        </row>
        <row r="351">
          <cell r="A351" t="str">
            <v>CourtPerDagQ</v>
          </cell>
          <cell r="B351" t="str">
            <v>Check</v>
          </cell>
          <cell r="C351" t="str">
            <v>Avskrivningar</v>
          </cell>
          <cell r="D351">
            <v>-1.6007106751203537E-10</v>
          </cell>
          <cell r="E351">
            <v>-2091.2610400000003</v>
          </cell>
          <cell r="F351">
            <v>-3907.5343899999998</v>
          </cell>
          <cell r="G351">
            <v>-5816.6201500000006</v>
          </cell>
          <cell r="H351">
            <v>-7460.7646199999999</v>
          </cell>
          <cell r="I351">
            <v>-1928</v>
          </cell>
          <cell r="J351">
            <v>-3956</v>
          </cell>
          <cell r="K351">
            <v>-6037</v>
          </cell>
          <cell r="L351">
            <v>-8220</v>
          </cell>
          <cell r="M351">
            <v>-2322.6096899999998</v>
          </cell>
          <cell r="N351">
            <v>-4290.5186400000002</v>
          </cell>
          <cell r="O351">
            <v>-6107.7731300000005</v>
          </cell>
          <cell r="P351">
            <v>-8059.0044199999993</v>
          </cell>
          <cell r="Q351">
            <v>-1971.1917599999979</v>
          </cell>
          <cell r="R351">
            <v>-4009.1808799999994</v>
          </cell>
          <cell r="S351">
            <v>-9127.0720099999999</v>
          </cell>
          <cell r="T351">
            <v>-12103.937610000001</v>
          </cell>
          <cell r="U351">
            <v>-4711.5806700000003</v>
          </cell>
          <cell r="V351">
            <v>-9550.7908200000002</v>
          </cell>
          <cell r="W351">
            <v>-14482.073780000017</v>
          </cell>
          <cell r="X351">
            <v>-19656.599200000026</v>
          </cell>
          <cell r="Y351">
            <v>-13607.147269999999</v>
          </cell>
          <cell r="Z351">
            <v>-27283.946859999993</v>
          </cell>
          <cell r="AA351">
            <v>-40881.436889999997</v>
          </cell>
          <cell r="AB351">
            <v>-63125.238150000179</v>
          </cell>
          <cell r="AC351">
            <v>-14416.619379999998</v>
          </cell>
          <cell r="AD351">
            <v>-31067.60022</v>
          </cell>
          <cell r="AE351">
            <v>-50168.808179999993</v>
          </cell>
          <cell r="AF351">
            <v>-84189.470720000012</v>
          </cell>
          <cell r="AG351">
            <v>-16981.514320000028</v>
          </cell>
          <cell r="AH351">
            <v>-34276.517640000056</v>
          </cell>
          <cell r="AI351">
            <v>-51987.406860000468</v>
          </cell>
        </row>
        <row r="352">
          <cell r="A352" t="str">
            <v>ÖvrkostnYTD</v>
          </cell>
          <cell r="B352" t="str">
            <v>Check</v>
          </cell>
          <cell r="C352" t="str">
            <v>Övriga kostnader</v>
          </cell>
          <cell r="D352">
            <v>-1.6007106751203537E-10</v>
          </cell>
          <cell r="E352">
            <v>-28609.302093001799</v>
          </cell>
          <cell r="F352">
            <v>-56911.135818951603</v>
          </cell>
          <cell r="G352">
            <v>-91167.561300794303</v>
          </cell>
          <cell r="H352">
            <v>-121891.3833699254</v>
          </cell>
          <cell r="I352">
            <v>-31225.4125376999</v>
          </cell>
          <cell r="J352">
            <v>-60786.562134493797</v>
          </cell>
          <cell r="K352">
            <v>-89493.253407618904</v>
          </cell>
          <cell r="L352">
            <v>-118355.2673074108</v>
          </cell>
          <cell r="M352">
            <v>-29999.751674187632</v>
          </cell>
          <cell r="N352">
            <v>-59698.617827500631</v>
          </cell>
          <cell r="O352">
            <v>-89103.537927087586</v>
          </cell>
          <cell r="P352">
            <v>-123078.98314770788</v>
          </cell>
          <cell r="Q352">
            <v>-36179.21473303315</v>
          </cell>
          <cell r="R352">
            <v>-75591.809442521509</v>
          </cell>
          <cell r="S352">
            <v>-116291.62732749441</v>
          </cell>
          <cell r="T352">
            <v>-164352.03021936212</v>
          </cell>
          <cell r="U352">
            <v>-52112.894749416999</v>
          </cell>
          <cell r="V352">
            <v>-99685.8095230943</v>
          </cell>
          <cell r="W352">
            <v>-141658.56902443292</v>
          </cell>
          <cell r="X352">
            <v>-225446.7752203893</v>
          </cell>
          <cell r="Y352">
            <v>-39940.693621883001</v>
          </cell>
          <cell r="Z352">
            <v>-81634.104940519901</v>
          </cell>
          <cell r="AA352">
            <v>-121734.3091567212</v>
          </cell>
          <cell r="AB352">
            <v>-169354.9575720586</v>
          </cell>
          <cell r="AC352">
            <v>-45357.766575627902</v>
          </cell>
          <cell r="AD352">
            <v>-91642.968364300104</v>
          </cell>
          <cell r="AE352">
            <v>-140171.70676762951</v>
          </cell>
          <cell r="AF352">
            <v>-187852.53861902261</v>
          </cell>
          <cell r="AG352">
            <v>-39444.136012636096</v>
          </cell>
          <cell r="AH352">
            <v>-90662.582360969885</v>
          </cell>
          <cell r="AI352">
            <v>-136161.84677441558</v>
          </cell>
        </row>
        <row r="353">
          <cell r="A353" t="str">
            <v>HandelsdagarQ</v>
          </cell>
          <cell r="B353" t="str">
            <v xml:space="preserve">Resultat före kreditförluster </v>
          </cell>
          <cell r="C353" t="str">
            <v>Rörelsens kostnader före kreditförluster</v>
          </cell>
          <cell r="D353">
            <v>76030.062679499344</v>
          </cell>
          <cell r="E353">
            <v>-92135.154363001828</v>
          </cell>
          <cell r="F353">
            <v>-185403.1264389517</v>
          </cell>
          <cell r="G353">
            <v>-275965.17495079455</v>
          </cell>
          <cell r="H353">
            <v>-382741.45700992568</v>
          </cell>
          <cell r="I353">
            <v>-104344.54115769979</v>
          </cell>
          <cell r="J353">
            <v>-208202.23847449379</v>
          </cell>
          <cell r="K353">
            <v>-301091.97149761906</v>
          </cell>
          <cell r="L353">
            <v>-410997.77459741104</v>
          </cell>
          <cell r="M353">
            <v>-109438.99295418766</v>
          </cell>
          <cell r="N353">
            <v>-218717.05565750063</v>
          </cell>
          <cell r="O353">
            <v>-315060.71441446419</v>
          </cell>
          <cell r="P353">
            <v>-443246.09830114938</v>
          </cell>
          <cell r="Q353">
            <v>-124095.55955909807</v>
          </cell>
          <cell r="R353">
            <v>-254602.09329908004</v>
          </cell>
          <cell r="S353">
            <v>-377576.84738405299</v>
          </cell>
          <cell r="T353">
            <v>-534835.94244592078</v>
          </cell>
          <cell r="U353">
            <v>-152156.37980941701</v>
          </cell>
          <cell r="V353">
            <v>-305223.46542309423</v>
          </cell>
          <cell r="W353">
            <v>-439779.62574443285</v>
          </cell>
          <cell r="X353">
            <v>-629313.69727038895</v>
          </cell>
          <cell r="Y353">
            <v>-164241.425891883</v>
          </cell>
          <cell r="Z353">
            <v>-330037.74741531588</v>
          </cell>
          <cell r="AA353">
            <v>-478447.34203631314</v>
          </cell>
          <cell r="AB353">
            <v>-665522.09530644678</v>
          </cell>
          <cell r="AC353">
            <v>-178889.91832123991</v>
          </cell>
          <cell r="AD353">
            <v>-364276.94722521113</v>
          </cell>
          <cell r="AE353">
            <v>-541466.15005315049</v>
          </cell>
          <cell r="AF353">
            <v>-762592.84817915352</v>
          </cell>
          <cell r="AG353">
            <v>-202440.27884724611</v>
          </cell>
          <cell r="AH353">
            <v>-418797.60096830002</v>
          </cell>
          <cell r="AI353">
            <v>-611259.22398452123</v>
          </cell>
        </row>
        <row r="354">
          <cell r="A354" t="str">
            <v>SnittAnställdaQ</v>
          </cell>
          <cell r="B354" t="str">
            <v xml:space="preserve">Resultat före kreditförluster </v>
          </cell>
          <cell r="C354" t="str">
            <v>Check</v>
          </cell>
          <cell r="D354">
            <v>76030.062679499344</v>
          </cell>
          <cell r="E354">
            <v>-1.6007106751203537E-10</v>
          </cell>
          <cell r="F354">
            <v>1.2906999997212552</v>
          </cell>
          <cell r="G354">
            <v>0.22399999859044328</v>
          </cell>
          <cell r="H354">
            <v>1.4649999967077747</v>
          </cell>
          <cell r="I354">
            <v>1.5411576997867087</v>
          </cell>
          <cell r="J354">
            <v>0.2384744937880896</v>
          </cell>
          <cell r="K354">
            <v>-2.8502380941063166E-2</v>
          </cell>
          <cell r="L354">
            <v>-0.23412133497186005</v>
          </cell>
          <cell r="M354">
            <v>0.22937000067031477</v>
          </cell>
          <cell r="N354">
            <v>0.22937000062665902</v>
          </cell>
          <cell r="O354">
            <v>0.22936999826924875</v>
          </cell>
          <cell r="P354">
            <v>0.22936999739613384</v>
          </cell>
          <cell r="Q354">
            <v>1.9999875803478062E-5</v>
          </cell>
          <cell r="R354">
            <v>1.9998988136649132E-5</v>
          </cell>
          <cell r="S354">
            <v>2.0001956727355719E-5</v>
          </cell>
          <cell r="T354">
            <v>2.1000334527343512E-4</v>
          </cell>
          <cell r="U354">
            <v>9.8953023552894592E-10</v>
          </cell>
          <cell r="V354">
            <v>3.332000004244037</v>
          </cell>
          <cell r="W354">
            <v>4.0004786569625139E-5</v>
          </cell>
          <cell r="X354">
            <v>3.9999955333769321E-5</v>
          </cell>
          <cell r="Y354">
            <v>2.9103830456733704E-11</v>
          </cell>
          <cell r="Z354">
            <v>0.29999999795109034</v>
          </cell>
          <cell r="AA354">
            <v>0.30000000313157216</v>
          </cell>
          <cell r="AB354">
            <v>-1.5133991837501526E-9</v>
          </cell>
          <cell r="AC354">
            <v>-8.7311491370201111E-11</v>
          </cell>
          <cell r="AD354">
            <v>-1.862645149230957E-9</v>
          </cell>
          <cell r="AE354">
            <v>-2.5611370801925659E-9</v>
          </cell>
          <cell r="AF354">
            <v>3.3332651946693659E-4</v>
          </cell>
          <cell r="AG354">
            <v>-4.0745362639427185E-10</v>
          </cell>
          <cell r="AH354">
            <v>-6.0535967350006104E-9</v>
          </cell>
          <cell r="AI354">
            <v>-9.1968104243278503E-9</v>
          </cell>
        </row>
        <row r="355">
          <cell r="A355" t="str">
            <v>DriftstillgQ</v>
          </cell>
          <cell r="B355" t="str">
            <v>Kreditförluster, netto</v>
          </cell>
          <cell r="C355" t="str">
            <v>Driftstillgänglighet plattform, %</v>
          </cell>
          <cell r="D355">
            <v>-114.011</v>
          </cell>
          <cell r="E355">
            <v>0.997</v>
          </cell>
          <cell r="F355">
            <v>0.996</v>
          </cell>
          <cell r="G355">
            <v>0.999</v>
          </cell>
          <cell r="H355">
            <v>0.998</v>
          </cell>
          <cell r="I355">
            <v>0.998</v>
          </cell>
          <cell r="J355">
            <v>1</v>
          </cell>
          <cell r="K355">
            <v>1</v>
          </cell>
          <cell r="L355">
            <v>1</v>
          </cell>
          <cell r="M355">
            <v>0.99960000000000004</v>
          </cell>
          <cell r="N355">
            <v>0.99970000000000003</v>
          </cell>
          <cell r="O355">
            <v>1</v>
          </cell>
          <cell r="P355">
            <v>0.99609999999999999</v>
          </cell>
          <cell r="Q355">
            <v>0.99950000000000006</v>
          </cell>
          <cell r="R355">
            <v>1</v>
          </cell>
          <cell r="S355">
            <v>1</v>
          </cell>
          <cell r="T355">
            <v>0.99809999999999999</v>
          </cell>
          <cell r="U355">
            <v>1</v>
          </cell>
          <cell r="V355">
            <v>1</v>
          </cell>
          <cell r="W355">
            <v>1</v>
          </cell>
          <cell r="X355">
            <v>1</v>
          </cell>
          <cell r="Y355">
            <v>0.99900404606286963</v>
          </cell>
          <cell r="Z355">
            <v>0.99770000000000003</v>
          </cell>
          <cell r="AA355">
            <v>0.99939999999999996</v>
          </cell>
          <cell r="AB355">
            <v>0.99919999999999998</v>
          </cell>
          <cell r="AC355">
            <v>0.99809999999999999</v>
          </cell>
          <cell r="AD355">
            <v>1</v>
          </cell>
          <cell r="AE355">
            <v>0.998</v>
          </cell>
          <cell r="AF355">
            <v>1</v>
          </cell>
          <cell r="AG355">
            <v>0.99945701357466066</v>
          </cell>
          <cell r="AH355">
            <v>1</v>
          </cell>
          <cell r="AI355">
            <v>0.99984917043740573</v>
          </cell>
        </row>
        <row r="356">
          <cell r="A356" t="str">
            <v>CourtageIntYTD</v>
          </cell>
          <cell r="B356" t="str">
            <v>Andelar i ägarintressens resultat</v>
          </cell>
          <cell r="C356" t="str">
            <v xml:space="preserve">Resultat före kreditförluster </v>
          </cell>
          <cell r="D356">
            <v>0</v>
          </cell>
          <cell r="E356">
            <v>76030.062679499344</v>
          </cell>
          <cell r="F356">
            <v>143017.24559614446</v>
          </cell>
          <cell r="G356">
            <v>214196.72544100328</v>
          </cell>
          <cell r="H356">
            <v>295328.82307476277</v>
          </cell>
          <cell r="I356">
            <v>115013.24784574415</v>
          </cell>
          <cell r="J356">
            <v>236215.33300395025</v>
          </cell>
          <cell r="K356">
            <v>344584.35761582491</v>
          </cell>
          <cell r="L356">
            <v>484842.5709510328</v>
          </cell>
          <cell r="M356">
            <v>114637.44108581189</v>
          </cell>
          <cell r="N356">
            <v>226034.04687249893</v>
          </cell>
          <cell r="O356">
            <v>348381.70716553472</v>
          </cell>
          <cell r="P356">
            <v>465380.70134884916</v>
          </cell>
          <cell r="Q356">
            <v>120391.20245090345</v>
          </cell>
          <cell r="R356">
            <v>223435.73496091459</v>
          </cell>
          <cell r="S356">
            <v>327131.19812594313</v>
          </cell>
          <cell r="T356">
            <v>440660.63318407326</v>
          </cell>
          <cell r="U356">
            <v>119155.63107057847</v>
          </cell>
          <cell r="V356">
            <v>209772.41185689543</v>
          </cell>
          <cell r="W356">
            <v>342305.0911455467</v>
          </cell>
          <cell r="X356">
            <v>419683.11813958385</v>
          </cell>
          <cell r="Y356">
            <v>103410.93350078459</v>
          </cell>
          <cell r="Z356">
            <v>221713.63569912309</v>
          </cell>
          <cell r="AA356">
            <v>386333.2340916947</v>
          </cell>
          <cell r="AB356">
            <v>527927.84169353056</v>
          </cell>
          <cell r="AC356">
            <v>362765.06242483447</v>
          </cell>
          <cell r="AD356">
            <v>703022.21570389904</v>
          </cell>
          <cell r="AE356">
            <v>1101233.4222098324</v>
          </cell>
          <cell r="AF356">
            <v>1586188.3923981087</v>
          </cell>
          <cell r="AG356">
            <v>754306.81720515562</v>
          </cell>
          <cell r="AH356">
            <v>1291516.5806876025</v>
          </cell>
          <cell r="AI356">
            <v>1865989.1080448842</v>
          </cell>
        </row>
        <row r="357">
          <cell r="A357" t="str">
            <v>FondprovisbruttoYTD</v>
          </cell>
          <cell r="B357" t="str">
            <v>Rörelseresultat</v>
          </cell>
          <cell r="C357" t="str">
            <v>Ekonomisk översikt - YTD (kSEK)</v>
          </cell>
          <cell r="D357">
            <v>0</v>
          </cell>
          <cell r="E357">
            <v>16942.447290001099</v>
          </cell>
          <cell r="F357">
            <v>37116.726230095999</v>
          </cell>
          <cell r="G357">
            <v>55796.464174297696</v>
          </cell>
          <cell r="H357">
            <v>86953.231054688295</v>
          </cell>
          <cell r="I357">
            <v>23109.878378443798</v>
          </cell>
          <cell r="J357">
            <v>60334.555438443895</v>
          </cell>
          <cell r="K357">
            <v>82388.448548443703</v>
          </cell>
          <cell r="L357">
            <v>118090.4485484437</v>
          </cell>
          <cell r="M357">
            <v>30445.804479999599</v>
          </cell>
          <cell r="N357">
            <v>76304.762759999605</v>
          </cell>
          <cell r="O357">
            <v>112205.89167999901</v>
          </cell>
          <cell r="P357">
            <v>157448.05029999852</v>
          </cell>
          <cell r="Q357">
            <v>41317.276430001599</v>
          </cell>
          <cell r="R357">
            <v>86843.291219994688</v>
          </cell>
          <cell r="S357">
            <v>120887.16473999619</v>
          </cell>
          <cell r="T357">
            <v>178910.6555199943</v>
          </cell>
          <cell r="U357">
            <v>54941.226779995399</v>
          </cell>
          <cell r="V357">
            <v>110246.12688998958</v>
          </cell>
          <cell r="W357">
            <v>161093.4559799791</v>
          </cell>
          <cell r="X357">
            <v>222269.04749997263</v>
          </cell>
          <cell r="Y357">
            <v>21802.775232667474</v>
          </cell>
          <cell r="Z357">
            <v>47150.462874438992</v>
          </cell>
          <cell r="AA357">
            <v>70522.324818008055</v>
          </cell>
          <cell r="AB357">
            <v>105640.24423997727</v>
          </cell>
          <cell r="AC357">
            <v>96299.049140000017</v>
          </cell>
          <cell r="AD357">
            <v>184379.41988</v>
          </cell>
          <cell r="AE357">
            <v>293340.86057000002</v>
          </cell>
          <cell r="AF357">
            <v>417976.28688000003</v>
          </cell>
          <cell r="AG357">
            <v>151675.26053000006</v>
          </cell>
          <cell r="AH357">
            <v>318819.32798000006</v>
          </cell>
          <cell r="AI357">
            <v>498054.83956000005</v>
          </cell>
        </row>
        <row r="358">
          <cell r="A358" t="str">
            <v>BruttocourtageYTD</v>
          </cell>
          <cell r="B358" t="str">
            <v>Check</v>
          </cell>
          <cell r="C358" t="str">
            <v>Kreditförluster, netto</v>
          </cell>
          <cell r="D358">
            <v>0.20466999970085453</v>
          </cell>
          <cell r="E358">
            <v>-114.011</v>
          </cell>
          <cell r="F358">
            <v>-216.309</v>
          </cell>
          <cell r="G358">
            <v>-125.58</v>
          </cell>
          <cell r="H358">
            <v>390.80300000000005</v>
          </cell>
          <cell r="I358">
            <v>-100.98399999999999</v>
          </cell>
          <cell r="J358">
            <v>-317.00599999999997</v>
          </cell>
          <cell r="K358">
            <v>-362.93199999999996</v>
          </cell>
          <cell r="L358">
            <v>-215.66199999999995</v>
          </cell>
          <cell r="M358">
            <v>-131.101</v>
          </cell>
          <cell r="N358">
            <v>-352.74900000000002</v>
          </cell>
          <cell r="O358">
            <v>-522.67399999999998</v>
          </cell>
          <cell r="P358">
            <v>-504.995</v>
          </cell>
          <cell r="Q358">
            <v>214.654</v>
          </cell>
          <cell r="R358">
            <v>283.20799999999997</v>
          </cell>
          <cell r="S358">
            <v>365.36500000000001</v>
          </cell>
          <cell r="T358">
            <v>390.65300000000002</v>
          </cell>
          <cell r="U358">
            <v>351.78980999999959</v>
          </cell>
          <cell r="V358">
            <v>-349.31219000000038</v>
          </cell>
          <cell r="W358">
            <v>-786.8331900000004</v>
          </cell>
          <cell r="X358">
            <v>-1160.9762900000001</v>
          </cell>
          <cell r="Y358">
            <v>-1181.4269999999999</v>
          </cell>
          <cell r="Z358">
            <v>470.39859999999794</v>
          </cell>
          <cell r="AA358">
            <v>16.032559999998853</v>
          </cell>
          <cell r="AB358">
            <v>329.80079999999907</v>
          </cell>
          <cell r="AC358">
            <v>522.57983000000013</v>
          </cell>
          <cell r="AD358">
            <v>-4444.8779500000001</v>
          </cell>
          <cell r="AE358">
            <v>-4855.673420000001</v>
          </cell>
          <cell r="AF358">
            <v>-3871.4396300000017</v>
          </cell>
          <cell r="AG358">
            <v>1434.9887600000015</v>
          </cell>
          <cell r="AH358">
            <v>575.65556000000038</v>
          </cell>
          <cell r="AI358">
            <v>53.251589999999737</v>
          </cell>
        </row>
        <row r="359">
          <cell r="A359" t="str">
            <v>CourtageIntYTD</v>
          </cell>
          <cell r="B359" t="str">
            <v>Check</v>
          </cell>
          <cell r="C359" t="str">
            <v>Andelar i ägarintressens resultat</v>
          </cell>
          <cell r="D359">
            <v>0.20466999970085453</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-655.20000000000005</v>
          </cell>
          <cell r="Y359">
            <v>-2265.2460000000001</v>
          </cell>
          <cell r="Z359">
            <v>-4759.8389999999999</v>
          </cell>
          <cell r="AA359">
            <v>-6400.6119999999992</v>
          </cell>
          <cell r="AB359">
            <v>-8241.9470000000001</v>
          </cell>
          <cell r="AC359">
            <v>-2393.0970000000002</v>
          </cell>
          <cell r="AD359">
            <v>-4488.3339999999998</v>
          </cell>
          <cell r="AE359">
            <v>-5828.2510000000002</v>
          </cell>
          <cell r="AF359">
            <v>-5828.2510000000002</v>
          </cell>
          <cell r="AG359">
            <v>0</v>
          </cell>
          <cell r="AH359">
            <v>0</v>
          </cell>
          <cell r="AI359">
            <v>0</v>
          </cell>
        </row>
        <row r="360">
          <cell r="A360" t="str">
            <v>FondprovisbruttoYTD</v>
          </cell>
          <cell r="B360" t="str">
            <v>Nyckeltal YTD</v>
          </cell>
          <cell r="C360" t="str">
            <v>Rörelseresultat</v>
          </cell>
          <cell r="E360">
            <v>75916.051679499345</v>
          </cell>
          <cell r="F360">
            <v>142800.93659614446</v>
          </cell>
          <cell r="G360">
            <v>214071.14544100329</v>
          </cell>
          <cell r="H360">
            <v>295719.62607476278</v>
          </cell>
          <cell r="I360">
            <v>114912.26384574415</v>
          </cell>
          <cell r="J360">
            <v>235898.32700395025</v>
          </cell>
          <cell r="K360">
            <v>344221.42561582493</v>
          </cell>
          <cell r="L360">
            <v>484626.90895103279</v>
          </cell>
          <cell r="M360">
            <v>114506.3400858119</v>
          </cell>
          <cell r="N360">
            <v>225681.29787249892</v>
          </cell>
          <cell r="O360">
            <v>347859.03316553473</v>
          </cell>
          <cell r="P360">
            <v>464875.70634884917</v>
          </cell>
          <cell r="Q360">
            <v>120605.85645090345</v>
          </cell>
          <cell r="R360">
            <v>223718.9429609146</v>
          </cell>
          <cell r="S360">
            <v>327496.56312594312</v>
          </cell>
          <cell r="T360">
            <v>441051.28618407325</v>
          </cell>
          <cell r="U360">
            <v>119507.42088057847</v>
          </cell>
          <cell r="V360">
            <v>209423.09966689543</v>
          </cell>
          <cell r="W360">
            <v>341518.25795554672</v>
          </cell>
          <cell r="X360">
            <v>417866.94184958382</v>
          </cell>
          <cell r="Y360">
            <v>99964.2605007846</v>
          </cell>
          <cell r="Z360">
            <v>217424.19529912306</v>
          </cell>
          <cell r="AA360">
            <v>379948.6546516947</v>
          </cell>
          <cell r="AB360">
            <v>520015.69549353054</v>
          </cell>
          <cell r="AC360">
            <v>360894.54525483446</v>
          </cell>
          <cell r="AD360">
            <v>694089.00375389901</v>
          </cell>
          <cell r="AE360">
            <v>1090549.4977898325</v>
          </cell>
          <cell r="AF360">
            <v>1576488.7017681089</v>
          </cell>
          <cell r="AG360">
            <v>755741.8059651556</v>
          </cell>
          <cell r="AH360">
            <v>1292092.2362476026</v>
          </cell>
          <cell r="AI360">
            <v>1866042.3596348842</v>
          </cell>
        </row>
        <row r="361">
          <cell r="A361" t="str">
            <v>FondprovisYTD</v>
          </cell>
          <cell r="B361" t="str">
            <v>Nyckeltal YTD</v>
          </cell>
          <cell r="C361" t="str">
            <v>Check</v>
          </cell>
          <cell r="D361">
            <v>0.45143796849798884</v>
          </cell>
          <cell r="E361">
            <v>0.20466999970085453</v>
          </cell>
          <cell r="F361">
            <v>-0.22650999849429354</v>
          </cell>
          <cell r="G361">
            <v>-0.31784999946830794</v>
          </cell>
          <cell r="H361">
            <v>-8.7170003564096987E-2</v>
          </cell>
          <cell r="I361">
            <v>0.73615425585012417</v>
          </cell>
          <cell r="J361">
            <v>0.67299604974687099</v>
          </cell>
          <cell r="K361">
            <v>-0.42561582493362948</v>
          </cell>
          <cell r="L361">
            <v>-0.67123977874871343</v>
          </cell>
          <cell r="M361">
            <v>0.22937000128149521</v>
          </cell>
          <cell r="N361">
            <v>0.33537000123760663</v>
          </cell>
          <cell r="O361">
            <v>0.45636999671114609</v>
          </cell>
          <cell r="P361">
            <v>0.45636999455746263</v>
          </cell>
          <cell r="Q361">
            <v>-0.21865000088291708</v>
          </cell>
          <cell r="R361">
            <v>-0.21866999479243532</v>
          </cell>
          <cell r="S361">
            <v>-0.26366999425226822</v>
          </cell>
          <cell r="T361">
            <v>0.36964001157321036</v>
          </cell>
          <cell r="U361">
            <v>6.1118043959140778E-9</v>
          </cell>
          <cell r="V361">
            <v>3.4567700170446187</v>
          </cell>
          <cell r="W361">
            <v>0.1248100241064094</v>
          </cell>
          <cell r="X361">
            <v>0.11881982686463743</v>
          </cell>
          <cell r="Y361">
            <v>8.934875950217247E-9</v>
          </cell>
          <cell r="Z361">
            <v>0.30003004940226674</v>
          </cell>
          <cell r="AA361">
            <v>0.2990300235687755</v>
          </cell>
          <cell r="AB361">
            <v>-9.6997444052249193E-4</v>
          </cell>
          <cell r="AC361">
            <v>8.0326572060585022E-9</v>
          </cell>
          <cell r="AD361">
            <v>-7.1699812542647123E-3</v>
          </cell>
          <cell r="AE361">
            <v>-7.1699733380228281E-3</v>
          </cell>
          <cell r="AF361">
            <v>3.6336365155875683E-4</v>
          </cell>
          <cell r="AG361">
            <v>-3.3527612686157227E-8</v>
          </cell>
          <cell r="AH361">
            <v>-3.6321580410003662E-8</v>
          </cell>
          <cell r="AI361">
            <v>-6.2165781855583191E-8</v>
          </cell>
        </row>
        <row r="362">
          <cell r="A362" t="str">
            <v>ValutanettoYTD</v>
          </cell>
          <cell r="B362" t="str">
            <v>Vinstmarginal, %</v>
          </cell>
          <cell r="C362" t="str">
            <v>Valutanetto</v>
          </cell>
          <cell r="D362">
            <v>0.45143796849798884</v>
          </cell>
          <cell r="E362">
            <v>168165.21704250117</v>
          </cell>
          <cell r="F362">
            <v>328420.37203509617</v>
          </cell>
          <cell r="G362">
            <v>490161.90039179783</v>
          </cell>
          <cell r="H362">
            <v>678070.28008468845</v>
          </cell>
          <cell r="I362">
            <v>219357.78900344393</v>
          </cell>
          <cell r="J362">
            <v>444417.57147844404</v>
          </cell>
          <cell r="K362">
            <v>645676.32911344396</v>
          </cell>
          <cell r="L362">
            <v>895840.34554844385</v>
          </cell>
          <cell r="M362">
            <v>224076.43403999956</v>
          </cell>
          <cell r="N362">
            <v>444751.10252999957</v>
          </cell>
          <cell r="O362">
            <v>663442.42157999892</v>
          </cell>
          <cell r="P362">
            <v>908626.79964999855</v>
          </cell>
          <cell r="Q362">
            <v>244486.76201000152</v>
          </cell>
          <cell r="R362">
            <v>478037.82825999463</v>
          </cell>
          <cell r="S362">
            <v>704708.04550999613</v>
          </cell>
          <cell r="T362">
            <v>975496.57562999404</v>
          </cell>
          <cell r="U362">
            <v>271312.01087999548</v>
          </cell>
          <cell r="V362">
            <v>514995.87727998965</v>
          </cell>
          <cell r="W362">
            <v>782084.71688997955</v>
          </cell>
          <cell r="X362">
            <v>1048996.8154099728</v>
          </cell>
          <cell r="Y362">
            <v>31567.26228000001</v>
          </cell>
          <cell r="Z362">
            <v>60885.028610000008</v>
          </cell>
          <cell r="AA362">
            <v>93794.952320000011</v>
          </cell>
          <cell r="AB362">
            <v>124635.17393000002</v>
          </cell>
          <cell r="AC362">
            <v>72656.789439999993</v>
          </cell>
          <cell r="AD362">
            <v>153204.60559999998</v>
          </cell>
          <cell r="AE362">
            <v>241180.52734999999</v>
          </cell>
          <cell r="AF362">
            <v>355193.85960999998</v>
          </cell>
          <cell r="AG362">
            <v>247285.86343999999</v>
          </cell>
          <cell r="AH362">
            <v>375971.34427</v>
          </cell>
          <cell r="AI362">
            <v>490425.07169000001</v>
          </cell>
        </row>
        <row r="363">
          <cell r="A363" t="str">
            <v>JusRörResYTD</v>
          </cell>
          <cell r="B363" t="str">
            <v>K/I-tal, %</v>
          </cell>
          <cell r="C363" t="str">
            <v>Räntenetto</v>
          </cell>
          <cell r="D363">
            <v>0.38758207059313593</v>
          </cell>
          <cell r="E363">
            <v>49235.587370000001</v>
          </cell>
          <cell r="F363">
            <v>101495.55905000001</v>
          </cell>
          <cell r="G363">
            <v>146971.54954000001</v>
          </cell>
          <cell r="H363">
            <v>191509.71055000002</v>
          </cell>
          <cell r="I363">
            <v>43277.581319999998</v>
          </cell>
          <cell r="J363">
            <v>79449.647020000004</v>
          </cell>
          <cell r="K363">
            <v>108309.04826000001</v>
          </cell>
          <cell r="L363">
            <v>138719.62313000002</v>
          </cell>
          <cell r="M363">
            <v>31476.233399999976</v>
          </cell>
          <cell r="N363">
            <v>58431.423829999971</v>
          </cell>
          <cell r="O363">
            <v>83758.328629999945</v>
          </cell>
          <cell r="P363">
            <v>114268.73663999999</v>
          </cell>
          <cell r="Q363">
            <v>28987.895820000005</v>
          </cell>
          <cell r="R363">
            <v>55769.780660000019</v>
          </cell>
          <cell r="S363">
            <v>80969.958630000037</v>
          </cell>
          <cell r="T363">
            <v>107508.67403000002</v>
          </cell>
          <cell r="U363">
            <v>22673.125290000022</v>
          </cell>
          <cell r="V363">
            <v>45032.178330000039</v>
          </cell>
          <cell r="W363">
            <v>69528.191820000036</v>
          </cell>
          <cell r="X363">
            <v>90557.934590000077</v>
          </cell>
          <cell r="Y363">
            <v>30276.147699999987</v>
          </cell>
          <cell r="Z363">
            <v>72256.318069999936</v>
          </cell>
          <cell r="AA363">
            <v>117005.66653999993</v>
          </cell>
          <cell r="AB363">
            <v>165333.36158999996</v>
          </cell>
          <cell r="AC363">
            <v>63672.363070000065</v>
          </cell>
          <cell r="AD363">
            <v>137093.16443</v>
          </cell>
          <cell r="AE363">
            <v>210700.09041</v>
          </cell>
          <cell r="AF363">
            <v>283316.14986</v>
          </cell>
          <cell r="AG363">
            <v>76390.721080000032</v>
          </cell>
          <cell r="AH363">
            <v>156384.88946000003</v>
          </cell>
          <cell r="AI363">
            <v>239229.96405000007</v>
          </cell>
        </row>
        <row r="364">
          <cell r="A364" t="str">
            <v>ÖvrIntYTD</v>
          </cell>
          <cell r="B364" t="str">
            <v>Avkastning på eget kapital, % (årsbasis)</v>
          </cell>
          <cell r="C364" t="str">
            <v>Övriga intäkter</v>
          </cell>
          <cell r="D364">
            <v>0.54788406216182828</v>
          </cell>
          <cell r="E364">
            <v>16942.447290001099</v>
          </cell>
          <cell r="F364">
            <v>37116.726230095999</v>
          </cell>
          <cell r="G364">
            <v>55796.464174297696</v>
          </cell>
          <cell r="H364">
            <v>86953.231054688295</v>
          </cell>
          <cell r="I364">
            <v>23109.878378443798</v>
          </cell>
          <cell r="J364">
            <v>60334.555438443895</v>
          </cell>
          <cell r="K364">
            <v>82388.448548443703</v>
          </cell>
          <cell r="L364">
            <v>118090.4485484437</v>
          </cell>
          <cell r="M364">
            <v>30445.804479999599</v>
          </cell>
          <cell r="N364">
            <v>76304.762759999605</v>
          </cell>
          <cell r="O364">
            <v>112205.89167999901</v>
          </cell>
          <cell r="P364">
            <v>157448.05029999852</v>
          </cell>
          <cell r="Q364">
            <v>41317.276430001599</v>
          </cell>
          <cell r="R364">
            <v>86843.291219994688</v>
          </cell>
          <cell r="S364">
            <v>120887.16473999619</v>
          </cell>
          <cell r="T364">
            <v>178910.6555199943</v>
          </cell>
          <cell r="U364">
            <v>54941.226779995399</v>
          </cell>
          <cell r="V364">
            <v>110246.12688998958</v>
          </cell>
          <cell r="W364">
            <v>161093.4559799791</v>
          </cell>
          <cell r="X364">
            <v>222269.04749997263</v>
          </cell>
          <cell r="Y364">
            <v>21802.775232667474</v>
          </cell>
          <cell r="Z364">
            <v>47150.462874438992</v>
          </cell>
          <cell r="AA364">
            <v>70522.324818008055</v>
          </cell>
          <cell r="AB364">
            <v>105640.24423997727</v>
          </cell>
          <cell r="AC364">
            <v>41174.563777146119</v>
          </cell>
          <cell r="AD364">
            <v>64704.825326791062</v>
          </cell>
          <cell r="AE364">
            <v>86860.458637270378</v>
          </cell>
          <cell r="AF364">
            <v>190251.35698726238</v>
          </cell>
          <cell r="AG364">
            <v>44176.553666838037</v>
          </cell>
          <cell r="AH364">
            <v>93926.006763646321</v>
          </cell>
          <cell r="AI364">
            <v>160503.99938045611</v>
          </cell>
        </row>
        <row r="365">
          <cell r="A365" t="str">
            <v>PersonalkostnYTD</v>
          </cell>
          <cell r="B365" t="str">
            <v>Avkastning på tillgångar, % (årsbasis)</v>
          </cell>
          <cell r="C365" t="str">
            <v>Nyckeltal YTD</v>
          </cell>
          <cell r="D365">
            <v>4.4350109064558727E-3</v>
          </cell>
          <cell r="E365">
            <v>168165.21704250117</v>
          </cell>
          <cell r="F365">
            <v>328420.37203509617</v>
          </cell>
          <cell r="G365">
            <v>490161.90039179783</v>
          </cell>
          <cell r="H365">
            <v>678070.28008468845</v>
          </cell>
          <cell r="I365">
            <v>219357.78900344393</v>
          </cell>
          <cell r="J365">
            <v>444417.57147844404</v>
          </cell>
          <cell r="K365">
            <v>645676.32911344396</v>
          </cell>
          <cell r="L365">
            <v>895840.34554844385</v>
          </cell>
          <cell r="M365">
            <v>224076.43403999956</v>
          </cell>
          <cell r="N365">
            <v>444751.10252999957</v>
          </cell>
          <cell r="O365">
            <v>663442.42157999892</v>
          </cell>
          <cell r="P365">
            <v>908626.79964999855</v>
          </cell>
          <cell r="Q365">
            <v>244486.76201000152</v>
          </cell>
          <cell r="R365">
            <v>478037.82825999463</v>
          </cell>
          <cell r="S365">
            <v>704708.04550999613</v>
          </cell>
          <cell r="T365">
            <v>975496.57562999404</v>
          </cell>
          <cell r="U365">
            <v>271312.01087999548</v>
          </cell>
          <cell r="V365">
            <v>514995.87727998965</v>
          </cell>
          <cell r="W365">
            <v>782084.71688997955</v>
          </cell>
          <cell r="X365">
            <v>1048996.8154099728</v>
          </cell>
          <cell r="Y365">
            <v>267652.3593926676</v>
          </cell>
          <cell r="Z365">
            <v>551751.38311443897</v>
          </cell>
          <cell r="AA365">
            <v>864780.57612800784</v>
          </cell>
          <cell r="AB365">
            <v>1193449.9369999773</v>
          </cell>
          <cell r="AC365">
            <v>541654.98074607435</v>
          </cell>
          <cell r="AD365">
            <v>1067299.1629291102</v>
          </cell>
          <cell r="AE365">
            <v>1642699.5722629828</v>
          </cell>
          <cell r="AF365">
            <v>2348781.2405772624</v>
          </cell>
          <cell r="AG365">
            <v>956747.0960524017</v>
          </cell>
          <cell r="AH365">
            <v>1710314.1816559024</v>
          </cell>
          <cell r="AI365">
            <v>2477248.3320294055</v>
          </cell>
        </row>
        <row r="366">
          <cell r="A366" t="str">
            <v>RörelsemargYTD</v>
          </cell>
          <cell r="B366" t="str">
            <v>Kreditförlustnivå, %</v>
          </cell>
          <cell r="C366" t="str">
            <v>Rörelsemarginal, %</v>
          </cell>
          <cell r="D366">
            <v>4.4350109064558727E-3</v>
          </cell>
          <cell r="E366">
            <v>0.45143796849798884</v>
          </cell>
          <cell r="F366">
            <v>0.43481276421293047</v>
          </cell>
          <cell r="G366">
            <v>0.43673542163309553</v>
          </cell>
          <cell r="H366">
            <v>0.43612030275191432</v>
          </cell>
          <cell r="I366">
            <v>0.52386292664469336</v>
          </cell>
          <cell r="J366">
            <v>0.53080433285780504</v>
          </cell>
          <cell r="K366">
            <v>0.53311722907464421</v>
          </cell>
          <cell r="L366">
            <v>0.54097395115092339</v>
          </cell>
          <cell r="M366">
            <v>0.51101567171214657</v>
          </cell>
          <cell r="N366">
            <v>0.50743343450021694</v>
          </cell>
          <cell r="O366">
            <v>0.52432488366564034</v>
          </cell>
          <cell r="P366">
            <v>0.51162484615143922</v>
          </cell>
          <cell r="Q366">
            <v>0.49330174230971724</v>
          </cell>
          <cell r="R366">
            <v>0.46799398167051504</v>
          </cell>
          <cell r="S366">
            <v>0.46472638433216518</v>
          </cell>
          <cell r="T366">
            <v>0.45213022763178001</v>
          </cell>
          <cell r="U366">
            <v>0.44047965474496403</v>
          </cell>
          <cell r="V366">
            <v>0.40665666452412313</v>
          </cell>
          <cell r="W366">
            <v>0.43667689817473981</v>
          </cell>
          <cell r="X366">
            <v>0.39834917248080737</v>
          </cell>
          <cell r="Y366">
            <v>0.37348544480467133</v>
          </cell>
          <cell r="Z366">
            <v>0.39406243821274523</v>
          </cell>
          <cell r="AA366">
            <v>0.43935879759127006</v>
          </cell>
          <cell r="AB366">
            <v>0.43572476634703378</v>
          </cell>
          <cell r="AC366">
            <v>0.6662812271341837</v>
          </cell>
          <cell r="AD366">
            <v>0.65032281983792783</v>
          </cell>
          <cell r="AE366">
            <v>0.66387641038798884</v>
          </cell>
          <cell r="AF366">
            <v>0.67119435172424002</v>
          </cell>
          <cell r="AG366">
            <v>0.78990760367435253</v>
          </cell>
          <cell r="AH366">
            <v>0.75547069076899276</v>
          </cell>
          <cell r="AI366">
            <v>0.75327222366365154</v>
          </cell>
        </row>
        <row r="367">
          <cell r="A367" t="str">
            <v>VinstmargYTD</v>
          </cell>
          <cell r="B367" t="str">
            <v>Kreditförlustnivå, %</v>
          </cell>
          <cell r="C367" t="str">
            <v>Vinstmarginal, %</v>
          </cell>
          <cell r="E367">
            <v>0.38758207059313593</v>
          </cell>
          <cell r="F367">
            <v>0.36732434302650419</v>
          </cell>
          <cell r="G367">
            <v>0.36995572056204784</v>
          </cell>
          <cell r="H367">
            <v>0.36804433348850407</v>
          </cell>
          <cell r="I367">
            <v>0.45161540320117433</v>
          </cell>
          <cell r="J367">
            <v>0.45692568707838116</v>
          </cell>
          <cell r="K367">
            <v>0.45946573823403686</v>
          </cell>
          <cell r="L367">
            <v>0.46322459765004509</v>
          </cell>
          <cell r="M367">
            <v>0.43840480538117149</v>
          </cell>
          <cell r="N367">
            <v>0.43254730859157103</v>
          </cell>
          <cell r="O367">
            <v>0.44892583431741584</v>
          </cell>
          <cell r="P367">
            <v>0.43903363318347277</v>
          </cell>
          <cell r="Q367">
            <v>0.42215396966601104</v>
          </cell>
          <cell r="R367">
            <v>0.40114218461474321</v>
          </cell>
          <cell r="S367">
            <v>0.39802400894672285</v>
          </cell>
          <cell r="T367">
            <v>0.38805030271089258</v>
          </cell>
          <cell r="U367">
            <v>0.38195090418027405</v>
          </cell>
          <cell r="V367">
            <v>0.35505634744550657</v>
          </cell>
          <cell r="W367">
            <v>0.36976180996139324</v>
          </cell>
          <cell r="X367">
            <v>0.33276577298962046</v>
          </cell>
          <cell r="Y367">
            <v>0.32508028211752898</v>
          </cell>
          <cell r="Z367">
            <v>0.34093070909422851</v>
          </cell>
          <cell r="AA367">
            <v>0.37681830847341857</v>
          </cell>
          <cell r="AB367">
            <v>0.37448811289082828</v>
          </cell>
          <cell r="AC367">
            <v>0.56260366125516603</v>
          </cell>
          <cell r="AD367">
            <v>0.54854232145204163</v>
          </cell>
          <cell r="AE367">
            <v>0.55797503470938148</v>
          </cell>
          <cell r="AF367">
            <v>0.56821137795974486</v>
          </cell>
          <cell r="AG367">
            <v>0.66024353495455612</v>
          </cell>
          <cell r="AH367">
            <v>0.63281781065494114</v>
          </cell>
          <cell r="AI367">
            <v>0.63109355057839955</v>
          </cell>
        </row>
        <row r="368">
          <cell r="A368" t="str">
            <v>KItalYTD</v>
          </cell>
          <cell r="B368" t="str">
            <v>Investeringar, kSEK</v>
          </cell>
          <cell r="C368" t="str">
            <v>K/I-tal, %</v>
          </cell>
          <cell r="D368">
            <v>1967</v>
          </cell>
          <cell r="E368">
            <v>0.54788406216182828</v>
          </cell>
          <cell r="F368">
            <v>0.56452859820636425</v>
          </cell>
          <cell r="G368">
            <v>0.56300837702052831</v>
          </cell>
          <cell r="H368">
            <v>0.56445604442929531</v>
          </cell>
          <cell r="I368">
            <v>0.47567663671549121</v>
          </cell>
          <cell r="J368">
            <v>0.46848237470129472</v>
          </cell>
          <cell r="K368">
            <v>0.46632056944969302</v>
          </cell>
          <cell r="L368">
            <v>0.45878493443067353</v>
          </cell>
          <cell r="M368">
            <v>0.48839925560691017</v>
          </cell>
          <cell r="N368">
            <v>0.49177342768872256</v>
          </cell>
          <cell r="O368">
            <v>0.47488729541100067</v>
          </cell>
          <cell r="P368">
            <v>0.48781937575129036</v>
          </cell>
          <cell r="Q368">
            <v>0.50757623648235672</v>
          </cell>
          <cell r="R368">
            <v>0.53259845707139641</v>
          </cell>
          <cell r="S368">
            <v>0.53579207879457424</v>
          </cell>
          <cell r="T368">
            <v>0.54827023799958696</v>
          </cell>
          <cell r="U368">
            <v>0.56081696979023066</v>
          </cell>
          <cell r="V368">
            <v>0.59266505411328474</v>
          </cell>
          <cell r="W368">
            <v>0.56231703042726466</v>
          </cell>
          <cell r="X368">
            <v>0.59991948185858512</v>
          </cell>
          <cell r="Y368">
            <v>0.61363713088335636</v>
          </cell>
          <cell r="Z368">
            <v>0.59816333496873009</v>
          </cell>
          <cell r="AA368">
            <v>0.55325831289501337</v>
          </cell>
          <cell r="AB368">
            <v>0.55764559133523339</v>
          </cell>
          <cell r="AC368">
            <v>0.3302654358958072</v>
          </cell>
          <cell r="AD368">
            <v>0.34130725697624686</v>
          </cell>
          <cell r="AE368">
            <v>0.32961970743718705</v>
          </cell>
          <cell r="AF368">
            <v>0.32467597861461611</v>
          </cell>
          <cell r="AG368">
            <v>0.2115922584793147</v>
          </cell>
          <cell r="AH368">
            <v>0.2448658880690795</v>
          </cell>
          <cell r="AI368">
            <v>0.24674927260271448</v>
          </cell>
        </row>
        <row r="369">
          <cell r="A369" t="str">
            <v>AvkastEKYTD</v>
          </cell>
          <cell r="B369" t="str">
            <v>Investeringar, kSEK</v>
          </cell>
          <cell r="C369" t="str">
            <v>Avkastning på eget kapital, % (årsbasis)</v>
          </cell>
          <cell r="D369">
            <v>1967</v>
          </cell>
          <cell r="E369">
            <v>0.31549027690273829</v>
          </cell>
          <cell r="F369">
            <v>0.30983122103753125</v>
          </cell>
          <cell r="G369">
            <v>0.31373305323629669</v>
          </cell>
          <cell r="H369">
            <v>0.32016157587961291</v>
          </cell>
          <cell r="I369">
            <v>0.51920861909288973</v>
          </cell>
          <cell r="J369">
            <v>0.50031677282592912</v>
          </cell>
          <cell r="K369">
            <v>0.45958228978419841</v>
          </cell>
          <cell r="L369">
            <v>0.4541677712393315</v>
          </cell>
          <cell r="M369">
            <v>0.33444674058919976</v>
          </cell>
          <cell r="N369">
            <v>0.33523537113846363</v>
          </cell>
          <cell r="O369">
            <v>0.34162253085114297</v>
          </cell>
          <cell r="P369">
            <v>0.33480449477008317</v>
          </cell>
          <cell r="Q369">
            <v>0.34327321461708526</v>
          </cell>
          <cell r="R369">
            <v>0.32035760607461589</v>
          </cell>
          <cell r="S369">
            <v>0.30402713800348846</v>
          </cell>
          <cell r="T369">
            <v>0.2981845643597652</v>
          </cell>
          <cell r="U369">
            <v>0.30985705811978764</v>
          </cell>
          <cell r="V369">
            <v>0.27434441768181556</v>
          </cell>
          <cell r="W369">
            <v>0.27853772908359908</v>
          </cell>
          <cell r="X369">
            <v>0.24405359321823544</v>
          </cell>
          <cell r="Y369">
            <v>0.22970642780316533</v>
          </cell>
          <cell r="Z369">
            <v>0.24755104873852252</v>
          </cell>
          <cell r="AA369">
            <v>0.27161582984671928</v>
          </cell>
          <cell r="AB369">
            <v>0.26782113533933927</v>
          </cell>
          <cell r="AC369">
            <v>0.64446363733175116</v>
          </cell>
          <cell r="AD369">
            <v>0.58981685624332336</v>
          </cell>
          <cell r="AE369">
            <v>0.57033432009060203</v>
          </cell>
          <cell r="AF369">
            <v>0.56823781700884168</v>
          </cell>
          <cell r="AG369">
            <v>0.73859273380772583</v>
          </cell>
          <cell r="AH369">
            <v>0.5924501524158019</v>
          </cell>
          <cell r="AI369">
            <v>0.53331110124625369</v>
          </cell>
        </row>
        <row r="370">
          <cell r="A370" t="str">
            <v>AvkastTillgYTD</v>
          </cell>
          <cell r="B370" t="str">
            <v>Courtagenetto/Rörelseintäkter, %</v>
          </cell>
          <cell r="C370" t="str">
            <v>Avkastning på tillgångar, % (årsbasis)</v>
          </cell>
          <cell r="D370">
            <v>0.4604931920191831</v>
          </cell>
          <cell r="E370">
            <v>4.4350109064558727E-3</v>
          </cell>
          <cell r="F370">
            <v>3.9775224260552239E-3</v>
          </cell>
          <cell r="G370">
            <v>3.9123460133983273E-3</v>
          </cell>
          <cell r="H370">
            <v>3.9675897944400247E-3</v>
          </cell>
          <cell r="I370">
            <v>5.3668689505713095E-3</v>
          </cell>
          <cell r="J370">
            <v>5.202007570844447E-3</v>
          </cell>
          <cell r="K370">
            <v>4.9331465260424564E-3</v>
          </cell>
          <cell r="L370">
            <v>5.0686643112194014E-3</v>
          </cell>
          <cell r="M370">
            <v>4.39139426019874E-3</v>
          </cell>
          <cell r="N370">
            <v>4.2275546354130934E-3</v>
          </cell>
          <cell r="O370">
            <v>4.2520398988243812E-3</v>
          </cell>
          <cell r="P370">
            <v>4.2062858866489701E-3</v>
          </cell>
          <cell r="Q370">
            <v>3.9746531635146088E-3</v>
          </cell>
          <cell r="R370">
            <v>3.589462309060952E-3</v>
          </cell>
          <cell r="S370">
            <v>3.4157606286038269E-3</v>
          </cell>
          <cell r="T370">
            <v>3.4159792619387931E-3</v>
          </cell>
          <cell r="U370">
            <v>3.5118627955112872E-3</v>
          </cell>
          <cell r="V370">
            <v>3.0310700854739034E-3</v>
          </cell>
          <cell r="W370">
            <v>3.1101635191742747E-3</v>
          </cell>
          <cell r="X370">
            <v>2.8240315227038683E-3</v>
          </cell>
          <cell r="Y370">
            <v>2.6942568544457866E-3</v>
          </cell>
          <cell r="Z370">
            <v>2.8004599356459413E-3</v>
          </cell>
          <cell r="AA370">
            <v>3.1436672996794871E-3</v>
          </cell>
          <cell r="AB370">
            <v>3.1528205196803749E-3</v>
          </cell>
          <cell r="AC370">
            <v>7.7405040097371855E-3</v>
          </cell>
          <cell r="AD370">
            <v>7.1839976041800212E-3</v>
          </cell>
          <cell r="AE370">
            <v>7.1820720895190912E-3</v>
          </cell>
          <cell r="AF370">
            <v>7.5365428542544096E-3</v>
          </cell>
          <cell r="AG370">
            <v>1.1516683344901225E-2</v>
          </cell>
          <cell r="AH370">
            <v>9.3957333915906001E-3</v>
          </cell>
          <cell r="AI370">
            <v>8.7369747096661763E-3</v>
          </cell>
        </row>
        <row r="371">
          <cell r="A371" t="str">
            <v>KreditförlnivåYTD</v>
          </cell>
          <cell r="B371" t="str">
            <v>Fondprovisionsnetto/Rörelseintäkter, %</v>
          </cell>
          <cell r="C371" t="str">
            <v>Kreditförlustnivå, %</v>
          </cell>
          <cell r="D371">
            <v>0.14597694595664101</v>
          </cell>
          <cell r="E371">
            <v>-28609.302093001799</v>
          </cell>
          <cell r="F371">
            <v>-56911.135818951603</v>
          </cell>
          <cell r="G371">
            <v>-91167.561300794303</v>
          </cell>
          <cell r="H371">
            <v>-121891.3833699254</v>
          </cell>
          <cell r="I371">
            <v>-1.0217365853335161E-5</v>
          </cell>
          <cell r="J371">
            <v>-3.2074054104634061E-5</v>
          </cell>
          <cell r="K371">
            <v>-3.672075798030021E-5</v>
          </cell>
          <cell r="L371">
            <v>-2.1820264147409164E-5</v>
          </cell>
          <cell r="M371">
            <v>-1.5907219726475464E-5</v>
          </cell>
          <cell r="N371">
            <v>-4.2801014876274731E-5</v>
          </cell>
          <cell r="O371">
            <v>-6.3418968301659308E-5</v>
          </cell>
          <cell r="P371">
            <v>-6.1273876063275466E-5</v>
          </cell>
          <cell r="Q371">
            <v>2.1999595053677069E-5</v>
          </cell>
          <cell r="R371">
            <v>2.9025600808565294E-5</v>
          </cell>
          <cell r="S371">
            <v>3.7445759439780869E-5</v>
          </cell>
          <cell r="T371">
            <v>4.0037491994111958E-5</v>
          </cell>
          <cell r="U371">
            <v>3.1305057706373282E-5</v>
          </cell>
          <cell r="V371">
            <v>-3.1084579355751242E-5</v>
          </cell>
          <cell r="W371">
            <v>-7.0018680808974577E-5</v>
          </cell>
          <cell r="X371">
            <v>-1.0331291220226421E-4</v>
          </cell>
          <cell r="Y371">
            <v>-1.0499459010384161E-4</v>
          </cell>
          <cell r="Z371">
            <v>4.1804790471540547E-5</v>
          </cell>
          <cell r="AA371">
            <v>1.4248295201608956E-6</v>
          </cell>
          <cell r="AB371">
            <v>2.9309724436566077E-5</v>
          </cell>
          <cell r="AC371">
            <v>3.5138148868763469E-5</v>
          </cell>
          <cell r="AD371">
            <v>-2.988725820332257E-4</v>
          </cell>
          <cell r="AE371">
            <v>-3.264943759694243E-4</v>
          </cell>
          <cell r="AF371">
            <v>-2.6031471986848512E-4</v>
          </cell>
          <cell r="AG371">
            <v>7.7321476568102703E-5</v>
          </cell>
          <cell r="AH371">
            <v>3.1018039398328126E-5</v>
          </cell>
          <cell r="AI371">
            <v>2.8693545783586399E-6</v>
          </cell>
        </row>
        <row r="372">
          <cell r="A372" t="str">
            <v>ValutaprocentYTD</v>
          </cell>
          <cell r="B372" t="str">
            <v>Fondprovisionsnetto/Rörelseintäkter, %</v>
          </cell>
          <cell r="C372" t="str">
            <v>Rörelsens kostnader före kreditförluster</v>
          </cell>
          <cell r="D372">
            <v>0.14597694595664101</v>
          </cell>
          <cell r="E372">
            <v>-92135.154363001828</v>
          </cell>
          <cell r="F372">
            <v>-185403.1264389517</v>
          </cell>
          <cell r="G372">
            <v>-275965.17495079455</v>
          </cell>
          <cell r="H372">
            <v>-382741.45700992568</v>
          </cell>
          <cell r="I372">
            <v>-104344.54115769979</v>
          </cell>
          <cell r="J372">
            <v>-208202.23847449379</v>
          </cell>
          <cell r="K372">
            <v>-301091.97149761906</v>
          </cell>
          <cell r="L372">
            <v>-410997.77459741104</v>
          </cell>
          <cell r="M372">
            <v>-109438.99295418766</v>
          </cell>
          <cell r="N372">
            <v>-218717.05565750063</v>
          </cell>
          <cell r="O372">
            <v>-315060.71441446419</v>
          </cell>
          <cell r="P372">
            <v>-443246.09830114938</v>
          </cell>
          <cell r="Q372">
            <v>-124095.55955909807</v>
          </cell>
          <cell r="R372">
            <v>-254602.09329908004</v>
          </cell>
          <cell r="S372">
            <v>-377576.84738405299</v>
          </cell>
          <cell r="T372">
            <v>-534835.94244592078</v>
          </cell>
          <cell r="U372">
            <v>-152156.37980941701</v>
          </cell>
          <cell r="V372">
            <v>-305223.46542309423</v>
          </cell>
          <cell r="W372">
            <v>-439779.62574443285</v>
          </cell>
          <cell r="X372">
            <v>-629313.69727038895</v>
          </cell>
          <cell r="Y372">
            <v>-164241.425891883</v>
          </cell>
          <cell r="Z372">
            <v>-330037.74741531588</v>
          </cell>
          <cell r="AA372">
            <v>-478447.34203631314</v>
          </cell>
          <cell r="AB372">
            <v>-665522.09530644678</v>
          </cell>
          <cell r="AC372">
            <v>-178889.91832123991</v>
          </cell>
          <cell r="AD372">
            <v>-364276.94722521113</v>
          </cell>
          <cell r="AE372">
            <v>-541466.15005315049</v>
          </cell>
          <cell r="AF372">
            <v>-762592.84817915352</v>
          </cell>
          <cell r="AG372">
            <v>-202440.27884724611</v>
          </cell>
          <cell r="AH372">
            <v>-418797.60096830002</v>
          </cell>
          <cell r="AI372">
            <v>-611259.22398452123</v>
          </cell>
        </row>
        <row r="373">
          <cell r="A373" t="str">
            <v>InvestYTD</v>
          </cell>
          <cell r="B373" t="str">
            <v>Räntenetto/Rörelseintäkter, %</v>
          </cell>
          <cell r="C373" t="str">
            <v>Investeringar, kSEK</v>
          </cell>
          <cell r="D373">
            <v>0.29278104138239519</v>
          </cell>
          <cell r="E373">
            <v>1967</v>
          </cell>
          <cell r="F373">
            <v>5068</v>
          </cell>
          <cell r="G373">
            <v>7757</v>
          </cell>
          <cell r="H373">
            <v>11960</v>
          </cell>
          <cell r="I373">
            <v>5691</v>
          </cell>
          <cell r="J373">
            <v>13129</v>
          </cell>
          <cell r="K373">
            <v>19572</v>
          </cell>
          <cell r="L373">
            <v>27941</v>
          </cell>
          <cell r="M373">
            <v>6351.2669999999998</v>
          </cell>
          <cell r="N373">
            <v>12121</v>
          </cell>
          <cell r="O373">
            <v>20819</v>
          </cell>
          <cell r="P373">
            <v>35678</v>
          </cell>
          <cell r="Q373">
            <v>7002</v>
          </cell>
          <cell r="R373">
            <v>25998</v>
          </cell>
          <cell r="S373">
            <v>34592.635999999999</v>
          </cell>
          <cell r="T373">
            <v>50251</v>
          </cell>
          <cell r="U373">
            <v>10715</v>
          </cell>
          <cell r="V373">
            <v>16221</v>
          </cell>
          <cell r="W373">
            <v>24924</v>
          </cell>
          <cell r="X373">
            <v>71415</v>
          </cell>
          <cell r="Y373">
            <v>1745.6168</v>
          </cell>
          <cell r="Z373">
            <v>3686.6307999999935</v>
          </cell>
          <cell r="AA373">
            <v>4930.7755400000115</v>
          </cell>
          <cell r="AB373">
            <v>9605.0035400000124</v>
          </cell>
          <cell r="AC373">
            <v>6834.9255499999908</v>
          </cell>
          <cell r="AD373">
            <v>32432.536599999956</v>
          </cell>
          <cell r="AE373">
            <v>45167.690949999989</v>
          </cell>
          <cell r="AF373">
            <v>62575.233070000002</v>
          </cell>
          <cell r="AG373">
            <v>19014.914250000005</v>
          </cell>
          <cell r="AH373">
            <v>51688.062249999995</v>
          </cell>
          <cell r="AI373">
            <v>83917.213000000032</v>
          </cell>
        </row>
        <row r="374">
          <cell r="A374" t="str">
            <v>ÖvrIntprocentYTD</v>
          </cell>
          <cell r="B374" t="str">
            <v>Övriga intäkter/Rörelseintäkter, %</v>
          </cell>
          <cell r="C374" t="str">
            <v>Kreditförluster, netto</v>
          </cell>
          <cell r="D374">
            <v>0.29278104138239519</v>
          </cell>
          <cell r="E374">
            <v>-114.011</v>
          </cell>
          <cell r="F374">
            <v>-216.309</v>
          </cell>
          <cell r="G374">
            <v>-125.58</v>
          </cell>
          <cell r="H374">
            <v>390.80300000000005</v>
          </cell>
          <cell r="I374">
            <v>-100.98399999999999</v>
          </cell>
          <cell r="J374">
            <v>-317.00599999999997</v>
          </cell>
          <cell r="K374">
            <v>-362.93199999999996</v>
          </cell>
          <cell r="L374">
            <v>-215.66199999999995</v>
          </cell>
          <cell r="M374">
            <v>-131.101</v>
          </cell>
          <cell r="N374">
            <v>-352.74900000000002</v>
          </cell>
          <cell r="O374">
            <v>-522.67399999999998</v>
          </cell>
          <cell r="P374">
            <v>-504.995</v>
          </cell>
          <cell r="Q374">
            <v>214.654</v>
          </cell>
          <cell r="R374">
            <v>283.20799999999997</v>
          </cell>
          <cell r="S374">
            <v>365.36500000000001</v>
          </cell>
          <cell r="T374">
            <v>390.65300000000002</v>
          </cell>
          <cell r="U374">
            <v>351.78980999999959</v>
          </cell>
          <cell r="V374">
            <v>-349.31219000000038</v>
          </cell>
          <cell r="W374">
            <v>-786.8331900000004</v>
          </cell>
          <cell r="X374">
            <v>-1160.9762900000001</v>
          </cell>
          <cell r="Y374">
            <v>-1181.4269999999999</v>
          </cell>
          <cell r="Z374">
            <v>470.39859999999794</v>
          </cell>
          <cell r="AA374">
            <v>16.032559999998853</v>
          </cell>
          <cell r="AB374">
            <v>329.80079999999907</v>
          </cell>
          <cell r="AC374">
            <v>522.57983000000013</v>
          </cell>
          <cell r="AD374">
            <v>-4444.8779500000001</v>
          </cell>
          <cell r="AE374">
            <v>-4855.673420000001</v>
          </cell>
          <cell r="AF374">
            <v>-3871.4396300000017</v>
          </cell>
          <cell r="AG374">
            <v>1434.9887600000015</v>
          </cell>
          <cell r="AH374">
            <v>575.65556000000038</v>
          </cell>
          <cell r="AI374">
            <v>53.251589999999737</v>
          </cell>
        </row>
        <row r="375">
          <cell r="A375" t="str">
            <v>CourtageprocentYTD</v>
          </cell>
          <cell r="B375" t="str">
            <v>Övriga intäkter/Rörelseintäkter, %</v>
          </cell>
          <cell r="C375" t="str">
            <v>Courtagenetto/Rörelseintäkter, %</v>
          </cell>
          <cell r="D375">
            <v>0.10074882064178085</v>
          </cell>
          <cell r="E375">
            <v>0.4604931920191831</v>
          </cell>
          <cell r="F375">
            <v>0.420836622188073</v>
          </cell>
          <cell r="G375">
            <v>0.41791889911019275</v>
          </cell>
          <cell r="H375">
            <v>0.42144858950949482</v>
          </cell>
          <cell r="I375">
            <v>0.51631149597893689</v>
          </cell>
          <cell r="J375">
            <v>0.49757086182341864</v>
          </cell>
          <cell r="K375">
            <v>0.51681249371985405</v>
          </cell>
          <cell r="L375">
            <v>0.53509633769232601</v>
          </cell>
          <cell r="M375">
            <v>0.55859684038731339</v>
          </cell>
          <cell r="N375">
            <v>0.52794975152233992</v>
          </cell>
          <cell r="O375">
            <v>0.52425405599129338</v>
          </cell>
          <cell r="P375">
            <v>0.51659048044896705</v>
          </cell>
          <cell r="Q375">
            <v>0.49768263168793714</v>
          </cell>
          <cell r="R375">
            <v>0.46423063429470374</v>
          </cell>
          <cell r="S375">
            <v>0.46485279154564901</v>
          </cell>
          <cell r="T375">
            <v>0.46071206017279337</v>
          </cell>
          <cell r="U375">
            <v>0.44831018039153198</v>
          </cell>
          <cell r="V375">
            <v>0.41402813909144437</v>
          </cell>
          <cell r="W375">
            <v>0.4145427368268193</v>
          </cell>
          <cell r="X375">
            <v>0.41492235686139173</v>
          </cell>
          <cell r="Y375">
            <v>0.41960160524957746</v>
          </cell>
          <cell r="Z375">
            <v>0.39355387028538208</v>
          </cell>
          <cell r="AA375">
            <v>0.39643742878107008</v>
          </cell>
          <cell r="AB375">
            <v>0.39036250450613491</v>
          </cell>
          <cell r="AC375">
            <v>0.49450706601089328</v>
          </cell>
          <cell r="AD375">
            <v>0.49462902813818049</v>
          </cell>
          <cell r="AE375">
            <v>0.4934667598281563</v>
          </cell>
          <cell r="AF375">
            <v>0.46919805395293002</v>
          </cell>
          <cell r="AG375">
            <v>0.45848409184148542</v>
          </cell>
          <cell r="AH375">
            <v>0.45159085546169386</v>
          </cell>
          <cell r="AI375">
            <v>0.44488692428186771</v>
          </cell>
        </row>
        <row r="376">
          <cell r="A376" t="str">
            <v>FondprovprocentYTD</v>
          </cell>
          <cell r="B376" t="str">
            <v>Rörelseintäkter/Sparkapital, %</v>
          </cell>
          <cell r="C376" t="str">
            <v>Fondprovisionsnetto/Rörelseintäkter, %</v>
          </cell>
          <cell r="D376" t="e">
            <v>#DIV/0!</v>
          </cell>
          <cell r="E376">
            <v>0.14597694595664101</v>
          </cell>
          <cell r="F376">
            <v>0.15710586529780252</v>
          </cell>
          <cell r="G376">
            <v>0.16840551012638702</v>
          </cell>
          <cell r="H376">
            <v>0.16788167641823556</v>
          </cell>
          <cell r="I376">
            <v>0.18104386122061303</v>
          </cell>
          <cell r="J376">
            <v>0.18789566463856683</v>
          </cell>
          <cell r="K376">
            <v>0.1878421634048946</v>
          </cell>
          <cell r="L376">
            <v>0.17823419831828247</v>
          </cell>
          <cell r="M376">
            <v>0.1650597853293117</v>
          </cell>
          <cell r="N376">
            <v>0.16910285650146756</v>
          </cell>
          <cell r="O376">
            <v>0.18037107207436914</v>
          </cell>
          <cell r="P376">
            <v>0.18436838732307831</v>
          </cell>
          <cell r="Q376">
            <v>0.21475508202710827</v>
          </cell>
          <cell r="R376">
            <v>0.23743926827536974</v>
          </cell>
          <cell r="S376">
            <v>0.24870642683405247</v>
          </cell>
          <cell r="T376">
            <v>0.24567406489892268</v>
          </cell>
          <cell r="U376">
            <v>0.26561935845101797</v>
          </cell>
          <cell r="V376">
            <v>0.2844581749347766</v>
          </cell>
          <cell r="W376">
            <v>0.29057661556627684</v>
          </cell>
          <cell r="X376">
            <v>0.28686226488914013</v>
          </cell>
          <cell r="Y376">
            <v>0.26788037547172178</v>
          </cell>
          <cell r="Z376">
            <v>0.27968336106190306</v>
          </cell>
          <cell r="AA376">
            <v>0.27825121311973328</v>
          </cell>
          <cell r="AB376">
            <v>0.27815414835453328</v>
          </cell>
          <cell r="AC376">
            <v>0.17778669552222695</v>
          </cell>
          <cell r="AD376">
            <v>0.17275326945257469</v>
          </cell>
          <cell r="AE376">
            <v>0.17857243376881973</v>
          </cell>
          <cell r="AF376">
            <v>0.1779545407035325</v>
          </cell>
          <cell r="AG376">
            <v>0.15703275717261367</v>
          </cell>
          <cell r="AH376">
            <v>0.18222949917789127</v>
          </cell>
          <cell r="AI376">
            <v>0.19577928442591161</v>
          </cell>
        </row>
        <row r="377">
          <cell r="A377" t="str">
            <v>ValutaprocentYTD</v>
          </cell>
          <cell r="B377" t="str">
            <v>Rörelsekostnader/Sparkapital, %</v>
          </cell>
          <cell r="C377" t="str">
            <v>Fondprovisionsnetto/Rörelseintäkter, %</v>
          </cell>
          <cell r="D377" t="e">
            <v>#DIV/0!</v>
          </cell>
          <cell r="E377">
            <v>-114.011</v>
          </cell>
          <cell r="F377">
            <v>-216.309</v>
          </cell>
          <cell r="G377">
            <v>-125.58</v>
          </cell>
          <cell r="H377">
            <v>390.80300000000005</v>
          </cell>
          <cell r="I377">
            <v>-100.98399999999999</v>
          </cell>
          <cell r="J377">
            <v>-317.00599999999997</v>
          </cell>
          <cell r="K377">
            <v>-362.93199999999996</v>
          </cell>
          <cell r="L377">
            <v>-215.66199999999995</v>
          </cell>
          <cell r="M377">
            <v>-131.101</v>
          </cell>
          <cell r="N377">
            <v>-352.74900000000002</v>
          </cell>
          <cell r="O377">
            <v>-522.67399999999998</v>
          </cell>
          <cell r="P377">
            <v>-504.995</v>
          </cell>
          <cell r="Q377">
            <v>214.654</v>
          </cell>
          <cell r="R377">
            <v>283.20799999999997</v>
          </cell>
          <cell r="S377">
            <v>365.36500000000001</v>
          </cell>
          <cell r="T377">
            <v>390.65300000000002</v>
          </cell>
          <cell r="U377">
            <v>351.78980999999959</v>
          </cell>
          <cell r="V377">
            <v>-349.31219000000038</v>
          </cell>
          <cell r="W377">
            <v>-786.8331900000004</v>
          </cell>
          <cell r="X377">
            <v>-1160.9762900000001</v>
          </cell>
          <cell r="Y377">
            <v>0.11794128156250733</v>
          </cell>
          <cell r="Z377">
            <v>0.11034866512943896</v>
          </cell>
          <cell r="AA377">
            <v>0.1084609841029965</v>
          </cell>
          <cell r="AB377">
            <v>0.10443267879614659</v>
          </cell>
          <cell r="AC377">
            <v>0.13413850517892903</v>
          </cell>
          <cell r="AD377">
            <v>0.14354420102751997</v>
          </cell>
          <cell r="AE377">
            <v>0.14681962022900494</v>
          </cell>
          <cell r="AF377">
            <v>0.15122475157486512</v>
          </cell>
          <cell r="AG377">
            <v>0.25846523544238276</v>
          </cell>
          <cell r="AH377">
            <v>0.2198258941558853</v>
          </cell>
          <cell r="AI377">
            <v>0.19797170326005836</v>
          </cell>
        </row>
        <row r="378">
          <cell r="A378" t="str">
            <v>RäntenettoprocentYTD</v>
          </cell>
          <cell r="B378" t="str">
            <v>Rörelsekostnader/Sparkapital, %</v>
          </cell>
          <cell r="C378" t="str">
            <v>Räntenetto/Rörelseintäkter, %</v>
          </cell>
          <cell r="D378" t="e">
            <v>#DIV/0!</v>
          </cell>
          <cell r="E378">
            <v>0.29278104138239519</v>
          </cell>
          <cell r="F378">
            <v>0.30904160549198156</v>
          </cell>
          <cell r="G378">
            <v>0.29984286706600866</v>
          </cell>
          <cell r="H378">
            <v>0.28243342345882078</v>
          </cell>
          <cell r="I378">
            <v>0.19729220246343993</v>
          </cell>
          <cell r="J378">
            <v>0.17877251512737186</v>
          </cell>
          <cell r="K378">
            <v>0.16774511218138577</v>
          </cell>
          <cell r="L378">
            <v>0.15484859977485638</v>
          </cell>
          <cell r="M378">
            <v>0.14047096712714197</v>
          </cell>
          <cell r="N378">
            <v>0.13138005391691779</v>
          </cell>
          <cell r="O378">
            <v>0.12624807504851457</v>
          </cell>
          <cell r="P378">
            <v>0.12575981325227928</v>
          </cell>
          <cell r="Q378">
            <v>0.11856632065344365</v>
          </cell>
          <cell r="R378">
            <v>0.11666394867325859</v>
          </cell>
          <cell r="S378">
            <v>0.11489858693383045</v>
          </cell>
          <cell r="T378">
            <v>0.11020917624500004</v>
          </cell>
          <cell r="U378">
            <v>8.3568453959926653E-2</v>
          </cell>
          <cell r="V378">
            <v>8.7441822967288016E-2</v>
          </cell>
          <cell r="W378">
            <v>8.8901100249707321E-2</v>
          </cell>
          <cell r="X378">
            <v>8.6328131086468446E-2</v>
          </cell>
          <cell r="Y378">
            <v>0.11311743251096261</v>
          </cell>
          <cell r="Z378">
            <v>0.13095810954227047</v>
          </cell>
          <cell r="AA378">
            <v>0.13530098821585967</v>
          </cell>
          <cell r="AB378">
            <v>0.13853397320176247</v>
          </cell>
          <cell r="AC378">
            <v>0.11755151403260042</v>
          </cell>
          <cell r="AD378">
            <v>0.12844867605232602</v>
          </cell>
          <cell r="AE378">
            <v>0.1282645311216217</v>
          </cell>
          <cell r="AF378">
            <v>0.12062262119837483</v>
          </cell>
          <cell r="AG378">
            <v>7.9844215253114345E-2</v>
          </cell>
          <cell r="AH378">
            <v>9.1436351950604983E-2</v>
          </cell>
          <cell r="AI378">
            <v>9.6570844738047987E-2</v>
          </cell>
        </row>
        <row r="379">
          <cell r="A379" t="str">
            <v>ÖvrIntprocentYTD</v>
          </cell>
          <cell r="B379" t="str">
            <v>Sparkapital/Kund, MSEK</v>
          </cell>
          <cell r="C379" t="str">
            <v>Övriga intäkter/Rörelseintäkter, %</v>
          </cell>
          <cell r="D379"/>
          <cell r="E379">
            <v>0.10074882064178085</v>
          </cell>
          <cell r="F379">
            <v>0.11301590702214287</v>
          </cell>
          <cell r="G379">
            <v>0.11383272369741157</v>
          </cell>
          <cell r="H379">
            <v>0.12823631061344873</v>
          </cell>
          <cell r="I379">
            <v>0.1053524403370102</v>
          </cell>
          <cell r="J379">
            <v>0.13576095841064276</v>
          </cell>
          <cell r="K379">
            <v>0.12760023069386553</v>
          </cell>
          <cell r="L379">
            <v>0.1318208642145352</v>
          </cell>
          <cell r="M379">
            <v>0.13587240715623297</v>
          </cell>
          <cell r="N379">
            <v>0.17156733805927477</v>
          </cell>
          <cell r="O379">
            <v>0.16912679688582297</v>
          </cell>
          <cell r="P379">
            <v>0.17328131897567542</v>
          </cell>
          <cell r="Q379">
            <v>0.1689959656315109</v>
          </cell>
          <cell r="R379">
            <v>0.18166614875666798</v>
          </cell>
          <cell r="S379">
            <v>0.17154219468646811</v>
          </cell>
          <cell r="T379">
            <v>0.18340469868328388</v>
          </cell>
          <cell r="U379">
            <v>0.20250200719752343</v>
          </cell>
          <cell r="V379">
            <v>0.21407186300649098</v>
          </cell>
          <cell r="W379">
            <v>0.20597954735719642</v>
          </cell>
          <cell r="X379">
            <v>0.21188724716299984</v>
          </cell>
          <cell r="Y379">
            <v>8.1459305205230953E-2</v>
          </cell>
          <cell r="Z379">
            <v>8.5455993981005562E-2</v>
          </cell>
          <cell r="AA379">
            <v>8.154938578034053E-2</v>
          </cell>
          <cell r="AB379">
            <v>8.8516695141422824E-2</v>
          </cell>
          <cell r="AC379">
            <v>7.6016219255350279E-2</v>
          </cell>
          <cell r="AD379">
            <v>6.0624825329398987E-2</v>
          </cell>
          <cell r="AE379">
            <v>5.2876655052397324E-2</v>
          </cell>
          <cell r="AF379">
            <v>8.1000032570297656E-2</v>
          </cell>
          <cell r="AG379">
            <v>4.6173700290404074E-2</v>
          </cell>
          <cell r="AH379">
            <v>5.4917399253924484E-2</v>
          </cell>
          <cell r="AI379">
            <v>6.4791243294114328E-2</v>
          </cell>
        </row>
        <row r="380">
          <cell r="A380" t="str">
            <v>IntPerKundYTD</v>
          </cell>
          <cell r="B380" t="str">
            <v>Rörelseintäkter/Kund, årsbasis, SEK</v>
          </cell>
          <cell r="C380" t="str">
            <v>Check</v>
          </cell>
          <cell r="E380">
            <v>0.20466999970085453</v>
          </cell>
          <cell r="F380">
            <v>-0.22650999849429354</v>
          </cell>
          <cell r="G380">
            <v>-0.31784999946830794</v>
          </cell>
          <cell r="H380">
            <v>-8.7170003564096987E-2</v>
          </cell>
          <cell r="I380">
            <v>0.73615425585012417</v>
          </cell>
          <cell r="J380">
            <v>0.67299604974687099</v>
          </cell>
          <cell r="K380">
            <v>-0.42561582493362948</v>
          </cell>
          <cell r="L380">
            <v>-0.67123977874871343</v>
          </cell>
          <cell r="M380">
            <v>0.22937000128149521</v>
          </cell>
          <cell r="N380">
            <v>0.33537000123760663</v>
          </cell>
          <cell r="O380">
            <v>0.45636999671114609</v>
          </cell>
          <cell r="P380">
            <v>0.45636999455746263</v>
          </cell>
          <cell r="Q380">
            <v>-0.21865000088291708</v>
          </cell>
          <cell r="R380">
            <v>-0.21866999479243532</v>
          </cell>
          <cell r="S380">
            <v>-0.26366999425226822</v>
          </cell>
          <cell r="T380">
            <v>0.36964001157321036</v>
          </cell>
          <cell r="U380">
            <v>6.1118043959140778E-9</v>
          </cell>
          <cell r="V380">
            <v>3.4567700170446187</v>
          </cell>
          <cell r="W380">
            <v>0.1248100241064094</v>
          </cell>
          <cell r="X380">
            <v>0.11881982686463743</v>
          </cell>
          <cell r="Y380">
            <v>8.934875950217247E-9</v>
          </cell>
          <cell r="Z380">
            <v>0.30003004940226674</v>
          </cell>
          <cell r="AA380">
            <v>0.2990300235687755</v>
          </cell>
          <cell r="AB380">
            <v>-9.6997444052249193E-4</v>
          </cell>
          <cell r="AC380">
            <v>8.0326572060585022E-9</v>
          </cell>
          <cell r="AD380">
            <v>-7.1699812542647123E-3</v>
          </cell>
          <cell r="AE380">
            <v>-7.1699733380228281E-3</v>
          </cell>
          <cell r="AF380">
            <v>3.6336365155875683E-4</v>
          </cell>
          <cell r="AG380">
            <v>-3.3527612686157227E-8</v>
          </cell>
          <cell r="AH380">
            <v>-3.6321580410003662E-8</v>
          </cell>
          <cell r="AI380">
            <v>-6.2165781855583191E-8</v>
          </cell>
        </row>
        <row r="381">
          <cell r="A381" t="str">
            <v>IntPerSparkrYTD</v>
          </cell>
          <cell r="B381" t="str">
            <v>Rörelsekostnader/Kund, årsbasis, SEK</v>
          </cell>
          <cell r="C381" t="str">
            <v>Rörelseintäkter/Sparkapital, %</v>
          </cell>
          <cell r="E381" t="e">
            <v>#DIV/0!</v>
          </cell>
          <cell r="F381" t="e">
            <v>#DIV/0!</v>
          </cell>
          <cell r="G381" t="e">
            <v>#DIV/0!</v>
          </cell>
          <cell r="H381" t="e">
            <v>#DIV/0!</v>
          </cell>
          <cell r="I381">
            <v>5.0414053641225382E-3</v>
          </cell>
          <cell r="J381">
            <v>5.0814613912665389E-3</v>
          </cell>
          <cell r="K381">
            <v>4.9059278162988931E-3</v>
          </cell>
          <cell r="L381">
            <v>4.9450567331898376E-3</v>
          </cell>
          <cell r="M381">
            <v>4.5518992128351842E-3</v>
          </cell>
          <cell r="N381">
            <v>4.4499235526515614E-3</v>
          </cell>
          <cell r="O381">
            <v>4.2625532966148556E-3</v>
          </cell>
          <cell r="P381">
            <v>4.2489054831445052E-3</v>
          </cell>
          <cell r="Q381">
            <v>3.9577282728392041E-3</v>
          </cell>
          <cell r="R381">
            <v>3.7515476352634669E-3</v>
          </cell>
          <cell r="S381">
            <v>3.5947973775882843E-3</v>
          </cell>
          <cell r="T381">
            <v>3.6715485051618366E-3</v>
          </cell>
          <cell r="U381">
            <v>3.7968859879263855E-3</v>
          </cell>
          <cell r="V381">
            <v>3.5161497525093032E-3</v>
          </cell>
          <cell r="W381">
            <v>3.4478379744153796E-3</v>
          </cell>
          <cell r="X381">
            <v>3.474057785932242E-3</v>
          </cell>
          <cell r="Y381">
            <v>3.3685664850508865E-3</v>
          </cell>
          <cell r="Z381">
            <v>3.3273679004558955E-3</v>
          </cell>
          <cell r="AA381">
            <v>3.3615920384604345E-3</v>
          </cell>
          <cell r="AB381">
            <v>3.3528843421642904E-3</v>
          </cell>
          <cell r="AC381">
            <v>5.5849104982571528E-3</v>
          </cell>
          <cell r="AD381">
            <v>5.2470197336274369E-3</v>
          </cell>
          <cell r="AE381">
            <v>5.0506074311425283E-3</v>
          </cell>
          <cell r="AF381">
            <v>5.0946060651879954E-3</v>
          </cell>
          <cell r="AG381">
            <v>6.2509316110694576E-3</v>
          </cell>
          <cell r="AH381">
            <v>5.2950176109635592E-3</v>
          </cell>
          <cell r="AI381">
            <v>4.9427362389629827E-3</v>
          </cell>
        </row>
        <row r="382">
          <cell r="A382" t="str">
            <v>KostnPerSparkrYTD</v>
          </cell>
          <cell r="B382"/>
          <cell r="C382" t="str">
            <v>Rörelsekostnader/Sparkapital, %</v>
          </cell>
          <cell r="E382" t="e">
            <v>#DIV/0!</v>
          </cell>
          <cell r="F382" t="e">
            <v>#DIV/0!</v>
          </cell>
          <cell r="G382" t="e">
            <v>#DIV/0!</v>
          </cell>
          <cell r="H382" t="e">
            <v>#DIV/0!</v>
          </cell>
          <cell r="I382">
            <v>2.3981055420880166E-3</v>
          </cell>
          <cell r="J382">
            <v>2.3805801216721795E-3</v>
          </cell>
          <cell r="K382">
            <v>2.2877336703091577E-3</v>
          </cell>
          <cell r="L382">
            <v>2.2687159857203163E-3</v>
          </cell>
          <cell r="M382">
            <v>2.2231488465793646E-3</v>
          </cell>
          <cell r="N382">
            <v>2.1883569749470487E-3</v>
          </cell>
          <cell r="O382">
            <v>2.0242345728554976E-3</v>
          </cell>
          <cell r="P382">
            <v>2.0727000108070885E-3</v>
          </cell>
          <cell r="Q382">
            <v>2.0088470253483595E-3</v>
          </cell>
          <cell r="R382">
            <v>1.9980675682632495E-3</v>
          </cell>
          <cell r="S382">
            <v>1.9260632391843357E-3</v>
          </cell>
          <cell r="T382">
            <v>2.0130015358854167E-3</v>
          </cell>
          <cell r="U382">
            <v>2.1293580943879155E-3</v>
          </cell>
          <cell r="V382">
            <v>2.083922337545176E-3</v>
          </cell>
          <cell r="W382">
            <v>1.9387783206472557E-3</v>
          </cell>
          <cell r="X382">
            <v>1.9682425122343641E-3</v>
          </cell>
          <cell r="Y382">
            <v>2.0670774730765277E-3</v>
          </cell>
          <cell r="Z382">
            <v>1.9903112892799466E-3</v>
          </cell>
          <cell r="AA382">
            <v>1.8598299039197588E-3</v>
          </cell>
          <cell r="AB382">
            <v>1.869721170145236E-3</v>
          </cell>
          <cell r="AC382">
            <v>1.8445029001459951E-3</v>
          </cell>
          <cell r="AD382">
            <v>1.7908459005539349E-3</v>
          </cell>
          <cell r="AE382">
            <v>1.66477973656693E-3</v>
          </cell>
          <cell r="AF382">
            <v>1.6540962106150236E-3</v>
          </cell>
          <cell r="AG382">
            <v>1.3226487371858795E-3</v>
          </cell>
          <cell r="AH382">
            <v>1.2965691896499659E-3</v>
          </cell>
          <cell r="AI382">
            <v>1.2196165716311482E-3</v>
          </cell>
        </row>
        <row r="383">
          <cell r="A383" t="str">
            <v>VinstmargYTD</v>
          </cell>
          <cell r="B383" t="str">
            <v>Antal courtagegenererande affärer - YTD</v>
          </cell>
          <cell r="C383" t="str">
            <v>Vinstmarginal, %</v>
          </cell>
          <cell r="D383">
            <v>0</v>
          </cell>
          <cell r="E383">
            <v>0.38758207059313593</v>
          </cell>
          <cell r="F383">
            <v>0.36732434302650419</v>
          </cell>
          <cell r="G383">
            <v>0.36995572056204784</v>
          </cell>
          <cell r="H383">
            <v>0.36804433348850407</v>
          </cell>
          <cell r="I383">
            <v>0.45161540320117433</v>
          </cell>
          <cell r="J383">
            <v>0.45692568707838116</v>
          </cell>
          <cell r="K383">
            <v>0.45946573823403686</v>
          </cell>
          <cell r="L383">
            <v>0.46322459765004509</v>
          </cell>
          <cell r="M383">
            <v>0.43840480538117149</v>
          </cell>
          <cell r="N383">
            <v>0.43254730859157103</v>
          </cell>
          <cell r="O383">
            <v>0.44892583431741584</v>
          </cell>
          <cell r="P383">
            <v>0.43903363318347277</v>
          </cell>
          <cell r="Q383">
            <v>0.42215396966601104</v>
          </cell>
          <cell r="R383">
            <v>0.40114218461474321</v>
          </cell>
          <cell r="S383">
            <v>0.39802400894672285</v>
          </cell>
          <cell r="T383">
            <v>0.38805030271089258</v>
          </cell>
          <cell r="U383">
            <v>0.38195090418027405</v>
          </cell>
          <cell r="V383">
            <v>0.35505634744550657</v>
          </cell>
          <cell r="W383">
            <v>0.36976180996139324</v>
          </cell>
          <cell r="X383">
            <v>0.33276577298962046</v>
          </cell>
          <cell r="Y383">
            <v>0.32508028211752898</v>
          </cell>
          <cell r="Z383">
            <v>0.34093070909422851</v>
          </cell>
          <cell r="AA383">
            <v>0.37681830847341857</v>
          </cell>
          <cell r="AB383">
            <v>0.37448811289082828</v>
          </cell>
          <cell r="AC383">
            <v>0.56260366125516603</v>
          </cell>
          <cell r="AD383">
            <v>0.54854232145204163</v>
          </cell>
          <cell r="AE383">
            <v>0.55797503470938148</v>
          </cell>
          <cell r="AF383">
            <v>0.56821137795974486</v>
          </cell>
          <cell r="AG383">
            <v>0.66024353495455612</v>
          </cell>
          <cell r="AH383">
            <v>0.63281781065494114</v>
          </cell>
          <cell r="AI383">
            <v>0.63109355057839955</v>
          </cell>
        </row>
        <row r="384">
          <cell r="A384" t="str">
            <v>SparkapPerKundYTD</v>
          </cell>
          <cell r="B384" t="str">
            <v>Courtagegenererande omsättning MSEK - YTD</v>
          </cell>
          <cell r="C384" t="str">
            <v>Sparkapital/Kund, MSEK</v>
          </cell>
          <cell r="D384">
            <v>124870.91352118785</v>
          </cell>
          <cell r="E384">
            <v>0.54788406216182828</v>
          </cell>
          <cell r="F384">
            <v>0.56452859820636425</v>
          </cell>
          <cell r="G384">
            <v>0.56300837702052831</v>
          </cell>
          <cell r="H384">
            <v>0.56445604442929531</v>
          </cell>
          <cell r="I384">
            <v>0.47567663671549121</v>
          </cell>
          <cell r="J384">
            <v>0.46848237470129472</v>
          </cell>
          <cell r="K384">
            <v>0.46632056944969302</v>
          </cell>
          <cell r="L384">
            <v>0.45878493443067353</v>
          </cell>
          <cell r="M384">
            <v>0.48839925560691017</v>
          </cell>
          <cell r="N384">
            <v>0.49177342768872256</v>
          </cell>
          <cell r="O384">
            <v>0.47488729541100067</v>
          </cell>
          <cell r="P384">
            <v>0.48781937575129036</v>
          </cell>
          <cell r="Q384">
            <v>0.50757623648235672</v>
          </cell>
          <cell r="R384">
            <v>0.53259845707139641</v>
          </cell>
          <cell r="S384">
            <v>0.53579207879457424</v>
          </cell>
          <cell r="T384">
            <v>0.54827023799958696</v>
          </cell>
          <cell r="U384">
            <v>0.56081696979023066</v>
          </cell>
          <cell r="V384">
            <v>0.59266505411328474</v>
          </cell>
          <cell r="W384">
            <v>0.56231703042726466</v>
          </cell>
          <cell r="X384">
            <v>0.59991948185858512</v>
          </cell>
          <cell r="Y384">
            <v>385480.55989338137</v>
          </cell>
          <cell r="Z384">
            <v>398179.0801777087</v>
          </cell>
          <cell r="AA384">
            <v>401545.37883230473</v>
          </cell>
          <cell r="AB384">
            <v>417564.04861041717</v>
          </cell>
          <cell r="AC384">
            <v>346502.79716644529</v>
          </cell>
          <cell r="AD384">
            <v>398532.91142818163</v>
          </cell>
          <cell r="AE384">
            <v>430386.20033028704</v>
          </cell>
          <cell r="AF384">
            <v>445595.3880694941</v>
          </cell>
          <cell r="AG384">
            <v>456295.61625392869</v>
          </cell>
          <cell r="AH384">
            <v>469997.24856311816</v>
          </cell>
          <cell r="AI384">
            <v>462733.7096408786</v>
          </cell>
        </row>
        <row r="385">
          <cell r="A385" t="str">
            <v>IntPerKundYTD</v>
          </cell>
          <cell r="B385" t="str">
            <v>Courtagegenererande omsättning utland MSEK - YTD</v>
          </cell>
          <cell r="C385" t="str">
            <v>Rörelseintäkter/Kund, årsbasis, SEK</v>
          </cell>
          <cell r="D385">
            <v>124870.91352118785</v>
          </cell>
          <cell r="E385">
            <v>0.45143796849798884</v>
          </cell>
          <cell r="F385">
            <v>0.43481276421293047</v>
          </cell>
          <cell r="G385">
            <v>0.43673542163309553</v>
          </cell>
          <cell r="H385">
            <v>0.43612030275191432</v>
          </cell>
          <cell r="I385">
            <v>0.52386292664469336</v>
          </cell>
          <cell r="J385">
            <v>0.53080433285780504</v>
          </cell>
          <cell r="K385">
            <v>0.53311722907464421</v>
          </cell>
          <cell r="L385">
            <v>2123.5851594405531</v>
          </cell>
          <cell r="M385">
            <v>1864.5068567149237</v>
          </cell>
          <cell r="N385">
            <v>1805.1306679880115</v>
          </cell>
          <cell r="O385">
            <v>1751.9910071092481</v>
          </cell>
          <cell r="P385">
            <v>1753.9263350467975</v>
          </cell>
          <cell r="Q385">
            <v>1658.0446188028814</v>
          </cell>
          <cell r="R385">
            <v>1578.9636638967081</v>
          </cell>
          <cell r="S385">
            <v>1512.6612735874285</v>
          </cell>
          <cell r="T385">
            <v>1526.456336200871</v>
          </cell>
          <cell r="U385">
            <v>1482.8872163618428</v>
          </cell>
          <cell r="V385">
            <v>1379.4212204359264</v>
          </cell>
          <cell r="W385">
            <v>1368.2262636478056</v>
          </cell>
          <cell r="X385">
            <v>1349.8180833579829</v>
          </cell>
          <cell r="Y385">
            <v>1253.7034191639166</v>
          </cell>
          <cell r="Z385">
            <v>1268.2783327369511</v>
          </cell>
          <cell r="AA385">
            <v>1299.4494081213586</v>
          </cell>
          <cell r="AB385">
            <v>1318.5127138239814</v>
          </cell>
          <cell r="AC385">
            <v>2125.2435561888565</v>
          </cell>
          <cell r="AD385">
            <v>2030.0642285381077</v>
          </cell>
          <cell r="AE385">
            <v>2014.407329299162</v>
          </cell>
          <cell r="AF385">
            <v>2086.12477962401</v>
          </cell>
          <cell r="AG385">
            <v>2820.713092150409</v>
          </cell>
          <cell r="AH385">
            <v>2424.9806261528447</v>
          </cell>
          <cell r="AI385">
            <v>2270.065290048944</v>
          </cell>
        </row>
        <row r="386">
          <cell r="A386" t="str">
            <v>KostnPerKundYTD</v>
          </cell>
          <cell r="B386" t="str">
            <v>Courtagegenererande omsättning utland MSEK - YTD</v>
          </cell>
          <cell r="C386" t="str">
            <v>Rörelsekostnader/Kund, årsbasis, SEK</v>
          </cell>
          <cell r="E386">
            <v>0.38758207059313593</v>
          </cell>
          <cell r="F386">
            <v>0.36732434302650419</v>
          </cell>
          <cell r="G386">
            <v>0.36995572056204784</v>
          </cell>
          <cell r="H386">
            <v>0.36804433348850407</v>
          </cell>
          <cell r="I386">
            <v>0.45161540320117433</v>
          </cell>
          <cell r="J386">
            <v>0.45692568707838116</v>
          </cell>
          <cell r="K386">
            <v>0.45946573823403686</v>
          </cell>
          <cell r="L386">
            <v>-974.2682153523956</v>
          </cell>
          <cell r="M386">
            <v>-910.62566944739274</v>
          </cell>
          <cell r="N386">
            <v>-887.7164385506253</v>
          </cell>
          <cell r="O386">
            <v>-831.99916133339593</v>
          </cell>
          <cell r="P386">
            <v>-855.59990638245381</v>
          </cell>
          <cell r="Q386">
            <v>-841.58329495106932</v>
          </cell>
          <cell r="R386">
            <v>-840.9532265146255</v>
          </cell>
          <cell r="S386">
            <v>-810.4716250653139</v>
          </cell>
          <cell r="T386">
            <v>-836.91089601959004</v>
          </cell>
          <cell r="U386">
            <v>-831.62831522073986</v>
          </cell>
          <cell r="V386">
            <v>-817.54387511475863</v>
          </cell>
          <cell r="W386">
            <v>-769.37705233969291</v>
          </cell>
          <cell r="X386">
            <v>-764.7452918619091</v>
          </cell>
          <cell r="Y386">
            <v>-769.31896911442561</v>
          </cell>
          <cell r="Z386">
            <v>-758.63828681212021</v>
          </cell>
          <cell r="AA386">
            <v>-718.93163721371025</v>
          </cell>
          <cell r="AB386">
            <v>-735.26280138581308</v>
          </cell>
          <cell r="AC386">
            <v>-701.89448946947834</v>
          </cell>
          <cell r="AD386">
            <v>-692.87564867328865</v>
          </cell>
          <cell r="AE386">
            <v>-663.98835164476975</v>
          </cell>
          <cell r="AF386">
            <v>-677.31460464133932</v>
          </cell>
          <cell r="AG386">
            <v>-596.84105369025463</v>
          </cell>
          <cell r="AH386">
            <v>-593.79503457320982</v>
          </cell>
          <cell r="AI386">
            <v>-560.13695908022657</v>
          </cell>
        </row>
        <row r="387">
          <cell r="A387" t="str">
            <v>KItalYTD</v>
          </cell>
          <cell r="B387" t="str">
            <v>Antal courtagegenererande affärer/handelsdag - YTD</v>
          </cell>
          <cell r="C387" t="str">
            <v>K/I-tal, %</v>
          </cell>
          <cell r="E387">
            <v>0.54788406216182828</v>
          </cell>
          <cell r="F387">
            <v>0.56452859820636425</v>
          </cell>
          <cell r="G387">
            <v>0.56300837702052831</v>
          </cell>
          <cell r="H387">
            <v>0.56445604442929531</v>
          </cell>
          <cell r="I387">
            <v>0.47567663671549121</v>
          </cell>
          <cell r="J387">
            <v>0.46848237470129472</v>
          </cell>
          <cell r="K387">
            <v>0.46632056944969302</v>
          </cell>
          <cell r="L387">
            <v>0.45878493443067353</v>
          </cell>
          <cell r="M387">
            <v>0.48839925560691017</v>
          </cell>
          <cell r="N387">
            <v>0.49177342768872256</v>
          </cell>
          <cell r="O387">
            <v>0.47488729541100067</v>
          </cell>
          <cell r="P387">
            <v>0.48781937575129036</v>
          </cell>
          <cell r="Q387">
            <v>0.50757623648235672</v>
          </cell>
          <cell r="R387">
            <v>0.53259845707139641</v>
          </cell>
          <cell r="S387">
            <v>0.53579207879457424</v>
          </cell>
          <cell r="T387">
            <v>0.54827023799958696</v>
          </cell>
          <cell r="U387">
            <v>0.56081696979023066</v>
          </cell>
          <cell r="V387">
            <v>0.59266505411328474</v>
          </cell>
          <cell r="W387">
            <v>0.56231703042726466</v>
          </cell>
          <cell r="X387">
            <v>0.59991948185858512</v>
          </cell>
          <cell r="Y387">
            <v>0.61363713088335636</v>
          </cell>
          <cell r="Z387">
            <v>0.59816333496873009</v>
          </cell>
          <cell r="AA387">
            <v>0.55325831289501337</v>
          </cell>
          <cell r="AB387">
            <v>0.55764559133523339</v>
          </cell>
          <cell r="AC387">
            <v>0.3302654358958072</v>
          </cell>
          <cell r="AD387">
            <v>0.34130725697624686</v>
          </cell>
          <cell r="AE387">
            <v>0.32961970743718705</v>
          </cell>
          <cell r="AF387">
            <v>0.32467597861461611</v>
          </cell>
          <cell r="AG387">
            <v>0.2115922584793147</v>
          </cell>
          <cell r="AH387">
            <v>0.2448658880690795</v>
          </cell>
          <cell r="AI387">
            <v>0.24674927260271448</v>
          </cell>
        </row>
        <row r="388">
          <cell r="A388" t="str">
            <v>AvkastEKYTD</v>
          </cell>
          <cell r="B388" t="str">
            <v>Courtagegenererande omsättning/handelsdag MSEK - YTD</v>
          </cell>
          <cell r="C388" t="str">
            <v>Antal courtagegenererande affärer - YTD</v>
          </cell>
          <cell r="E388">
            <v>0</v>
          </cell>
          <cell r="F388">
            <v>0</v>
          </cell>
          <cell r="G388">
            <v>0</v>
          </cell>
          <cell r="H388">
            <v>0</v>
          </cell>
          <cell r="I388">
            <v>0</v>
          </cell>
          <cell r="J388">
            <v>0</v>
          </cell>
          <cell r="K388">
            <v>0</v>
          </cell>
          <cell r="L388">
            <v>0</v>
          </cell>
          <cell r="M388">
            <v>3105235</v>
          </cell>
          <cell r="N388">
            <v>6011883</v>
          </cell>
          <cell r="O388">
            <v>9112155</v>
          </cell>
          <cell r="P388">
            <v>12619121</v>
          </cell>
          <cell r="Q388">
            <v>3585630</v>
          </cell>
          <cell r="R388">
            <v>6731484</v>
          </cell>
          <cell r="S388">
            <v>10028482</v>
          </cell>
          <cell r="T388">
            <v>13918846</v>
          </cell>
          <cell r="U388">
            <v>3973566</v>
          </cell>
          <cell r="V388">
            <v>7280293</v>
          </cell>
          <cell r="W388">
            <v>11236876</v>
          </cell>
          <cell r="X388">
            <v>15041700</v>
          </cell>
          <cell r="Y388">
            <v>3992247</v>
          </cell>
          <cell r="Z388">
            <v>8063117</v>
          </cell>
          <cell r="AA388">
            <v>12827265</v>
          </cell>
          <cell r="AB388">
            <v>17504485</v>
          </cell>
          <cell r="AC388">
            <v>9169803</v>
          </cell>
          <cell r="AD388">
            <v>18373577</v>
          </cell>
          <cell r="AE388">
            <v>29197438</v>
          </cell>
          <cell r="AF388">
            <v>40769414</v>
          </cell>
          <cell r="AG388">
            <v>17713520</v>
          </cell>
          <cell r="AH388">
            <v>31380359</v>
          </cell>
          <cell r="AI388">
            <v>44726264</v>
          </cell>
        </row>
        <row r="389">
          <cell r="A389" t="str">
            <v>AvkastEKjustYTD</v>
          </cell>
          <cell r="B389" t="str">
            <v>Courtagegenererande omsättning utland/handelsdag MSEK - YTD</v>
          </cell>
          <cell r="C389" t="str">
            <v>Courtagegenererande omsättning MSEK - YTD</v>
          </cell>
          <cell r="E389">
            <v>124870.91352118785</v>
          </cell>
          <cell r="F389">
            <v>232726.29944644705</v>
          </cell>
          <cell r="G389">
            <v>335445.86538344075</v>
          </cell>
          <cell r="H389">
            <v>466671.89092755259</v>
          </cell>
          <cell r="I389">
            <v>145169.24919583803</v>
          </cell>
          <cell r="J389">
            <v>289371.27938439138</v>
          </cell>
          <cell r="K389">
            <v>456723.94200323906</v>
          </cell>
          <cell r="L389">
            <v>678541.3294211399</v>
          </cell>
          <cell r="M389">
            <v>168271.05635940001</v>
          </cell>
          <cell r="N389">
            <v>318061.16817421</v>
          </cell>
          <cell r="O389">
            <v>461994.27440978016</v>
          </cell>
          <cell r="P389">
            <v>614984.35639795032</v>
          </cell>
          <cell r="Q389">
            <v>147165.61446516996</v>
          </cell>
          <cell r="R389">
            <v>275441.05079546</v>
          </cell>
          <cell r="S389">
            <v>409089.99545489997</v>
          </cell>
          <cell r="T389">
            <v>548997.56215518003</v>
          </cell>
          <cell r="U389">
            <v>143485.76694348999</v>
          </cell>
          <cell r="V389">
            <v>263429.28905109002</v>
          </cell>
          <cell r="W389">
            <v>397634.32941804983</v>
          </cell>
          <cell r="X389">
            <v>532379.21423193975</v>
          </cell>
          <cell r="Y389">
            <v>142281.99203869002</v>
          </cell>
          <cell r="Z389">
            <v>268034.08007524</v>
          </cell>
          <cell r="AA389">
            <v>408837.8218050499</v>
          </cell>
          <cell r="AB389">
            <v>557796.00469951984</v>
          </cell>
          <cell r="AC389">
            <v>282354.21338509</v>
          </cell>
          <cell r="AD389">
            <v>560188.72084117029</v>
          </cell>
          <cell r="AE389">
            <v>848396.17449095007</v>
          </cell>
          <cell r="AF389">
            <v>1148781.70199184</v>
          </cell>
          <cell r="AG389">
            <v>422337.52375935006</v>
          </cell>
          <cell r="AH389">
            <v>759805.60799249006</v>
          </cell>
          <cell r="AI389">
            <v>1103393.1645395097</v>
          </cell>
        </row>
        <row r="390">
          <cell r="A390" t="str">
            <v>AvkastTillgYTD</v>
          </cell>
          <cell r="B390" t="str">
            <v>Courtagegenererande omsättning utland/handelsdag MSEK - YTD</v>
          </cell>
          <cell r="C390" t="str">
            <v>Courtagegenererande omsättning utland MSEK - YTD</v>
          </cell>
          <cell r="E390">
            <v>4.4350109064558727E-3</v>
          </cell>
          <cell r="F390">
            <v>3.9775224260552239E-3</v>
          </cell>
          <cell r="G390">
            <v>3.9123460133983273E-3</v>
          </cell>
          <cell r="H390">
            <v>3.9675897944400247E-3</v>
          </cell>
          <cell r="I390">
            <v>5.3668689505713095E-3</v>
          </cell>
          <cell r="J390">
            <v>5.202007570844447E-3</v>
          </cell>
          <cell r="K390">
            <v>4.9331465260424564E-3</v>
          </cell>
          <cell r="L390">
            <v>5.0686643112194014E-3</v>
          </cell>
          <cell r="M390">
            <v>4.39139426019874E-3</v>
          </cell>
          <cell r="N390">
            <v>4.2275546354130934E-3</v>
          </cell>
          <cell r="O390">
            <v>4.2520398988243812E-3</v>
          </cell>
          <cell r="P390">
            <v>4.2062858866489701E-3</v>
          </cell>
          <cell r="Q390">
            <v>3.9746531635146088E-3</v>
          </cell>
          <cell r="R390">
            <v>3.589462309060952E-3</v>
          </cell>
          <cell r="S390">
            <v>3.4157606286038269E-3</v>
          </cell>
          <cell r="T390">
            <v>3.4159792619387931E-3</v>
          </cell>
          <cell r="U390">
            <v>3.5118627955112872E-3</v>
          </cell>
          <cell r="V390">
            <v>3.0310700854739034E-3</v>
          </cell>
          <cell r="W390">
            <v>3.1101635191742747E-3</v>
          </cell>
          <cell r="X390">
            <v>2.8240315227038683E-3</v>
          </cell>
          <cell r="Y390">
            <v>2.6942568544457866E-3</v>
          </cell>
          <cell r="Z390">
            <v>2.8004599356459413E-3</v>
          </cell>
          <cell r="AA390">
            <v>3.1436672996794871E-3</v>
          </cell>
          <cell r="AB390">
            <v>3.1528205196803749E-3</v>
          </cell>
          <cell r="AC390">
            <v>27853.050443040011</v>
          </cell>
          <cell r="AD390">
            <v>60845.57431252001</v>
          </cell>
          <cell r="AE390">
            <v>96129.367041520018</v>
          </cell>
          <cell r="AF390">
            <v>143739.07111352001</v>
          </cell>
          <cell r="AG390">
            <v>98224.870314999993</v>
          </cell>
          <cell r="AH390">
            <v>151701.21759741998</v>
          </cell>
          <cell r="AI390">
            <v>202348.64488997997</v>
          </cell>
        </row>
        <row r="391">
          <cell r="A391" t="str">
            <v>KreditförlnivåYTD</v>
          </cell>
          <cell r="B391" t="str">
            <v>Courtage per affär, SEK</v>
          </cell>
          <cell r="C391" t="str">
            <v>Kreditförlustnivå, %</v>
          </cell>
          <cell r="D391">
            <v>70</v>
          </cell>
          <cell r="E391">
            <v>0.29278104138239519</v>
          </cell>
          <cell r="F391">
            <v>0.30904160549198156</v>
          </cell>
          <cell r="G391">
            <v>0.29984286706600866</v>
          </cell>
          <cell r="H391">
            <v>0.28243342345882078</v>
          </cell>
          <cell r="I391">
            <v>-1.0217365853335161E-5</v>
          </cell>
          <cell r="J391">
            <v>-3.2074054104634061E-5</v>
          </cell>
          <cell r="K391">
            <v>-3.672075798030021E-5</v>
          </cell>
          <cell r="L391">
            <v>-2.1820264147409164E-5</v>
          </cell>
          <cell r="M391">
            <v>-1.5907219726475464E-5</v>
          </cell>
          <cell r="N391">
            <v>-4.2801014876274731E-5</v>
          </cell>
          <cell r="O391">
            <v>-6.3418968301659308E-5</v>
          </cell>
          <cell r="P391">
            <v>-6.1273876063275466E-5</v>
          </cell>
          <cell r="Q391">
            <v>2.1999595053677069E-5</v>
          </cell>
          <cell r="R391">
            <v>2.9025600808565294E-5</v>
          </cell>
          <cell r="S391">
            <v>3.7445759439780869E-5</v>
          </cell>
          <cell r="T391">
            <v>4.0037491994111958E-5</v>
          </cell>
          <cell r="U391">
            <v>3.1305057706373282E-5</v>
          </cell>
          <cell r="V391">
            <v>-3.1084579355751242E-5</v>
          </cell>
          <cell r="W391">
            <v>-7.0018680808974577E-5</v>
          </cell>
          <cell r="X391">
            <v>-1.0331291220226421E-4</v>
          </cell>
          <cell r="Y391">
            <v>-1.0499459010384161E-4</v>
          </cell>
          <cell r="Z391">
            <v>4.1804790471540547E-5</v>
          </cell>
          <cell r="AA391">
            <v>1.4248295201608956E-6</v>
          </cell>
          <cell r="AB391">
            <v>2.9309724436566077E-5</v>
          </cell>
          <cell r="AC391">
            <v>3.5138148868763469E-5</v>
          </cell>
          <cell r="AD391">
            <v>-2.988725820332257E-4</v>
          </cell>
          <cell r="AE391">
            <v>-3.264943759694243E-4</v>
          </cell>
          <cell r="AF391">
            <v>-2.6031471986848512E-4</v>
          </cell>
          <cell r="AG391">
            <v>7.7321476568102703E-5</v>
          </cell>
          <cell r="AH391">
            <v>3.1018039398328126E-5</v>
          </cell>
          <cell r="AI391">
            <v>2.8693545783586399E-6</v>
          </cell>
        </row>
        <row r="392">
          <cell r="A392" t="str">
            <v>AntalCourtAffärerYTD</v>
          </cell>
          <cell r="B392" t="str">
            <v>Courtage per handelsdag, MSEK</v>
          </cell>
          <cell r="C392" t="str">
            <v>Antal courtagegenererande affärer/handelsdag - YTD</v>
          </cell>
          <cell r="D392">
            <v>1.2490151222983885</v>
          </cell>
          <cell r="E392">
            <v>0.4604931920191831</v>
          </cell>
          <cell r="F392">
            <v>0.420836622188073</v>
          </cell>
          <cell r="G392">
            <v>0.41791889911019275</v>
          </cell>
          <cell r="H392">
            <v>0.42144858950949482</v>
          </cell>
          <cell r="I392">
            <v>0.51631149597893689</v>
          </cell>
          <cell r="J392">
            <v>0.49757086182341864</v>
          </cell>
          <cell r="K392">
            <v>0.51681249371985405</v>
          </cell>
          <cell r="L392">
            <v>0.53509633769232601</v>
          </cell>
          <cell r="M392">
            <v>0.55859684038731339</v>
          </cell>
          <cell r="N392">
            <v>0.52794975152233992</v>
          </cell>
          <cell r="O392">
            <v>0.52425405599129338</v>
          </cell>
          <cell r="P392">
            <v>0.51659048044896705</v>
          </cell>
          <cell r="Q392">
            <v>0.49768263168793714</v>
          </cell>
          <cell r="R392">
            <v>0.46423063429470374</v>
          </cell>
          <cell r="S392">
            <v>0.46485279154564901</v>
          </cell>
          <cell r="T392">
            <v>0.46071206017279337</v>
          </cell>
          <cell r="U392">
            <v>0.44831018039153198</v>
          </cell>
          <cell r="V392">
            <v>0.41402813909144437</v>
          </cell>
          <cell r="W392">
            <v>0.4145427368268193</v>
          </cell>
          <cell r="X392">
            <v>0.41492235686139173</v>
          </cell>
          <cell r="Y392">
            <v>0.41960160524957746</v>
          </cell>
          <cell r="Z392">
            <v>0.39355387028538208</v>
          </cell>
          <cell r="AA392">
            <v>0.39643742878107008</v>
          </cell>
          <cell r="AB392">
            <v>0.39036250450613491</v>
          </cell>
          <cell r="AC392">
            <v>145552.42857142858</v>
          </cell>
          <cell r="AD392">
            <v>151222.85596707818</v>
          </cell>
          <cell r="AE392">
            <v>155719.66933333332</v>
          </cell>
          <cell r="AF392">
            <v>163077.65599999999</v>
          </cell>
          <cell r="AG392">
            <v>288024.71544715448</v>
          </cell>
          <cell r="AH392">
            <v>259341.80991735536</v>
          </cell>
          <cell r="AI392">
            <v>239177.88235294117</v>
          </cell>
        </row>
        <row r="393">
          <cell r="A393" t="str">
            <v>CourtOmsättningYTD</v>
          </cell>
          <cell r="B393" t="str">
            <v>Courtagebrutto/Omsättning, %</v>
          </cell>
          <cell r="C393" t="str">
            <v>Courtagegenererande omsättning/handelsdag MSEK - YTD</v>
          </cell>
          <cell r="D393">
            <v>7.1821209135956735E-4</v>
          </cell>
          <cell r="E393">
            <v>1967</v>
          </cell>
          <cell r="F393">
            <v>5068</v>
          </cell>
          <cell r="G393">
            <v>7757</v>
          </cell>
          <cell r="H393">
            <v>11960</v>
          </cell>
          <cell r="I393">
            <v>5691</v>
          </cell>
          <cell r="J393">
            <v>13129</v>
          </cell>
          <cell r="K393">
            <v>19572</v>
          </cell>
          <cell r="L393">
            <v>27941</v>
          </cell>
          <cell r="M393">
            <v>6351.2669999999998</v>
          </cell>
          <cell r="N393">
            <v>12121</v>
          </cell>
          <cell r="O393">
            <v>20819</v>
          </cell>
          <cell r="P393">
            <v>35678</v>
          </cell>
          <cell r="Q393">
            <v>7002</v>
          </cell>
          <cell r="R393">
            <v>25998</v>
          </cell>
          <cell r="S393">
            <v>34592.635999999999</v>
          </cell>
          <cell r="T393">
            <v>50251</v>
          </cell>
          <cell r="U393">
            <v>10715</v>
          </cell>
          <cell r="V393">
            <v>16221</v>
          </cell>
          <cell r="W393">
            <v>24924</v>
          </cell>
          <cell r="X393">
            <v>71415</v>
          </cell>
          <cell r="Y393">
            <v>1745.6168</v>
          </cell>
          <cell r="Z393">
            <v>3686.6307999999935</v>
          </cell>
          <cell r="AA393">
            <v>4930.7755400000115</v>
          </cell>
          <cell r="AB393">
            <v>9605.0035400000124</v>
          </cell>
          <cell r="AC393">
            <v>4481.8129108744442</v>
          </cell>
          <cell r="AD393">
            <v>4610.606755894406</v>
          </cell>
          <cell r="AE393">
            <v>4524.7795972850672</v>
          </cell>
          <cell r="AF393">
            <v>4595.12680796736</v>
          </cell>
          <cell r="AG393">
            <v>6867.2768090951231</v>
          </cell>
          <cell r="AH393">
            <v>6279.3851900205791</v>
          </cell>
          <cell r="AI393">
            <v>5900.4982060936345</v>
          </cell>
        </row>
        <row r="394">
          <cell r="A394" t="str">
            <v>CourtOmsättningUtlandYTD</v>
          </cell>
          <cell r="B394" t="str">
            <v>Handelsdagar, st</v>
          </cell>
          <cell r="C394" t="str">
            <v>Courtagegenererande omsättning utland/handelsdag MSEK - YTD</v>
          </cell>
          <cell r="D394">
            <v>62</v>
          </cell>
          <cell r="E394" t="e">
            <v>#DIV/0!</v>
          </cell>
          <cell r="F394" t="e">
            <v>#DIV/0!</v>
          </cell>
          <cell r="G394" t="e">
            <v>#DIV/0!</v>
          </cell>
          <cell r="H394" t="e">
            <v>#DIV/0!</v>
          </cell>
          <cell r="I394">
            <v>5.0414053641225382E-3</v>
          </cell>
          <cell r="J394">
            <v>5.0814613912665389E-3</v>
          </cell>
          <cell r="K394">
            <v>4.9059278162988931E-3</v>
          </cell>
          <cell r="L394">
            <v>4.9450567331898376E-3</v>
          </cell>
          <cell r="M394">
            <v>4.5518992128351842E-3</v>
          </cell>
          <cell r="N394">
            <v>4.4499235526515614E-3</v>
          </cell>
          <cell r="O394">
            <v>4.2625532966148556E-3</v>
          </cell>
          <cell r="P394">
            <v>4.2489054831445052E-3</v>
          </cell>
          <cell r="Q394">
            <v>3.9577282728392041E-3</v>
          </cell>
          <cell r="R394">
            <v>3.7515476352634669E-3</v>
          </cell>
          <cell r="S394">
            <v>3.5947973775882843E-3</v>
          </cell>
          <cell r="T394">
            <v>3.6715485051618366E-3</v>
          </cell>
          <cell r="U394">
            <v>3.7968859879263855E-3</v>
          </cell>
          <cell r="V394">
            <v>3.5161497525093032E-3</v>
          </cell>
          <cell r="W394">
            <v>3.4478379744153796E-3</v>
          </cell>
          <cell r="X394">
            <v>3.474057785932242E-3</v>
          </cell>
          <cell r="Y394">
            <v>0.11794128156250733</v>
          </cell>
          <cell r="Z394">
            <v>0.11034866512943896</v>
          </cell>
          <cell r="AA394">
            <v>0.1084609841029965</v>
          </cell>
          <cell r="AB394">
            <v>0.10443267879614659</v>
          </cell>
          <cell r="AC394">
            <v>442.1119117942859</v>
          </cell>
          <cell r="AD394">
            <v>500.78661985613178</v>
          </cell>
          <cell r="AE394">
            <v>512.6899575547734</v>
          </cell>
          <cell r="AF394">
            <v>574.95628445407999</v>
          </cell>
          <cell r="AG394">
            <v>1597.1523628455284</v>
          </cell>
          <cell r="AH394">
            <v>1253.7290710530576</v>
          </cell>
          <cell r="AI394">
            <v>1082.0783149196791</v>
          </cell>
        </row>
        <row r="395">
          <cell r="A395" t="str">
            <v>CourtageprocentYTD</v>
          </cell>
          <cell r="B395" t="str">
            <v>Medeltal anställda, st</v>
          </cell>
          <cell r="C395" t="str">
            <v>Courtagenetto/Rörelseintäkter, %</v>
          </cell>
          <cell r="D395"/>
          <cell r="E395">
            <v>0.4604931920191831</v>
          </cell>
          <cell r="F395">
            <v>0.420836622188073</v>
          </cell>
          <cell r="G395">
            <v>0.41791889911019275</v>
          </cell>
          <cell r="H395">
            <v>0.42144858950949482</v>
          </cell>
          <cell r="I395">
            <v>0.51631149597893689</v>
          </cell>
          <cell r="J395">
            <v>0.49757086182341864</v>
          </cell>
          <cell r="K395">
            <v>0.51681249371985405</v>
          </cell>
          <cell r="L395">
            <v>0.53509633769232601</v>
          </cell>
          <cell r="M395">
            <v>0.55859684038731339</v>
          </cell>
          <cell r="N395">
            <v>0.52794975152233992</v>
          </cell>
          <cell r="O395">
            <v>0.52425405599129338</v>
          </cell>
          <cell r="P395">
            <v>0.51659048044896705</v>
          </cell>
          <cell r="Q395">
            <v>0.49768263168793714</v>
          </cell>
          <cell r="R395">
            <v>0.46423063429470374</v>
          </cell>
          <cell r="S395">
            <v>0.46485279154564901</v>
          </cell>
          <cell r="T395">
            <v>0.46071206017279337</v>
          </cell>
          <cell r="U395">
            <v>0.44831018039153198</v>
          </cell>
          <cell r="V395">
            <v>0.41402813909144437</v>
          </cell>
          <cell r="W395">
            <v>0.4145427368268193</v>
          </cell>
          <cell r="X395">
            <v>0.41492235686139173</v>
          </cell>
          <cell r="Y395">
            <v>0.41960160524957746</v>
          </cell>
          <cell r="Z395">
            <v>0.39355387028538208</v>
          </cell>
          <cell r="AA395">
            <v>0.39643742878107008</v>
          </cell>
          <cell r="AB395">
            <v>0.39036250450613491</v>
          </cell>
          <cell r="AC395">
            <v>0.49450706601089328</v>
          </cell>
          <cell r="AD395">
            <v>0.49462902813818049</v>
          </cell>
          <cell r="AE395">
            <v>0.4934667598281563</v>
          </cell>
          <cell r="AF395">
            <v>0.46919805395293002</v>
          </cell>
          <cell r="AG395">
            <v>0.45848409184148542</v>
          </cell>
          <cell r="AH395">
            <v>0.45159085546169386</v>
          </cell>
          <cell r="AI395">
            <v>0.44488692428186771</v>
          </cell>
        </row>
        <row r="396">
          <cell r="A396" t="str">
            <v>CourtPerAffärYTD</v>
          </cell>
          <cell r="B396" t="str">
            <v>Driftstillgänglighet plattform, %</v>
          </cell>
          <cell r="C396" t="str">
            <v>Courtage per affär, SEK</v>
          </cell>
          <cell r="D396">
            <v>0.997</v>
          </cell>
          <cell r="E396">
            <v>70</v>
          </cell>
          <cell r="F396">
            <v>70</v>
          </cell>
          <cell r="G396">
            <v>70</v>
          </cell>
          <cell r="H396">
            <v>68</v>
          </cell>
          <cell r="I396">
            <v>58.98432675842416</v>
          </cell>
          <cell r="J396">
            <v>57.125374398445246</v>
          </cell>
          <cell r="K396">
            <v>57.462573821055038</v>
          </cell>
          <cell r="L396">
            <v>55.838159212299601</v>
          </cell>
          <cell r="M396">
            <v>47.017375496540517</v>
          </cell>
          <cell r="N396">
            <v>44.346505861354963</v>
          </cell>
          <cell r="O396">
            <v>42.463422380674743</v>
          </cell>
          <cell r="P396">
            <v>40.899808771862311</v>
          </cell>
          <cell r="Q396">
            <v>34.737767488901987</v>
          </cell>
          <cell r="R396">
            <v>34.145971314500734</v>
          </cell>
          <cell r="S396">
            <v>34.058262997684785</v>
          </cell>
          <cell r="T396">
            <v>33.838351398552646</v>
          </cell>
          <cell r="U396">
            <v>32.43763203026856</v>
          </cell>
          <cell r="V396">
            <v>31.417253945472496</v>
          </cell>
          <cell r="W396">
            <v>30.970039862892353</v>
          </cell>
          <cell r="X396">
            <v>31.115695007683343</v>
          </cell>
          <cell r="Y396">
            <v>29.903023307832452</v>
          </cell>
          <cell r="Z396">
            <v>28.946000000000002</v>
          </cell>
          <cell r="AA396">
            <v>28.779968642744731</v>
          </cell>
          <cell r="AB396">
            <v>28.597486555914557</v>
          </cell>
          <cell r="AC396">
            <v>29.924745062983003</v>
          </cell>
          <cell r="AD396">
            <v>29.420211678753127</v>
          </cell>
          <cell r="AE396">
            <v>28.766618888202121</v>
          </cell>
          <cell r="AF396">
            <v>28.231231340291053</v>
          </cell>
          <cell r="AG396">
            <v>0.15703275717261367</v>
          </cell>
          <cell r="AH396">
            <v>29.420211678753127</v>
          </cell>
          <cell r="AI396">
            <v>28.766618888202121</v>
          </cell>
        </row>
        <row r="397">
          <cell r="A397" t="str">
            <v>CourtPerDagYTD</v>
          </cell>
          <cell r="B397" t="str">
            <v>Driftstillgänglighet plattform, %</v>
          </cell>
          <cell r="C397" t="str">
            <v>Courtage per handelsdag, MSEK</v>
          </cell>
          <cell r="D397">
            <v>0.997</v>
          </cell>
          <cell r="E397">
            <v>1.2490151222983885</v>
          </cell>
          <cell r="F397">
            <v>1.1565800838912146</v>
          </cell>
          <cell r="G397">
            <v>1.104301465215634</v>
          </cell>
          <cell r="H397">
            <v>1.156970700931174</v>
          </cell>
          <cell r="I397">
            <v>1.8415763934146361</v>
          </cell>
          <cell r="J397">
            <v>1.8427436170833347</v>
          </cell>
          <cell r="K397">
            <v>1.794051579489248</v>
          </cell>
          <cell r="L397">
            <v>1.9290176581891354</v>
          </cell>
          <cell r="M397">
            <v>2.0861398009999998</v>
          </cell>
          <cell r="N397">
            <v>1.9325615972839507</v>
          </cell>
          <cell r="O397">
            <v>1.8549993622933334</v>
          </cell>
          <cell r="P397">
            <v>1.8700715337848606</v>
          </cell>
          <cell r="Q397">
            <v>1.9161703170078728</v>
          </cell>
          <cell r="R397">
            <v>1.8265004463374481</v>
          </cell>
          <cell r="S397">
            <v>1.7564906283109916</v>
          </cell>
          <cell r="T397">
            <v>1.804911795381525</v>
          </cell>
          <cell r="U397">
            <v>1.961805428064517</v>
          </cell>
          <cell r="V397">
            <v>1.7621717744628098</v>
          </cell>
          <cell r="W397">
            <v>1.7430512847849475</v>
          </cell>
          <cell r="X397">
            <v>1.7585948726868694</v>
          </cell>
          <cell r="Y397">
            <v>1.7826565023809546</v>
          </cell>
          <cell r="Z397">
            <v>1.8020240021576768</v>
          </cell>
          <cell r="AA397">
            <v>1.8382380056836451</v>
          </cell>
          <cell r="AB397">
            <v>1.878540751653226</v>
          </cell>
          <cell r="AC397">
            <v>4.2516224653798114</v>
          </cell>
          <cell r="AD397">
            <v>4.3449971003483068</v>
          </cell>
          <cell r="AE397">
            <v>4.3232940549104661</v>
          </cell>
          <cell r="AF397">
            <v>4.4081743489600012</v>
          </cell>
          <cell r="AG397">
            <v>7.1325743651311182</v>
          </cell>
          <cell r="AH397">
            <v>6.3831590446467432</v>
          </cell>
          <cell r="AI397">
            <v>5.8935582412778036</v>
          </cell>
        </row>
        <row r="398">
          <cell r="A398" t="str">
            <v>CourtOmsYTD</v>
          </cell>
          <cell r="B398" t="str">
            <v>Ekonomisk översikt - 4Q (kSEK)</v>
          </cell>
          <cell r="C398" t="str">
            <v>Courtagebrutto/Omsättning, %</v>
          </cell>
          <cell r="E398">
            <v>7.1821209135956735E-4</v>
          </cell>
          <cell r="F398">
            <v>6.8993700931724029E-4</v>
          </cell>
          <cell r="G398">
            <v>7.1012781716940654E-4</v>
          </cell>
          <cell r="H398">
            <v>7.1254232739907458E-4</v>
          </cell>
          <cell r="I398">
            <v>8.8595950046208103E-4</v>
          </cell>
          <cell r="J398">
            <v>8.716530241584346E-4</v>
          </cell>
          <cell r="K398">
            <v>8.3827481541855491E-4</v>
          </cell>
          <cell r="L398">
            <v>8.1085578117897695E-4</v>
          </cell>
          <cell r="M398">
            <v>8.6831953712779872E-4</v>
          </cell>
          <cell r="N398">
            <v>8.5722502710756194E-4</v>
          </cell>
          <cell r="O398">
            <v>8.7324964235846708E-4</v>
          </cell>
          <cell r="P398">
            <v>8.8262896583138047E-4</v>
          </cell>
          <cell r="Q398">
            <v>9.4974631477572308E-4</v>
          </cell>
          <cell r="R398">
            <v>9.3750368456064657E-4</v>
          </cell>
          <cell r="S398">
            <v>9.3833293542940923E-4</v>
          </cell>
          <cell r="T398">
            <v>9.618886396088103E-4</v>
          </cell>
          <cell r="U398">
            <v>1.0004406921875039E-3</v>
          </cell>
          <cell r="V398">
            <v>9.702320805733592E-4</v>
          </cell>
          <cell r="W398">
            <v>9.7553811819445972E-4</v>
          </cell>
          <cell r="X398">
            <v>9.7740847929367173E-4</v>
          </cell>
          <cell r="Y398">
            <v>9.406240941130993E-4</v>
          </cell>
          <cell r="Z398">
            <v>9.702185325724279E-4</v>
          </cell>
          <cell r="AA398">
            <v>1.0031857422319675E-3</v>
          </cell>
          <cell r="AB398">
            <v>9.9714454209764839E-4</v>
          </cell>
          <cell r="AC398">
            <v>1.0831242380396134E-3</v>
          </cell>
          <cell r="AD398">
            <v>1.0801646452313373E-3</v>
          </cell>
          <cell r="AE398">
            <v>1.0990734881135959E-3</v>
          </cell>
          <cell r="AF398">
            <v>1.1069371932153494E-3</v>
          </cell>
          <cell r="AG398">
            <v>1.2201044730129589E-3</v>
          </cell>
          <cell r="AH398">
            <v>1.1869414733628994E-3</v>
          </cell>
          <cell r="AI398">
            <v>1.1634213289926857E-3</v>
          </cell>
        </row>
        <row r="399">
          <cell r="A399" t="str">
            <v>HandelsdagarYTD</v>
          </cell>
          <cell r="B399" t="str">
            <v>Courtageintäkter (brutto)</v>
          </cell>
          <cell r="C399" t="str">
            <v>Handelsdagar, st</v>
          </cell>
          <cell r="D399"/>
          <cell r="E399">
            <v>62</v>
          </cell>
          <cell r="F399">
            <v>119.5</v>
          </cell>
          <cell r="G399">
            <v>185.5</v>
          </cell>
          <cell r="H399">
            <v>247</v>
          </cell>
          <cell r="I399">
            <v>61.5</v>
          </cell>
          <cell r="J399">
            <v>120</v>
          </cell>
          <cell r="K399">
            <v>186</v>
          </cell>
          <cell r="L399">
            <v>248.5</v>
          </cell>
          <cell r="M399">
            <v>60</v>
          </cell>
          <cell r="N399">
            <v>121.5</v>
          </cell>
          <cell r="O399">
            <v>187.5</v>
          </cell>
          <cell r="P399">
            <v>251</v>
          </cell>
          <cell r="Q399">
            <v>63.5</v>
          </cell>
          <cell r="R399">
            <v>121.5</v>
          </cell>
          <cell r="S399">
            <v>186.5</v>
          </cell>
          <cell r="T399">
            <v>249</v>
          </cell>
          <cell r="U399">
            <v>62</v>
          </cell>
          <cell r="V399">
            <v>121</v>
          </cell>
          <cell r="W399">
            <v>186</v>
          </cell>
          <cell r="X399">
            <v>247.5</v>
          </cell>
          <cell r="Y399">
            <v>63</v>
          </cell>
          <cell r="Z399">
            <v>120.5</v>
          </cell>
          <cell r="AA399">
            <v>186.5</v>
          </cell>
          <cell r="AB399">
            <v>248</v>
          </cell>
          <cell r="AC399">
            <v>63</v>
          </cell>
          <cell r="AD399">
            <v>121.5</v>
          </cell>
          <cell r="AE399">
            <v>187.5</v>
          </cell>
          <cell r="AF399">
            <v>250</v>
          </cell>
          <cell r="AG399">
            <v>61.5</v>
          </cell>
          <cell r="AH399">
            <v>121</v>
          </cell>
          <cell r="AI399">
            <v>187</v>
          </cell>
        </row>
        <row r="400">
          <cell r="A400" t="str">
            <v>SnittAnställdaYTD</v>
          </cell>
          <cell r="B400" t="str">
            <v>Courtageintäkter (netto)</v>
          </cell>
          <cell r="C400" t="str">
            <v>Medeltal anställda, st</v>
          </cell>
          <cell r="D400"/>
          <cell r="E400"/>
          <cell r="F400">
            <v>281.5</v>
          </cell>
          <cell r="G400">
            <v>284.33333333333331</v>
          </cell>
          <cell r="H400">
            <v>287.25</v>
          </cell>
          <cell r="I400">
            <v>308</v>
          </cell>
          <cell r="J400">
            <v>313.33333333333331</v>
          </cell>
          <cell r="K400">
            <v>320</v>
          </cell>
          <cell r="L400">
            <v>322.8</v>
          </cell>
          <cell r="M400">
            <v>332</v>
          </cell>
          <cell r="N400">
            <v>332</v>
          </cell>
          <cell r="O400">
            <v>337.75</v>
          </cell>
          <cell r="P400">
            <v>343.2</v>
          </cell>
          <cell r="Q400">
            <v>369.5</v>
          </cell>
          <cell r="R400">
            <v>372.66666666666669</v>
          </cell>
          <cell r="S400">
            <v>380.75</v>
          </cell>
          <cell r="T400">
            <v>382.67150967741935</v>
          </cell>
          <cell r="U400">
            <v>392.50433306451612</v>
          </cell>
          <cell r="V400">
            <v>397.40695537634406</v>
          </cell>
          <cell r="W400">
            <v>402.03700611559134</v>
          </cell>
          <cell r="X400">
            <v>406.08935916666667</v>
          </cell>
          <cell r="Y400">
            <v>420.64429697580653</v>
          </cell>
          <cell r="Z400">
            <v>419.52652742831543</v>
          </cell>
          <cell r="AA400">
            <v>425.39489557123659</v>
          </cell>
          <cell r="AB400">
            <v>429.22473451354045</v>
          </cell>
          <cell r="AC400">
            <v>452.27204514137793</v>
          </cell>
          <cell r="AD400">
            <v>458.84803009425195</v>
          </cell>
          <cell r="AE400">
            <v>469.63602257068897</v>
          </cell>
          <cell r="AF400">
            <v>477.70881805655119</v>
          </cell>
          <cell r="AG400">
            <v>518</v>
          </cell>
          <cell r="AH400">
            <v>533.33333333333337</v>
          </cell>
          <cell r="AI400">
            <v>549.5</v>
          </cell>
        </row>
        <row r="401">
          <cell r="A401" t="str">
            <v>DriftstillgYTD</v>
          </cell>
          <cell r="B401" t="str">
            <v>Fondprovisioner (brutto)</v>
          </cell>
          <cell r="C401" t="str">
            <v>Driftstillgänglighet plattform, %</v>
          </cell>
          <cell r="D401"/>
          <cell r="E401">
            <v>0.997</v>
          </cell>
          <cell r="F401">
            <v>0.99649999999999994</v>
          </cell>
          <cell r="G401">
            <v>0.99733333333333329</v>
          </cell>
          <cell r="H401">
            <v>0.99750000000000005</v>
          </cell>
          <cell r="I401">
            <v>0.998</v>
          </cell>
          <cell r="J401">
            <v>0.999</v>
          </cell>
          <cell r="K401">
            <v>0.99933333333333341</v>
          </cell>
          <cell r="L401">
            <v>0.99950000000000006</v>
          </cell>
          <cell r="M401">
            <v>0.99960000000000004</v>
          </cell>
          <cell r="N401">
            <v>0.99965000000000004</v>
          </cell>
          <cell r="O401">
            <v>0.99976666666666658</v>
          </cell>
          <cell r="P401">
            <v>0.99885000000000002</v>
          </cell>
          <cell r="Q401">
            <v>0.99950000000000006</v>
          </cell>
          <cell r="R401">
            <v>0.99975000000000003</v>
          </cell>
          <cell r="S401">
            <v>0.99983333333333346</v>
          </cell>
          <cell r="T401">
            <v>0.99940000000000007</v>
          </cell>
          <cell r="U401">
            <v>1</v>
          </cell>
          <cell r="V401">
            <v>1</v>
          </cell>
          <cell r="W401">
            <v>1</v>
          </cell>
          <cell r="X401">
            <v>1</v>
          </cell>
          <cell r="Y401">
            <v>0.99900404606286963</v>
          </cell>
          <cell r="Z401">
            <v>0.99835202303143489</v>
          </cell>
          <cell r="AA401">
            <v>0.99870134868762328</v>
          </cell>
          <cell r="AB401">
            <v>0.99882601151571748</v>
          </cell>
          <cell r="AC401">
            <v>0.99809999999999999</v>
          </cell>
          <cell r="AD401">
            <v>0.99904999999999999</v>
          </cell>
          <cell r="AE401">
            <v>0.99870000000000003</v>
          </cell>
          <cell r="AF401">
            <v>0.99902500000000005</v>
          </cell>
          <cell r="AG401">
            <v>0.99945701357466066</v>
          </cell>
          <cell r="AH401">
            <v>0.99972850678733027</v>
          </cell>
          <cell r="AI401">
            <v>0.99976872800402206</v>
          </cell>
        </row>
        <row r="402">
          <cell r="A402" t="str">
            <v>KostnPerSparkrYTD</v>
          </cell>
          <cell r="B402" t="str">
            <v>Fondprovisioner</v>
          </cell>
          <cell r="C402" t="str">
            <v>Rörelsekostnader/Sparkapital, %</v>
          </cell>
          <cell r="D402"/>
          <cell r="E402" t="e">
            <v>#DIV/0!</v>
          </cell>
          <cell r="F402" t="e">
            <v>#DIV/0!</v>
          </cell>
          <cell r="G402" t="e">
            <v>#DIV/0!</v>
          </cell>
          <cell r="H402" t="e">
            <v>#DIV/0!</v>
          </cell>
          <cell r="I402">
            <v>2.3981055420880166E-3</v>
          </cell>
          <cell r="J402">
            <v>2.3805801216721795E-3</v>
          </cell>
          <cell r="K402">
            <v>2.2877336703091577E-3</v>
          </cell>
          <cell r="L402">
            <v>2.2687159857203163E-3</v>
          </cell>
          <cell r="M402">
            <v>2.2231488465793646E-3</v>
          </cell>
          <cell r="N402">
            <v>2.1883569749470487E-3</v>
          </cell>
          <cell r="O402">
            <v>2.0242345728554976E-3</v>
          </cell>
          <cell r="P402">
            <v>2.0727000108070885E-3</v>
          </cell>
          <cell r="Q402">
            <v>2.0088470253483595E-3</v>
          </cell>
          <cell r="R402">
            <v>1.9980675682632495E-3</v>
          </cell>
          <cell r="S402">
            <v>1.9260632391843357E-3</v>
          </cell>
          <cell r="T402">
            <v>2.0130015358854167E-3</v>
          </cell>
          <cell r="U402">
            <v>2.1293580943879155E-3</v>
          </cell>
          <cell r="V402">
            <v>2.083922337545176E-3</v>
          </cell>
          <cell r="W402">
            <v>1.9387783206472557E-3</v>
          </cell>
          <cell r="X402">
            <v>1.9682425122343641E-3</v>
          </cell>
          <cell r="Y402">
            <v>2.0670774730765277E-3</v>
          </cell>
          <cell r="Z402">
            <v>1.9903112892799466E-3</v>
          </cell>
          <cell r="AA402">
            <v>1.8598299039197588E-3</v>
          </cell>
          <cell r="AB402">
            <v>1.869721170145236E-3</v>
          </cell>
          <cell r="AC402">
            <v>1.8445029001459951E-3</v>
          </cell>
          <cell r="AD402">
            <v>1.7908459005539349E-3</v>
          </cell>
          <cell r="AE402">
            <v>1.66477973656693E-3</v>
          </cell>
          <cell r="AF402">
            <v>1.6540962106150236E-3</v>
          </cell>
          <cell r="AG402">
            <v>1.3226487371858795E-3</v>
          </cell>
          <cell r="AH402">
            <v>1.2965691896499659E-3</v>
          </cell>
          <cell r="AI402">
            <v>1.2196165716311482E-3</v>
          </cell>
        </row>
        <row r="403">
          <cell r="A403" t="str">
            <v>KostnPerKundYTD</v>
          </cell>
          <cell r="B403" t="str">
            <v>Valutanetto</v>
          </cell>
          <cell r="C403" t="str">
            <v>Ekonomisk översikt - 4Q (kSEK)</v>
          </cell>
          <cell r="D403"/>
          <cell r="E403"/>
          <cell r="F403"/>
          <cell r="G403">
            <v>113835.57535000003</v>
          </cell>
          <cell r="H403">
            <v>129000.71166000003</v>
          </cell>
          <cell r="I403">
            <v>145742.94359000004</v>
          </cell>
          <cell r="J403">
            <v>152574.84899000006</v>
          </cell>
          <cell r="K403">
            <v>159669.38581000004</v>
          </cell>
          <cell r="L403">
            <v>-974.2682153523956</v>
          </cell>
          <cell r="M403">
            <v>-910.62566944739274</v>
          </cell>
          <cell r="N403">
            <v>-887.7164385506253</v>
          </cell>
          <cell r="O403">
            <v>-831.99916133339593</v>
          </cell>
          <cell r="P403">
            <v>-855.59990638245381</v>
          </cell>
          <cell r="Q403">
            <v>-841.58329495106932</v>
          </cell>
          <cell r="R403">
            <v>-840.9532265146255</v>
          </cell>
          <cell r="S403">
            <v>-810.4716250653139</v>
          </cell>
          <cell r="T403">
            <v>-836.91089601959004</v>
          </cell>
          <cell r="U403">
            <v>-831.62831522073986</v>
          </cell>
          <cell r="V403">
            <v>-817.54387511475863</v>
          </cell>
          <cell r="W403">
            <v>-769.37705233969291</v>
          </cell>
          <cell r="X403">
            <v>-764.7452918619091</v>
          </cell>
          <cell r="Y403">
            <v>-769.31896911442561</v>
          </cell>
          <cell r="Z403">
            <v>-758.63828681212021</v>
          </cell>
          <cell r="AA403">
            <v>-718.93163721371025</v>
          </cell>
          <cell r="AB403">
            <v>-735.26280138581308</v>
          </cell>
          <cell r="AC403">
            <v>-701.89448946947834</v>
          </cell>
          <cell r="AD403">
            <v>-692.87564867328865</v>
          </cell>
          <cell r="AE403">
            <v>-663.98835164476975</v>
          </cell>
          <cell r="AF403">
            <v>-677.31460464133932</v>
          </cell>
          <cell r="AG403">
            <v>-596.84105369025463</v>
          </cell>
          <cell r="AH403">
            <v>-593.79503457320982</v>
          </cell>
          <cell r="AI403">
            <v>-560.13695908022657</v>
          </cell>
        </row>
        <row r="404">
          <cell r="A404" t="str">
            <v>Bruttocourtage4Q</v>
          </cell>
          <cell r="B404" t="str">
            <v>Räntenetto</v>
          </cell>
          <cell r="C404" t="str">
            <v>Courtageintäkter (brutto)</v>
          </cell>
          <cell r="D404"/>
          <cell r="E404"/>
          <cell r="F404"/>
          <cell r="G404">
            <v>191509.71055000002</v>
          </cell>
          <cell r="H404">
            <v>332523.4752932454</v>
          </cell>
          <cell r="I404">
            <v>371453.75084321341</v>
          </cell>
          <cell r="J404">
            <v>424188.33904369519</v>
          </cell>
          <cell r="K404">
            <v>477174.21331000002</v>
          </cell>
          <cell r="L404">
            <v>550199.15972999996</v>
          </cell>
          <cell r="M404">
            <v>567698.12999999989</v>
          </cell>
          <cell r="N404">
            <v>570617.80245999992</v>
          </cell>
          <cell r="O404">
            <v>570775.31645000004</v>
          </cell>
          <cell r="P404">
            <v>542803.00649000006</v>
          </cell>
          <cell r="Q404">
            <v>536459.96072000009</v>
          </cell>
          <cell r="R404">
            <v>528380.01298</v>
          </cell>
          <cell r="S404">
            <v>523229.28787999996</v>
          </cell>
          <cell r="T404">
            <v>528074.51820999943</v>
          </cell>
          <cell r="U404">
            <v>531853.51820999943</v>
          </cell>
          <cell r="V404">
            <v>525435.06540999934</v>
          </cell>
          <cell r="W404">
            <v>532119.34736999974</v>
          </cell>
          <cell r="X404">
            <v>520351.95819000015</v>
          </cell>
          <cell r="Y404">
            <v>510636.82806000015</v>
          </cell>
          <cell r="Z404">
            <v>524816.04284000024</v>
          </cell>
          <cell r="AA404">
            <v>542584.78645999986</v>
          </cell>
          <cell r="AB404">
            <v>556203.24169000052</v>
          </cell>
          <cell r="AC404">
            <v>728194.06405000051</v>
          </cell>
          <cell r="AD404">
            <v>901247.66074999981</v>
          </cell>
          <cell r="AE404">
            <v>1078512.7107700002</v>
          </cell>
          <cell r="AF404">
            <v>1271629.1928199993</v>
          </cell>
          <cell r="AG404">
            <v>1481100.4024499992</v>
          </cell>
          <cell r="AH404">
            <v>1568377.9297299997</v>
          </cell>
          <cell r="AI404">
            <v>1622890.5919100014</v>
          </cell>
        </row>
        <row r="405">
          <cell r="A405" t="str">
            <v>CourtageInt4Q</v>
          </cell>
          <cell r="B405" t="str">
            <v>Övriga intäkter</v>
          </cell>
          <cell r="C405" t="str">
            <v>Courtageintäkter (netto)</v>
          </cell>
          <cell r="D405"/>
          <cell r="E405">
            <v>0</v>
          </cell>
          <cell r="F405">
            <v>0</v>
          </cell>
          <cell r="G405">
            <v>0</v>
          </cell>
          <cell r="H405">
            <v>285771.76313000004</v>
          </cell>
          <cell r="I405">
            <v>321589.77374250011</v>
          </cell>
          <cell r="J405">
            <v>368689.67715500004</v>
          </cell>
          <cell r="K405">
            <v>414617.43511750008</v>
          </cell>
          <cell r="L405">
            <v>479360.88806000014</v>
          </cell>
          <cell r="M405">
            <v>491272.32792499999</v>
          </cell>
          <cell r="N405">
            <v>493037.88807999995</v>
          </cell>
          <cell r="O405">
            <v>493479.67470500001</v>
          </cell>
          <cell r="P405">
            <v>469387.95498000004</v>
          </cell>
          <cell r="Q405">
            <v>465896.38204999996</v>
          </cell>
          <cell r="R405">
            <v>456501.52513999993</v>
          </cell>
          <cell r="S405">
            <v>449161.07672999991</v>
          </cell>
          <cell r="T405">
            <v>449423.03704999969</v>
          </cell>
          <cell r="U405">
            <v>449378.15845999983</v>
          </cell>
          <cell r="V405">
            <v>440726.01752999972</v>
          </cell>
          <cell r="W405">
            <v>446045.07384000008</v>
          </cell>
          <cell r="X405">
            <v>435252.23099000019</v>
          </cell>
          <cell r="Y405">
            <v>425927.65410000028</v>
          </cell>
          <cell r="Z405">
            <v>439173.33854000026</v>
          </cell>
          <cell r="AA405">
            <v>453876.08007999975</v>
          </cell>
          <cell r="AB405">
            <v>465878.10641000007</v>
          </cell>
          <cell r="AC405">
            <v>621422.96207892802</v>
          </cell>
          <cell r="AD405">
            <v>776651.36184231937</v>
          </cell>
          <cell r="AE405">
            <v>933664.3536457126</v>
          </cell>
          <cell r="AF405">
            <v>1102043.5872400003</v>
          </cell>
          <cell r="AG405">
            <v>1272844.695376636</v>
          </cell>
          <cell r="AH405">
            <v>1346488.6839499369</v>
          </cell>
          <cell r="AI405">
            <v>1393521.3430632371</v>
          </cell>
        </row>
        <row r="406">
          <cell r="A406" t="str">
            <v>FondprovisBrutto4Q</v>
          </cell>
          <cell r="B406" t="str">
            <v>Rörelsens intäkter</v>
          </cell>
          <cell r="C406" t="str">
            <v>Fondprovisioner (brutto)</v>
          </cell>
          <cell r="D406">
            <v>0</v>
          </cell>
          <cell r="E406">
            <v>124870.91352118785</v>
          </cell>
          <cell r="F406">
            <v>232726.29944644705</v>
          </cell>
          <cell r="G406">
            <v>335445.86538344075</v>
          </cell>
          <cell r="H406">
            <v>466671.89092755259</v>
          </cell>
          <cell r="I406">
            <v>145169.24919583803</v>
          </cell>
          <cell r="J406">
            <v>289371.27938439138</v>
          </cell>
          <cell r="K406">
            <v>456723.94200323906</v>
          </cell>
          <cell r="L406">
            <v>-974.2682153523956</v>
          </cell>
          <cell r="M406">
            <v>-910.62566944739274</v>
          </cell>
          <cell r="N406">
            <v>-887.7164385506253</v>
          </cell>
          <cell r="O406">
            <v>-831.99916133339593</v>
          </cell>
          <cell r="P406">
            <v>-855.59990638245381</v>
          </cell>
          <cell r="Q406">
            <v>-841.58329495106932</v>
          </cell>
          <cell r="R406">
            <v>-840.9532265146255</v>
          </cell>
          <cell r="S406">
            <v>-810.4716250653139</v>
          </cell>
          <cell r="T406">
            <v>-836.91089601959004</v>
          </cell>
          <cell r="U406">
            <v>-831.62831522073986</v>
          </cell>
          <cell r="V406">
            <v>-817.54387511475863</v>
          </cell>
          <cell r="W406">
            <v>-769.37705233969291</v>
          </cell>
          <cell r="X406">
            <v>-764.7452918619091</v>
          </cell>
          <cell r="Y406">
            <v>-769.31896911442561</v>
          </cell>
          <cell r="Z406">
            <v>-758.63828681212021</v>
          </cell>
          <cell r="AA406">
            <v>-718.93163721371025</v>
          </cell>
          <cell r="AB406">
            <v>-735.26280138581308</v>
          </cell>
          <cell r="AC406">
            <v>-701.89448946947834</v>
          </cell>
          <cell r="AD406">
            <v>362026.78941000003</v>
          </cell>
          <cell r="AE406">
            <v>384677.66701000003</v>
          </cell>
          <cell r="AF406">
            <v>417976.28688000003</v>
          </cell>
          <cell r="AG406">
            <v>473352.4982700001</v>
          </cell>
          <cell r="AH406">
            <v>552416.19498000003</v>
          </cell>
          <cell r="AI406">
            <v>622690.26587</v>
          </cell>
        </row>
        <row r="407">
          <cell r="A407" t="str">
            <v>Fondprovis4Q</v>
          </cell>
          <cell r="B407" t="str">
            <v>Check</v>
          </cell>
          <cell r="C407" t="str">
            <v>Fondprovisioner</v>
          </cell>
          <cell r="D407"/>
          <cell r="E407"/>
          <cell r="F407"/>
          <cell r="G407">
            <v>-1.5521700002718717</v>
          </cell>
          <cell r="H407">
            <v>113835.57535000003</v>
          </cell>
          <cell r="I407">
            <v>129000.71166000003</v>
          </cell>
          <cell r="J407">
            <v>145742.94359000004</v>
          </cell>
          <cell r="K407">
            <v>152574.84899000006</v>
          </cell>
          <cell r="L407">
            <v>159669.38581000004</v>
          </cell>
          <cell r="M407">
            <v>156942.01280000003</v>
          </cell>
          <cell r="N407">
            <v>151373.93270999999</v>
          </cell>
          <cell r="O407">
            <v>158049.96812999999</v>
          </cell>
          <cell r="P407">
            <v>167522.05773</v>
          </cell>
          <cell r="Q407">
            <v>183040.82425999996</v>
          </cell>
          <cell r="R407">
            <v>205818.32800999997</v>
          </cell>
          <cell r="S407">
            <v>223121.65684999997</v>
          </cell>
          <cell r="T407">
            <v>239654.20903</v>
          </cell>
          <cell r="U407">
            <v>259215.15667000005</v>
          </cell>
          <cell r="V407">
            <v>272644.04423000006</v>
          </cell>
          <cell r="W407">
            <v>291644.31919000007</v>
          </cell>
          <cell r="X407">
            <v>300917.60233000002</v>
          </cell>
          <cell r="Y407">
            <v>300550.69459000003</v>
          </cell>
          <cell r="Z407">
            <v>308738.49628000002</v>
          </cell>
          <cell r="AA407">
            <v>314288.31660000002</v>
          </cell>
          <cell r="AB407">
            <v>331963.05083000008</v>
          </cell>
          <cell r="AC407">
            <v>356563.28544000007</v>
          </cell>
          <cell r="AD407">
            <v>362026.78941000003</v>
          </cell>
          <cell r="AE407">
            <v>384677.66701000003</v>
          </cell>
          <cell r="AF407">
            <v>417976.28688000003</v>
          </cell>
          <cell r="AG407">
            <v>471917.87215000007</v>
          </cell>
          <cell r="AH407">
            <v>545266.56376000016</v>
          </cell>
          <cell r="AI407">
            <v>609629.33210000012</v>
          </cell>
        </row>
        <row r="408">
          <cell r="A408" t="str">
            <v>Valutanetto4Q</v>
          </cell>
          <cell r="B408" t="str">
            <v>Check</v>
          </cell>
          <cell r="C408" t="str">
            <v>Valutanetto</v>
          </cell>
          <cell r="E408">
            <v>0</v>
          </cell>
          <cell r="F408">
            <v>0</v>
          </cell>
          <cell r="G408">
            <v>0</v>
          </cell>
          <cell r="H408">
            <v>0</v>
          </cell>
          <cell r="I408">
            <v>0</v>
          </cell>
          <cell r="J408">
            <v>0</v>
          </cell>
          <cell r="K408">
            <v>0</v>
          </cell>
          <cell r="L408">
            <v>0</v>
          </cell>
          <cell r="M408">
            <v>3105235</v>
          </cell>
          <cell r="N408">
            <v>6011883</v>
          </cell>
          <cell r="O408">
            <v>9112155</v>
          </cell>
          <cell r="P408">
            <v>12619121</v>
          </cell>
          <cell r="Q408">
            <v>3585630</v>
          </cell>
          <cell r="R408">
            <v>6731484</v>
          </cell>
          <cell r="S408">
            <v>10028482</v>
          </cell>
          <cell r="T408">
            <v>13918846</v>
          </cell>
          <cell r="U408">
            <v>3973566</v>
          </cell>
          <cell r="V408">
            <v>7280293</v>
          </cell>
          <cell r="W408">
            <v>11236876</v>
          </cell>
          <cell r="X408">
            <v>15041700</v>
          </cell>
          <cell r="Y408">
            <v>31567.26228000001</v>
          </cell>
          <cell r="Z408">
            <v>60885.028610000008</v>
          </cell>
          <cell r="AA408">
            <v>93794.952320000011</v>
          </cell>
          <cell r="AB408">
            <v>124635.17393000002</v>
          </cell>
          <cell r="AC408">
            <v>165724.70109000002</v>
          </cell>
          <cell r="AD408">
            <v>216954.75091999999</v>
          </cell>
          <cell r="AE408">
            <v>272020.74896</v>
          </cell>
          <cell r="AF408">
            <v>355193.85960999998</v>
          </cell>
          <cell r="AG408">
            <v>529822.93360999995</v>
          </cell>
          <cell r="AH408">
            <v>577960.59828000003</v>
          </cell>
          <cell r="AI408">
            <v>604438.40394999995</v>
          </cell>
        </row>
        <row r="409">
          <cell r="A409" t="str">
            <v>Räntenetto4Q</v>
          </cell>
          <cell r="B409" t="str">
            <v>Personal</v>
          </cell>
          <cell r="C409" t="str">
            <v>Räntenetto</v>
          </cell>
          <cell r="D409"/>
          <cell r="E409">
            <v>124870.91352118785</v>
          </cell>
          <cell r="F409">
            <v>232726.29944644705</v>
          </cell>
          <cell r="G409">
            <v>335445.86538344075</v>
          </cell>
          <cell r="H409">
            <v>191509.71055000002</v>
          </cell>
          <cell r="I409">
            <v>185551.70449999999</v>
          </cell>
          <cell r="J409">
            <v>169463.79852000001</v>
          </cell>
          <cell r="K409">
            <v>152847.20927000002</v>
          </cell>
          <cell r="L409">
            <v>138719.62313000002</v>
          </cell>
          <cell r="M409">
            <v>126918.27520999996</v>
          </cell>
          <cell r="N409">
            <v>117701.39993999997</v>
          </cell>
          <cell r="O409">
            <v>114168.90349999996</v>
          </cell>
          <cell r="P409">
            <v>114268.73663999999</v>
          </cell>
          <cell r="Q409">
            <v>111780.39906000003</v>
          </cell>
          <cell r="R409">
            <v>111607.09347000004</v>
          </cell>
          <cell r="S409">
            <v>111480.36664000008</v>
          </cell>
          <cell r="T409">
            <v>107508.67403000002</v>
          </cell>
          <cell r="U409">
            <v>101193.90350000003</v>
          </cell>
          <cell r="V409">
            <v>96771.07170000003</v>
          </cell>
          <cell r="W409">
            <v>96066.907220000023</v>
          </cell>
          <cell r="X409">
            <v>90557.934590000077</v>
          </cell>
          <cell r="Y409">
            <v>98160.957000000068</v>
          </cell>
          <cell r="Z409">
            <v>117782.07432999999</v>
          </cell>
          <cell r="AA409">
            <v>138035.40930999999</v>
          </cell>
          <cell r="AB409">
            <v>165333.36158999996</v>
          </cell>
          <cell r="AC409">
            <v>198729.57696000003</v>
          </cell>
          <cell r="AD409">
            <v>230170.20795000001</v>
          </cell>
          <cell r="AE409">
            <v>259027.78546000004</v>
          </cell>
          <cell r="AF409">
            <v>283316.14986</v>
          </cell>
          <cell r="AG409">
            <v>296034.50786999997</v>
          </cell>
          <cell r="AH409">
            <v>302607.87489000009</v>
          </cell>
          <cell r="AI409">
            <v>311846.02350000013</v>
          </cell>
        </row>
        <row r="410">
          <cell r="A410" t="str">
            <v>ÖvrInt4Q</v>
          </cell>
          <cell r="B410" t="str">
            <v>Marknadsföring</v>
          </cell>
          <cell r="C410" t="str">
            <v>Övriga intäkter</v>
          </cell>
          <cell r="D410"/>
          <cell r="E410">
            <v>1.2490151222983885</v>
          </cell>
          <cell r="F410">
            <v>1.1565800838912146</v>
          </cell>
          <cell r="G410">
            <v>1.104301465215634</v>
          </cell>
          <cell r="H410">
            <v>86953.231054688295</v>
          </cell>
          <cell r="I410">
            <v>93120.662143131005</v>
          </cell>
          <cell r="J410">
            <v>110171.0602630362</v>
          </cell>
          <cell r="K410">
            <v>113545.21542883429</v>
          </cell>
          <cell r="L410">
            <v>118090.4485484437</v>
          </cell>
          <cell r="M410">
            <v>125426.3746499995</v>
          </cell>
          <cell r="N410">
            <v>134060.65586999941</v>
          </cell>
          <cell r="O410">
            <v>147907.89167999901</v>
          </cell>
          <cell r="P410">
            <v>157448.05029999852</v>
          </cell>
          <cell r="Q410">
            <v>168319.5222500005</v>
          </cell>
          <cell r="R410">
            <v>167986.5787599936</v>
          </cell>
          <cell r="S410">
            <v>166129.3233599957</v>
          </cell>
          <cell r="T410">
            <v>178910.6555199943</v>
          </cell>
          <cell r="U410">
            <v>192534.6058699881</v>
          </cell>
          <cell r="V410">
            <v>202313.4911899892</v>
          </cell>
          <cell r="W410">
            <v>219116.9467599772</v>
          </cell>
          <cell r="X410">
            <v>222269.04749997263</v>
          </cell>
          <cell r="Y410">
            <v>189130.59595264474</v>
          </cell>
          <cell r="Z410">
            <v>159173.38348442205</v>
          </cell>
          <cell r="AA410">
            <v>131697.91633800158</v>
          </cell>
          <cell r="AB410">
            <v>105640.24423997727</v>
          </cell>
          <cell r="AC410">
            <v>125012.03278445591</v>
          </cell>
          <cell r="AD410">
            <v>123194.60669232933</v>
          </cell>
          <cell r="AE410">
            <v>121978.37805923959</v>
          </cell>
          <cell r="AF410">
            <v>190251.35698726238</v>
          </cell>
          <cell r="AG410">
            <v>193253.34687695431</v>
          </cell>
          <cell r="AH410">
            <v>219472.53842411764</v>
          </cell>
          <cell r="AI410">
            <v>263894.89773044811</v>
          </cell>
        </row>
        <row r="411">
          <cell r="A411" t="str">
            <v>CourtOmsättningUtlandYTD</v>
          </cell>
          <cell r="B411" t="str">
            <v>Avskrivningar</v>
          </cell>
          <cell r="C411" t="str">
            <v>Rörelsens intäkter</v>
          </cell>
          <cell r="D411"/>
          <cell r="E411">
            <v>0</v>
          </cell>
          <cell r="F411">
            <v>0</v>
          </cell>
          <cell r="G411">
            <v>0</v>
          </cell>
          <cell r="H411">
            <v>678070.28008468845</v>
          </cell>
          <cell r="I411">
            <v>729262.85204563115</v>
          </cell>
          <cell r="J411">
            <v>794067.47952803632</v>
          </cell>
          <cell r="K411">
            <v>833584.70880633441</v>
          </cell>
          <cell r="L411">
            <v>895840.34554844385</v>
          </cell>
          <cell r="M411">
            <v>900558.99058499956</v>
          </cell>
          <cell r="N411">
            <v>896173.87659999938</v>
          </cell>
          <cell r="O411">
            <v>913606.43801499903</v>
          </cell>
          <cell r="P411">
            <v>908626.79964999855</v>
          </cell>
          <cell r="Q411">
            <v>929037.12762000051</v>
          </cell>
          <cell r="R411">
            <v>941913.52537999349</v>
          </cell>
          <cell r="S411">
            <v>949892.42357999564</v>
          </cell>
          <cell r="T411">
            <v>975496.57562999404</v>
          </cell>
          <cell r="U411">
            <v>1002321.824499988</v>
          </cell>
          <cell r="V411">
            <v>1012454.624649989</v>
          </cell>
          <cell r="W411">
            <v>1052873.2470099775</v>
          </cell>
          <cell r="X411">
            <v>1048996.8154099728</v>
          </cell>
          <cell r="Y411">
            <v>1045337.1639226452</v>
          </cell>
          <cell r="Z411">
            <v>1085752.3212444223</v>
          </cell>
          <cell r="AA411">
            <v>1131692.6746480013</v>
          </cell>
          <cell r="AB411">
            <v>1193449.9369999773</v>
          </cell>
          <cell r="AC411">
            <v>1467452.558353384</v>
          </cell>
          <cell r="AD411">
            <v>1708997.7168146486</v>
          </cell>
          <cell r="AE411">
            <v>1971368.9331349521</v>
          </cell>
          <cell r="AF411">
            <v>2348781.2405772624</v>
          </cell>
          <cell r="AG411">
            <v>2763873.3558835899</v>
          </cell>
          <cell r="AH411">
            <v>2991796.2593040545</v>
          </cell>
          <cell r="AI411">
            <v>3183330.000343685</v>
          </cell>
        </row>
        <row r="412">
          <cell r="A412" t="str">
            <v>AntalCourtAffärerYTD</v>
          </cell>
          <cell r="B412" t="str">
            <v>Avskrivningar</v>
          </cell>
          <cell r="C412" t="str">
            <v>Check</v>
          </cell>
          <cell r="D412"/>
          <cell r="E412">
            <v>62</v>
          </cell>
          <cell r="F412">
            <v>119.5</v>
          </cell>
          <cell r="G412">
            <v>185.5</v>
          </cell>
          <cell r="H412">
            <v>-1.5521700002718717</v>
          </cell>
          <cell r="I412">
            <v>-2.5458434440661222</v>
          </cell>
          <cell r="J412">
            <v>0.39356155402492732</v>
          </cell>
          <cell r="K412">
            <v>-1.3394334459444508</v>
          </cell>
          <cell r="L412">
            <v>-9.9118443788029253E-2</v>
          </cell>
          <cell r="M412">
            <v>0.68988500058185309</v>
          </cell>
          <cell r="N412">
            <v>-0.42163999914191663</v>
          </cell>
          <cell r="O412">
            <v>0.45699499826878309</v>
          </cell>
          <cell r="P412">
            <v>0.22699999716132879</v>
          </cell>
          <cell r="Q412">
            <v>8.3299956750124693E-3</v>
          </cell>
          <cell r="R412">
            <v>-9.7689997288398445E-2</v>
          </cell>
          <cell r="S412">
            <v>-0.2636899973731488</v>
          </cell>
          <cell r="T412">
            <v>0.36943000822793692</v>
          </cell>
          <cell r="U412">
            <v>0.58810001413803548</v>
          </cell>
          <cell r="V412">
            <v>0.71289001486729831</v>
          </cell>
          <cell r="W412">
            <v>0.75789002398960292</v>
          </cell>
          <cell r="X412">
            <v>0.11877982690930367</v>
          </cell>
          <cell r="Y412">
            <v>0.11877983063459396</v>
          </cell>
          <cell r="Z412">
            <v>-5.960134556517005E-3</v>
          </cell>
          <cell r="AA412">
            <v>-6.9601722061634064E-3</v>
          </cell>
          <cell r="AB412">
            <v>-9.6997292712330818E-4</v>
          </cell>
          <cell r="AC412">
            <v>-9.699738584458828E-4</v>
          </cell>
          <cell r="AD412">
            <v>-8.1700037699192762E-3</v>
          </cell>
          <cell r="AE412">
            <v>-7.1699642576277256E-3</v>
          </cell>
          <cell r="AF412">
            <v>3.0037015676498413E-5</v>
          </cell>
          <cell r="AG412">
            <v>2.9995106160640717E-5</v>
          </cell>
          <cell r="AH412">
            <v>0</v>
          </cell>
          <cell r="AI412">
            <v>7.1999542415142059E-3</v>
          </cell>
        </row>
        <row r="413">
          <cell r="A413" t="str">
            <v>CourtOmsättningYTD</v>
          </cell>
          <cell r="B413" t="str">
            <v>Rörelsens kostnader före kreditförluster</v>
          </cell>
          <cell r="C413" t="str">
            <v>Courtagegenererande omsättning/handelsdag MSEK - YTD</v>
          </cell>
          <cell r="D413">
            <v>0</v>
          </cell>
          <cell r="E413">
            <v>70</v>
          </cell>
          <cell r="F413">
            <v>70</v>
          </cell>
          <cell r="G413">
            <v>70</v>
          </cell>
          <cell r="H413">
            <v>68</v>
          </cell>
          <cell r="I413">
            <v>58.98432675842416</v>
          </cell>
          <cell r="J413">
            <v>57.125374398445246</v>
          </cell>
          <cell r="K413">
            <v>57.462573821055038</v>
          </cell>
          <cell r="L413">
            <v>55.838159212299601</v>
          </cell>
          <cell r="M413">
            <v>47.017375496540517</v>
          </cell>
          <cell r="N413">
            <v>44.346505861354963</v>
          </cell>
          <cell r="O413">
            <v>42.463422380674743</v>
          </cell>
          <cell r="P413">
            <v>40.899808771862311</v>
          </cell>
          <cell r="Q413">
            <v>34.737767488901987</v>
          </cell>
          <cell r="R413">
            <v>34.145971314500734</v>
          </cell>
          <cell r="S413">
            <v>34.058262997684785</v>
          </cell>
          <cell r="T413">
            <v>33.838351398552646</v>
          </cell>
          <cell r="U413">
            <v>32.43763203026856</v>
          </cell>
          <cell r="V413">
            <v>31.417253945472496</v>
          </cell>
          <cell r="W413">
            <v>30.970039862892353</v>
          </cell>
          <cell r="X413">
            <v>31.115695007683343</v>
          </cell>
          <cell r="Y413">
            <v>29.903023307832452</v>
          </cell>
          <cell r="Z413">
            <v>28.946000000000002</v>
          </cell>
          <cell r="AA413">
            <v>28.779968642744731</v>
          </cell>
          <cell r="AB413">
            <v>28.597486555914557</v>
          </cell>
          <cell r="AC413">
            <v>4481.8129108744442</v>
          </cell>
          <cell r="AD413">
            <v>4610.606755894406</v>
          </cell>
          <cell r="AE413">
            <v>4524.7795972850672</v>
          </cell>
          <cell r="AF413">
            <v>4595.12680796736</v>
          </cell>
          <cell r="AG413">
            <v>6867.2768090951231</v>
          </cell>
          <cell r="AH413">
            <v>6279.3851900205791</v>
          </cell>
          <cell r="AI413">
            <v>5900.4982060936345</v>
          </cell>
        </row>
        <row r="414">
          <cell r="A414" t="str">
            <v>Personalkostn4Q</v>
          </cell>
          <cell r="B414" t="str">
            <v>Check</v>
          </cell>
          <cell r="C414" t="str">
            <v>Personal</v>
          </cell>
          <cell r="D414"/>
          <cell r="E414">
            <v>1.2490151222983885</v>
          </cell>
          <cell r="F414">
            <v>1.1565800838912146</v>
          </cell>
          <cell r="G414">
            <v>1.104301465215634</v>
          </cell>
          <cell r="H414">
            <v>-233817.68149000028</v>
          </cell>
          <cell r="I414">
            <v>-240286.34682000012</v>
          </cell>
          <cell r="J414">
            <v>-250608.45133000019</v>
          </cell>
          <cell r="K414">
            <v>-258158.56581000017</v>
          </cell>
          <cell r="L414">
            <v>-266182.68067000026</v>
          </cell>
          <cell r="M414">
            <v>-274095.88581000036</v>
          </cell>
          <cell r="N414">
            <v>-279153.39413000026</v>
          </cell>
          <cell r="O414">
            <v>-282410.47009737673</v>
          </cell>
          <cell r="P414">
            <v>-290442.55455344147</v>
          </cell>
          <cell r="Q414">
            <v>-299715.60476950643</v>
          </cell>
          <cell r="R414">
            <v>-312805.13978000009</v>
          </cell>
          <cell r="S414">
            <v>-324773.24762262346</v>
          </cell>
          <cell r="T414">
            <v>-340073.56073655869</v>
          </cell>
          <cell r="U414">
            <v>-349006.20293049375</v>
          </cell>
          <cell r="V414">
            <v>-359732.50893000001</v>
          </cell>
          <cell r="W414">
            <v>-368927.72006999998</v>
          </cell>
          <cell r="X414">
            <v>-367356.42936999968</v>
          </cell>
          <cell r="Y414">
            <v>-379615.36318999971</v>
          </cell>
          <cell r="Z414">
            <v>-389154.93062479579</v>
          </cell>
          <cell r="AA414">
            <v>-396699.40108959179</v>
          </cell>
          <cell r="AB414">
            <v>-414455.06788438797</v>
          </cell>
          <cell r="AC414">
            <v>-422962.94177999999</v>
          </cell>
          <cell r="AD414">
            <v>-436140.63569050306</v>
          </cell>
          <cell r="AE414">
            <v>-448666.82391031703</v>
          </cell>
          <cell r="AF414">
            <v>-468736.03128013096</v>
          </cell>
          <cell r="AG414">
            <v>-494224.77871912904</v>
          </cell>
          <cell r="AH414">
            <v>-518918.39954470005</v>
          </cell>
          <cell r="AI414">
            <v>-540734.09850009007</v>
          </cell>
        </row>
        <row r="415">
          <cell r="A415" t="str">
            <v>MFkostn4Q</v>
          </cell>
          <cell r="B415" t="str">
            <v>Check</v>
          </cell>
          <cell r="C415" t="str">
            <v>Marknadsföring</v>
          </cell>
          <cell r="E415">
            <v>7.1821209135956735E-4</v>
          </cell>
          <cell r="F415">
            <v>6.8993700931724029E-4</v>
          </cell>
          <cell r="G415">
            <v>7.1012781716940654E-4</v>
          </cell>
          <cell r="H415">
            <v>-19571.627529999998</v>
          </cell>
          <cell r="I415">
            <v>-22859.499589999999</v>
          </cell>
          <cell r="J415">
            <v>-21656.077799999999</v>
          </cell>
          <cell r="K415">
            <v>-21811.467800000002</v>
          </cell>
          <cell r="L415">
            <v>-18239.82662</v>
          </cell>
          <cell r="M415">
            <v>-16252.124449999999</v>
          </cell>
          <cell r="N415">
            <v>-16537.35601</v>
          </cell>
          <cell r="O415">
            <v>-16299.722460000001</v>
          </cell>
          <cell r="P415">
            <v>-21665.55618</v>
          </cell>
          <cell r="Q415">
            <v>-21221.027439999998</v>
          </cell>
          <cell r="R415">
            <v>-19576.154740000002</v>
          </cell>
          <cell r="S415">
            <v>-19643.607799999998</v>
          </cell>
          <cell r="T415">
            <v>-18306.41388</v>
          </cell>
          <cell r="U415">
            <v>-18760.523010000001</v>
          </cell>
          <cell r="V415">
            <v>-19633.227790000004</v>
          </cell>
          <cell r="W415">
            <v>-20933.089440000003</v>
          </cell>
          <cell r="X415">
            <v>-16853.893480000002</v>
          </cell>
          <cell r="Y415">
            <v>-19956.640270000004</v>
          </cell>
          <cell r="Z415">
            <v>-20188.222760000004</v>
          </cell>
          <cell r="AA415">
            <v>-19703.534810000001</v>
          </cell>
          <cell r="AB415">
            <v>-18586.831699999999</v>
          </cell>
          <cell r="AC415">
            <v>-18500.905169999998</v>
          </cell>
          <cell r="AD415">
            <v>-17347.946920000002</v>
          </cell>
          <cell r="AE415">
            <v>-19669.11479</v>
          </cell>
          <cell r="AF415">
            <v>-21814.807560000001</v>
          </cell>
          <cell r="AG415">
            <v>-23225.156269999999</v>
          </cell>
          <cell r="AH415">
            <v>-23924.56162185008</v>
          </cell>
          <cell r="AI415">
            <v>-21801.0755846252</v>
          </cell>
        </row>
        <row r="416">
          <cell r="A416" t="str">
            <v>CourtPerAffärYTD</v>
          </cell>
          <cell r="B416" t="str">
            <v xml:space="preserve">Resultat före kreditförluster </v>
          </cell>
          <cell r="C416" t="str">
            <v>Avskrivningar</v>
          </cell>
          <cell r="D416">
            <v>0</v>
          </cell>
          <cell r="E416">
            <v>70</v>
          </cell>
          <cell r="F416">
            <v>70</v>
          </cell>
          <cell r="G416">
            <v>70</v>
          </cell>
          <cell r="H416">
            <v>-7460.7646199999999</v>
          </cell>
          <cell r="I416">
            <v>-7297.5035799999996</v>
          </cell>
          <cell r="J416">
            <v>-7509.2302300000001</v>
          </cell>
          <cell r="K416">
            <v>-7681.1444699999993</v>
          </cell>
          <cell r="L416">
            <v>-8220</v>
          </cell>
          <cell r="M416">
            <v>-8614.6096899999993</v>
          </cell>
          <cell r="N416">
            <v>-8554.5186400000002</v>
          </cell>
          <cell r="O416">
            <v>-8290.7731300000014</v>
          </cell>
          <cell r="P416">
            <v>-8059.0044199999993</v>
          </cell>
          <cell r="Q416">
            <v>-7707.5864899999979</v>
          </cell>
          <cell r="R416">
            <v>-7777.666659999999</v>
          </cell>
          <cell r="S416">
            <v>-11078.303299999998</v>
          </cell>
          <cell r="T416">
            <v>-12103.937610000001</v>
          </cell>
          <cell r="U416">
            <v>-14844.326520000002</v>
          </cell>
          <cell r="V416">
            <v>-17645.547549999999</v>
          </cell>
          <cell r="W416">
            <v>-17458.939380000018</v>
          </cell>
          <cell r="X416">
            <v>-19656.599200000026</v>
          </cell>
          <cell r="Y416">
            <v>-28552.165800000024</v>
          </cell>
          <cell r="Z416">
            <v>-37389.75524000002</v>
          </cell>
          <cell r="AA416">
            <v>-46055.962310000003</v>
          </cell>
          <cell r="AB416">
            <v>-63125.238150000179</v>
          </cell>
          <cell r="AC416">
            <v>-63934.710260000174</v>
          </cell>
          <cell r="AD416">
            <v>-66908.89151000019</v>
          </cell>
          <cell r="AE416">
            <v>-72412.609440000175</v>
          </cell>
          <cell r="AF416">
            <v>-84189.470720000012</v>
          </cell>
          <cell r="AG416">
            <v>-86754.365660000054</v>
          </cell>
          <cell r="AH416">
            <v>-87398.388140000068</v>
          </cell>
          <cell r="AI416">
            <v>-86008.069400000502</v>
          </cell>
        </row>
        <row r="417">
          <cell r="A417" t="str">
            <v>Övrkostn4Q</v>
          </cell>
          <cell r="B417" t="str">
            <v xml:space="preserve">Resultat före kreditförluster </v>
          </cell>
          <cell r="C417" t="str">
            <v>Övriga kostnader</v>
          </cell>
          <cell r="D417">
            <v>0</v>
          </cell>
          <cell r="E417">
            <v>1.2490151222983885</v>
          </cell>
          <cell r="F417">
            <v>1.1565800838912146</v>
          </cell>
          <cell r="G417">
            <v>1.104301465215634</v>
          </cell>
          <cell r="H417">
            <v>-121891.3833699254</v>
          </cell>
          <cell r="I417">
            <v>-124507.49381462349</v>
          </cell>
          <cell r="J417">
            <v>-125766.8096854676</v>
          </cell>
          <cell r="K417">
            <v>-120217.07547675</v>
          </cell>
          <cell r="L417">
            <v>-118355.2673074108</v>
          </cell>
          <cell r="M417">
            <v>-117129.60644389852</v>
          </cell>
          <cell r="N417">
            <v>-117267.32300041761</v>
          </cell>
          <cell r="O417">
            <v>-117965.55182687947</v>
          </cell>
          <cell r="P417">
            <v>-123078.98314770788</v>
          </cell>
          <cell r="Q417">
            <v>-129258.4462065534</v>
          </cell>
          <cell r="R417">
            <v>-138972.17476272874</v>
          </cell>
          <cell r="S417">
            <v>-150267.07254811469</v>
          </cell>
          <cell r="T417">
            <v>-164352.03021936212</v>
          </cell>
          <cell r="U417">
            <v>-180285.71023574597</v>
          </cell>
          <cell r="V417">
            <v>-188446.03029993491</v>
          </cell>
          <cell r="W417">
            <v>-189718.97191630059</v>
          </cell>
          <cell r="X417">
            <v>-225446.7752203893</v>
          </cell>
          <cell r="Y417">
            <v>-213274.57409285527</v>
          </cell>
          <cell r="Z417">
            <v>-207395.0706378149</v>
          </cell>
          <cell r="AA417">
            <v>-205522.51535267761</v>
          </cell>
          <cell r="AB417">
            <v>-169354.9575720586</v>
          </cell>
          <cell r="AC417">
            <v>-174772.03052580351</v>
          </cell>
          <cell r="AD417">
            <v>-179363.82099583879</v>
          </cell>
          <cell r="AE417">
            <v>-187792.35518296692</v>
          </cell>
          <cell r="AF417">
            <v>-187852.53861902261</v>
          </cell>
          <cell r="AG417">
            <v>-181938.90805603081</v>
          </cell>
          <cell r="AH417">
            <v>-186872.15261569238</v>
          </cell>
          <cell r="AI417">
            <v>-183842.67862580868</v>
          </cell>
        </row>
        <row r="418">
          <cell r="A418" t="str">
            <v>CourtOmsYTD</v>
          </cell>
          <cell r="B418" t="str">
            <v>Kreditförluster, netto</v>
          </cell>
          <cell r="C418" t="str">
            <v>Rörelsens kostnader före kreditförluster</v>
          </cell>
          <cell r="D418"/>
          <cell r="E418">
            <v>0</v>
          </cell>
          <cell r="F418">
            <v>0</v>
          </cell>
          <cell r="G418">
            <v>0</v>
          </cell>
          <cell r="H418">
            <v>-382741.45700992568</v>
          </cell>
          <cell r="I418">
            <v>-394950.84380462364</v>
          </cell>
          <cell r="J418">
            <v>-405540.56904546777</v>
          </cell>
          <cell r="K418">
            <v>-407868.25355675013</v>
          </cell>
          <cell r="L418">
            <v>-410997.77459741104</v>
          </cell>
          <cell r="M418">
            <v>-416092.22639389889</v>
          </cell>
          <cell r="N418">
            <v>-421512.59178041789</v>
          </cell>
          <cell r="O418">
            <v>-424966.51751425618</v>
          </cell>
          <cell r="P418">
            <v>-443246.09830114938</v>
          </cell>
          <cell r="Q418">
            <v>-457902.66490605986</v>
          </cell>
          <cell r="R418">
            <v>-479131.13594272884</v>
          </cell>
          <cell r="S418">
            <v>-505762.23127073812</v>
          </cell>
          <cell r="T418">
            <v>-534835.94244592078</v>
          </cell>
          <cell r="U418">
            <v>-562896.76269623975</v>
          </cell>
          <cell r="V418">
            <v>-585457.31456993497</v>
          </cell>
          <cell r="W418">
            <v>-597038.72080630064</v>
          </cell>
          <cell r="X418">
            <v>-629313.69727038895</v>
          </cell>
          <cell r="Y418">
            <v>-641398.74335285497</v>
          </cell>
          <cell r="Z418">
            <v>-654127.97926261066</v>
          </cell>
          <cell r="AA418">
            <v>-667981.41356226942</v>
          </cell>
          <cell r="AB418">
            <v>-665522.09530644678</v>
          </cell>
          <cell r="AC418">
            <v>-680170.58773580368</v>
          </cell>
          <cell r="AD418">
            <v>-699761.29511634214</v>
          </cell>
          <cell r="AE418">
            <v>-728540.90332328412</v>
          </cell>
          <cell r="AF418">
            <v>-762592.84817915352</v>
          </cell>
          <cell r="AG418">
            <v>-786143.20870515984</v>
          </cell>
          <cell r="AH418">
            <v>-817113.50192224258</v>
          </cell>
          <cell r="AI418">
            <v>-832385.92211052449</v>
          </cell>
        </row>
        <row r="419">
          <cell r="A419" t="str">
            <v>HandelsdagarYTD</v>
          </cell>
          <cell r="B419" t="str">
            <v>Andelar i ägarintressens resultat</v>
          </cell>
          <cell r="C419" t="str">
            <v>Check</v>
          </cell>
          <cell r="D419"/>
          <cell r="E419">
            <v>62</v>
          </cell>
          <cell r="F419">
            <v>119.5</v>
          </cell>
          <cell r="G419">
            <v>185.5</v>
          </cell>
          <cell r="H419">
            <v>1.4649999967077747</v>
          </cell>
          <cell r="I419">
            <v>3.0061576965963468</v>
          </cell>
          <cell r="J419">
            <v>0.41277449077460915</v>
          </cell>
          <cell r="K419">
            <v>1.2124976171180606</v>
          </cell>
          <cell r="L419">
            <v>-0.23412133497186005</v>
          </cell>
          <cell r="M419">
            <v>-1.545909034088254</v>
          </cell>
          <cell r="N419">
            <v>-0.24322582816239446</v>
          </cell>
          <cell r="O419">
            <v>2.3751044238451868E-2</v>
          </cell>
          <cell r="P419">
            <v>0.22936999739613384</v>
          </cell>
          <cell r="Q419">
            <v>1.999660162255168E-5</v>
          </cell>
          <cell r="R419">
            <v>1.9995844922959805E-5</v>
          </cell>
          <cell r="S419">
            <v>2.0001083612442017E-5</v>
          </cell>
          <cell r="T419">
            <v>2.1000334527343512E-4</v>
          </cell>
          <cell r="U419">
            <v>1.9000447355210781E-4</v>
          </cell>
          <cell r="V419">
            <v>3.3321900086011738</v>
          </cell>
          <cell r="W419">
            <v>2.3000617511570454E-4</v>
          </cell>
          <cell r="X419">
            <v>3.9999955333769321E-5</v>
          </cell>
          <cell r="Y419">
            <v>3.9998907595872879E-5</v>
          </cell>
          <cell r="Z419">
            <v>-3.0319600062211975</v>
          </cell>
          <cell r="AA419">
            <v>0.29999999853316694</v>
          </cell>
          <cell r="AB419">
            <v>-1.5133991837501526E-9</v>
          </cell>
          <cell r="AC419">
            <v>-1.6298145055770874E-9</v>
          </cell>
          <cell r="AD419">
            <v>-0.30000000109430403</v>
          </cell>
          <cell r="AE419">
            <v>-0.30000000714790076</v>
          </cell>
          <cell r="AF419">
            <v>3.3332651946693659E-4</v>
          </cell>
          <cell r="AG419">
            <v>3.3332628663629293E-4</v>
          </cell>
          <cell r="AH419">
            <v>0</v>
          </cell>
          <cell r="AI419">
            <v>3.3332023303955793E-4</v>
          </cell>
        </row>
        <row r="420">
          <cell r="A420" t="str">
            <v>SnittAnställdaYTD</v>
          </cell>
          <cell r="B420" t="str">
            <v>Rörelseresultat</v>
          </cell>
          <cell r="C420" t="str">
            <v>Medeltal anställda, st</v>
          </cell>
          <cell r="D420">
            <v>0</v>
          </cell>
          <cell r="E420">
            <v>0</v>
          </cell>
          <cell r="F420">
            <v>281.5</v>
          </cell>
          <cell r="G420">
            <v>284.33333333333331</v>
          </cell>
          <cell r="H420">
            <v>287.25</v>
          </cell>
          <cell r="I420">
            <v>308</v>
          </cell>
          <cell r="J420">
            <v>313.33333333333331</v>
          </cell>
          <cell r="K420">
            <v>320</v>
          </cell>
          <cell r="L420">
            <v>322.8</v>
          </cell>
          <cell r="M420">
            <v>332</v>
          </cell>
          <cell r="N420">
            <v>332</v>
          </cell>
          <cell r="O420">
            <v>337.75</v>
          </cell>
          <cell r="P420">
            <v>343.2</v>
          </cell>
          <cell r="Q420">
            <v>369.5</v>
          </cell>
          <cell r="R420">
            <v>372.66666666666669</v>
          </cell>
          <cell r="S420">
            <v>380.75</v>
          </cell>
          <cell r="T420">
            <v>382.67150967741935</v>
          </cell>
          <cell r="U420">
            <v>392.50433306451612</v>
          </cell>
          <cell r="V420">
            <v>397.40695537634406</v>
          </cell>
          <cell r="W420">
            <v>402.03700611559134</v>
          </cell>
          <cell r="X420">
            <v>406.08935916666667</v>
          </cell>
          <cell r="Y420">
            <v>420.64429697580653</v>
          </cell>
          <cell r="Z420">
            <v>419.52652742831543</v>
          </cell>
          <cell r="AA420">
            <v>425.39489557123659</v>
          </cell>
          <cell r="AB420">
            <v>429.22473451354045</v>
          </cell>
          <cell r="AC420">
            <v>452.27204514137793</v>
          </cell>
          <cell r="AD420">
            <v>458.84803009425195</v>
          </cell>
          <cell r="AE420">
            <v>469.63602257068897</v>
          </cell>
          <cell r="AF420">
            <v>477.70881805655119</v>
          </cell>
          <cell r="AG420">
            <v>518</v>
          </cell>
          <cell r="AH420">
            <v>533.33333333333337</v>
          </cell>
          <cell r="AI420">
            <v>549.5</v>
          </cell>
        </row>
        <row r="421">
          <cell r="A421" t="str">
            <v>DriftstillgYTD</v>
          </cell>
          <cell r="B421" t="str">
            <v>Check</v>
          </cell>
          <cell r="C421" t="str">
            <v xml:space="preserve">Resultat före kreditförluster </v>
          </cell>
          <cell r="D421"/>
          <cell r="E421">
            <v>0</v>
          </cell>
          <cell r="F421">
            <v>0</v>
          </cell>
          <cell r="G421">
            <v>0</v>
          </cell>
          <cell r="H421">
            <v>295328.82307476277</v>
          </cell>
          <cell r="I421">
            <v>334312.00824100751</v>
          </cell>
          <cell r="J421">
            <v>388526.91048256855</v>
          </cell>
          <cell r="K421">
            <v>425716.45524958428</v>
          </cell>
          <cell r="L421">
            <v>484842.5709510328</v>
          </cell>
          <cell r="M421">
            <v>484466.76419110066</v>
          </cell>
          <cell r="N421">
            <v>474661.28481958149</v>
          </cell>
          <cell r="O421">
            <v>488639.92050074285</v>
          </cell>
          <cell r="P421">
            <v>465380.70134884916</v>
          </cell>
          <cell r="Q421">
            <v>471134.46271394065</v>
          </cell>
          <cell r="R421">
            <v>462782.38943726465</v>
          </cell>
          <cell r="S421">
            <v>444130.19230925752</v>
          </cell>
          <cell r="T421">
            <v>440660.63318407326</v>
          </cell>
          <cell r="U421">
            <v>439425.06180374825</v>
          </cell>
          <cell r="V421">
            <v>426997.31008005398</v>
          </cell>
          <cell r="W421">
            <v>455834.52620367683</v>
          </cell>
          <cell r="X421">
            <v>419683.11813958385</v>
          </cell>
          <cell r="Y421">
            <v>403938.42056979018</v>
          </cell>
          <cell r="Z421">
            <v>431624.34198181168</v>
          </cell>
          <cell r="AA421">
            <v>463711.26108573191</v>
          </cell>
          <cell r="AB421">
            <v>527927.84169353056</v>
          </cell>
          <cell r="AC421">
            <v>787281.97061758034</v>
          </cell>
          <cell r="AD421">
            <v>1009236.4216983065</v>
          </cell>
          <cell r="AE421">
            <v>1242828.029811668</v>
          </cell>
          <cell r="AF421">
            <v>1586188.3923981087</v>
          </cell>
          <cell r="AG421">
            <v>1977730.1471784301</v>
          </cell>
          <cell r="AH421">
            <v>2174682.7573818117</v>
          </cell>
          <cell r="AI421">
            <v>2350944.0782331605</v>
          </cell>
        </row>
        <row r="422">
          <cell r="A422" t="str">
            <v>CourtageInt4Q</v>
          </cell>
          <cell r="B422" t="str">
            <v>Check</v>
          </cell>
          <cell r="C422" t="str">
            <v>Courtageintäkter (netto)</v>
          </cell>
          <cell r="G422">
            <v>-8.7170003564096987E-2</v>
          </cell>
          <cell r="H422">
            <v>285771.76313000004</v>
          </cell>
          <cell r="I422">
            <v>321589.77374250011</v>
          </cell>
          <cell r="J422">
            <v>368689.67715500004</v>
          </cell>
          <cell r="K422">
            <v>414617.43511750008</v>
          </cell>
          <cell r="L422">
            <v>479360.88806000014</v>
          </cell>
          <cell r="M422">
            <v>491272.32792499999</v>
          </cell>
          <cell r="N422">
            <v>493037.88807999995</v>
          </cell>
          <cell r="O422">
            <v>493479.67470500001</v>
          </cell>
          <cell r="P422">
            <v>469387.95498000004</v>
          </cell>
          <cell r="Q422">
            <v>465896.38204999996</v>
          </cell>
          <cell r="R422">
            <v>456501.52513999993</v>
          </cell>
          <cell r="S422">
            <v>449161.07672999991</v>
          </cell>
          <cell r="T422">
            <v>449423.03704999969</v>
          </cell>
          <cell r="U422">
            <v>449378.15845999983</v>
          </cell>
          <cell r="V422">
            <v>440726.01752999972</v>
          </cell>
          <cell r="W422">
            <v>446045.07384000008</v>
          </cell>
          <cell r="X422">
            <v>435252.23099000019</v>
          </cell>
          <cell r="Y422">
            <v>425927.65410000028</v>
          </cell>
          <cell r="Z422">
            <v>439173.33854000026</v>
          </cell>
          <cell r="AA422">
            <v>453876.08007999975</v>
          </cell>
          <cell r="AB422">
            <v>465878.10641000007</v>
          </cell>
          <cell r="AC422">
            <v>621422.96207892802</v>
          </cell>
          <cell r="AD422">
            <v>776651.36184231937</v>
          </cell>
          <cell r="AE422">
            <v>933664.3536457126</v>
          </cell>
          <cell r="AF422">
            <v>1102043.5872400003</v>
          </cell>
          <cell r="AG422">
            <v>1272844.695376636</v>
          </cell>
          <cell r="AH422">
            <v>1346488.6839499369</v>
          </cell>
          <cell r="AI422">
            <v>1393521.3430632371</v>
          </cell>
        </row>
        <row r="423">
          <cell r="A423" t="str">
            <v>FondprovisBrutto4Q</v>
          </cell>
          <cell r="B423" t="str">
            <v>Nyckeltal 4Q</v>
          </cell>
          <cell r="C423" t="str">
            <v>Kreditförluster, netto</v>
          </cell>
          <cell r="H423">
            <v>390.80300000000005</v>
          </cell>
          <cell r="I423">
            <v>403.83000000000004</v>
          </cell>
          <cell r="J423">
            <v>290.10600000000011</v>
          </cell>
          <cell r="K423">
            <v>153.45100000000008</v>
          </cell>
          <cell r="L423">
            <v>-215.66199999999995</v>
          </cell>
          <cell r="M423">
            <v>-245.77899999999997</v>
          </cell>
          <cell r="N423">
            <v>-251.40499999999997</v>
          </cell>
          <cell r="O423">
            <v>-375.404</v>
          </cell>
          <cell r="P423">
            <v>-504.995</v>
          </cell>
          <cell r="Q423">
            <v>-159.24</v>
          </cell>
          <cell r="R423">
            <v>130.96199999999999</v>
          </cell>
          <cell r="S423">
            <v>383.04399999999998</v>
          </cell>
          <cell r="T423">
            <v>390.65300000000002</v>
          </cell>
          <cell r="U423">
            <v>527.78880999999956</v>
          </cell>
          <cell r="V423">
            <v>-241.86719000000039</v>
          </cell>
          <cell r="W423">
            <v>-761.54519000000039</v>
          </cell>
          <cell r="X423">
            <v>-1160.9762900000001</v>
          </cell>
          <cell r="Y423">
            <v>-2694.1930999999995</v>
          </cell>
          <cell r="Z423">
            <v>-341.26550000000179</v>
          </cell>
          <cell r="AA423">
            <v>-358.1105400000007</v>
          </cell>
          <cell r="AB423">
            <v>329.80079999999907</v>
          </cell>
          <cell r="AC423">
            <v>2033.8076299999993</v>
          </cell>
          <cell r="AD423">
            <v>-4585.4757499999987</v>
          </cell>
          <cell r="AE423">
            <v>-4541.9051800000007</v>
          </cell>
          <cell r="AF423">
            <v>-3871.4396300000017</v>
          </cell>
          <cell r="AG423">
            <v>-2959.0306999999998</v>
          </cell>
          <cell r="AH423">
            <v>1149.0938799999988</v>
          </cell>
          <cell r="AI423">
            <v>1037.4853799999987</v>
          </cell>
        </row>
        <row r="424">
          <cell r="A424" t="str">
            <v>Bruttocourtage4Q</v>
          </cell>
          <cell r="B424" t="str">
            <v>Nyckeltal 4Q</v>
          </cell>
          <cell r="C424" t="str">
            <v>Andelar i ägarintressens resultat</v>
          </cell>
          <cell r="D424" t="e">
            <v>#DIV/0!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-655.20000000000005</v>
          </cell>
          <cell r="Y424">
            <v>-2920.4459999999999</v>
          </cell>
          <cell r="Z424">
            <v>-5415.0389999999998</v>
          </cell>
          <cell r="AA424">
            <v>-7055.811999999999</v>
          </cell>
          <cell r="AB424">
            <v>-8241.9470000000001</v>
          </cell>
          <cell r="AC424">
            <v>-8369.7980000000007</v>
          </cell>
          <cell r="AD424">
            <v>-7970.4419999999991</v>
          </cell>
          <cell r="AE424">
            <v>-7669.5860000000002</v>
          </cell>
          <cell r="AF424">
            <v>-5828.2510000000002</v>
          </cell>
          <cell r="AG424">
            <v>-3435.154</v>
          </cell>
          <cell r="AH424">
            <v>-1339.9170000000004</v>
          </cell>
          <cell r="AI424">
            <v>0</v>
          </cell>
        </row>
        <row r="425">
          <cell r="A425" t="str">
            <v>CourtageInt4Q</v>
          </cell>
          <cell r="B425" t="str">
            <v>Vinstmarginal, %</v>
          </cell>
          <cell r="C425" t="str">
            <v>Rörelseresultat</v>
          </cell>
          <cell r="D425" t="e">
            <v>#DIV/0!</v>
          </cell>
          <cell r="E425">
            <v>0</v>
          </cell>
          <cell r="F425">
            <v>0</v>
          </cell>
          <cell r="G425">
            <v>0</v>
          </cell>
          <cell r="H425">
            <v>295719.62607476278</v>
          </cell>
          <cell r="I425">
            <v>334715.83824100753</v>
          </cell>
          <cell r="J425">
            <v>388817.01648256858</v>
          </cell>
          <cell r="K425">
            <v>425869.90624958428</v>
          </cell>
          <cell r="L425">
            <v>484626.90895103279</v>
          </cell>
          <cell r="M425">
            <v>484220.98519110068</v>
          </cell>
          <cell r="N425">
            <v>474409.87981958146</v>
          </cell>
          <cell r="O425">
            <v>488264.51650074287</v>
          </cell>
          <cell r="P425">
            <v>464875.70634884917</v>
          </cell>
          <cell r="Q425">
            <v>470975.22271394066</v>
          </cell>
          <cell r="R425">
            <v>462913.35143726465</v>
          </cell>
          <cell r="S425">
            <v>444513.23630925751</v>
          </cell>
          <cell r="T425">
            <v>441051.28618407325</v>
          </cell>
          <cell r="U425">
            <v>439952.85061374825</v>
          </cell>
          <cell r="V425">
            <v>426755.44289005396</v>
          </cell>
          <cell r="W425">
            <v>455072.98101367685</v>
          </cell>
          <cell r="X425">
            <v>417866.94184958382</v>
          </cell>
          <cell r="Y425">
            <v>398323.78146979021</v>
          </cell>
          <cell r="Z425">
            <v>425868.03748181171</v>
          </cell>
          <cell r="AA425">
            <v>456297.33854573191</v>
          </cell>
          <cell r="AB425">
            <v>520015.69549353054</v>
          </cell>
          <cell r="AC425">
            <v>780945.98024758045</v>
          </cell>
          <cell r="AD425">
            <v>996680.50394830643</v>
          </cell>
          <cell r="AE425">
            <v>1230616.5386316681</v>
          </cell>
          <cell r="AF425">
            <v>1576488.7017681089</v>
          </cell>
          <cell r="AG425">
            <v>1971335.96247843</v>
          </cell>
          <cell r="AH425">
            <v>2174491.9342618119</v>
          </cell>
          <cell r="AI425">
            <v>2351981.5636131605</v>
          </cell>
        </row>
        <row r="426">
          <cell r="A426" t="str">
            <v>FondprovisBrutto4Q</v>
          </cell>
          <cell r="B426" t="str">
            <v>K/I-tal, %</v>
          </cell>
          <cell r="C426" t="str">
            <v>Check</v>
          </cell>
          <cell r="D426" t="e">
            <v>#DIV/0!</v>
          </cell>
          <cell r="E426" t="e">
            <v>#DIV/0!</v>
          </cell>
          <cell r="F426" t="e">
            <v>#DIV/0!</v>
          </cell>
          <cell r="G426">
            <v>0.56445604442929531</v>
          </cell>
          <cell r="H426">
            <v>-8.7170003564096987E-2</v>
          </cell>
          <cell r="I426">
            <v>0.44431425252696499</v>
          </cell>
          <cell r="J426">
            <v>0.81233604479348287</v>
          </cell>
          <cell r="K426">
            <v>-0.19493582885479555</v>
          </cell>
          <cell r="L426">
            <v>-0.67123977874871343</v>
          </cell>
          <cell r="M426">
            <v>-1.178024033550173</v>
          </cell>
          <cell r="N426">
            <v>-1.0088658272870816</v>
          </cell>
          <cell r="O426">
            <v>0.21074604248860851</v>
          </cell>
          <cell r="P426">
            <v>0.45636999455746263</v>
          </cell>
          <cell r="Q426">
            <v>8.349992276635021E-3</v>
          </cell>
          <cell r="R426">
            <v>-9.7670001443475485E-2</v>
          </cell>
          <cell r="S426">
            <v>-0.26366999628953636</v>
          </cell>
          <cell r="T426">
            <v>0.36964001157321036</v>
          </cell>
          <cell r="U426">
            <v>0.58829001861158758</v>
          </cell>
          <cell r="V426">
            <v>4.0450800234684721</v>
          </cell>
          <cell r="W426">
            <v>0.75812003016471863</v>
          </cell>
          <cell r="X426">
            <v>0.11881982686463743</v>
          </cell>
          <cell r="Y426">
            <v>0.11881982954218984</v>
          </cell>
          <cell r="Z426">
            <v>-3.0379201407777146</v>
          </cell>
          <cell r="AA426">
            <v>0.29303982632700354</v>
          </cell>
          <cell r="AB426">
            <v>-9.6997444052249193E-4</v>
          </cell>
          <cell r="AC426">
            <v>-9.6997548826038837E-4</v>
          </cell>
          <cell r="AD426">
            <v>-0.3081700048642233</v>
          </cell>
          <cell r="AE426">
            <v>-0.30716997128911316</v>
          </cell>
          <cell r="AF426">
            <v>3.6336365155875683E-4</v>
          </cell>
          <cell r="AG426">
            <v>3.6332150921225548E-4</v>
          </cell>
          <cell r="AH426">
            <v>0</v>
          </cell>
          <cell r="AI426">
            <v>7.5332745909690857E-3</v>
          </cell>
        </row>
        <row r="427">
          <cell r="A427" t="str">
            <v>Fondprovis4Q</v>
          </cell>
          <cell r="B427" t="str">
            <v>Avkastning på eget kapital, % (årsbasis)</v>
          </cell>
          <cell r="C427" t="str">
            <v>Fondprovisioner</v>
          </cell>
          <cell r="D427" t="e">
            <v>#DIV/0!</v>
          </cell>
          <cell r="E427" t="e">
            <v>#DIV/0!</v>
          </cell>
          <cell r="F427" t="e">
            <v>#DIV/0!</v>
          </cell>
          <cell r="G427">
            <v>0.56445604442929531</v>
          </cell>
          <cell r="H427">
            <v>113835.57535000003</v>
          </cell>
          <cell r="I427">
            <v>129000.71166000003</v>
          </cell>
          <cell r="J427">
            <v>145742.94359000004</v>
          </cell>
          <cell r="K427">
            <v>152574.84899000006</v>
          </cell>
          <cell r="L427">
            <v>159669.38581000004</v>
          </cell>
          <cell r="M427">
            <v>156942.01280000003</v>
          </cell>
          <cell r="N427">
            <v>151373.93270999999</v>
          </cell>
          <cell r="O427">
            <v>158049.96812999999</v>
          </cell>
          <cell r="P427">
            <v>167522.05773</v>
          </cell>
          <cell r="Q427">
            <v>183040.82425999996</v>
          </cell>
          <cell r="R427">
            <v>205818.32800999997</v>
          </cell>
          <cell r="S427">
            <v>223121.65684999997</v>
          </cell>
          <cell r="T427">
            <v>239654.20903</v>
          </cell>
          <cell r="U427">
            <v>259215.15667000005</v>
          </cell>
          <cell r="V427">
            <v>272644.04423000006</v>
          </cell>
          <cell r="W427">
            <v>291644.31919000007</v>
          </cell>
          <cell r="X427">
            <v>300917.60233000002</v>
          </cell>
          <cell r="Y427">
            <v>300550.69459000003</v>
          </cell>
          <cell r="Z427">
            <v>308738.49628000002</v>
          </cell>
          <cell r="AA427">
            <v>314288.31660000002</v>
          </cell>
          <cell r="AB427">
            <v>331963.05083000008</v>
          </cell>
          <cell r="AC427">
            <v>356563.28544000007</v>
          </cell>
          <cell r="AD427">
            <v>362026.78941000003</v>
          </cell>
          <cell r="AE427">
            <v>384677.66701000003</v>
          </cell>
          <cell r="AF427">
            <v>417976.28688000003</v>
          </cell>
          <cell r="AG427">
            <v>471917.87215000007</v>
          </cell>
          <cell r="AH427">
            <v>545266.56376000016</v>
          </cell>
          <cell r="AI427">
            <v>609629.33210000012</v>
          </cell>
        </row>
        <row r="428">
          <cell r="A428" t="str">
            <v>JusResRör4Q</v>
          </cell>
          <cell r="B428" t="str">
            <v>Avkastning på tillgångar, % (årsbasis)</v>
          </cell>
          <cell r="C428" t="str">
            <v>Valutanetto</v>
          </cell>
          <cell r="D428"/>
          <cell r="E428">
            <v>0</v>
          </cell>
          <cell r="F428">
            <v>0</v>
          </cell>
          <cell r="G428">
            <v>0</v>
          </cell>
          <cell r="H428">
            <v>678070.28008468845</v>
          </cell>
          <cell r="I428">
            <v>729262.85204563115</v>
          </cell>
          <cell r="J428">
            <v>794067.47952803632</v>
          </cell>
          <cell r="K428">
            <v>833584.70880633441</v>
          </cell>
          <cell r="L428">
            <v>895840.34554844385</v>
          </cell>
          <cell r="M428">
            <v>900558.99058499956</v>
          </cell>
          <cell r="N428">
            <v>896173.87659999938</v>
          </cell>
          <cell r="O428">
            <v>913606.43801499903</v>
          </cell>
          <cell r="P428">
            <v>908626.79964999855</v>
          </cell>
          <cell r="Q428">
            <v>929037.12762000051</v>
          </cell>
          <cell r="R428">
            <v>941913.52537999349</v>
          </cell>
          <cell r="S428">
            <v>949892.42357999564</v>
          </cell>
          <cell r="T428">
            <v>975496.57562999404</v>
          </cell>
          <cell r="U428">
            <v>1002321.824499988</v>
          </cell>
          <cell r="V428">
            <v>1012454.624649989</v>
          </cell>
          <cell r="W428">
            <v>1052873.2470099775</v>
          </cell>
          <cell r="X428">
            <v>1048996.8154099728</v>
          </cell>
          <cell r="Y428">
            <v>31567.26228000001</v>
          </cell>
          <cell r="Z428">
            <v>60885.028610000008</v>
          </cell>
          <cell r="AA428">
            <v>93794.952320000011</v>
          </cell>
          <cell r="AB428">
            <v>124635.17393000002</v>
          </cell>
          <cell r="AC428">
            <v>165724.70109000002</v>
          </cell>
          <cell r="AD428">
            <v>216954.75091999999</v>
          </cell>
          <cell r="AE428">
            <v>272020.74896</v>
          </cell>
          <cell r="AF428">
            <v>355193.85960999998</v>
          </cell>
          <cell r="AG428">
            <v>529822.93360999995</v>
          </cell>
          <cell r="AH428">
            <v>577960.59828000003</v>
          </cell>
          <cell r="AI428">
            <v>604438.40394999995</v>
          </cell>
        </row>
        <row r="429">
          <cell r="A429" t="str">
            <v>Räntenetto4Q</v>
          </cell>
          <cell r="B429" t="str">
            <v>Kreditförlustnivå, %</v>
          </cell>
          <cell r="C429" t="str">
            <v>Räntenetto</v>
          </cell>
          <cell r="G429">
            <v>2.9417224010758198E-5</v>
          </cell>
          <cell r="H429">
            <v>191509.71055000002</v>
          </cell>
          <cell r="I429">
            <v>185551.70449999999</v>
          </cell>
          <cell r="J429">
            <v>169463.79852000001</v>
          </cell>
          <cell r="K429">
            <v>152847.20927000002</v>
          </cell>
          <cell r="L429">
            <v>138719.62313000002</v>
          </cell>
          <cell r="M429">
            <v>126918.27520999996</v>
          </cell>
          <cell r="N429">
            <v>117701.39993999997</v>
          </cell>
          <cell r="O429">
            <v>114168.90349999996</v>
          </cell>
          <cell r="P429">
            <v>114268.73663999999</v>
          </cell>
          <cell r="Q429">
            <v>111780.39906000003</v>
          </cell>
          <cell r="R429">
            <v>111607.09347000004</v>
          </cell>
          <cell r="S429">
            <v>111480.36664000008</v>
          </cell>
          <cell r="T429">
            <v>107508.67403000002</v>
          </cell>
          <cell r="U429">
            <v>101193.90350000003</v>
          </cell>
          <cell r="V429">
            <v>96771.07170000003</v>
          </cell>
          <cell r="W429">
            <v>96066.907220000023</v>
          </cell>
          <cell r="X429">
            <v>90557.934590000077</v>
          </cell>
          <cell r="Y429">
            <v>98160.957000000068</v>
          </cell>
          <cell r="Z429">
            <v>117782.07432999999</v>
          </cell>
          <cell r="AA429">
            <v>138035.40930999999</v>
          </cell>
          <cell r="AB429">
            <v>165333.36158999996</v>
          </cell>
          <cell r="AC429">
            <v>198729.57696000003</v>
          </cell>
          <cell r="AD429">
            <v>230170.20795000001</v>
          </cell>
          <cell r="AE429">
            <v>259027.78546000004</v>
          </cell>
          <cell r="AF429">
            <v>283316.14986</v>
          </cell>
          <cell r="AG429">
            <v>296034.50786999997</v>
          </cell>
          <cell r="AH429">
            <v>302607.87489000009</v>
          </cell>
          <cell r="AI429">
            <v>311846.02350000013</v>
          </cell>
        </row>
        <row r="430">
          <cell r="A430" t="str">
            <v>ÖvrInt4Q</v>
          </cell>
          <cell r="B430" t="str">
            <v>Kreditförlustnivå, %</v>
          </cell>
          <cell r="C430" t="str">
            <v>Nyckeltal 4Q</v>
          </cell>
          <cell r="G430">
            <v>2.9417224010758198E-5</v>
          </cell>
          <cell r="H430">
            <v>86953.231054688295</v>
          </cell>
          <cell r="I430">
            <v>93120.662143131005</v>
          </cell>
          <cell r="J430">
            <v>110171.0602630362</v>
          </cell>
          <cell r="K430">
            <v>113545.21542883429</v>
          </cell>
          <cell r="L430">
            <v>118090.4485484437</v>
          </cell>
          <cell r="M430">
            <v>125426.3746499995</v>
          </cell>
          <cell r="N430">
            <v>134060.65586999941</v>
          </cell>
          <cell r="O430">
            <v>147907.89167999901</v>
          </cell>
          <cell r="P430">
            <v>157448.05029999852</v>
          </cell>
          <cell r="Q430">
            <v>168319.5222500005</v>
          </cell>
          <cell r="R430">
            <v>167986.5787599936</v>
          </cell>
          <cell r="S430">
            <v>166129.3233599957</v>
          </cell>
          <cell r="T430">
            <v>178910.6555199943</v>
          </cell>
          <cell r="U430">
            <v>192534.6058699881</v>
          </cell>
          <cell r="V430">
            <v>202313.4911899892</v>
          </cell>
          <cell r="W430">
            <v>219116.9467599772</v>
          </cell>
          <cell r="X430">
            <v>222269.04749997263</v>
          </cell>
          <cell r="Y430">
            <v>189130.59595264474</v>
          </cell>
          <cell r="Z430">
            <v>159173.38348442205</v>
          </cell>
          <cell r="AA430">
            <v>131697.91633800158</v>
          </cell>
          <cell r="AB430">
            <v>105640.24423997727</v>
          </cell>
          <cell r="AC430">
            <v>125012.03278445591</v>
          </cell>
          <cell r="AD430">
            <v>123194.60669232933</v>
          </cell>
          <cell r="AE430">
            <v>121978.37805923959</v>
          </cell>
          <cell r="AF430">
            <v>190251.35698726238</v>
          </cell>
          <cell r="AG430">
            <v>193253.34687695431</v>
          </cell>
          <cell r="AH430">
            <v>219472.53842411764</v>
          </cell>
          <cell r="AI430">
            <v>263894.89773044811</v>
          </cell>
        </row>
        <row r="431">
          <cell r="A431" t="str">
            <v>Rörelsemarg4Q</v>
          </cell>
          <cell r="B431" t="str">
            <v>Investeringar, kSEK</v>
          </cell>
          <cell r="C431" t="str">
            <v>Rörelsemarginal, %</v>
          </cell>
          <cell r="D431">
            <v>5233</v>
          </cell>
          <cell r="E431" t="e">
            <v>#DIV/0!</v>
          </cell>
          <cell r="F431" t="e">
            <v>#DIV/0!</v>
          </cell>
          <cell r="G431" t="e">
            <v>#DIV/0!</v>
          </cell>
          <cell r="H431">
            <v>0.43612030275191432</v>
          </cell>
          <cell r="I431">
            <v>0.45898053096895158</v>
          </cell>
          <cell r="J431">
            <v>0.48965314174692115</v>
          </cell>
          <cell r="K431">
            <v>0.51089036437248103</v>
          </cell>
          <cell r="L431">
            <v>0.54097395115092339</v>
          </cell>
          <cell r="M431">
            <v>0.53768763766367367</v>
          </cell>
          <cell r="N431">
            <v>0.52937170625627261</v>
          </cell>
          <cell r="O431">
            <v>0.53443634227546244</v>
          </cell>
          <cell r="P431">
            <v>0.51162484615143922</v>
          </cell>
          <cell r="Q431">
            <v>0.50694984391806097</v>
          </cell>
          <cell r="R431">
            <v>0.49146051023238818</v>
          </cell>
          <cell r="S431">
            <v>0.46796151332666835</v>
          </cell>
          <cell r="T431">
            <v>0.45213022763178001</v>
          </cell>
          <cell r="U431">
            <v>0.43893405292867532</v>
          </cell>
          <cell r="V431">
            <v>0.42150944554945907</v>
          </cell>
          <cell r="W431">
            <v>0.4322205097816319</v>
          </cell>
          <cell r="X431">
            <v>0.39834917248080737</v>
          </cell>
          <cell r="Y431">
            <v>0.38104820987523397</v>
          </cell>
          <cell r="Z431">
            <v>0.39223033979915084</v>
          </cell>
          <cell r="AA431">
            <v>0.40319924712229849</v>
          </cell>
          <cell r="AB431">
            <v>0.43572476634703378</v>
          </cell>
          <cell r="AC431">
            <v>0.53217800830992212</v>
          </cell>
          <cell r="AD431">
            <v>0.58319574727150392</v>
          </cell>
          <cell r="AE431">
            <v>0.62424451113801971</v>
          </cell>
          <cell r="AF431">
            <v>0.67119435172424002</v>
          </cell>
          <cell r="AG431">
            <v>0.71325119098669265</v>
          </cell>
          <cell r="AH431" t="e">
            <v>#DIV/0!</v>
          </cell>
          <cell r="AI431">
            <v>0.73884315027749836</v>
          </cell>
        </row>
        <row r="432">
          <cell r="A432" t="str">
            <v>Vinstmarg4Q</v>
          </cell>
          <cell r="B432" t="str">
            <v>Sparkapital/Kund, SEK</v>
          </cell>
          <cell r="C432" t="str">
            <v>Vinstmarginal, %</v>
          </cell>
          <cell r="D432">
            <v>5233</v>
          </cell>
          <cell r="E432" t="e">
            <v>#DIV/0!</v>
          </cell>
          <cell r="F432" t="e">
            <v>#DIV/0!</v>
          </cell>
          <cell r="G432" t="e">
            <v>#DIV/0!</v>
          </cell>
          <cell r="H432">
            <v>0.36804433348850407</v>
          </cell>
          <cell r="I432">
            <v>0.3886766470965371</v>
          </cell>
          <cell r="J432">
            <v>0.41808656940986305</v>
          </cell>
          <cell r="K432">
            <v>0.43773348634373921</v>
          </cell>
          <cell r="L432">
            <v>0.46322459765004509</v>
          </cell>
          <cell r="M432">
            <v>0.45987671017086285</v>
          </cell>
          <cell r="N432">
            <v>0.45112380166605026</v>
          </cell>
          <cell r="O432">
            <v>0.45549763746280791</v>
          </cell>
          <cell r="P432">
            <v>0.43903363318347277</v>
          </cell>
          <cell r="Q432">
            <v>0.43474322869874149</v>
          </cell>
          <cell r="R432">
            <v>0.42286576005619192</v>
          </cell>
          <cell r="S432">
            <v>0.4017002274062868</v>
          </cell>
          <cell r="T432">
            <v>0.38805030271089258</v>
          </cell>
          <cell r="U432">
            <v>0.37808072844620544</v>
          </cell>
          <cell r="V432">
            <v>0.36508616185301368</v>
          </cell>
          <cell r="W432">
            <v>0.3677898525004285</v>
          </cell>
          <cell r="X432">
            <v>0.33276577298962046</v>
          </cell>
          <cell r="Y432">
            <v>0.3180321966898047</v>
          </cell>
          <cell r="Z432">
            <v>0.32634207778677027</v>
          </cell>
          <cell r="AA432">
            <v>0.34086137837553371</v>
          </cell>
          <cell r="AB432">
            <v>0.37448811289082828</v>
          </cell>
          <cell r="AC432">
            <v>0.45293551865332632</v>
          </cell>
          <cell r="AD432">
            <v>0.49402206707923374</v>
          </cell>
          <cell r="AE432">
            <v>0.52636165358230158</v>
          </cell>
          <cell r="AF432">
            <v>0.56821137795974486</v>
          </cell>
          <cell r="AG432">
            <v>0.6011683679886024</v>
          </cell>
          <cell r="AH432" t="e">
            <v>#DIV/0!</v>
          </cell>
          <cell r="AI432">
            <v>0.62242818659424604</v>
          </cell>
        </row>
        <row r="433">
          <cell r="A433" t="str">
            <v>KItal4Q</v>
          </cell>
          <cell r="B433" t="str">
            <v>Courtageintäkter/Rörelseintäkter, %</v>
          </cell>
          <cell r="C433" t="str">
            <v>K/I-tal, %</v>
          </cell>
          <cell r="D433" t="e">
            <v>#DIV/0!</v>
          </cell>
          <cell r="E433" t="e">
            <v>#DIV/0!</v>
          </cell>
          <cell r="F433" t="e">
            <v>#DIV/0!</v>
          </cell>
          <cell r="G433" t="e">
            <v>#DIV/0!</v>
          </cell>
          <cell r="H433">
            <v>0.56445604442929531</v>
          </cell>
          <cell r="I433">
            <v>0.54157319997809938</v>
          </cell>
          <cell r="J433">
            <v>0.51071220737477452</v>
          </cell>
          <cell r="K433">
            <v>0.48929364001824399</v>
          </cell>
          <cell r="L433">
            <v>0.45878493443067353</v>
          </cell>
          <cell r="M433">
            <v>0.46203908672190891</v>
          </cell>
          <cell r="N433">
            <v>0.47034737825955786</v>
          </cell>
          <cell r="O433">
            <v>0.46515245898900714</v>
          </cell>
          <cell r="P433">
            <v>0.48781937575129036</v>
          </cell>
          <cell r="Q433">
            <v>0.49287875281522553</v>
          </cell>
          <cell r="R433">
            <v>0.50867852802330504</v>
          </cell>
          <cell r="S433">
            <v>0.53244173665914518</v>
          </cell>
          <cell r="T433">
            <v>0.54827023799958696</v>
          </cell>
          <cell r="U433">
            <v>0.56159251297802826</v>
          </cell>
          <cell r="V433">
            <v>0.57825166273746287</v>
          </cell>
          <cell r="W433">
            <v>0.56705618886753617</v>
          </cell>
          <cell r="X433">
            <v>0.59991948185858512</v>
          </cell>
          <cell r="Y433">
            <v>0.61358066331918171</v>
          </cell>
          <cell r="Z433">
            <v>0.60246798649592803</v>
          </cell>
          <cell r="AA433">
            <v>0.59024957272810541</v>
          </cell>
          <cell r="AB433">
            <v>0.55764559133523339</v>
          </cell>
          <cell r="AC433">
            <v>0.46350431181816604</v>
          </cell>
          <cell r="AD433">
            <v>0.40945730446373935</v>
          </cell>
          <cell r="AE433">
            <v>0.36956106679355782</v>
          </cell>
          <cell r="AF433">
            <v>0.32467597861461611</v>
          </cell>
          <cell r="AG433">
            <v>0.28443532215027184</v>
          </cell>
          <cell r="AH433" t="e">
            <v>#DIV/0!</v>
          </cell>
          <cell r="AI433">
            <v>0.26148276170069473</v>
          </cell>
        </row>
        <row r="434">
          <cell r="A434" t="str">
            <v>AvkastEK4Q</v>
          </cell>
          <cell r="B434" t="str">
            <v>Fondprovisionsnetto/Rörelseintäkter, %</v>
          </cell>
          <cell r="C434" t="str">
            <v>Avkastning på eget kapital, % (årsbasis)</v>
          </cell>
          <cell r="D434"/>
          <cell r="E434">
            <v>0</v>
          </cell>
          <cell r="F434">
            <v>0</v>
          </cell>
          <cell r="G434">
            <v>0</v>
          </cell>
          <cell r="H434">
            <v>0.32016157587961291</v>
          </cell>
          <cell r="I434">
            <v>0.37146115318970879</v>
          </cell>
          <cell r="J434">
            <v>0.42946123221749694</v>
          </cell>
          <cell r="K434">
            <v>0.43550576438782607</v>
          </cell>
          <cell r="L434">
            <v>0.4541677712393315</v>
          </cell>
          <cell r="M434">
            <v>0.4159912429355852</v>
          </cell>
          <cell r="N434">
            <v>0.37717024497690366</v>
          </cell>
          <cell r="O434">
            <v>0.3677993435139027</v>
          </cell>
          <cell r="P434">
            <v>0.33480449477008317</v>
          </cell>
          <cell r="Q434">
            <v>0.34059036116532154</v>
          </cell>
          <cell r="R434">
            <v>0.33803512429893001</v>
          </cell>
          <cell r="S434">
            <v>0.31138125723336224</v>
          </cell>
          <cell r="T434">
            <v>0.2981845643597652</v>
          </cell>
          <cell r="U434">
            <v>0.3013237815794455</v>
          </cell>
          <cell r="V434">
            <v>0.28371549440802424</v>
          </cell>
          <cell r="W434">
            <v>0.28198953998356002</v>
          </cell>
          <cell r="X434">
            <v>0.24405359321823544</v>
          </cell>
          <cell r="Y434">
            <v>0.23279370208670058</v>
          </cell>
          <cell r="Z434">
            <v>0.23873301957238222</v>
          </cell>
          <cell r="AA434">
            <v>0.24301649883093324</v>
          </cell>
          <cell r="AB434">
            <v>0.26782113533933927</v>
          </cell>
          <cell r="AC434">
            <v>0.38791607987293908</v>
          </cell>
          <cell r="AD434">
            <v>0.45274863440429647</v>
          </cell>
          <cell r="AE434">
            <v>0.49836931918519495</v>
          </cell>
          <cell r="AF434">
            <v>0.56823781700884168</v>
          </cell>
          <cell r="AG434">
            <v>0.61685487394179372</v>
          </cell>
          <cell r="AH434">
            <v>0</v>
          </cell>
          <cell r="AI434">
            <v>0.54284926153898949</v>
          </cell>
        </row>
        <row r="435">
          <cell r="A435" t="str">
            <v>AvkastTillg4Q</v>
          </cell>
          <cell r="B435" t="str">
            <v>Fondprovisioner/Rörelseintäkter, %</v>
          </cell>
          <cell r="C435" t="str">
            <v>Avkastning på tillgångar, % (årsbasis)</v>
          </cell>
          <cell r="D435" t="e">
            <v>#DIV/0!</v>
          </cell>
          <cell r="E435">
            <v>0</v>
          </cell>
          <cell r="F435">
            <v>0</v>
          </cell>
          <cell r="G435">
            <v>0</v>
          </cell>
          <cell r="H435">
            <v>3.9675897944400247E-3</v>
          </cell>
          <cell r="I435">
            <v>4.190345530167075E-3</v>
          </cell>
          <cell r="J435">
            <v>4.5621980576705636E-3</v>
          </cell>
          <cell r="K435">
            <v>4.7270562531178967E-3</v>
          </cell>
          <cell r="L435">
            <v>5.0686643112194014E-3</v>
          </cell>
          <cell r="M435">
            <v>4.7889601138889973E-3</v>
          </cell>
          <cell r="N435">
            <v>4.5313829898698385E-3</v>
          </cell>
          <cell r="O435">
            <v>4.5224192153710142E-3</v>
          </cell>
          <cell r="P435">
            <v>4.2062858866489701E-3</v>
          </cell>
          <cell r="Q435">
            <v>4.0988248970729177E-3</v>
          </cell>
          <cell r="R435">
            <v>3.8658545177533568E-3</v>
          </cell>
          <cell r="S435">
            <v>3.5429145864064554E-3</v>
          </cell>
          <cell r="T435">
            <v>3.4159792619387931E-3</v>
          </cell>
          <cell r="U435">
            <v>3.3044738148368304E-3</v>
          </cell>
          <cell r="V435">
            <v>3.1209900135114386E-3</v>
          </cell>
          <cell r="W435">
            <v>3.1569277116987112E-3</v>
          </cell>
          <cell r="X435">
            <v>2.8240315227038683E-3</v>
          </cell>
          <cell r="Y435">
            <v>2.6048863708334393E-3</v>
          </cell>
          <cell r="Z435">
            <v>2.6727198917793978E-3</v>
          </cell>
          <cell r="AA435">
            <v>2.8083931658348335E-3</v>
          </cell>
          <cell r="AB435">
            <v>3.1528205196803749E-3</v>
          </cell>
          <cell r="AC435">
            <v>4.4568928498146939E-3</v>
          </cell>
          <cell r="AD435">
            <v>5.388184879839256E-3</v>
          </cell>
          <cell r="AE435">
            <v>6.247435207810053E-3</v>
          </cell>
          <cell r="AF435">
            <v>7.5365428542544096E-3</v>
          </cell>
          <cell r="AG435">
            <v>8.6224655022158186E-3</v>
          </cell>
          <cell r="AH435">
            <v>0</v>
          </cell>
          <cell r="AI435">
            <v>8.6447285395478864E-3</v>
          </cell>
        </row>
        <row r="436">
          <cell r="A436" t="str">
            <v>Kreditförlnivå4Q</v>
          </cell>
          <cell r="B436" t="str">
            <v>Räntenetto/Rörelseintäkter, %</v>
          </cell>
          <cell r="C436" t="str">
            <v>Kreditförlustnivå, %</v>
          </cell>
          <cell r="D436" t="e">
            <v>#DIV/0!</v>
          </cell>
          <cell r="E436" t="e">
            <v>#DIV/0!</v>
          </cell>
          <cell r="F436" t="e">
            <v>#DIV/0!</v>
          </cell>
          <cell r="G436">
            <v>0.28243342345882078</v>
          </cell>
          <cell r="H436">
            <v>2.9417224010758198E-5</v>
          </cell>
          <cell r="I436">
            <v>2.8306527538915329E-5</v>
          </cell>
          <cell r="J436">
            <v>1.9778446116639391E-5</v>
          </cell>
          <cell r="K436">
            <v>1.0548562143996813E-5</v>
          </cell>
          <cell r="L436">
            <v>-2.1820264147409164E-5</v>
          </cell>
          <cell r="M436">
            <v>-2.1955288378366528E-5</v>
          </cell>
          <cell r="N436">
            <v>-1.7808062979742199E-5</v>
          </cell>
          <cell r="O436">
            <v>-3.011286995770699E-5</v>
          </cell>
          <cell r="P436">
            <v>-6.1273876063275466E-5</v>
          </cell>
          <cell r="Q436">
            <v>-1.603911248091623E-5</v>
          </cell>
          <cell r="R436">
            <v>1.1251175204825137E-5</v>
          </cell>
          <cell r="S436">
            <v>3.7228396052722942E-5</v>
          </cell>
          <cell r="T436">
            <v>4.0037491994111958E-5</v>
          </cell>
          <cell r="U436">
            <v>4.6269028749926959E-5</v>
          </cell>
          <cell r="V436">
            <v>-2.1373823732491177E-5</v>
          </cell>
          <cell r="W436">
            <v>-6.6247190338691739E-5</v>
          </cell>
          <cell r="X436">
            <v>-1.0331291220226421E-4</v>
          </cell>
          <cell r="Y436">
            <v>-2.1482783589356724E-4</v>
          </cell>
          <cell r="Z436">
            <v>-2.7275429111438947E-5</v>
          </cell>
          <cell r="AA436">
            <v>-2.752837241815822E-5</v>
          </cell>
          <cell r="AB436">
            <v>2.9309724436566077E-5</v>
          </cell>
          <cell r="AC436">
            <v>1.4363324742026535E-4</v>
          </cell>
          <cell r="AD436">
            <v>-3.2112565087926326E-4</v>
          </cell>
          <cell r="AE436">
            <v>-2.9669196739718002E-4</v>
          </cell>
          <cell r="AF436">
            <v>-2.6031471986848512E-4</v>
          </cell>
          <cell r="AG436">
            <v>-1.90862406729784E-4</v>
          </cell>
          <cell r="AH436">
            <v>6.7811381075540323E-5</v>
          </cell>
          <cell r="AI436">
            <v>6.0701126335557935E-5</v>
          </cell>
        </row>
        <row r="437">
          <cell r="A437" t="str">
            <v>Övrkostn4Q</v>
          </cell>
          <cell r="B437" t="str">
            <v>Övriga intäkter/Rörelseintäkter, %</v>
          </cell>
          <cell r="C437" t="str">
            <v>Övriga kostnader</v>
          </cell>
          <cell r="D437" t="e">
            <v>#DIV/0!</v>
          </cell>
          <cell r="E437" t="e">
            <v>#DIV/0!</v>
          </cell>
          <cell r="F437" t="e">
            <v>#DIV/0!</v>
          </cell>
          <cell r="G437">
            <v>0.28243342345882078</v>
          </cell>
          <cell r="H437">
            <v>-121891.3833699254</v>
          </cell>
          <cell r="I437">
            <v>-124507.49381462349</v>
          </cell>
          <cell r="J437">
            <v>-125766.8096854676</v>
          </cell>
          <cell r="K437">
            <v>-120217.07547675</v>
          </cell>
          <cell r="L437">
            <v>-118355.2673074108</v>
          </cell>
          <cell r="M437">
            <v>-117129.60644389852</v>
          </cell>
          <cell r="N437">
            <v>-117267.32300041761</v>
          </cell>
          <cell r="O437">
            <v>-117965.55182687947</v>
          </cell>
          <cell r="P437">
            <v>-123078.98314770788</v>
          </cell>
          <cell r="Q437">
            <v>-129258.4462065534</v>
          </cell>
          <cell r="R437">
            <v>-138972.17476272874</v>
          </cell>
          <cell r="S437">
            <v>-150267.07254811469</v>
          </cell>
          <cell r="T437">
            <v>-164352.03021936212</v>
          </cell>
          <cell r="U437">
            <v>-180285.71023574597</v>
          </cell>
          <cell r="V437">
            <v>-188446.03029993491</v>
          </cell>
          <cell r="W437">
            <v>-189718.97191630059</v>
          </cell>
          <cell r="X437">
            <v>-225446.7752203893</v>
          </cell>
          <cell r="Y437">
            <v>-213274.57409285527</v>
          </cell>
          <cell r="Z437">
            <v>-207395.0706378149</v>
          </cell>
          <cell r="AA437">
            <v>-205522.51535267761</v>
          </cell>
          <cell r="AB437">
            <v>-169354.9575720586</v>
          </cell>
          <cell r="AC437">
            <v>-174772.03052580351</v>
          </cell>
          <cell r="AD437">
            <v>-179363.82099583879</v>
          </cell>
          <cell r="AE437">
            <v>-187792.35518296692</v>
          </cell>
          <cell r="AF437">
            <v>-187852.53861902261</v>
          </cell>
          <cell r="AG437">
            <v>-181938.90805603081</v>
          </cell>
          <cell r="AH437">
            <v>-186872.15261569238</v>
          </cell>
          <cell r="AI437">
            <v>-183842.67862580868</v>
          </cell>
        </row>
        <row r="438">
          <cell r="A438" t="str">
            <v>Invest4Q</v>
          </cell>
          <cell r="B438" t="str">
            <v>Övriga intäkter/Rörelseintäkter, %</v>
          </cell>
          <cell r="C438" t="str">
            <v>Investeringar, kSEK</v>
          </cell>
          <cell r="D438" t="e">
            <v>#DIV/0!</v>
          </cell>
          <cell r="E438">
            <v>5233</v>
          </cell>
          <cell r="F438">
            <v>6232.058</v>
          </cell>
          <cell r="G438">
            <v>8343</v>
          </cell>
          <cell r="H438">
            <v>11960</v>
          </cell>
          <cell r="I438">
            <v>15684</v>
          </cell>
          <cell r="J438">
            <v>20021</v>
          </cell>
          <cell r="K438">
            <v>23775</v>
          </cell>
          <cell r="L438">
            <v>27941</v>
          </cell>
          <cell r="M438">
            <v>28601.267</v>
          </cell>
          <cell r="N438">
            <v>26933</v>
          </cell>
          <cell r="O438">
            <v>29188</v>
          </cell>
          <cell r="P438">
            <v>35678</v>
          </cell>
          <cell r="Q438">
            <v>36328.733</v>
          </cell>
          <cell r="R438">
            <v>49555</v>
          </cell>
          <cell r="S438">
            <v>49451.635999999999</v>
          </cell>
          <cell r="T438">
            <v>50251</v>
          </cell>
          <cell r="U438">
            <v>53964</v>
          </cell>
          <cell r="V438">
            <v>40474</v>
          </cell>
          <cell r="W438">
            <v>40582.364000000001</v>
          </cell>
          <cell r="X438">
            <v>71415</v>
          </cell>
          <cell r="Y438">
            <v>62445.616800000003</v>
          </cell>
          <cell r="Z438">
            <v>58880.630799999999</v>
          </cell>
          <cell r="AA438">
            <v>51421.775540000017</v>
          </cell>
          <cell r="AB438">
            <v>9605.0035400000124</v>
          </cell>
          <cell r="AC438">
            <v>14694.312290000003</v>
          </cell>
          <cell r="AD438">
            <v>38350.909339999969</v>
          </cell>
          <cell r="AE438">
            <v>49841.918949999985</v>
          </cell>
          <cell r="AF438">
            <v>62575.233070000002</v>
          </cell>
          <cell r="AG438">
            <v>74755.221770000018</v>
          </cell>
          <cell r="AH438">
            <v>81830.758720000042</v>
          </cell>
          <cell r="AI438">
            <v>101324.75512000005</v>
          </cell>
        </row>
        <row r="439">
          <cell r="A439" t="str">
            <v>SparkapPerKund4Q</v>
          </cell>
          <cell r="B439" t="str">
            <v>Rörelseintäkter/Sparkapital, %</v>
          </cell>
          <cell r="C439" t="str">
            <v>Sparkapital/Kund, SEK</v>
          </cell>
          <cell r="E439"/>
          <cell r="F439"/>
          <cell r="G439" t="e">
            <v>#DIV/0!</v>
          </cell>
          <cell r="H439">
            <v>1.4649999967077747</v>
          </cell>
          <cell r="I439">
            <v>3.0061576965963468</v>
          </cell>
          <cell r="J439">
            <v>0.41277449077460915</v>
          </cell>
          <cell r="K439">
            <v>1.2124976171180606</v>
          </cell>
          <cell r="L439">
            <v>-0.23412133497186005</v>
          </cell>
          <cell r="M439">
            <v>-1.545909034088254</v>
          </cell>
          <cell r="N439">
            <v>-0.24322582816239446</v>
          </cell>
          <cell r="O439">
            <v>2.3751044238451868E-2</v>
          </cell>
          <cell r="P439">
            <v>0.22936999739613384</v>
          </cell>
          <cell r="Q439">
            <v>1.999660162255168E-5</v>
          </cell>
          <cell r="R439">
            <v>1.9995844922959805E-5</v>
          </cell>
          <cell r="S439">
            <v>2.0001083612442017E-5</v>
          </cell>
          <cell r="T439">
            <v>2.1000334527343512E-4</v>
          </cell>
          <cell r="U439">
            <v>1.9000447355210781E-4</v>
          </cell>
          <cell r="V439">
            <v>3.3321900086011738</v>
          </cell>
          <cell r="W439">
            <v>2.3000617511570454E-4</v>
          </cell>
          <cell r="X439">
            <v>3.9999955333769321E-5</v>
          </cell>
          <cell r="Y439">
            <v>385480.55989338137</v>
          </cell>
          <cell r="Z439">
            <v>398179.0801777087</v>
          </cell>
          <cell r="AA439">
            <v>401545.37883230473</v>
          </cell>
          <cell r="AB439">
            <v>417564.04861041717</v>
          </cell>
          <cell r="AC439">
            <v>346502.79716644529</v>
          </cell>
          <cell r="AD439">
            <v>398532.91142818163</v>
          </cell>
          <cell r="AE439">
            <v>430386.20033028704</v>
          </cell>
          <cell r="AF439">
            <v>445595.3880694941</v>
          </cell>
          <cell r="AG439">
            <v>456295.61625392869</v>
          </cell>
          <cell r="AH439">
            <v>469997.24856311816</v>
          </cell>
          <cell r="AI439">
            <v>462733.7096408786</v>
          </cell>
        </row>
        <row r="440">
          <cell r="A440" t="str">
            <v>Courtageprocent4Q</v>
          </cell>
          <cell r="B440" t="str">
            <v>Rörelsekostnader/Sparkapital, %</v>
          </cell>
          <cell r="C440" t="str">
            <v>Courtageintäkter/Rörelseintäkter, %</v>
          </cell>
          <cell r="E440" t="e">
            <v>#DIV/0!</v>
          </cell>
          <cell r="F440" t="e">
            <v>#DIV/0!</v>
          </cell>
          <cell r="G440" t="e">
            <v>#DIV/0!</v>
          </cell>
          <cell r="H440">
            <v>0.42144858950949482</v>
          </cell>
          <cell r="I440">
            <v>0.4409792338118132</v>
          </cell>
          <cell r="J440">
            <v>0.46430522173522992</v>
          </cell>
          <cell r="K440">
            <v>0.49739088389855241</v>
          </cell>
          <cell r="L440">
            <v>0.53509633769232601</v>
          </cell>
          <cell r="M440">
            <v>0.54551931973481427</v>
          </cell>
          <cell r="N440">
            <v>0.55015873699704343</v>
          </cell>
          <cell r="O440">
            <v>0.54014469926151987</v>
          </cell>
          <cell r="P440">
            <v>0.51659048044896705</v>
          </cell>
          <cell r="Q440">
            <v>0.50148306047093016</v>
          </cell>
          <cell r="R440">
            <v>0.48465332839958403</v>
          </cell>
          <cell r="S440">
            <v>0.47285467867738351</v>
          </cell>
          <cell r="T440">
            <v>0.46071206017279337</v>
          </cell>
          <cell r="U440">
            <v>0.448337198169035</v>
          </cell>
          <cell r="V440">
            <v>0.43530446382459964</v>
          </cell>
          <cell r="W440">
            <v>0.42364555762691269</v>
          </cell>
          <cell r="X440">
            <v>0.41492235686139173</v>
          </cell>
          <cell r="Y440">
            <v>0.40745480864920142</v>
          </cell>
          <cell r="Z440">
            <v>0.40448758887906117</v>
          </cell>
          <cell r="AA440">
            <v>0.40105948394618013</v>
          </cell>
          <cell r="AB440">
            <v>0.39036250450613491</v>
          </cell>
          <cell r="AC440">
            <v>0.42347056369319458</v>
          </cell>
          <cell r="AD440">
            <v>0.45444844905345888</v>
          </cell>
          <cell r="AE440">
            <v>0.47361218793326576</v>
          </cell>
          <cell r="AF440">
            <v>0.46919805395293002</v>
          </cell>
          <cell r="AG440">
            <v>0.46052931212172599</v>
          </cell>
          <cell r="AH440">
            <v>0.45006028728144554</v>
          </cell>
          <cell r="AI440">
            <v>0.43775585406250278</v>
          </cell>
        </row>
        <row r="441">
          <cell r="A441" t="str">
            <v>Valutaprocent4Q</v>
          </cell>
          <cell r="B441" t="str">
            <v>Rörelsekostnader/Sparkapital, %</v>
          </cell>
          <cell r="C441" t="str">
            <v>Fondprovisionsnetto/Rörelseintäkter, %</v>
          </cell>
          <cell r="E441">
            <v>0</v>
          </cell>
          <cell r="F441">
            <v>0</v>
          </cell>
          <cell r="G441">
            <v>0</v>
          </cell>
          <cell r="H441">
            <v>295328.82307476277</v>
          </cell>
          <cell r="I441">
            <v>334312.00824100751</v>
          </cell>
          <cell r="J441">
            <v>388526.91048256855</v>
          </cell>
          <cell r="K441">
            <v>425716.45524958428</v>
          </cell>
          <cell r="L441">
            <v>484842.5709510328</v>
          </cell>
          <cell r="M441">
            <v>484466.76419110066</v>
          </cell>
          <cell r="N441">
            <v>474661.28481958149</v>
          </cell>
          <cell r="O441">
            <v>488639.92050074285</v>
          </cell>
          <cell r="P441">
            <v>465380.70134884916</v>
          </cell>
          <cell r="Q441">
            <v>471134.46271394065</v>
          </cell>
          <cell r="R441">
            <v>462782.38943726465</v>
          </cell>
          <cell r="S441">
            <v>444130.19230925752</v>
          </cell>
          <cell r="T441">
            <v>440660.63318407326</v>
          </cell>
          <cell r="U441">
            <v>439425.06180374825</v>
          </cell>
          <cell r="V441">
            <v>426997.31008005398</v>
          </cell>
          <cell r="W441">
            <v>455834.52620367683</v>
          </cell>
          <cell r="X441">
            <v>419683.11813958385</v>
          </cell>
          <cell r="Y441">
            <v>3.0198163204628956E-2</v>
          </cell>
          <cell r="Z441">
            <v>5.6076351317598236E-2</v>
          </cell>
          <cell r="AA441">
            <v>8.2880232788617933E-2</v>
          </cell>
          <cell r="AB441">
            <v>0.10443267879614659</v>
          </cell>
          <cell r="AC441">
            <v>0.11293360057646994</v>
          </cell>
          <cell r="AD441">
            <v>0.12694853175367354</v>
          </cell>
          <cell r="AE441">
            <v>0.13798571357590655</v>
          </cell>
          <cell r="AF441">
            <v>0.15122475157486512</v>
          </cell>
          <cell r="AG441">
            <v>0.1916958070752918</v>
          </cell>
          <cell r="AH441">
            <v>0.19318180390212936</v>
          </cell>
          <cell r="AI441">
            <v>0.18987613721629312</v>
          </cell>
        </row>
        <row r="442">
          <cell r="A442" t="str">
            <v>Fondprovprocent4Q</v>
          </cell>
          <cell r="C442" t="str">
            <v>Fondprovisioner/Rörelseintäkter, %</v>
          </cell>
          <cell r="E442" t="e">
            <v>#DIV/0!</v>
          </cell>
          <cell r="F442" t="e">
            <v>#DIV/0!</v>
          </cell>
          <cell r="G442" t="e">
            <v>#DIV/0!</v>
          </cell>
          <cell r="H442">
            <v>0.16788167641823556</v>
          </cell>
          <cell r="I442">
            <v>0.17689192764741052</v>
          </cell>
          <cell r="J442">
            <v>0.18353974611405083</v>
          </cell>
          <cell r="K442">
            <v>0.18303460629512047</v>
          </cell>
          <cell r="L442">
            <v>0.17823419831828247</v>
          </cell>
          <cell r="M442">
            <v>0.17427177391017007</v>
          </cell>
          <cell r="N442">
            <v>0.16891134261165774</v>
          </cell>
          <cell r="O442">
            <v>0.17299568124037806</v>
          </cell>
          <cell r="P442">
            <v>0.18436838732307831</v>
          </cell>
          <cell r="Q442">
            <v>0.1970220767483345</v>
          </cell>
          <cell r="R442">
            <v>0.21851085313481114</v>
          </cell>
          <cell r="S442">
            <v>0.23489150067024372</v>
          </cell>
          <cell r="T442">
            <v>0.24567406489892268</v>
          </cell>
          <cell r="U442">
            <v>0.25861469872644</v>
          </cell>
          <cell r="V442">
            <v>0.26929013665600526</v>
          </cell>
          <cell r="W442">
            <v>0.27699850862222197</v>
          </cell>
          <cell r="X442">
            <v>0.28686226488914013</v>
          </cell>
          <cell r="Y442">
            <v>0.28751555475381602</v>
          </cell>
          <cell r="Z442">
            <v>0.28435444275738964</v>
          </cell>
          <cell r="AA442">
            <v>0.27771525224174082</v>
          </cell>
          <cell r="AB442">
            <v>0.27815414835453328</v>
          </cell>
          <cell r="AC442">
            <v>0.24298113312780392</v>
          </cell>
          <cell r="AD442">
            <v>0.21183573614408993</v>
          </cell>
          <cell r="AE442">
            <v>0.19513225583720128</v>
          </cell>
          <cell r="AF442">
            <v>0.1779545407035325</v>
          </cell>
          <cell r="AG442">
            <v>0.17074511433217657</v>
          </cell>
          <cell r="AH442">
            <v>0.18225390919060744</v>
          </cell>
          <cell r="AI442">
            <v>0.19150679698120587</v>
          </cell>
        </row>
        <row r="443">
          <cell r="A443" t="str">
            <v>Räntenettoprocent4Q</v>
          </cell>
          <cell r="B443" t="str">
            <v>Rörelseintäkter/Kund, årsbasis, SEK</v>
          </cell>
          <cell r="C443" t="str">
            <v>Räntenetto/Rörelseintäkter, %</v>
          </cell>
          <cell r="E443" t="e">
            <v>#DIV/0!</v>
          </cell>
          <cell r="F443" t="e">
            <v>#DIV/0!</v>
          </cell>
          <cell r="G443" t="e">
            <v>#DIV/0!</v>
          </cell>
          <cell r="H443">
            <v>0.28243342345882078</v>
          </cell>
          <cell r="I443">
            <v>0.25443734584795458</v>
          </cell>
          <cell r="J443">
            <v>0.21341233949125191</v>
          </cell>
          <cell r="K443">
            <v>0.18336134007169128</v>
          </cell>
          <cell r="L443">
            <v>0.15484859977485638</v>
          </cell>
          <cell r="M443">
            <v>0.14093277235237456</v>
          </cell>
          <cell r="N443">
            <v>0.13133768235529045</v>
          </cell>
          <cell r="O443">
            <v>0.1249650820631866</v>
          </cell>
          <cell r="P443">
            <v>0.12575981325227928</v>
          </cell>
          <cell r="Q443">
            <v>0.12031854888981468</v>
          </cell>
          <cell r="R443">
            <v>0.11848974503787352</v>
          </cell>
          <cell r="S443">
            <v>0.1173610441273424</v>
          </cell>
          <cell r="T443">
            <v>0.11020917624500004</v>
          </cell>
          <cell r="U443">
            <v>0.10095949327500774</v>
          </cell>
          <cell r="V443">
            <v>9.5580650573307724E-2</v>
          </cell>
          <cell r="W443">
            <v>9.1242613954545332E-2</v>
          </cell>
          <cell r="X443">
            <v>8.6328131086468446E-2</v>
          </cell>
          <cell r="Y443">
            <v>9.3903632615193203E-2</v>
          </cell>
          <cell r="Z443">
            <v>0.10847968917534105</v>
          </cell>
          <cell r="AA443">
            <v>0.12197252169449109</v>
          </cell>
          <cell r="AB443">
            <v>0.13853397320176247</v>
          </cell>
          <cell r="AC443">
            <v>0.13542487341668666</v>
          </cell>
          <cell r="AD443">
            <v>0.13468140166916526</v>
          </cell>
          <cell r="AE443">
            <v>0.13139488053516366</v>
          </cell>
          <cell r="AF443">
            <v>0.12062262119837483</v>
          </cell>
          <cell r="AG443">
            <v>0.10710856459461758</v>
          </cell>
          <cell r="AH443">
            <v>0.10114588316264293</v>
          </cell>
          <cell r="AI443">
            <v>9.796220419068459E-2</v>
          </cell>
        </row>
        <row r="444">
          <cell r="A444" t="str">
            <v>ÖvrIntprocent4Q</v>
          </cell>
          <cell r="B444" t="str">
            <v>Rörelsekostnader/Kund, årsbasis, SEK</v>
          </cell>
          <cell r="C444" t="str">
            <v>Övriga intäkter/Rörelseintäkter, %</v>
          </cell>
          <cell r="E444" t="e">
            <v>#DIV/0!</v>
          </cell>
          <cell r="F444" t="e">
            <v>#DIV/0!</v>
          </cell>
          <cell r="G444" t="e">
            <v>#DIV/0!</v>
          </cell>
          <cell r="H444">
            <v>0.12823631061344873</v>
          </cell>
          <cell r="I444">
            <v>0.12769149269282168</v>
          </cell>
          <cell r="J444">
            <v>0.13874269265946731</v>
          </cell>
          <cell r="K444">
            <v>0.13621316973463593</v>
          </cell>
          <cell r="L444">
            <v>0.1318208642145352</v>
          </cell>
          <cell r="M444">
            <v>0.13927613400264099</v>
          </cell>
          <cell r="N444">
            <v>0.14959223803600827</v>
          </cell>
          <cell r="O444">
            <v>0.16189453743491544</v>
          </cell>
          <cell r="P444">
            <v>0.17328131897567542</v>
          </cell>
          <cell r="Q444">
            <v>0.18117631389092062</v>
          </cell>
          <cell r="R444">
            <v>0.17834607342773134</v>
          </cell>
          <cell r="S444">
            <v>0.17489277652503041</v>
          </cell>
          <cell r="T444">
            <v>0.18340469868328388</v>
          </cell>
          <cell r="U444">
            <v>0.19208860982951728</v>
          </cell>
          <cell r="V444">
            <v>0.1998247489460874</v>
          </cell>
          <cell r="W444">
            <v>0.20811331979631995</v>
          </cell>
          <cell r="X444">
            <v>0.21188724716299984</v>
          </cell>
          <cell r="Y444">
            <v>0.18092784077716037</v>
          </cell>
          <cell r="Z444">
            <v>0.14660192787060988</v>
          </cell>
          <cell r="AA444">
            <v>0.11637250932897003</v>
          </cell>
          <cell r="AB444">
            <v>8.8516695141422824E-2</v>
          </cell>
          <cell r="AC444">
            <v>8.5189829185844917E-2</v>
          </cell>
          <cell r="AD444">
            <v>7.2085881379612485E-2</v>
          </cell>
          <cell r="AE444">
            <v>6.1874962118462801E-2</v>
          </cell>
          <cell r="AF444">
            <v>8.1000032570297656E-2</v>
          </cell>
          <cell r="AG444">
            <v>6.9921201876188221E-2</v>
          </cell>
          <cell r="AH444">
            <v>7.3358116463174833E-2</v>
          </cell>
          <cell r="AI444">
            <v>8.2899007549313758E-2</v>
          </cell>
        </row>
        <row r="445">
          <cell r="A445" t="str">
            <v>JusResRör4Q</v>
          </cell>
          <cell r="B445"/>
          <cell r="C445" t="str">
            <v>Rörelseresultat</v>
          </cell>
          <cell r="E445">
            <v>0</v>
          </cell>
          <cell r="F445">
            <v>0</v>
          </cell>
          <cell r="G445">
            <v>0</v>
          </cell>
          <cell r="H445">
            <v>295719.62607476278</v>
          </cell>
          <cell r="I445">
            <v>334715.83824100753</v>
          </cell>
          <cell r="J445">
            <v>388817.01648256858</v>
          </cell>
          <cell r="K445">
            <v>425869.90624958428</v>
          </cell>
          <cell r="L445">
            <v>484626.90895103279</v>
          </cell>
          <cell r="M445">
            <v>484220.98519110068</v>
          </cell>
          <cell r="N445">
            <v>474409.87981958146</v>
          </cell>
          <cell r="O445">
            <v>488264.51650074287</v>
          </cell>
          <cell r="P445">
            <v>464875.70634884917</v>
          </cell>
          <cell r="Q445">
            <v>470975.22271394066</v>
          </cell>
          <cell r="R445">
            <v>462913.35143726465</v>
          </cell>
          <cell r="S445">
            <v>444513.23630925751</v>
          </cell>
          <cell r="T445">
            <v>441051.28618407325</v>
          </cell>
          <cell r="U445">
            <v>439952.85061374825</v>
          </cell>
          <cell r="V445">
            <v>426755.44289005396</v>
          </cell>
          <cell r="W445">
            <v>455072.98101367685</v>
          </cell>
          <cell r="X445">
            <v>417866.94184958382</v>
          </cell>
          <cell r="Y445">
            <v>398323.78146979021</v>
          </cell>
          <cell r="Z445">
            <v>425868.03748181171</v>
          </cell>
          <cell r="AA445">
            <v>456297.33854573191</v>
          </cell>
          <cell r="AB445">
            <v>520015.69549353054</v>
          </cell>
          <cell r="AC445">
            <v>780945.98024758045</v>
          </cell>
          <cell r="AD445">
            <v>996680.50394830643</v>
          </cell>
          <cell r="AE445">
            <v>1230616.5386316681</v>
          </cell>
          <cell r="AF445">
            <v>1576488.7017681089</v>
          </cell>
          <cell r="AG445">
            <v>1971335.96247843</v>
          </cell>
          <cell r="AH445">
            <v>2174491.9342618119</v>
          </cell>
          <cell r="AI445">
            <v>2351981.5636131605</v>
          </cell>
        </row>
        <row r="446">
          <cell r="A446" t="str">
            <v>IntPerSparkr4Q</v>
          </cell>
          <cell r="B446" t="str">
            <v>Antal courtagegenererande affärer - 4Q</v>
          </cell>
          <cell r="C446" t="str">
            <v>Rörelseintäkter/Sparkapital, %</v>
          </cell>
          <cell r="D446"/>
          <cell r="E446" t="e">
            <v>#DIV/0!</v>
          </cell>
          <cell r="F446" t="e">
            <v>#DIV/0!</v>
          </cell>
          <cell r="G446" t="e">
            <v>#DIV/0!</v>
          </cell>
          <cell r="H446" t="e">
            <v>#DIV/0!</v>
          </cell>
          <cell r="I446">
            <v>4.1900833233011209E-3</v>
          </cell>
          <cell r="J446">
            <v>4.5396756319273524E-3</v>
          </cell>
          <cell r="K446">
            <v>4.7502590219501732E-3</v>
          </cell>
          <cell r="L446">
            <v>4.9450567331898376E-3</v>
          </cell>
          <cell r="M446">
            <v>4.8929488807387652E-3</v>
          </cell>
          <cell r="N446">
            <v>4.7064218108194304E-3</v>
          </cell>
          <cell r="O446">
            <v>4.5375638371168703E-3</v>
          </cell>
          <cell r="P446">
            <v>4.2489054831445052E-3</v>
          </cell>
          <cell r="Q446">
            <v>4.1249829401740681E-3</v>
          </cell>
          <cell r="R446">
            <v>3.9219200329935434E-3</v>
          </cell>
          <cell r="S446">
            <v>3.7222905462247035E-3</v>
          </cell>
          <cell r="T446">
            <v>3.6715485051618366E-3</v>
          </cell>
          <cell r="U446">
            <v>3.63679312689664E-3</v>
          </cell>
          <cell r="V446">
            <v>3.5397495113433514E-3</v>
          </cell>
          <cell r="W446">
            <v>3.5313402598007308E-3</v>
          </cell>
          <cell r="X446">
            <v>3.474057785932242E-3</v>
          </cell>
          <cell r="Y446">
            <v>3.3450919988425279E-3</v>
          </cell>
          <cell r="Z446">
            <v>3.3242891180226249E-3</v>
          </cell>
          <cell r="AA446">
            <v>3.3226436867970391E-3</v>
          </cell>
          <cell r="AB446">
            <v>3.3528843421642904E-3</v>
          </cell>
          <cell r="AC446">
            <v>3.9705485824521299E-3</v>
          </cell>
          <cell r="AD446">
            <v>4.3667419606084673E-3</v>
          </cell>
          <cell r="AE446">
            <v>4.6676411661316815E-3</v>
          </cell>
          <cell r="AF446">
            <v>5.0946060651879954E-3</v>
          </cell>
          <cell r="AG446">
            <v>5.4164057118938798E-3</v>
          </cell>
          <cell r="AH446">
            <v>5.1639698722887057E-3</v>
          </cell>
          <cell r="AI446">
            <v>4.993922804867248E-3</v>
          </cell>
        </row>
        <row r="447">
          <cell r="A447" t="str">
            <v>KostnPerSparkr4Q</v>
          </cell>
          <cell r="B447" t="str">
            <v>Courtagegenererande omsättning MSEK - 4Q</v>
          </cell>
          <cell r="C447" t="str">
            <v>Rörelsekostnader/Sparkapital, %</v>
          </cell>
          <cell r="G447">
            <v>466671.89092755259</v>
          </cell>
          <cell r="H447" t="e">
            <v>#DIV/0!</v>
          </cell>
          <cell r="I447">
            <v>2.2692461840163923E-3</v>
          </cell>
          <cell r="J447">
            <v>2.3184712716706342E-3</v>
          </cell>
          <cell r="K447">
            <v>2.3242747026866891E-3</v>
          </cell>
          <cell r="L447">
            <v>2.2687159857203163E-3</v>
          </cell>
          <cell r="M447">
            <v>2.2607269648106053E-3</v>
          </cell>
          <cell r="N447">
            <v>2.2136508408578033E-3</v>
          </cell>
          <cell r="O447">
            <v>2.110660150390188E-3</v>
          </cell>
          <cell r="P447">
            <v>2.0727000108070885E-3</v>
          </cell>
          <cell r="Q447">
            <v>2.0331164652553292E-3</v>
          </cell>
          <cell r="R447">
            <v>1.9949963025816574E-3</v>
          </cell>
          <cell r="S447">
            <v>1.9819022926842378E-3</v>
          </cell>
          <cell r="T447">
            <v>2.0130015358854167E-3</v>
          </cell>
          <cell r="U447">
            <v>2.0423969903551453E-3</v>
          </cell>
          <cell r="V447">
            <v>2.0468791318699821E-3</v>
          </cell>
          <cell r="W447">
            <v>2.0024697915258533E-3</v>
          </cell>
          <cell r="X447">
            <v>1.9682425122343641E-3</v>
          </cell>
          <cell r="Y447">
            <v>2.0524840008616175E-3</v>
          </cell>
          <cell r="Z447">
            <v>2.0027684774042535E-3</v>
          </cell>
          <cell r="AA447">
            <v>1.9611898851963259E-3</v>
          </cell>
          <cell r="AB447">
            <v>1.869721170145236E-3</v>
          </cell>
          <cell r="AC447">
            <v>1.8403663870335981E-3</v>
          </cell>
          <cell r="AD447">
            <v>1.7879936173874147E-3</v>
          </cell>
          <cell r="AE447">
            <v>1.7249777321765945E-3</v>
          </cell>
          <cell r="AF447">
            <v>1.6540962106150236E-3</v>
          </cell>
          <cell r="AG447">
            <v>1.5406171042290527E-3</v>
          </cell>
          <cell r="AH447">
            <v>1.4103732809493928E-3</v>
          </cell>
          <cell r="AI447">
            <v>1.3058247302131442E-3</v>
          </cell>
        </row>
        <row r="448">
          <cell r="A448" t="str">
            <v>JusResRör4Q</v>
          </cell>
          <cell r="B448" t="str">
            <v>Courtagegenererande omsättning utland MSEK - 4Q</v>
          </cell>
          <cell r="C448" t="str">
            <v>Rörelsemarginal, %</v>
          </cell>
          <cell r="E448" t="e">
            <v>#DIV/0!</v>
          </cell>
          <cell r="F448" t="e">
            <v>#DIV/0!</v>
          </cell>
          <cell r="G448" t="e">
            <v>#DIV/0!</v>
          </cell>
          <cell r="H448">
            <v>0.43612030275191432</v>
          </cell>
          <cell r="I448">
            <v>0.45898053096895158</v>
          </cell>
          <cell r="J448">
            <v>0.48965314174692115</v>
          </cell>
          <cell r="K448">
            <v>0.51089036437248103</v>
          </cell>
          <cell r="L448">
            <v>0.54097395115092339</v>
          </cell>
          <cell r="M448">
            <v>0.53768763766367367</v>
          </cell>
          <cell r="N448">
            <v>0.52937170625627261</v>
          </cell>
          <cell r="O448">
            <v>0.53443634227546244</v>
          </cell>
          <cell r="P448">
            <v>0.51162484615143922</v>
          </cell>
          <cell r="Q448">
            <v>0.50694984391806097</v>
          </cell>
          <cell r="R448">
            <v>0.49146051023238818</v>
          </cell>
          <cell r="S448">
            <v>0.46796151332666835</v>
          </cell>
          <cell r="T448">
            <v>0.45213022763178001</v>
          </cell>
          <cell r="U448">
            <v>0.43893405292867532</v>
          </cell>
          <cell r="V448">
            <v>0.42150944554945907</v>
          </cell>
          <cell r="W448">
            <v>0.4322205097816319</v>
          </cell>
          <cell r="X448">
            <v>0.39834917248080737</v>
          </cell>
          <cell r="Y448">
            <v>0.38104820987523397</v>
          </cell>
          <cell r="Z448">
            <v>0.39223033979915084</v>
          </cell>
          <cell r="AA448">
            <v>0.40319924712229849</v>
          </cell>
          <cell r="AB448">
            <v>0.43572476634703378</v>
          </cell>
          <cell r="AC448">
            <v>0.53217800830992212</v>
          </cell>
          <cell r="AD448">
            <v>0.58319574727150392</v>
          </cell>
          <cell r="AE448">
            <v>0.62424451113801971</v>
          </cell>
          <cell r="AF448">
            <v>0.67119435172424002</v>
          </cell>
          <cell r="AG448">
            <v>0.71325119098669265</v>
          </cell>
          <cell r="AH448" t="e">
            <v>#DIV/0!</v>
          </cell>
          <cell r="AI448">
            <v>0.73884315027749836</v>
          </cell>
        </row>
        <row r="449">
          <cell r="A449" t="str">
            <v>Vinstmarg4Q</v>
          </cell>
          <cell r="B449" t="str">
            <v>Courtagegenererande omsättning utland MSEK - 4Q</v>
          </cell>
          <cell r="C449" t="str">
            <v>Vinstmarginal, %</v>
          </cell>
          <cell r="E449" t="e">
            <v>#DIV/0!</v>
          </cell>
          <cell r="F449" t="e">
            <v>#DIV/0!</v>
          </cell>
          <cell r="G449" t="e">
            <v>#DIV/0!</v>
          </cell>
          <cell r="H449">
            <v>0.36804433348850407</v>
          </cell>
          <cell r="I449">
            <v>0.3886766470965371</v>
          </cell>
          <cell r="J449">
            <v>0.41808656940986305</v>
          </cell>
          <cell r="K449">
            <v>0.43773348634373921</v>
          </cell>
          <cell r="L449">
            <v>0.46322459765004509</v>
          </cell>
          <cell r="M449">
            <v>0.45987671017086285</v>
          </cell>
          <cell r="N449">
            <v>0.45112380166605026</v>
          </cell>
          <cell r="O449">
            <v>0.45549763746280791</v>
          </cell>
          <cell r="P449">
            <v>0.43903363318347277</v>
          </cell>
          <cell r="Q449">
            <v>0.43474322869874149</v>
          </cell>
          <cell r="R449">
            <v>0.42286576005619192</v>
          </cell>
          <cell r="S449">
            <v>0.4017002274062868</v>
          </cell>
          <cell r="T449">
            <v>0.38805030271089258</v>
          </cell>
          <cell r="U449">
            <v>0.37808072844620544</v>
          </cell>
          <cell r="V449">
            <v>0.36508616185301368</v>
          </cell>
          <cell r="W449">
            <v>0.3677898525004285</v>
          </cell>
          <cell r="X449">
            <v>0.33276577298962046</v>
          </cell>
          <cell r="Y449">
            <v>0.3180321966898047</v>
          </cell>
          <cell r="Z449">
            <v>0.32634207778677027</v>
          </cell>
          <cell r="AA449">
            <v>0.34086137837553371</v>
          </cell>
          <cell r="AB449">
            <v>0.37448811289082828</v>
          </cell>
          <cell r="AC449">
            <v>0.45293551865332632</v>
          </cell>
          <cell r="AD449">
            <v>0.49402206707923374</v>
          </cell>
          <cell r="AE449">
            <v>0.52636165358230158</v>
          </cell>
          <cell r="AF449">
            <v>0.56821137795974486</v>
          </cell>
          <cell r="AG449">
            <v>0.6011683679886024</v>
          </cell>
          <cell r="AH449" t="e">
            <v>#DIV/0!</v>
          </cell>
          <cell r="AI449">
            <v>0.62242818659424604</v>
          </cell>
        </row>
        <row r="450">
          <cell r="A450" t="str">
            <v>IntPerKund4Q</v>
          </cell>
          <cell r="B450" t="str">
            <v>Antal courtagegenererande affärer/handelsdag - 4Q</v>
          </cell>
          <cell r="C450" t="str">
            <v>Rörelseintäkter/Kund, årsbasis, SEK</v>
          </cell>
          <cell r="E450" t="e">
            <v>#DIV/0!</v>
          </cell>
          <cell r="F450" t="e">
            <v>#DIV/0!</v>
          </cell>
          <cell r="G450" t="e">
            <v>#DIV/0!</v>
          </cell>
          <cell r="H450">
            <v>0.56445604442929531</v>
          </cell>
          <cell r="I450">
            <v>0.54157319997809938</v>
          </cell>
          <cell r="J450">
            <v>0.51071220737477452</v>
          </cell>
          <cell r="K450">
            <v>0.48929364001824399</v>
          </cell>
          <cell r="L450">
            <v>2123.5851594405531</v>
          </cell>
          <cell r="M450">
            <v>2017.5258768213662</v>
          </cell>
          <cell r="N450">
            <v>1910.2450194056869</v>
          </cell>
          <cell r="O450">
            <v>1854.249314433896</v>
          </cell>
          <cell r="P450">
            <v>1753.9263350467975</v>
          </cell>
          <cell r="Q450">
            <v>1700.5278337642148</v>
          </cell>
          <cell r="R450">
            <v>1638.2774407617774</v>
          </cell>
          <cell r="S450">
            <v>1569.5574859847356</v>
          </cell>
          <cell r="T450">
            <v>1526.456336200871</v>
          </cell>
          <cell r="U450">
            <v>1483.7302806428675</v>
          </cell>
          <cell r="V450">
            <v>1427.9759077326689</v>
          </cell>
          <cell r="W450">
            <v>1416.4125162577152</v>
          </cell>
          <cell r="X450">
            <v>1349.8180833579829</v>
          </cell>
          <cell r="Y450">
            <v>1291.86921741022</v>
          </cell>
          <cell r="Z450">
            <v>1294.0717294344313</v>
          </cell>
          <cell r="AA450">
            <v>1298.4595475636045</v>
          </cell>
          <cell r="AB450">
            <v>1318.5127138239814</v>
          </cell>
          <cell r="AC450">
            <v>1544.3224434332278</v>
          </cell>
          <cell r="AD450">
            <v>1710.4053804427531</v>
          </cell>
          <cell r="AE450">
            <v>1863.901939035956</v>
          </cell>
          <cell r="AF450">
            <v>2086.12477962401</v>
          </cell>
          <cell r="AG450">
            <v>2270.5806313913035</v>
          </cell>
          <cell r="AH450">
            <v>2286.6056919448483</v>
          </cell>
          <cell r="AI450">
            <v>2269.0046327257087</v>
          </cell>
        </row>
        <row r="451">
          <cell r="A451" t="str">
            <v>KostnPerKund4Q</v>
          </cell>
          <cell r="B451" t="str">
            <v>Courtagegenererande omsättning/handelsdag MSEK - 4Q</v>
          </cell>
          <cell r="C451" t="str">
            <v>Rörelsekostnader/Kund, årsbasis, SEK</v>
          </cell>
          <cell r="E451" t="e">
            <v>#DIV/0!</v>
          </cell>
          <cell r="F451" t="e">
            <v>#DIV/0!</v>
          </cell>
          <cell r="G451" t="e">
            <v>#DIV/0!</v>
          </cell>
          <cell r="H451">
            <v>0.43612030275191432</v>
          </cell>
          <cell r="I451">
            <v>0.45898053096895158</v>
          </cell>
          <cell r="J451">
            <v>0.48965314174692115</v>
          </cell>
          <cell r="K451">
            <v>0.51089036437248103</v>
          </cell>
          <cell r="L451">
            <v>-974.2682153523956</v>
          </cell>
          <cell r="M451">
            <v>-932.17306436370643</v>
          </cell>
          <cell r="N451">
            <v>-898.47779553690054</v>
          </cell>
          <cell r="O451">
            <v>-862.50910782792982</v>
          </cell>
          <cell r="P451">
            <v>-855.59990638245381</v>
          </cell>
          <cell r="Q451">
            <v>-838.15404538499922</v>
          </cell>
          <cell r="R451">
            <v>-833.35647066419085</v>
          </cell>
          <cell r="S451">
            <v>-835.69768166750521</v>
          </cell>
          <cell r="T451">
            <v>-836.91089601959004</v>
          </cell>
          <cell r="U451">
            <v>-833.25230606935008</v>
          </cell>
          <cell r="V451">
            <v>-825.73472416183563</v>
          </cell>
          <cell r="W451">
            <v>-803.18606180001643</v>
          </cell>
          <cell r="X451">
            <v>-764.7452918619091</v>
          </cell>
          <cell r="Y451">
            <v>-792.66606145887295</v>
          </cell>
          <cell r="Z451">
            <v>-779.63317124261221</v>
          </cell>
          <cell r="AA451">
            <v>-766.41553264868355</v>
          </cell>
          <cell r="AB451">
            <v>-735.26280138581308</v>
          </cell>
          <cell r="AC451">
            <v>-715.80011089572724</v>
          </cell>
          <cell r="AD451">
            <v>-700.33767302123863</v>
          </cell>
          <cell r="AE451">
            <v>-688.82530283757796</v>
          </cell>
          <cell r="AF451">
            <v>-677.31460464133932</v>
          </cell>
          <cell r="AG451">
            <v>-645.8333336387966</v>
          </cell>
          <cell r="AH451">
            <v>-624.51324305586718</v>
          </cell>
          <cell r="AI451">
            <v>-593.30559925629166</v>
          </cell>
        </row>
        <row r="452">
          <cell r="A452" t="str">
            <v>Vinstmarg4Q</v>
          </cell>
          <cell r="B452" t="str">
            <v>Courtagegenererande omsättning utland/handelsdag MSEK - 4Q</v>
          </cell>
          <cell r="C452" t="str">
            <v>Vinstmarginal, %</v>
          </cell>
          <cell r="E452" t="e">
            <v>#DIV/0!</v>
          </cell>
          <cell r="F452" t="e">
            <v>#DIV/0!</v>
          </cell>
          <cell r="G452" t="e">
            <v>#DIV/0!</v>
          </cell>
          <cell r="H452">
            <v>0.36804433348850407</v>
          </cell>
          <cell r="I452">
            <v>0.3886766470965371</v>
          </cell>
          <cell r="J452">
            <v>0.41808656940986305</v>
          </cell>
          <cell r="K452">
            <v>0.43773348634373921</v>
          </cell>
          <cell r="L452">
            <v>0.46322459765004509</v>
          </cell>
          <cell r="M452">
            <v>0.45987671017086285</v>
          </cell>
          <cell r="N452">
            <v>0.45112380166605026</v>
          </cell>
          <cell r="O452">
            <v>0.45549763746280791</v>
          </cell>
          <cell r="P452">
            <v>0.43903363318347277</v>
          </cell>
          <cell r="Q452">
            <v>0.43474322869874149</v>
          </cell>
          <cell r="R452">
            <v>0.42286576005619192</v>
          </cell>
          <cell r="S452">
            <v>0.4017002274062868</v>
          </cell>
          <cell r="T452">
            <v>0.38805030271089258</v>
          </cell>
          <cell r="U452">
            <v>0.37808072844620544</v>
          </cell>
          <cell r="V452">
            <v>0.36508616185301368</v>
          </cell>
          <cell r="W452">
            <v>0.3677898525004285</v>
          </cell>
          <cell r="X452">
            <v>0.33276577298962046</v>
          </cell>
          <cell r="Y452">
            <v>0.3180321966898047</v>
          </cell>
          <cell r="Z452">
            <v>0.32634207778677027</v>
          </cell>
          <cell r="AA452">
            <v>0.34086137837553371</v>
          </cell>
          <cell r="AB452">
            <v>0.37448811289082828</v>
          </cell>
          <cell r="AC452">
            <v>0.45293551865332632</v>
          </cell>
          <cell r="AD452">
            <v>0.49402206707923374</v>
          </cell>
          <cell r="AE452">
            <v>0.52636165358230158</v>
          </cell>
          <cell r="AF452">
            <v>0.56821137795974486</v>
          </cell>
          <cell r="AG452">
            <v>0.6011683679886024</v>
          </cell>
          <cell r="AH452" t="e">
            <v>#DIV/0!</v>
          </cell>
          <cell r="AI452">
            <v>0.62242818659424604</v>
          </cell>
        </row>
        <row r="453">
          <cell r="A453" t="str">
            <v>KItal4Q</v>
          </cell>
          <cell r="B453" t="str">
            <v>Courtagegenererande omsättning utland/handelsdag MSEK - 4Q</v>
          </cell>
          <cell r="C453" t="str">
            <v>Antal courtagegenererande affärer - 4Q</v>
          </cell>
          <cell r="E453" t="e">
            <v>#DIV/0!</v>
          </cell>
          <cell r="F453" t="e">
            <v>#DIV/0!</v>
          </cell>
          <cell r="G453" t="e">
            <v>#DIV/0!</v>
          </cell>
          <cell r="H453">
            <v>0</v>
          </cell>
          <cell r="I453">
            <v>0</v>
          </cell>
          <cell r="J453">
            <v>0</v>
          </cell>
          <cell r="K453">
            <v>0</v>
          </cell>
          <cell r="L453">
            <v>0</v>
          </cell>
          <cell r="M453">
            <v>3105235</v>
          </cell>
          <cell r="N453">
            <v>6011883</v>
          </cell>
          <cell r="O453">
            <v>9112155</v>
          </cell>
          <cell r="P453">
            <v>12619121</v>
          </cell>
          <cell r="Q453">
            <v>13099516</v>
          </cell>
          <cell r="R453">
            <v>13338722</v>
          </cell>
          <cell r="S453">
            <v>13535448</v>
          </cell>
          <cell r="T453">
            <v>13918846</v>
          </cell>
          <cell r="U453">
            <v>14306782</v>
          </cell>
          <cell r="V453">
            <v>14467655</v>
          </cell>
          <cell r="W453">
            <v>15127240</v>
          </cell>
          <cell r="X453">
            <v>15041700</v>
          </cell>
          <cell r="Y453">
            <v>15060381</v>
          </cell>
          <cell r="Z453">
            <v>15824524</v>
          </cell>
          <cell r="AA453">
            <v>16632089</v>
          </cell>
          <cell r="AB453">
            <v>17504485</v>
          </cell>
          <cell r="AC453">
            <v>22682041</v>
          </cell>
          <cell r="AD453">
            <v>27814945</v>
          </cell>
          <cell r="AE453">
            <v>33874658</v>
          </cell>
          <cell r="AF453">
            <v>40769414</v>
          </cell>
          <cell r="AG453">
            <v>49313131</v>
          </cell>
          <cell r="AH453">
            <v>53776196</v>
          </cell>
          <cell r="AI453">
            <v>56298240</v>
          </cell>
        </row>
        <row r="454">
          <cell r="A454" t="str">
            <v>AvkastEK4Q</v>
          </cell>
          <cell r="B454" t="str">
            <v>Courtage per affär, SEK</v>
          </cell>
          <cell r="C454" t="str">
            <v>Courtagegenererande omsättning MSEK - 4Q</v>
          </cell>
          <cell r="D454"/>
          <cell r="E454"/>
          <cell r="F454"/>
          <cell r="G454">
            <v>68</v>
          </cell>
          <cell r="H454">
            <v>466671.89092755259</v>
          </cell>
          <cell r="I454">
            <v>486970.22660220275</v>
          </cell>
          <cell r="J454">
            <v>523316.87086549692</v>
          </cell>
          <cell r="K454">
            <v>587949.96754735091</v>
          </cell>
          <cell r="L454">
            <v>678541.3294211399</v>
          </cell>
          <cell r="M454">
            <v>701643.13658470195</v>
          </cell>
          <cell r="N454">
            <v>707231.21821095853</v>
          </cell>
          <cell r="O454">
            <v>683811.661827681</v>
          </cell>
          <cell r="P454">
            <v>614984.35639795032</v>
          </cell>
          <cell r="Q454">
            <v>593878.91450372012</v>
          </cell>
          <cell r="R454">
            <v>572364.23901920021</v>
          </cell>
          <cell r="S454">
            <v>562080.07744307001</v>
          </cell>
          <cell r="T454">
            <v>548997.56215518003</v>
          </cell>
          <cell r="U454">
            <v>545317.71463349997</v>
          </cell>
          <cell r="V454">
            <v>536985.80041080993</v>
          </cell>
          <cell r="W454">
            <v>537541.89611832984</v>
          </cell>
          <cell r="X454">
            <v>532379.21423193975</v>
          </cell>
          <cell r="Y454">
            <v>531175.43932713976</v>
          </cell>
          <cell r="Z454">
            <v>536984.00525608973</v>
          </cell>
          <cell r="AA454">
            <v>543582.70661893988</v>
          </cell>
          <cell r="AB454">
            <v>557796.00469951984</v>
          </cell>
          <cell r="AC454">
            <v>697868.22604591982</v>
          </cell>
          <cell r="AD454">
            <v>849950.64546545013</v>
          </cell>
          <cell r="AE454">
            <v>997354.35738542001</v>
          </cell>
          <cell r="AF454">
            <v>1148781.70199184</v>
          </cell>
          <cell r="AG454">
            <v>1288765.0123661002</v>
          </cell>
          <cell r="AH454">
            <v>1348398.5891431598</v>
          </cell>
          <cell r="AI454">
            <v>1403778.6920403996</v>
          </cell>
        </row>
        <row r="455">
          <cell r="A455" t="str">
            <v>AvkastTillg4Q</v>
          </cell>
          <cell r="B455" t="str">
            <v>Courtage per handelsdag, MSEK</v>
          </cell>
          <cell r="C455" t="str">
            <v>Courtagegenererande omsättning utland MSEK - 4Q</v>
          </cell>
          <cell r="D455"/>
          <cell r="E455">
            <v>5233</v>
          </cell>
          <cell r="F455">
            <v>6232.058</v>
          </cell>
          <cell r="G455">
            <v>8343</v>
          </cell>
          <cell r="H455">
            <v>3.9675897944400247E-3</v>
          </cell>
          <cell r="I455">
            <v>4.190345530167075E-3</v>
          </cell>
          <cell r="J455">
            <v>4.5621980576705636E-3</v>
          </cell>
          <cell r="K455">
            <v>4.7270562531178967E-3</v>
          </cell>
          <cell r="L455">
            <v>5.0686643112194014E-3</v>
          </cell>
          <cell r="M455">
            <v>4.7889601138889973E-3</v>
          </cell>
          <cell r="N455">
            <v>4.5313829898698385E-3</v>
          </cell>
          <cell r="O455">
            <v>4.5224192153710142E-3</v>
          </cell>
          <cell r="P455">
            <v>4.2062858866489701E-3</v>
          </cell>
          <cell r="Q455">
            <v>4.0988248970729177E-3</v>
          </cell>
          <cell r="R455">
            <v>3.8658545177533568E-3</v>
          </cell>
          <cell r="S455">
            <v>3.5429145864064554E-3</v>
          </cell>
          <cell r="T455">
            <v>3.4159792619387931E-3</v>
          </cell>
          <cell r="U455">
            <v>3.3044738148368304E-3</v>
          </cell>
          <cell r="V455">
            <v>3.1209900135114386E-3</v>
          </cell>
          <cell r="W455">
            <v>3.1569277116987112E-3</v>
          </cell>
          <cell r="X455">
            <v>2.8240315227038683E-3</v>
          </cell>
          <cell r="Y455">
            <v>2.6048863708334393E-3</v>
          </cell>
          <cell r="Z455">
            <v>2.6727198917793978E-3</v>
          </cell>
          <cell r="AA455">
            <v>2.8083931658348335E-3</v>
          </cell>
          <cell r="AB455">
            <v>3.1528205196803749E-3</v>
          </cell>
          <cell r="AC455">
            <v>4.4568928498146939E-3</v>
          </cell>
          <cell r="AD455">
            <v>5.388184879839256E-3</v>
          </cell>
          <cell r="AE455">
            <v>6.247435207810053E-3</v>
          </cell>
          <cell r="AF455">
            <v>143739.07111352001</v>
          </cell>
          <cell r="AG455">
            <v>214110.89098547999</v>
          </cell>
          <cell r="AH455">
            <v>0</v>
          </cell>
          <cell r="AI455">
            <v>8.6447285395478864E-3</v>
          </cell>
        </row>
        <row r="456">
          <cell r="A456" t="str">
            <v>Kreditförlnivå4Q</v>
          </cell>
          <cell r="B456" t="str">
            <v>Courtagebrutto/Omsättning, %</v>
          </cell>
          <cell r="C456" t="str">
            <v>Kreditförlustnivå, %</v>
          </cell>
          <cell r="D456"/>
          <cell r="E456" t="e">
            <v>#DIV/0!</v>
          </cell>
          <cell r="F456" t="e">
            <v>#DIV/0!</v>
          </cell>
          <cell r="G456" t="e">
            <v>#DIV/0!</v>
          </cell>
          <cell r="H456">
            <v>2.9417224010758198E-5</v>
          </cell>
          <cell r="I456">
            <v>2.8306527538915329E-5</v>
          </cell>
          <cell r="J456">
            <v>1.9778446116639391E-5</v>
          </cell>
          <cell r="K456">
            <v>1.0548562143996813E-5</v>
          </cell>
          <cell r="L456">
            <v>-2.1820264147409164E-5</v>
          </cell>
          <cell r="M456">
            <v>-2.1955288378366528E-5</v>
          </cell>
          <cell r="N456">
            <v>-1.7808062979742199E-5</v>
          </cell>
          <cell r="O456">
            <v>-3.011286995770699E-5</v>
          </cell>
          <cell r="P456">
            <v>-6.1273876063275466E-5</v>
          </cell>
          <cell r="Q456">
            <v>-1.603911248091623E-5</v>
          </cell>
          <cell r="R456">
            <v>1.1251175204825137E-5</v>
          </cell>
          <cell r="S456">
            <v>3.7228396052722942E-5</v>
          </cell>
          <cell r="T456">
            <v>4.0037491994111958E-5</v>
          </cell>
          <cell r="U456">
            <v>4.6269028749926959E-5</v>
          </cell>
          <cell r="V456">
            <v>-2.1373823732491177E-5</v>
          </cell>
          <cell r="W456">
            <v>-6.6247190338691739E-5</v>
          </cell>
          <cell r="X456">
            <v>-1.0331291220226421E-4</v>
          </cell>
          <cell r="Y456">
            <v>-2.1482783589356724E-4</v>
          </cell>
          <cell r="Z456">
            <v>-2.7275429111438947E-5</v>
          </cell>
          <cell r="AA456">
            <v>-2.752837241815822E-5</v>
          </cell>
          <cell r="AB456">
            <v>2.9309724436566077E-5</v>
          </cell>
          <cell r="AC456">
            <v>1.4363324742026535E-4</v>
          </cell>
          <cell r="AD456">
            <v>-3.2112565087926326E-4</v>
          </cell>
          <cell r="AE456">
            <v>-2.9669196739718002E-4</v>
          </cell>
          <cell r="AF456">
            <v>-2.6031471986848512E-4</v>
          </cell>
          <cell r="AG456">
            <v>-1.90862406729784E-4</v>
          </cell>
          <cell r="AH456">
            <v>6.7811381075540323E-5</v>
          </cell>
          <cell r="AI456">
            <v>6.0701126335557935E-5</v>
          </cell>
        </row>
        <row r="457">
          <cell r="A457" t="str">
            <v>AntalCourtAffärer4Q</v>
          </cell>
          <cell r="B457" t="str">
            <v>Handelsdagar, st</v>
          </cell>
          <cell r="C457" t="str">
            <v>Antal courtagegenererande affärer/handelsdag - 4Q</v>
          </cell>
          <cell r="D457"/>
          <cell r="E457" t="e">
            <v>#DIV/0!</v>
          </cell>
          <cell r="F457" t="e">
            <v>#DIV/0!</v>
          </cell>
          <cell r="G457" t="e">
            <v>#DIV/0!</v>
          </cell>
          <cell r="H457">
            <v>0.42144858950949482</v>
          </cell>
          <cell r="I457">
            <v>0.4409792338118132</v>
          </cell>
          <cell r="J457">
            <v>0.46430522173522992</v>
          </cell>
          <cell r="K457">
            <v>0.49739088389855241</v>
          </cell>
          <cell r="L457">
            <v>0.53509633769232601</v>
          </cell>
          <cell r="M457">
            <v>0.54551931973481427</v>
          </cell>
          <cell r="N457">
            <v>0.55015873699704343</v>
          </cell>
          <cell r="O457">
            <v>0.54014469926151987</v>
          </cell>
          <cell r="P457">
            <v>0.51659048044896705</v>
          </cell>
          <cell r="Q457">
            <v>0.50148306047093016</v>
          </cell>
          <cell r="R457">
            <v>0.48465332839958403</v>
          </cell>
          <cell r="S457">
            <v>0.47285467867738351</v>
          </cell>
          <cell r="T457">
            <v>0.46071206017279337</v>
          </cell>
          <cell r="U457">
            <v>0.448337198169035</v>
          </cell>
          <cell r="V457">
            <v>0.43530446382459964</v>
          </cell>
          <cell r="W457">
            <v>0.42364555762691269</v>
          </cell>
          <cell r="X457">
            <v>0.41492235686139173</v>
          </cell>
          <cell r="Y457">
            <v>0.40745480864920142</v>
          </cell>
          <cell r="Z457">
            <v>0.40448758887906117</v>
          </cell>
          <cell r="AA457">
            <v>0.40105948394618013</v>
          </cell>
          <cell r="AB457">
            <v>0.39036250450613491</v>
          </cell>
          <cell r="AC457">
            <v>91459.842741935485</v>
          </cell>
          <cell r="AD457">
            <v>111706.6064257028</v>
          </cell>
          <cell r="AE457">
            <v>136042.8032128514</v>
          </cell>
          <cell r="AF457">
            <v>163077.65599999999</v>
          </cell>
          <cell r="AG457">
            <v>198443.18309859154</v>
          </cell>
          <cell r="AH457">
            <v>215535.85571142283</v>
          </cell>
          <cell r="AI457">
            <v>225644.248496994</v>
          </cell>
        </row>
        <row r="458">
          <cell r="A458" t="str">
            <v>CourtOmsättning4Q</v>
          </cell>
          <cell r="B458" t="str">
            <v>Medeltal anställda, st</v>
          </cell>
          <cell r="C458" t="str">
            <v>Courtagegenererande omsättning/handelsdag MSEK - 4Q</v>
          </cell>
          <cell r="D458"/>
          <cell r="E458">
            <v>5233</v>
          </cell>
          <cell r="F458">
            <v>6232.058</v>
          </cell>
          <cell r="G458">
            <v>8343</v>
          </cell>
          <cell r="H458">
            <v>11960</v>
          </cell>
          <cell r="I458">
            <v>15684</v>
          </cell>
          <cell r="J458">
            <v>20021</v>
          </cell>
          <cell r="K458">
            <v>23775</v>
          </cell>
          <cell r="L458">
            <v>27941</v>
          </cell>
          <cell r="M458">
            <v>28601.267</v>
          </cell>
          <cell r="N458">
            <v>26933</v>
          </cell>
          <cell r="O458">
            <v>29188</v>
          </cell>
          <cell r="P458">
            <v>35678</v>
          </cell>
          <cell r="Q458">
            <v>36328.733</v>
          </cell>
          <cell r="R458">
            <v>49555</v>
          </cell>
          <cell r="S458">
            <v>49451.635999999999</v>
          </cell>
          <cell r="T458">
            <v>50251</v>
          </cell>
          <cell r="U458">
            <v>53964</v>
          </cell>
          <cell r="V458">
            <v>40474</v>
          </cell>
          <cell r="W458">
            <v>40582.364000000001</v>
          </cell>
          <cell r="X458">
            <v>71415</v>
          </cell>
          <cell r="Y458">
            <v>62445.616800000003</v>
          </cell>
          <cell r="Z458">
            <v>58880.630799999999</v>
          </cell>
          <cell r="AA458">
            <v>51421.775540000017</v>
          </cell>
          <cell r="AB458">
            <v>9605.0035400000124</v>
          </cell>
          <cell r="AC458">
            <v>2813.984782443225</v>
          </cell>
          <cell r="AD458">
            <v>3413.4564074917675</v>
          </cell>
          <cell r="AE458">
            <v>4005.4391862868274</v>
          </cell>
          <cell r="AF458">
            <v>4595.12680796736</v>
          </cell>
          <cell r="AG458">
            <v>5186.177112137224</v>
          </cell>
          <cell r="AH458">
            <v>5404.4031628984358</v>
          </cell>
          <cell r="AI458">
            <v>5626.367503167934</v>
          </cell>
        </row>
        <row r="459">
          <cell r="A459" t="str">
            <v>CourtOmsättningUtland4Q</v>
          </cell>
          <cell r="B459" t="str">
            <v>Driftstillgänglighet på webbtjänsten, %</v>
          </cell>
          <cell r="C459" t="str">
            <v>Courtagegenererande omsättning utland/handelsdag MSEK - 4Q</v>
          </cell>
          <cell r="D459"/>
          <cell r="E459" t="e">
            <v>#DIV/0!</v>
          </cell>
          <cell r="F459" t="e">
            <v>#DIV/0!</v>
          </cell>
          <cell r="G459" t="e">
            <v>#DIV/0!</v>
          </cell>
          <cell r="H459">
            <v>0.16788167641823556</v>
          </cell>
          <cell r="I459">
            <v>0.17689192764741052</v>
          </cell>
          <cell r="J459">
            <v>0.18353974611405083</v>
          </cell>
          <cell r="K459">
            <v>0.18303460629512047</v>
          </cell>
          <cell r="L459">
            <v>0.17823419831828247</v>
          </cell>
          <cell r="M459">
            <v>0.17427177391017007</v>
          </cell>
          <cell r="N459">
            <v>0.16891134261165774</v>
          </cell>
          <cell r="O459">
            <v>0.17299568124037806</v>
          </cell>
          <cell r="P459">
            <v>0.18436838732307831</v>
          </cell>
          <cell r="Q459">
            <v>0.1970220767483345</v>
          </cell>
          <cell r="R459">
            <v>0.21851085313481114</v>
          </cell>
          <cell r="S459">
            <v>0.23489150067024372</v>
          </cell>
          <cell r="T459">
            <v>0.24567406489892268</v>
          </cell>
          <cell r="U459">
            <v>0.25861469872644</v>
          </cell>
          <cell r="V459">
            <v>0.26929013665600526</v>
          </cell>
          <cell r="W459">
            <v>0.27699850862222197</v>
          </cell>
          <cell r="X459">
            <v>0.28686226488914013</v>
          </cell>
          <cell r="Y459">
            <v>385480.55989338137</v>
          </cell>
          <cell r="Z459">
            <v>398179.0801777087</v>
          </cell>
          <cell r="AA459">
            <v>401545.37883230473</v>
          </cell>
          <cell r="AB459">
            <v>417564.04861041717</v>
          </cell>
          <cell r="AC459">
            <v>346502.79716644529</v>
          </cell>
          <cell r="AD459">
            <v>398532.91142818163</v>
          </cell>
          <cell r="AE459">
            <v>430386.20033028704</v>
          </cell>
          <cell r="AF459">
            <v>574.95628445407999</v>
          </cell>
          <cell r="AG459">
            <v>861.61324340233398</v>
          </cell>
          <cell r="AH459">
            <v>469997.24856311816</v>
          </cell>
          <cell r="AI459">
            <v>462733.7096408786</v>
          </cell>
        </row>
        <row r="460">
          <cell r="A460" t="str">
            <v>Courtageprocent4Q</v>
          </cell>
          <cell r="B460" t="str">
            <v>Driftstillgänglighet på webbtjänsten, %</v>
          </cell>
          <cell r="C460" t="str">
            <v>Courtageintäkter/Rörelseintäkter, %</v>
          </cell>
          <cell r="E460" t="e">
            <v>#DIV/0!</v>
          </cell>
          <cell r="F460" t="e">
            <v>#DIV/0!</v>
          </cell>
          <cell r="G460" t="e">
            <v>#DIV/0!</v>
          </cell>
          <cell r="H460">
            <v>0.42144858950949482</v>
          </cell>
          <cell r="I460">
            <v>0.4409792338118132</v>
          </cell>
          <cell r="J460">
            <v>0.46430522173522992</v>
          </cell>
          <cell r="K460">
            <v>0.49739088389855241</v>
          </cell>
          <cell r="L460">
            <v>0.53509633769232601</v>
          </cell>
          <cell r="M460">
            <v>0.54551931973481427</v>
          </cell>
          <cell r="N460">
            <v>0.55015873699704343</v>
          </cell>
          <cell r="O460">
            <v>0.54014469926151987</v>
          </cell>
          <cell r="P460">
            <v>0.51659048044896705</v>
          </cell>
          <cell r="Q460">
            <v>0.50148306047093016</v>
          </cell>
          <cell r="R460">
            <v>0.48465332839958403</v>
          </cell>
          <cell r="S460">
            <v>0.47285467867738351</v>
          </cell>
          <cell r="T460">
            <v>0.46071206017279337</v>
          </cell>
          <cell r="U460">
            <v>0.448337198169035</v>
          </cell>
          <cell r="V460">
            <v>0.43530446382459964</v>
          </cell>
          <cell r="W460">
            <v>0.42364555762691269</v>
          </cell>
          <cell r="X460">
            <v>0.41492235686139173</v>
          </cell>
          <cell r="Y460">
            <v>0.40745480864920142</v>
          </cell>
          <cell r="Z460">
            <v>0.40448758887906117</v>
          </cell>
          <cell r="AA460">
            <v>0.40105948394618013</v>
          </cell>
          <cell r="AB460">
            <v>0.39036250450613491</v>
          </cell>
          <cell r="AC460">
            <v>0.42347056369319458</v>
          </cell>
          <cell r="AD460">
            <v>0.45444844905345888</v>
          </cell>
          <cell r="AE460">
            <v>0.47361218793326576</v>
          </cell>
          <cell r="AF460">
            <v>0.46919805395293002</v>
          </cell>
          <cell r="AG460">
            <v>0.46052931212172599</v>
          </cell>
          <cell r="AH460">
            <v>0.45006028728144554</v>
          </cell>
          <cell r="AI460">
            <v>0.43775585406250278</v>
          </cell>
        </row>
        <row r="461">
          <cell r="A461" t="str">
            <v>CourtPerAffär4Q</v>
          </cell>
          <cell r="B461" t="str">
            <v>Nyckeltal</v>
          </cell>
          <cell r="C461" t="str">
            <v>Courtage per affär, SEK</v>
          </cell>
          <cell r="E461" t="e">
            <v>#DIV/0!</v>
          </cell>
          <cell r="F461" t="e">
            <v>#DIV/0!</v>
          </cell>
          <cell r="G461" t="e">
            <v>#DIV/0!</v>
          </cell>
          <cell r="H461">
            <v>68</v>
          </cell>
          <cell r="I461">
            <v>65.6523478458722</v>
          </cell>
          <cell r="J461">
            <v>62.218953355488779</v>
          </cell>
          <cell r="K461">
            <v>59.253196522057436</v>
          </cell>
          <cell r="L461">
            <v>55.838159212299601</v>
          </cell>
          <cell r="M461">
            <v>52.846421396828696</v>
          </cell>
          <cell r="N461">
            <v>49.44872494375447</v>
          </cell>
          <cell r="O461">
            <v>44.588795632014381</v>
          </cell>
          <cell r="P461">
            <v>40.899808771862311</v>
          </cell>
          <cell r="Q461">
            <v>37.829906769952679</v>
          </cell>
          <cell r="R461">
            <v>35.799541498435197</v>
          </cell>
          <cell r="S461">
            <v>34.595939234619848</v>
          </cell>
          <cell r="T461">
            <v>33.838351398552646</v>
          </cell>
          <cell r="U461">
            <v>33.263317533894295</v>
          </cell>
          <cell r="V461">
            <v>32.47399271403853</v>
          </cell>
          <cell r="W461">
            <v>31.522184047458321</v>
          </cell>
          <cell r="X461">
            <v>31.115695007683343</v>
          </cell>
          <cell r="Y461">
            <v>30.482042827074316</v>
          </cell>
          <cell r="Z461">
            <v>29.880075463830817</v>
          </cell>
          <cell r="AA461">
            <v>29.473141592572624</v>
          </cell>
          <cell r="AB461">
            <v>28.597486555914557</v>
          </cell>
          <cell r="AC461">
            <v>28.602916994702195</v>
          </cell>
          <cell r="AD461">
            <v>28.834584966407398</v>
          </cell>
          <cell r="AE461">
            <v>28.963487884310098</v>
          </cell>
          <cell r="AF461">
            <v>29.420211678753127</v>
          </cell>
          <cell r="AG461">
            <v>28.915678294523246</v>
          </cell>
          <cell r="AH461">
            <v>28.915678294523246</v>
          </cell>
          <cell r="AI461">
            <v>28.915678294523246</v>
          </cell>
        </row>
        <row r="462">
          <cell r="A462" t="str">
            <v>CourtPerDag4Q</v>
          </cell>
          <cell r="B462" t="str">
            <v>Eget kapital per aktie, SEK</v>
          </cell>
          <cell r="C462" t="str">
            <v>Courtage per handelsdag, MSEK</v>
          </cell>
          <cell r="D462">
            <v>5.9497539604367837</v>
          </cell>
          <cell r="E462" t="e">
            <v>#DIV/0!</v>
          </cell>
          <cell r="F462" t="e">
            <v>#DIV/0!</v>
          </cell>
          <cell r="G462" t="e">
            <v>#DIV/0!</v>
          </cell>
          <cell r="H462">
            <v>1.156970700931174</v>
          </cell>
          <cell r="I462">
            <v>1.30462382856998</v>
          </cell>
          <cell r="J462">
            <v>1.4896552612323233</v>
          </cell>
          <cell r="K462">
            <v>1.6752219600707072</v>
          </cell>
          <cell r="L462">
            <v>1.9290176581891354</v>
          </cell>
          <cell r="M462">
            <v>1.9889567932186236</v>
          </cell>
          <cell r="N462">
            <v>1.9721515523199999</v>
          </cell>
          <cell r="O462">
            <v>1.9739186988200002</v>
          </cell>
          <cell r="P462">
            <v>1.8700715337848606</v>
          </cell>
          <cell r="Q462">
            <v>1.8306341141453828</v>
          </cell>
          <cell r="R462">
            <v>1.8187311758565734</v>
          </cell>
          <cell r="S462">
            <v>1.7966443069199998</v>
          </cell>
          <cell r="T462">
            <v>1.804911795381525</v>
          </cell>
          <cell r="U462">
            <v>1.8156693271111104</v>
          </cell>
          <cell r="V462">
            <v>1.7735453421730369</v>
          </cell>
          <cell r="W462">
            <v>1.7949499953319923</v>
          </cell>
          <cell r="X462">
            <v>1.7585948726868694</v>
          </cell>
          <cell r="Y462">
            <v>1.7139945839034216</v>
          </cell>
          <cell r="Z462">
            <v>1.7780297106882601</v>
          </cell>
          <cell r="AA462">
            <v>1.8301454841935472</v>
          </cell>
          <cell r="AB462">
            <v>1.878540751653226</v>
          </cell>
          <cell r="AC462">
            <v>2.5057377503182581</v>
          </cell>
          <cell r="AD462">
            <v>3.119081774467146</v>
          </cell>
          <cell r="AE462">
            <v>3.7496560387378017</v>
          </cell>
          <cell r="AF462">
            <v>4.4081743489600012</v>
          </cell>
          <cell r="AG462">
            <v>5.1221114502077913</v>
          </cell>
          <cell r="AH462">
            <v>5.3967482322642759</v>
          </cell>
          <cell r="AI462">
            <v>5.5852558840209898</v>
          </cell>
        </row>
        <row r="463">
          <cell r="A463" t="str">
            <v>CourtOms4Q</v>
          </cell>
          <cell r="B463" t="str">
            <v>Kapitalbas/Kapitalkrav</v>
          </cell>
          <cell r="C463" t="str">
            <v>Courtagebrutto/Omsättning, %</v>
          </cell>
          <cell r="D463" t="str">
            <v>n/a</v>
          </cell>
          <cell r="E463" t="e">
            <v>#DIV/0!</v>
          </cell>
          <cell r="F463" t="e">
            <v>#DIV/0!</v>
          </cell>
          <cell r="G463" t="e">
            <v>#DIV/0!</v>
          </cell>
          <cell r="H463">
            <v>7.1254232739907458E-4</v>
          </cell>
          <cell r="I463">
            <v>7.6278534200130334E-4</v>
          </cell>
          <cell r="J463">
            <v>8.1057646458472423E-4</v>
          </cell>
          <cell r="K463">
            <v>8.1158982846881529E-4</v>
          </cell>
          <cell r="L463">
            <v>8.1085578117897695E-4</v>
          </cell>
          <cell r="M463">
            <v>8.0909810186886606E-4</v>
          </cell>
          <cell r="N463">
            <v>8.0683344819457831E-4</v>
          </cell>
          <cell r="O463">
            <v>8.3469666914489401E-4</v>
          </cell>
          <cell r="P463">
            <v>8.8262896583138047E-4</v>
          </cell>
          <cell r="Q463">
            <v>9.0331538571006081E-4</v>
          </cell>
          <cell r="R463">
            <v>9.2315343440294007E-4</v>
          </cell>
          <cell r="S463">
            <v>9.3088032982808404E-4</v>
          </cell>
          <cell r="T463">
            <v>9.618886396088103E-4</v>
          </cell>
          <cell r="U463">
            <v>9.7530944610418598E-4</v>
          </cell>
          <cell r="V463">
            <v>9.7848968260990515E-4</v>
          </cell>
          <cell r="W463">
            <v>9.8991232350913085E-4</v>
          </cell>
          <cell r="X463">
            <v>9.7740847929367173E-4</v>
          </cell>
          <cell r="Y463">
            <v>9.6133365787176334E-4</v>
          </cell>
          <cell r="Z463">
            <v>9.773401771803491E-4</v>
          </cell>
          <cell r="AA463">
            <v>9.9816417971582074E-4</v>
          </cell>
          <cell r="AB463">
            <v>9.9714454209764839E-4</v>
          </cell>
          <cell r="AC463">
            <v>1.0434549630893859E-3</v>
          </cell>
          <cell r="AD463">
            <v>1.0603529340888474E-3</v>
          </cell>
          <cell r="AE463">
            <v>1.0813736389514938E-3</v>
          </cell>
          <cell r="AF463">
            <v>1.1069371932153494E-3</v>
          </cell>
          <cell r="AG463">
            <v>1.1492400773130719E-3</v>
          </cell>
          <cell r="AH463">
            <v>1.163141182702235E-3</v>
          </cell>
          <cell r="AI463">
            <v>1.1560872102646903E-3</v>
          </cell>
        </row>
        <row r="464">
          <cell r="A464" t="str">
            <v>Handelsdagar4Q</v>
          </cell>
          <cell r="B464" t="str">
            <v>Antal anställda, st</v>
          </cell>
          <cell r="C464" t="str">
            <v>Handelsdagar, st</v>
          </cell>
          <cell r="D464">
            <v>282</v>
          </cell>
          <cell r="E464" t="e">
            <v>#DIV/0!</v>
          </cell>
          <cell r="F464" t="e">
            <v>#DIV/0!</v>
          </cell>
          <cell r="G464" t="e">
            <v>#DIV/0!</v>
          </cell>
          <cell r="H464">
            <v>247</v>
          </cell>
          <cell r="I464">
            <v>246.5</v>
          </cell>
          <cell r="J464">
            <v>247.5</v>
          </cell>
          <cell r="K464">
            <v>247.5</v>
          </cell>
          <cell r="L464">
            <v>248.5</v>
          </cell>
          <cell r="M464">
            <v>247</v>
          </cell>
          <cell r="N464">
            <v>250</v>
          </cell>
          <cell r="O464">
            <v>250</v>
          </cell>
          <cell r="P464">
            <v>251</v>
          </cell>
          <cell r="Q464">
            <v>254.5</v>
          </cell>
          <cell r="R464">
            <v>251</v>
          </cell>
          <cell r="S464">
            <v>250</v>
          </cell>
          <cell r="T464">
            <v>249</v>
          </cell>
          <cell r="U464">
            <v>247.5</v>
          </cell>
          <cell r="V464">
            <v>248.5</v>
          </cell>
          <cell r="W464">
            <v>248.5</v>
          </cell>
          <cell r="X464">
            <v>247.5</v>
          </cell>
          <cell r="Y464">
            <v>248.5</v>
          </cell>
          <cell r="Z464">
            <v>247</v>
          </cell>
          <cell r="AA464">
            <v>248</v>
          </cell>
          <cell r="AB464">
            <v>248</v>
          </cell>
          <cell r="AC464">
            <v>248</v>
          </cell>
          <cell r="AD464">
            <v>249</v>
          </cell>
          <cell r="AE464">
            <v>249</v>
          </cell>
          <cell r="AF464">
            <v>250</v>
          </cell>
          <cell r="AG464">
            <v>248.5</v>
          </cell>
          <cell r="AH464">
            <v>249.5</v>
          </cell>
          <cell r="AI464">
            <v>249.5</v>
          </cell>
        </row>
        <row r="465">
          <cell r="A465" t="str">
            <v>SnittAnställda4Q</v>
          </cell>
          <cell r="B465" t="str">
            <v>Börskurs, SEK</v>
          </cell>
          <cell r="C465" t="str">
            <v>Medeltal anställda, st</v>
          </cell>
          <cell r="D465">
            <v>49.7</v>
          </cell>
          <cell r="E465">
            <v>56</v>
          </cell>
          <cell r="F465">
            <v>48.7</v>
          </cell>
          <cell r="G465">
            <v>51.6</v>
          </cell>
          <cell r="H465">
            <v>287.25</v>
          </cell>
          <cell r="I465">
            <v>293.8</v>
          </cell>
          <cell r="J465">
            <v>302.2</v>
          </cell>
          <cell r="K465">
            <v>314</v>
          </cell>
          <cell r="L465">
            <v>322.8</v>
          </cell>
          <cell r="M465">
            <v>329.6</v>
          </cell>
          <cell r="N465">
            <v>332</v>
          </cell>
          <cell r="O465">
            <v>338.2</v>
          </cell>
          <cell r="P465">
            <v>343.2</v>
          </cell>
          <cell r="Q465">
            <v>351.2</v>
          </cell>
          <cell r="R465">
            <v>361</v>
          </cell>
          <cell r="S465">
            <v>375.6</v>
          </cell>
          <cell r="T465">
            <v>382.67150967741935</v>
          </cell>
          <cell r="U465">
            <v>388.60173322580647</v>
          </cell>
          <cell r="V465">
            <v>395.24417322580643</v>
          </cell>
          <cell r="W465">
            <v>402.62960489247308</v>
          </cell>
          <cell r="X465">
            <v>406.08935916666667</v>
          </cell>
          <cell r="Y465">
            <v>411.81581400537635</v>
          </cell>
          <cell r="Z465">
            <v>416.34378812365594</v>
          </cell>
          <cell r="AA465">
            <v>423.50134812365593</v>
          </cell>
          <cell r="AB465">
            <v>429.22473451354045</v>
          </cell>
          <cell r="AC465">
            <v>436.76498023934693</v>
          </cell>
          <cell r="AD465">
            <v>447.36701572321783</v>
          </cell>
          <cell r="AE465">
            <v>464.30881805655116</v>
          </cell>
          <cell r="AF465">
            <v>477.70881805655119</v>
          </cell>
          <cell r="AG465">
            <v>494</v>
          </cell>
          <cell r="AH465">
            <v>514.79999999999995</v>
          </cell>
          <cell r="AI465">
            <v>540</v>
          </cell>
        </row>
        <row r="466">
          <cell r="A466" t="str">
            <v>Driftstillg4Q</v>
          </cell>
          <cell r="B466" t="str">
            <v>Börsvärde, MSEK</v>
          </cell>
          <cell r="C466" t="str">
            <v>Driftstillgänglighet på webbtjänsten, %</v>
          </cell>
          <cell r="D466">
            <v>7175.1261295000004</v>
          </cell>
          <cell r="E466">
            <v>8084.6491599999999</v>
          </cell>
          <cell r="F466">
            <v>7030.7573945000004</v>
          </cell>
          <cell r="G466">
            <v>7449.4267259999997</v>
          </cell>
          <cell r="H466">
            <v>0.99750000000000005</v>
          </cell>
          <cell r="I466">
            <v>0.99775000000000014</v>
          </cell>
          <cell r="J466">
            <v>0.99875000000000003</v>
          </cell>
          <cell r="K466">
            <v>0.999</v>
          </cell>
          <cell r="L466">
            <v>0.99950000000000006</v>
          </cell>
          <cell r="M466">
            <v>0.99990000000000001</v>
          </cell>
          <cell r="N466">
            <v>0.99982499999999996</v>
          </cell>
          <cell r="O466">
            <v>0.99982499999999996</v>
          </cell>
          <cell r="P466">
            <v>0.99885000000000002</v>
          </cell>
          <cell r="Q466">
            <v>0.99882500000000007</v>
          </cell>
          <cell r="R466">
            <v>0.99890000000000001</v>
          </cell>
          <cell r="S466">
            <v>0.99890000000000001</v>
          </cell>
          <cell r="T466">
            <v>0.99940000000000007</v>
          </cell>
          <cell r="U466">
            <v>0.999525</v>
          </cell>
          <cell r="V466">
            <v>0.999525</v>
          </cell>
          <cell r="W466">
            <v>0.999525</v>
          </cell>
          <cell r="X466">
            <v>1</v>
          </cell>
          <cell r="Y466">
            <v>0.99975101151571744</v>
          </cell>
          <cell r="Z466">
            <v>0.99917601151571744</v>
          </cell>
          <cell r="AA466">
            <v>0.99902601151571746</v>
          </cell>
          <cell r="AB466">
            <v>0.99882601151571748</v>
          </cell>
          <cell r="AC466">
            <v>0.99860000000000004</v>
          </cell>
          <cell r="AD466">
            <v>0.99917499999999992</v>
          </cell>
          <cell r="AE466">
            <v>0.99882500000000007</v>
          </cell>
          <cell r="AF466">
            <v>0.99902500000000005</v>
          </cell>
          <cell r="AG466">
            <v>0.99936425339366519</v>
          </cell>
          <cell r="AH466">
            <v>0.99936425339366519</v>
          </cell>
          <cell r="AI466">
            <v>0.99982654600301657</v>
          </cell>
        </row>
        <row r="467">
          <cell r="A467" t="str">
            <v>KostnPerSparkr4Q</v>
          </cell>
          <cell r="B467" t="str">
            <v>Börsvärde, MSEK</v>
          </cell>
          <cell r="C467" t="str">
            <v>Rörelsekostnader/Sparkapital, %</v>
          </cell>
          <cell r="D467">
            <v>7175.1261295000004</v>
          </cell>
          <cell r="E467">
            <v>8084.6491599999999</v>
          </cell>
          <cell r="F467">
            <v>7030.7573945000004</v>
          </cell>
          <cell r="G467">
            <v>7449.4267259999997</v>
          </cell>
          <cell r="H467" t="e">
            <v>#DIV/0!</v>
          </cell>
          <cell r="I467">
            <v>2.2692461840163923E-3</v>
          </cell>
          <cell r="J467">
            <v>2.3184712716706342E-3</v>
          </cell>
          <cell r="K467">
            <v>2.3242747026866891E-3</v>
          </cell>
          <cell r="L467">
            <v>2.2687159857203163E-3</v>
          </cell>
          <cell r="M467">
            <v>2.2607269648106053E-3</v>
          </cell>
          <cell r="N467">
            <v>2.2136508408578033E-3</v>
          </cell>
          <cell r="O467">
            <v>2.110660150390188E-3</v>
          </cell>
          <cell r="P467">
            <v>2.0727000108070885E-3</v>
          </cell>
          <cell r="Q467">
            <v>2.0331164652553292E-3</v>
          </cell>
          <cell r="R467">
            <v>1.9949963025816574E-3</v>
          </cell>
          <cell r="S467">
            <v>1.9819022926842378E-3</v>
          </cell>
          <cell r="T467">
            <v>2.0130015358854167E-3</v>
          </cell>
          <cell r="U467">
            <v>2.0423969903551453E-3</v>
          </cell>
          <cell r="V467">
            <v>2.0468791318699821E-3</v>
          </cell>
          <cell r="W467">
            <v>2.0024697915258533E-3</v>
          </cell>
          <cell r="X467">
            <v>1.9682425122343641E-3</v>
          </cell>
          <cell r="Y467">
            <v>2.0524840008616175E-3</v>
          </cell>
          <cell r="Z467">
            <v>2.0027684774042535E-3</v>
          </cell>
          <cell r="AA467">
            <v>1.9611898851963259E-3</v>
          </cell>
          <cell r="AB467">
            <v>1.869721170145236E-3</v>
          </cell>
          <cell r="AC467">
            <v>1.8403663870335981E-3</v>
          </cell>
          <cell r="AD467">
            <v>1.7879936173874147E-3</v>
          </cell>
          <cell r="AE467">
            <v>1.7249777321765945E-3</v>
          </cell>
          <cell r="AF467">
            <v>1.6540962106150236E-3</v>
          </cell>
          <cell r="AG467">
            <v>1.5406171042290527E-3</v>
          </cell>
          <cell r="AH467">
            <v>1.4103732809493928E-3</v>
          </cell>
          <cell r="AI467">
            <v>1.3058247302131442E-3</v>
          </cell>
        </row>
        <row r="468">
          <cell r="A468" t="str">
            <v>KostnPerKund4Q</v>
          </cell>
          <cell r="B468" t="str">
            <v>Kapitalöverskott (kSEK)</v>
          </cell>
          <cell r="C468" t="str">
            <v>Nyckeltal</v>
          </cell>
          <cell r="L468">
            <v>-974.2682153523956</v>
          </cell>
          <cell r="M468">
            <v>-932.17306436370643</v>
          </cell>
          <cell r="N468">
            <v>-898.47779553690054</v>
          </cell>
          <cell r="O468">
            <v>-862.50910782792982</v>
          </cell>
          <cell r="P468">
            <v>-855.59990638245381</v>
          </cell>
          <cell r="Q468">
            <v>-838.15404538499922</v>
          </cell>
          <cell r="R468">
            <v>-833.35647066419085</v>
          </cell>
          <cell r="S468">
            <v>-835.69768166750521</v>
          </cell>
          <cell r="T468">
            <v>-836.91089601959004</v>
          </cell>
          <cell r="U468">
            <v>-833.25230606935008</v>
          </cell>
          <cell r="V468">
            <v>-825.73472416183563</v>
          </cell>
          <cell r="W468">
            <v>-803.18606180001643</v>
          </cell>
          <cell r="X468">
            <v>-764.7452918619091</v>
          </cell>
          <cell r="Y468">
            <v>-792.66606145887295</v>
          </cell>
          <cell r="Z468">
            <v>-779.63317124261221</v>
          </cell>
          <cell r="AA468">
            <v>-766.41553264868355</v>
          </cell>
          <cell r="AB468">
            <v>-735.26280138581308</v>
          </cell>
          <cell r="AC468">
            <v>-715.80011089572724</v>
          </cell>
          <cell r="AD468">
            <v>-700.33767302123863</v>
          </cell>
          <cell r="AE468">
            <v>-688.82530283757796</v>
          </cell>
          <cell r="AF468">
            <v>-677.31460464133932</v>
          </cell>
          <cell r="AG468">
            <v>-645.8333336387966</v>
          </cell>
          <cell r="AH468">
            <v>-624.51324305586718</v>
          </cell>
          <cell r="AI468">
            <v>-593.30559925629166</v>
          </cell>
        </row>
        <row r="469">
          <cell r="A469" t="str">
            <v>Ekperaktie</v>
          </cell>
          <cell r="B469" t="str">
            <v>Eget kapital i koncernen</v>
          </cell>
          <cell r="C469" t="str">
            <v>Eget kapital per aktie, SEK</v>
          </cell>
          <cell r="D469"/>
          <cell r="E469">
            <v>5.9497539604367837</v>
          </cell>
          <cell r="F469">
            <v>4.7339021607839502</v>
          </cell>
          <cell r="G469">
            <v>5.1708201922736592</v>
          </cell>
          <cell r="H469">
            <v>5.6433641106903183</v>
          </cell>
          <cell r="I469">
            <v>4.9295617399829874</v>
          </cell>
          <cell r="J469">
            <v>6.194428180381319</v>
          </cell>
          <cell r="K469">
            <v>6.866683779273167</v>
          </cell>
          <cell r="L469">
            <v>7.6730385495778677</v>
          </cell>
          <cell r="M469">
            <v>8.3425863530385644</v>
          </cell>
          <cell r="N469">
            <v>7.3280162215143028</v>
          </cell>
          <cell r="O469">
            <v>8.0876675674512111</v>
          </cell>
          <cell r="P469">
            <v>8.7651805163661454</v>
          </cell>
          <cell r="Q469">
            <v>7.3569626798240355</v>
          </cell>
          <cell r="R469">
            <v>7.9504833588218835</v>
          </cell>
          <cell r="S469">
            <v>8.8607333965320763</v>
          </cell>
          <cell r="T469">
            <v>9.5144908474412873</v>
          </cell>
          <cell r="U469">
            <v>8.3244305951907531</v>
          </cell>
          <cell r="V469">
            <v>8.8247345733805407</v>
          </cell>
          <cell r="W469">
            <v>10.161931101035721</v>
          </cell>
          <cell r="X469">
            <v>10.664972883910796</v>
          </cell>
          <cell r="Y469">
            <v>9.3545229048653891</v>
          </cell>
          <cell r="Z469">
            <v>10.101590088029869</v>
          </cell>
          <cell r="AA469">
            <v>11.959922566295704</v>
          </cell>
          <cell r="AB469">
            <v>12.649482924022777</v>
          </cell>
          <cell r="AC469">
            <v>11.948480627504065</v>
          </cell>
          <cell r="AD469">
            <v>14.12893038362135</v>
          </cell>
          <cell r="AE469">
            <v>16.879481474516965</v>
          </cell>
          <cell r="AF469">
            <v>20.4715570700541</v>
          </cell>
          <cell r="AG469">
            <v>23.683804620935717</v>
          </cell>
          <cell r="AH469">
            <v>26.582382456142724</v>
          </cell>
          <cell r="AI469">
            <v>30.039572247234169</v>
          </cell>
        </row>
        <row r="470">
          <cell r="A470" t="str">
            <v>IntPerKund4Q</v>
          </cell>
          <cell r="B470" t="str">
            <v>Solvenskapital (NPV)</v>
          </cell>
          <cell r="C470" t="str">
            <v>Kapitalbas/Kapitalkrav</v>
          </cell>
          <cell r="D470"/>
          <cell r="E470" t="str">
            <v>n/a</v>
          </cell>
          <cell r="F470" t="str">
            <v>n/a</v>
          </cell>
          <cell r="G470" t="str">
            <v>n/a</v>
          </cell>
          <cell r="H470" t="str">
            <v>n/a</v>
          </cell>
          <cell r="I470" t="str">
            <v>n/a</v>
          </cell>
          <cell r="J470" t="str">
            <v>n/a</v>
          </cell>
          <cell r="K470" t="str">
            <v>n/a</v>
          </cell>
          <cell r="L470">
            <v>1.6710210141951727</v>
          </cell>
          <cell r="M470">
            <v>1.6156855955290075</v>
          </cell>
          <cell r="N470">
            <v>1.5711727730873821</v>
          </cell>
          <cell r="O470">
            <v>1.6611844197250913</v>
          </cell>
          <cell r="P470">
            <v>1.6576929403363816</v>
          </cell>
          <cell r="Q470">
            <v>1.6157983488866301</v>
          </cell>
          <cell r="R470">
            <v>1.5993425663835501</v>
          </cell>
          <cell r="S470">
            <v>1.6498896897563595</v>
          </cell>
          <cell r="T470">
            <v>1.5497390654474201</v>
          </cell>
          <cell r="U470">
            <v>1.475197059162902</v>
          </cell>
          <cell r="V470">
            <v>1.4283272434267742</v>
          </cell>
          <cell r="W470">
            <v>1.3441357863662386</v>
          </cell>
          <cell r="X470">
            <v>1.341839448295028</v>
          </cell>
          <cell r="Y470">
            <v>1.2635900514742864</v>
          </cell>
          <cell r="Z470">
            <v>1.223337255560665</v>
          </cell>
          <cell r="AA470">
            <v>1.3161497039854924</v>
          </cell>
          <cell r="AB470">
            <v>1.297065911402127</v>
          </cell>
          <cell r="AC470">
            <v>1.4259074450950697</v>
          </cell>
          <cell r="AD470">
            <v>1.3900016374837321</v>
          </cell>
          <cell r="AE470">
            <v>1.4546736582981961</v>
          </cell>
          <cell r="AF470">
            <v>1.7515250663467681</v>
          </cell>
          <cell r="AG470">
            <v>1.680526828599572</v>
          </cell>
          <cell r="AH470">
            <v>1.7903500295131998</v>
          </cell>
          <cell r="AI470">
            <v>1.7805340168647235</v>
          </cell>
        </row>
        <row r="471">
          <cell r="A471" t="str">
            <v>AntalAnst</v>
          </cell>
          <cell r="B471" t="str">
            <v>Avdrag för ej utdelningsbart solvenskapital</v>
          </cell>
          <cell r="C471" t="str">
            <v>Antal anställda, st</v>
          </cell>
          <cell r="D471"/>
          <cell r="E471">
            <v>282</v>
          </cell>
          <cell r="F471">
            <v>281</v>
          </cell>
          <cell r="G471">
            <v>290</v>
          </cell>
          <cell r="H471">
            <v>296</v>
          </cell>
          <cell r="I471">
            <v>320</v>
          </cell>
          <cell r="J471">
            <v>324</v>
          </cell>
          <cell r="K471">
            <v>340</v>
          </cell>
          <cell r="L471">
            <v>334</v>
          </cell>
          <cell r="M471">
            <v>330</v>
          </cell>
          <cell r="N471">
            <v>332</v>
          </cell>
          <cell r="O471">
            <v>355</v>
          </cell>
          <cell r="P471">
            <v>365</v>
          </cell>
          <cell r="Q471">
            <v>374</v>
          </cell>
          <cell r="R471">
            <v>379</v>
          </cell>
          <cell r="S471">
            <v>405</v>
          </cell>
          <cell r="T471">
            <v>390.35754838709681</v>
          </cell>
          <cell r="U471">
            <v>394.65111774193548</v>
          </cell>
          <cell r="V471">
            <v>407.21219999999994</v>
          </cell>
          <cell r="W471">
            <v>415.9271583333333</v>
          </cell>
          <cell r="X471">
            <v>422.29877137096781</v>
          </cell>
          <cell r="Y471">
            <v>418.98982258064524</v>
          </cell>
          <cell r="Z471">
            <v>417.29098833333342</v>
          </cell>
          <cell r="AA471">
            <v>443</v>
          </cell>
          <cell r="AB471">
            <v>444.54409028275586</v>
          </cell>
          <cell r="AC471">
            <v>460</v>
          </cell>
          <cell r="AD471">
            <v>472</v>
          </cell>
          <cell r="AE471">
            <v>502</v>
          </cell>
          <cell r="AF471">
            <v>510</v>
          </cell>
          <cell r="AG471">
            <v>526</v>
          </cell>
          <cell r="AH471">
            <v>564</v>
          </cell>
          <cell r="AI471">
            <v>598</v>
          </cell>
        </row>
        <row r="472">
          <cell r="A472" t="str">
            <v>Börskurs</v>
          </cell>
          <cell r="B472" t="str">
            <v>Förlagslån</v>
          </cell>
          <cell r="C472" t="str">
            <v>Börskurs, SEK</v>
          </cell>
          <cell r="D472"/>
          <cell r="E472">
            <v>49.7</v>
          </cell>
          <cell r="F472">
            <v>56</v>
          </cell>
          <cell r="G472">
            <v>48.7</v>
          </cell>
          <cell r="H472">
            <v>51.6</v>
          </cell>
          <cell r="I472">
            <v>60.1</v>
          </cell>
          <cell r="J472">
            <v>60.3</v>
          </cell>
          <cell r="K472">
            <v>68.7</v>
          </cell>
          <cell r="L472">
            <v>73.5</v>
          </cell>
          <cell r="M472">
            <v>72.400000000000006</v>
          </cell>
          <cell r="N472">
            <v>64.599999999999994</v>
          </cell>
          <cell r="O472">
            <v>67.8</v>
          </cell>
          <cell r="P472">
            <v>73.8</v>
          </cell>
          <cell r="Q472">
            <v>67.38</v>
          </cell>
          <cell r="R472">
            <v>73.58</v>
          </cell>
          <cell r="S472">
            <v>68.239999999999995</v>
          </cell>
          <cell r="T472">
            <v>68.820000000000007</v>
          </cell>
          <cell r="U472">
            <v>88.039999999999992</v>
          </cell>
          <cell r="V472">
            <v>92</v>
          </cell>
          <cell r="W472">
            <v>80.960000000000008</v>
          </cell>
          <cell r="X472">
            <v>84.72</v>
          </cell>
          <cell r="Y472">
            <v>79.8</v>
          </cell>
          <cell r="Z472">
            <v>70.900000000000006</v>
          </cell>
          <cell r="AA472">
            <v>80.2</v>
          </cell>
          <cell r="AB472">
            <v>97.8</v>
          </cell>
          <cell r="AC472">
            <v>82.8</v>
          </cell>
          <cell r="AD472">
            <v>132.30000000000001</v>
          </cell>
          <cell r="AE472">
            <v>175.8</v>
          </cell>
          <cell r="AF472">
            <v>233</v>
          </cell>
          <cell r="AG472">
            <v>271.39999999999998</v>
          </cell>
          <cell r="AH472">
            <v>266.89999999999998</v>
          </cell>
          <cell r="AI472">
            <v>309.60000000000002</v>
          </cell>
        </row>
        <row r="473">
          <cell r="A473" t="str">
            <v>Börsvärde</v>
          </cell>
          <cell r="B473" t="str">
            <v>Ytterligare värdejusteringar</v>
          </cell>
          <cell r="C473" t="str">
            <v>Börsvärde, MSEK</v>
          </cell>
          <cell r="D473"/>
          <cell r="E473">
            <v>7175.1261295000004</v>
          </cell>
          <cell r="F473">
            <v>8084.6491599999999</v>
          </cell>
          <cell r="G473">
            <v>7030.7573945000004</v>
          </cell>
          <cell r="H473">
            <v>7449.4267259999997</v>
          </cell>
          <cell r="I473">
            <v>8676.5609734999998</v>
          </cell>
          <cell r="J473">
            <v>8847.2425320000002</v>
          </cell>
          <cell r="K473">
            <v>10079.694228</v>
          </cell>
          <cell r="L473">
            <v>10783.95234</v>
          </cell>
          <cell r="M473">
            <v>10622.559856</v>
          </cell>
          <cell r="N473">
            <v>9637.9718059999996</v>
          </cell>
          <cell r="O473">
            <v>10115.394558</v>
          </cell>
          <cell r="P473">
            <v>11010.562217999999</v>
          </cell>
          <cell r="Q473">
            <v>10052.732821799998</v>
          </cell>
          <cell r="R473">
            <v>10977.739403799998</v>
          </cell>
          <cell r="S473">
            <v>10234.7109464</v>
          </cell>
          <cell r="T473">
            <v>10321.699990200001</v>
          </cell>
          <cell r="U473">
            <v>13204.3369244</v>
          </cell>
          <cell r="V473">
            <v>13798.262119999999</v>
          </cell>
          <cell r="W473">
            <v>12254.508780800001</v>
          </cell>
          <cell r="X473">
            <v>12823.6411056</v>
          </cell>
          <cell r="Y473">
            <v>12078.925404</v>
          </cell>
          <cell r="Z473">
            <v>10731.777082000001</v>
          </cell>
          <cell r="AA473">
            <v>12333.663024399999</v>
          </cell>
          <cell r="AB473">
            <v>15040.302291600001</v>
          </cell>
          <cell r="AC473">
            <v>12733.5074616</v>
          </cell>
          <cell r="AD473">
            <v>20345.930400600002</v>
          </cell>
          <cell r="AE473">
            <v>27240.914958000001</v>
          </cell>
          <cell r="AF473">
            <v>36104.284330000002</v>
          </cell>
          <cell r="AG473">
            <v>42054.518314000001</v>
          </cell>
          <cell r="AH473">
            <v>41357.225269000002</v>
          </cell>
          <cell r="AI473">
            <v>48165.016276800001</v>
          </cell>
        </row>
        <row r="474">
          <cell r="A474" t="str">
            <v>Utlån_Inlån</v>
          </cell>
          <cell r="B474" t="str">
            <v>Immateriella anläggningstillgångar och uppskjutna skattefordringar</v>
          </cell>
          <cell r="C474" t="str">
            <v>Utlåning/Inlåning</v>
          </cell>
          <cell r="D474"/>
          <cell r="E474"/>
          <cell r="F474"/>
          <cell r="G474"/>
          <cell r="H474">
            <v>466671.89092755259</v>
          </cell>
          <cell r="I474">
            <v>486970.22660220275</v>
          </cell>
          <cell r="J474">
            <v>523316.87086549692</v>
          </cell>
          <cell r="K474">
            <v>587949.96754735091</v>
          </cell>
          <cell r="L474">
            <v>678541.3294211399</v>
          </cell>
          <cell r="M474">
            <v>701643.13658470195</v>
          </cell>
          <cell r="N474">
            <v>707231.21821095853</v>
          </cell>
          <cell r="O474">
            <v>683811.661827681</v>
          </cell>
          <cell r="P474">
            <v>614984.35639795032</v>
          </cell>
          <cell r="Q474">
            <v>593878.91450372012</v>
          </cell>
          <cell r="R474">
            <v>572364.23901920021</v>
          </cell>
          <cell r="S474">
            <v>562080.07744307001</v>
          </cell>
          <cell r="T474">
            <v>548997.56215518003</v>
          </cell>
          <cell r="U474">
            <v>545317.71463349997</v>
          </cell>
          <cell r="V474">
            <v>536985.80041080993</v>
          </cell>
          <cell r="W474">
            <v>537541.89611832984</v>
          </cell>
          <cell r="X474">
            <v>532379.21423193975</v>
          </cell>
          <cell r="Y474">
            <v>531175.43932713976</v>
          </cell>
          <cell r="Z474">
            <v>536984.00525608973</v>
          </cell>
          <cell r="AA474">
            <v>543582.70661893988</v>
          </cell>
          <cell r="AB474">
            <v>557796.00469951984</v>
          </cell>
          <cell r="AC474">
            <v>697868.22604591982</v>
          </cell>
          <cell r="AD474">
            <v>849950.64546545013</v>
          </cell>
          <cell r="AE474">
            <v>997354.35738542001</v>
          </cell>
          <cell r="AF474">
            <v>1148781.70199184</v>
          </cell>
          <cell r="AG474">
            <v>0.37582036319913936</v>
          </cell>
          <cell r="AH474">
            <v>0.40739859173195764</v>
          </cell>
          <cell r="AI474">
            <v>0.38281552835066213</v>
          </cell>
        </row>
        <row r="475">
          <cell r="A475" t="str">
            <v>CourtOmsättning4Q</v>
          </cell>
          <cell r="B475" t="str">
            <v>Ytterligare värdejusteringar</v>
          </cell>
          <cell r="C475" t="str">
            <v>Courtagegenererande omsättning utland MSEK - 4Q</v>
          </cell>
          <cell r="D475"/>
          <cell r="E475"/>
          <cell r="F475"/>
          <cell r="G475"/>
          <cell r="H475">
            <v>1.156970700931174</v>
          </cell>
          <cell r="I475">
            <v>1.30462382856998</v>
          </cell>
          <cell r="J475">
            <v>1.4896552612323233</v>
          </cell>
          <cell r="K475">
            <v>1.6752219600707072</v>
          </cell>
          <cell r="L475">
            <v>1.9290176581891354</v>
          </cell>
          <cell r="M475">
            <v>1.9889567932186236</v>
          </cell>
          <cell r="N475">
            <v>1.9721515523199999</v>
          </cell>
          <cell r="O475">
            <v>1.9739186988200002</v>
          </cell>
          <cell r="P475">
            <v>1.8700715337848606</v>
          </cell>
          <cell r="Q475">
            <v>1.8306341141453828</v>
          </cell>
          <cell r="R475">
            <v>1.8187311758565734</v>
          </cell>
          <cell r="S475">
            <v>1.7966443069199998</v>
          </cell>
          <cell r="T475">
            <v>1.804911795381525</v>
          </cell>
          <cell r="U475">
            <v>1.8156693271111104</v>
          </cell>
          <cell r="V475">
            <v>1.7735453421730369</v>
          </cell>
          <cell r="W475">
            <v>1.7949499953319923</v>
          </cell>
          <cell r="X475">
            <v>1.7585948726868694</v>
          </cell>
          <cell r="Y475">
            <v>1.7139945839034216</v>
          </cell>
          <cell r="Z475">
            <v>1.7780297106882601</v>
          </cell>
          <cell r="AA475">
            <v>1.8301454841935472</v>
          </cell>
          <cell r="AB475">
            <v>1.878540751653226</v>
          </cell>
          <cell r="AC475">
            <v>2813.984782443225</v>
          </cell>
          <cell r="AD475">
            <v>3413.4564074917675</v>
          </cell>
          <cell r="AE475">
            <v>4005.4391862868274</v>
          </cell>
          <cell r="AF475">
            <v>143739.07111352001</v>
          </cell>
          <cell r="AG475">
            <v>214110.89098547999</v>
          </cell>
          <cell r="AH475">
            <v>5404.4031628984358</v>
          </cell>
          <cell r="AI475">
            <v>5626.367503167934</v>
          </cell>
        </row>
        <row r="476">
          <cell r="A476" t="str">
            <v>CourtOmsättningUtland4Q</v>
          </cell>
          <cell r="B476" t="str">
            <v>Immateriella anläggningstillgångar och uppskjutna skattefordringar</v>
          </cell>
          <cell r="C476" t="str">
            <v>Kapitalöverskott (kSEK)</v>
          </cell>
          <cell r="D476"/>
          <cell r="E476"/>
          <cell r="F476"/>
          <cell r="G476"/>
          <cell r="H476">
            <v>7.1254232739907458E-4</v>
          </cell>
          <cell r="I476">
            <v>7.6278534200130334E-4</v>
          </cell>
          <cell r="J476">
            <v>8.1057646458472423E-4</v>
          </cell>
          <cell r="K476">
            <v>8.1158982846881529E-4</v>
          </cell>
          <cell r="L476">
            <v>8.1085578117897695E-4</v>
          </cell>
          <cell r="M476">
            <v>8.0909810186886606E-4</v>
          </cell>
          <cell r="N476">
            <v>8.0683344819457831E-4</v>
          </cell>
          <cell r="O476">
            <v>8.3469666914489401E-4</v>
          </cell>
          <cell r="P476">
            <v>8.8262896583138047E-4</v>
          </cell>
          <cell r="Q476">
            <v>9.0331538571006081E-4</v>
          </cell>
          <cell r="R476">
            <v>9.2315343440294007E-4</v>
          </cell>
          <cell r="S476">
            <v>9.3088032982808404E-4</v>
          </cell>
          <cell r="T476">
            <v>9.618886396088103E-4</v>
          </cell>
          <cell r="U476">
            <v>9.7530944610418598E-4</v>
          </cell>
          <cell r="V476">
            <v>9.7848968260990515E-4</v>
          </cell>
          <cell r="W476">
            <v>9.8991232350913085E-4</v>
          </cell>
          <cell r="X476">
            <v>9.7740847929367173E-4</v>
          </cell>
          <cell r="Y476">
            <v>9.6133365787176334E-4</v>
          </cell>
          <cell r="Z476">
            <v>9.773401771803491E-4</v>
          </cell>
          <cell r="AA476">
            <v>9.9816417971582074E-4</v>
          </cell>
          <cell r="AB476">
            <v>9.9714454209764839E-4</v>
          </cell>
          <cell r="AC476">
            <v>1.0434549630893859E-3</v>
          </cell>
          <cell r="AD476">
            <v>1.0603529340888474E-3</v>
          </cell>
          <cell r="AE476">
            <v>1.0813736389514938E-3</v>
          </cell>
          <cell r="AF476">
            <v>574.95628445407999</v>
          </cell>
          <cell r="AG476">
            <v>861.61324340233398</v>
          </cell>
          <cell r="AH476">
            <v>1.163141182702235E-3</v>
          </cell>
          <cell r="AI476">
            <v>1.1560872102646903E-3</v>
          </cell>
        </row>
        <row r="477">
          <cell r="A477" t="str">
            <v>AntalCourtAffärer4Q</v>
          </cell>
          <cell r="B477" t="str">
            <v>Kapitalkrav Pelare 1</v>
          </cell>
          <cell r="C477" t="str">
            <v>Eget kapital i koncernen</v>
          </cell>
          <cell r="D477"/>
          <cell r="E477"/>
          <cell r="F477"/>
          <cell r="G477"/>
          <cell r="H477">
            <v>247</v>
          </cell>
          <cell r="I477">
            <v>246.5</v>
          </cell>
          <cell r="J477">
            <v>247.5</v>
          </cell>
          <cell r="K477">
            <v>247.5</v>
          </cell>
          <cell r="L477">
            <v>1125791.5921310266</v>
          </cell>
          <cell r="M477">
            <v>1224027.9404558134</v>
          </cell>
          <cell r="N477">
            <v>1093300.5222425</v>
          </cell>
          <cell r="O477">
            <v>1206636.408535532</v>
          </cell>
          <cell r="P477">
            <v>1307717.6887188456</v>
          </cell>
          <cell r="Q477">
            <v>1097619.1778009019</v>
          </cell>
          <cell r="R477">
            <v>1186169.264030921</v>
          </cell>
          <cell r="S477">
            <v>1328942.6302259509</v>
          </cell>
          <cell r="T477">
            <v>1426993.8983840849</v>
          </cell>
          <cell r="U477">
            <v>1248507.3407846699</v>
          </cell>
          <cell r="V477">
            <v>1323543.4867709898</v>
          </cell>
          <cell r="W477">
            <v>1538160.4978696499</v>
          </cell>
          <cell r="X477">
            <v>1614303.4072737</v>
          </cell>
          <cell r="Y477">
            <v>1415947.1724044913</v>
          </cell>
          <cell r="Z477">
            <v>1529026.9816428395</v>
          </cell>
          <cell r="AA477">
            <v>1839272.5028754175</v>
          </cell>
          <cell r="AB477">
            <v>1945317.4540872683</v>
          </cell>
          <cell r="AC477">
            <v>1837512.8891921022</v>
          </cell>
          <cell r="AD477">
            <v>2172836.2374911765</v>
          </cell>
          <cell r="AE477">
            <v>2615543.3411971163</v>
          </cell>
          <cell r="AF477">
            <v>3172149.8589487337</v>
          </cell>
          <cell r="AG477">
            <v>3669900.4980705194</v>
          </cell>
          <cell r="AH477">
            <v>4119046.7569329645</v>
          </cell>
          <cell r="AI477">
            <v>4673309.0640702303</v>
          </cell>
        </row>
        <row r="478">
          <cell r="A478" t="str">
            <v>CourtOmsättning4Q</v>
          </cell>
          <cell r="B478" t="str">
            <v>varav Solvenskapitalkrav (SCR)</v>
          </cell>
          <cell r="C478" t="str">
            <v>Solvenskapital (NPV)</v>
          </cell>
          <cell r="D478"/>
          <cell r="E478"/>
          <cell r="F478"/>
          <cell r="G478"/>
          <cell r="H478">
            <v>68</v>
          </cell>
          <cell r="I478">
            <v>65.6523478458722</v>
          </cell>
          <cell r="J478">
            <v>62.218953355488779</v>
          </cell>
          <cell r="K478">
            <v>59.253196522057436</v>
          </cell>
          <cell r="L478">
            <v>1241655.842100865</v>
          </cell>
          <cell r="M478">
            <v>1226095.0568409627</v>
          </cell>
          <cell r="N478">
            <v>2132552.0699999998</v>
          </cell>
          <cell r="O478">
            <v>2380023.0090000001</v>
          </cell>
          <cell r="P478">
            <v>2339638.287</v>
          </cell>
          <cell r="Q478">
            <v>2474200</v>
          </cell>
          <cell r="R478">
            <v>2563000</v>
          </cell>
          <cell r="S478">
            <v>2536000</v>
          </cell>
          <cell r="T478">
            <v>2522862.966</v>
          </cell>
          <cell r="U478">
            <v>1091000</v>
          </cell>
          <cell r="V478">
            <v>1162829.4673599999</v>
          </cell>
          <cell r="W478">
            <v>988277</v>
          </cell>
          <cell r="X478">
            <v>909011.94541000004</v>
          </cell>
          <cell r="Y478">
            <v>1069678.7390000001</v>
          </cell>
          <cell r="Z478">
            <v>1128549.05566586</v>
          </cell>
          <cell r="AA478">
            <v>1185392.7178100001</v>
          </cell>
          <cell r="AB478">
            <v>1294131.78162</v>
          </cell>
          <cell r="AC478">
            <v>1113847.89637</v>
          </cell>
          <cell r="AD478">
            <v>1369140.2422799999</v>
          </cell>
          <cell r="AE478">
            <v>1584899.5149999999</v>
          </cell>
          <cell r="AF478">
            <v>1793584.1577983</v>
          </cell>
          <cell r="AG478">
            <v>2066653.8770000001</v>
          </cell>
          <cell r="AH478">
            <v>2239076.4699999997</v>
          </cell>
          <cell r="AI478">
            <v>0</v>
          </cell>
        </row>
        <row r="479">
          <cell r="A479" t="str">
            <v>EjUtdSolvenskap</v>
          </cell>
          <cell r="B479" t="str">
            <v>Buffertkrav</v>
          </cell>
          <cell r="C479" t="str">
            <v>Avdrag för ej utdelningsbart solvenskapital</v>
          </cell>
          <cell r="D479"/>
          <cell r="E479"/>
          <cell r="F479"/>
          <cell r="G479"/>
          <cell r="H479">
            <v>1.156970700931174</v>
          </cell>
          <cell r="I479">
            <v>1.30462382856998</v>
          </cell>
          <cell r="J479">
            <v>1.4896552612323233</v>
          </cell>
          <cell r="K479">
            <v>1.6752219600707072</v>
          </cell>
          <cell r="L479">
            <v>-478005</v>
          </cell>
          <cell r="M479">
            <v>-468000</v>
          </cell>
          <cell r="N479">
            <v>-825000</v>
          </cell>
          <cell r="O479">
            <v>-923081.29099999997</v>
          </cell>
          <cell r="P479">
            <v>-908014.39099999995</v>
          </cell>
          <cell r="Q479">
            <v>-960700</v>
          </cell>
          <cell r="R479">
            <v>-995800</v>
          </cell>
          <cell r="S479">
            <v>-1004600</v>
          </cell>
          <cell r="T479">
            <v>-959865.41500000004</v>
          </cell>
          <cell r="U479">
            <v>-377400</v>
          </cell>
          <cell r="V479">
            <v>-372600</v>
          </cell>
          <cell r="W479">
            <v>-143985.91399999999</v>
          </cell>
          <cell r="X479">
            <v>-138171.01691017899</v>
          </cell>
          <cell r="Y479">
            <v>-171761.375</v>
          </cell>
          <cell r="Z479">
            <v>-159329.79243926899</v>
          </cell>
          <cell r="AA479">
            <v>-162313.73527999999</v>
          </cell>
          <cell r="AB479">
            <v>-186285.85032365</v>
          </cell>
          <cell r="AC479">
            <v>-161340.26436999999</v>
          </cell>
          <cell r="AD479">
            <v>-228916.91631</v>
          </cell>
          <cell r="AE479">
            <v>-303862.83799999999</v>
          </cell>
          <cell r="AF479">
            <v>-293537.42064246698</v>
          </cell>
          <cell r="AG479">
            <v>861.61324340233398</v>
          </cell>
          <cell r="AH479">
            <v>-228916.91631</v>
          </cell>
          <cell r="AI479">
            <v>-303862.83799999999</v>
          </cell>
        </row>
        <row r="480">
          <cell r="A480" t="str">
            <v>CourtOms4Q</v>
          </cell>
          <cell r="B480" t="str">
            <v>Kapitalkrav Pelare 2</v>
          </cell>
          <cell r="C480" t="str">
            <v>Förlagslån</v>
          </cell>
          <cell r="D480"/>
          <cell r="E480"/>
          <cell r="F480"/>
          <cell r="G480"/>
          <cell r="H480">
            <v>7.1254232739907458E-4</v>
          </cell>
          <cell r="I480">
            <v>7.6278534200130334E-4</v>
          </cell>
          <cell r="J480">
            <v>8.1057646458472423E-4</v>
          </cell>
          <cell r="K480">
            <v>8.1158982846881529E-4</v>
          </cell>
          <cell r="L480">
            <v>78488.276991999999</v>
          </cell>
          <cell r="M480">
            <v>83144</v>
          </cell>
          <cell r="N480">
            <v>93471</v>
          </cell>
          <cell r="O480">
            <v>86905.786999999997</v>
          </cell>
          <cell r="P480">
            <v>92190</v>
          </cell>
          <cell r="Q480">
            <v>96000</v>
          </cell>
          <cell r="R480">
            <v>99000</v>
          </cell>
          <cell r="S480">
            <v>99000</v>
          </cell>
          <cell r="T480">
            <v>99407</v>
          </cell>
          <cell r="U480">
            <v>77000</v>
          </cell>
          <cell r="V480">
            <v>81362</v>
          </cell>
          <cell r="W480">
            <v>76528</v>
          </cell>
          <cell r="X480">
            <v>75202.388000000006</v>
          </cell>
          <cell r="Y480">
            <v>83769.468999999997</v>
          </cell>
          <cell r="Z480">
            <v>87523.475999999995</v>
          </cell>
          <cell r="AA480">
            <v>78225.694000000003</v>
          </cell>
          <cell r="AB480">
            <v>79819.661999999997</v>
          </cell>
          <cell r="AC480">
            <v>66912.073000000004</v>
          </cell>
          <cell r="AD480">
            <v>70283.447</v>
          </cell>
          <cell r="AE480">
            <v>68717.263000000006</v>
          </cell>
          <cell r="AF480">
            <v>0</v>
          </cell>
          <cell r="AG480">
            <v>0</v>
          </cell>
          <cell r="AH480">
            <v>0</v>
          </cell>
          <cell r="AI480">
            <v>0</v>
          </cell>
        </row>
        <row r="481">
          <cell r="A481" t="str">
            <v>CourtPerAffär4Q</v>
          </cell>
          <cell r="B481" t="str">
            <v>Kapitalkrav</v>
          </cell>
          <cell r="C481" t="str">
            <v>Ytterligare värdejusteringar</v>
          </cell>
          <cell r="D481"/>
          <cell r="E481"/>
          <cell r="F481"/>
          <cell r="G481"/>
          <cell r="H481">
            <v>68</v>
          </cell>
          <cell r="I481">
            <v>65.6523478458722</v>
          </cell>
          <cell r="J481">
            <v>62.218953355488779</v>
          </cell>
          <cell r="K481">
            <v>59.253196522057436</v>
          </cell>
          <cell r="L481">
            <v>55.838159212299601</v>
          </cell>
          <cell r="M481">
            <v>52.846421396828696</v>
          </cell>
          <cell r="N481">
            <v>49.44872494375447</v>
          </cell>
          <cell r="O481">
            <v>44.588795632014381</v>
          </cell>
          <cell r="P481">
            <v>40.899808771862311</v>
          </cell>
          <cell r="Q481">
            <v>37.829906769952679</v>
          </cell>
          <cell r="R481">
            <v>35.799541498435197</v>
          </cell>
          <cell r="S481">
            <v>34.595939234619848</v>
          </cell>
          <cell r="T481">
            <v>33.838351398552646</v>
          </cell>
          <cell r="U481">
            <v>33.263317533894295</v>
          </cell>
          <cell r="V481">
            <v>32.47399271403853</v>
          </cell>
          <cell r="W481">
            <v>31.522184047458321</v>
          </cell>
          <cell r="X481">
            <v>-17073.546999999999</v>
          </cell>
          <cell r="Y481">
            <v>0</v>
          </cell>
          <cell r="Z481">
            <v>0</v>
          </cell>
          <cell r="AA481">
            <v>-20347.062999999998</v>
          </cell>
          <cell r="AB481">
            <v>-19889.875</v>
          </cell>
          <cell r="AC481">
            <v>-32829.883999999998</v>
          </cell>
          <cell r="AD481">
            <v>-27591.186000000002</v>
          </cell>
          <cell r="AE481">
            <v>-7943.0510000000004</v>
          </cell>
          <cell r="AF481">
            <v>-7226.0540000000001</v>
          </cell>
          <cell r="AG481">
            <v>-7940.8549999999996</v>
          </cell>
          <cell r="AH481">
            <v>-7527.2930000000006</v>
          </cell>
          <cell r="AI481">
            <v>0</v>
          </cell>
        </row>
        <row r="482">
          <cell r="A482" t="str">
            <v>NegImmATochUppskjSkattefordr</v>
          </cell>
          <cell r="B482" t="str">
            <v>Kapitalkrav Pelare 2</v>
          </cell>
          <cell r="C482" t="str">
            <v>Immateriella anläggningstillgångar och uppskjutna skattefordringar</v>
          </cell>
          <cell r="D482"/>
          <cell r="E482">
            <v>5.9497539604367837</v>
          </cell>
          <cell r="F482">
            <v>4.7339021607839502</v>
          </cell>
          <cell r="G482">
            <v>5.1708201922736592</v>
          </cell>
          <cell r="H482">
            <v>1.156970700931174</v>
          </cell>
          <cell r="I482">
            <v>1.30462382856998</v>
          </cell>
          <cell r="J482">
            <v>1.4896552612323233</v>
          </cell>
          <cell r="K482">
            <v>1.6752219600707072</v>
          </cell>
          <cell r="L482">
            <v>-38575.896999999939</v>
          </cell>
          <cell r="M482">
            <v>-45335.320999999996</v>
          </cell>
          <cell r="N482">
            <v>-49785.595000000001</v>
          </cell>
          <cell r="O482">
            <v>-53108.571000000025</v>
          </cell>
          <cell r="P482">
            <v>-62719.411000000022</v>
          </cell>
          <cell r="Q482">
            <v>-67051.107000000018</v>
          </cell>
          <cell r="R482">
            <v>-78678.891999999993</v>
          </cell>
          <cell r="S482">
            <v>-83738.953000000009</v>
          </cell>
          <cell r="T482">
            <v>-88546.177229999957</v>
          </cell>
          <cell r="U482">
            <v>-91600</v>
          </cell>
          <cell r="V482">
            <v>-88642.222239999901</v>
          </cell>
          <cell r="W482">
            <v>-86326.385619999972</v>
          </cell>
          <cell r="X482">
            <v>-84565.113969999948</v>
          </cell>
          <cell r="Y482">
            <v>-83869.030319999962</v>
          </cell>
          <cell r="Z482">
            <v>-80636.982650000005</v>
          </cell>
          <cell r="AA482">
            <v>-79682.932929999966</v>
          </cell>
          <cell r="AB482">
            <v>-75958.690249999985</v>
          </cell>
          <cell r="AC482">
            <v>-73922.301550000033</v>
          </cell>
          <cell r="AD482">
            <v>-73273.443900000013</v>
          </cell>
          <cell r="AE482">
            <v>-75306.964210000006</v>
          </cell>
          <cell r="AF482">
            <v>-81696.882099999988</v>
          </cell>
          <cell r="AG482">
            <v>-94377.58567999996</v>
          </cell>
          <cell r="AH482">
            <v>-117337.1838</v>
          </cell>
          <cell r="AI482">
            <v>-140224.45887000009</v>
          </cell>
        </row>
        <row r="483">
          <cell r="A483" t="str">
            <v>KapbasUtdjust</v>
          </cell>
          <cell r="B483" t="str">
            <v>Kapitalöverskott före utdelning</v>
          </cell>
          <cell r="C483" t="str">
            <v>Kapitalbas före utdelningsjusteringar</v>
          </cell>
          <cell r="D483"/>
          <cell r="E483" t="str">
            <v>n/a</v>
          </cell>
          <cell r="F483" t="str">
            <v>n/a</v>
          </cell>
          <cell r="G483" t="str">
            <v>n/a</v>
          </cell>
          <cell r="H483">
            <v>7.1254232739907458E-4</v>
          </cell>
          <cell r="I483">
            <v>7.6278534200130334E-4</v>
          </cell>
          <cell r="J483">
            <v>8.1057646458472423E-4</v>
          </cell>
          <cell r="K483">
            <v>8.1158982846881529E-4</v>
          </cell>
          <cell r="L483">
            <v>1929354.8142238914</v>
          </cell>
          <cell r="M483">
            <v>2019931.6762967762</v>
          </cell>
          <cell r="N483">
            <v>2444537.9972424996</v>
          </cell>
          <cell r="O483">
            <v>2697375.3425355321</v>
          </cell>
          <cell r="P483">
            <v>2768812.1737188459</v>
          </cell>
          <cell r="Q483">
            <v>2640068.0708009023</v>
          </cell>
          <cell r="R483">
            <v>2773690.3720309213</v>
          </cell>
          <cell r="S483">
            <v>2875603.6772259506</v>
          </cell>
          <cell r="T483">
            <v>3000852.2721540849</v>
          </cell>
          <cell r="U483">
            <v>1947507.3407846699</v>
          </cell>
          <cell r="V483">
            <v>2106492.7318909895</v>
          </cell>
          <cell r="W483">
            <v>2372653.1982496502</v>
          </cell>
          <cell r="X483">
            <v>2358708.0628035213</v>
          </cell>
          <cell r="Y483">
            <v>2313764.9750844915</v>
          </cell>
          <cell r="Z483">
            <v>2505132.7382194302</v>
          </cell>
          <cell r="AA483">
            <v>2840547.1834754176</v>
          </cell>
          <cell r="AB483">
            <v>3037134.4821336181</v>
          </cell>
          <cell r="AC483">
            <v>2750180.408642102</v>
          </cell>
          <cell r="AD483">
            <v>3282478.3805611762</v>
          </cell>
          <cell r="AE483">
            <v>3882047.2659871159</v>
          </cell>
          <cell r="AF483">
            <v>4583273.6600045664</v>
          </cell>
          <cell r="AG483">
            <v>5634235.9343905197</v>
          </cell>
          <cell r="AH483">
            <v>6004341.8338229647</v>
          </cell>
          <cell r="AI483">
            <v>4229221.7672002306</v>
          </cell>
        </row>
        <row r="484">
          <cell r="A484" t="str">
            <v>Handelsdagar4Q</v>
          </cell>
          <cell r="C484" t="str">
            <v>Handelsdagar, st</v>
          </cell>
          <cell r="D484"/>
          <cell r="E484">
            <v>282</v>
          </cell>
          <cell r="F484">
            <v>281</v>
          </cell>
          <cell r="G484">
            <v>290</v>
          </cell>
          <cell r="H484">
            <v>247</v>
          </cell>
          <cell r="I484">
            <v>246.5</v>
          </cell>
          <cell r="J484">
            <v>247.5</v>
          </cell>
          <cell r="K484">
            <v>247.5</v>
          </cell>
          <cell r="L484">
            <v>248.5</v>
          </cell>
          <cell r="M484">
            <v>247</v>
          </cell>
          <cell r="N484">
            <v>250</v>
          </cell>
          <cell r="O484">
            <v>250</v>
          </cell>
          <cell r="P484">
            <v>251</v>
          </cell>
          <cell r="Q484">
            <v>254.5</v>
          </cell>
          <cell r="R484">
            <v>251</v>
          </cell>
          <cell r="S484">
            <v>250</v>
          </cell>
          <cell r="T484">
            <v>249</v>
          </cell>
          <cell r="U484">
            <v>247.5</v>
          </cell>
          <cell r="V484">
            <v>248.5</v>
          </cell>
          <cell r="W484">
            <v>248.5</v>
          </cell>
          <cell r="X484">
            <v>247.5</v>
          </cell>
          <cell r="Y484">
            <v>248.5</v>
          </cell>
          <cell r="Z484">
            <v>247</v>
          </cell>
          <cell r="AA484">
            <v>248</v>
          </cell>
          <cell r="AB484">
            <v>248</v>
          </cell>
          <cell r="AC484">
            <v>248</v>
          </cell>
          <cell r="AD484">
            <v>249</v>
          </cell>
          <cell r="AE484">
            <v>249</v>
          </cell>
          <cell r="AF484">
            <v>250</v>
          </cell>
          <cell r="AG484">
            <v>248.5</v>
          </cell>
          <cell r="AH484">
            <v>249.5</v>
          </cell>
          <cell r="AI484">
            <v>249.5</v>
          </cell>
        </row>
        <row r="485">
          <cell r="A485" t="str">
            <v>KravPelare1</v>
          </cell>
          <cell r="B485" t="str">
            <v>Kapitalöverskott per aktie, SEK</v>
          </cell>
          <cell r="C485" t="str">
            <v>Kapitalkrav Pelare 1</v>
          </cell>
          <cell r="D485"/>
          <cell r="E485">
            <v>49.7</v>
          </cell>
          <cell r="F485">
            <v>56</v>
          </cell>
          <cell r="G485">
            <v>48.7</v>
          </cell>
          <cell r="H485">
            <v>287.25</v>
          </cell>
          <cell r="I485">
            <v>293.8</v>
          </cell>
          <cell r="J485">
            <v>302.2</v>
          </cell>
          <cell r="K485">
            <v>314</v>
          </cell>
          <cell r="L485">
            <v>-1107910.8937254751</v>
          </cell>
          <cell r="M485">
            <v>-1131856.0753618467</v>
          </cell>
          <cell r="N485">
            <v>-1724581.6769999999</v>
          </cell>
          <cell r="O485">
            <v>-1846511.1379999998</v>
          </cell>
          <cell r="P485">
            <v>-1809619.8959999999</v>
          </cell>
          <cell r="Q485">
            <v>-1909350</v>
          </cell>
          <cell r="R485">
            <v>-1974000</v>
          </cell>
          <cell r="S485">
            <v>-1957400</v>
          </cell>
          <cell r="T485">
            <v>-2017934.551</v>
          </cell>
          <cell r="U485">
            <v>-1176400</v>
          </cell>
          <cell r="V485">
            <v>-1266298.4571700003</v>
          </cell>
          <cell r="W485">
            <v>-1335023.1439999999</v>
          </cell>
          <cell r="X485">
            <v>-1253411.8033998208</v>
          </cell>
          <cell r="Y485">
            <v>-1434235.4221247581</v>
          </cell>
          <cell r="Z485">
            <v>-1530790.9283049719</v>
          </cell>
          <cell r="AA485">
            <v>-1595776.2609683899</v>
          </cell>
          <cell r="AB485">
            <v>-1720683.49523738</v>
          </cell>
          <cell r="AC485">
            <v>-1562007.8637486179</v>
          </cell>
          <cell r="AD485">
            <v>-1787695.0673707139</v>
          </cell>
          <cell r="AE485">
            <v>-1920598.8363457718</v>
          </cell>
          <cell r="AF485">
            <v>-2224960.7951035257</v>
          </cell>
          <cell r="AG485">
            <v>-2469213.700492586</v>
          </cell>
          <cell r="AH485">
            <v>-2669606.3232887438</v>
          </cell>
          <cell r="AI485">
            <v>-3212583.1825680798</v>
          </cell>
        </row>
        <row r="486">
          <cell r="A486" t="str">
            <v>SolvenskapitalkravSCR</v>
          </cell>
          <cell r="C486" t="str">
            <v>varav Solvenskapitalkrav (SCR)</v>
          </cell>
          <cell r="E486">
            <v>5.9497539604367837</v>
          </cell>
          <cell r="F486">
            <v>4.7339021607839502</v>
          </cell>
          <cell r="G486">
            <v>5.1708201922736592</v>
          </cell>
          <cell r="H486">
            <v>0.99750000000000005</v>
          </cell>
          <cell r="I486">
            <v>0.99775000000000014</v>
          </cell>
          <cell r="J486">
            <v>0.99875000000000003</v>
          </cell>
          <cell r="K486">
            <v>0.999</v>
          </cell>
          <cell r="L486">
            <v>0.99950000000000006</v>
          </cell>
          <cell r="M486">
            <v>0.99990000000000001</v>
          </cell>
          <cell r="N486">
            <v>0.99982499999999996</v>
          </cell>
          <cell r="O486">
            <v>0.99982499999999996</v>
          </cell>
          <cell r="P486">
            <v>-1431623.8959999999</v>
          </cell>
          <cell r="Q486">
            <v>0.99882500000000007</v>
          </cell>
          <cell r="R486">
            <v>0.99890000000000001</v>
          </cell>
          <cell r="S486">
            <v>-1531000</v>
          </cell>
          <cell r="T486">
            <v>-1562997.551</v>
          </cell>
          <cell r="U486">
            <v>-714000</v>
          </cell>
          <cell r="V486">
            <v>-790000</v>
          </cell>
          <cell r="W486">
            <v>-844291</v>
          </cell>
          <cell r="X486">
            <v>-770840.92849982099</v>
          </cell>
          <cell r="Y486">
            <v>-897917.36399999994</v>
          </cell>
          <cell r="Z486">
            <v>-969219.26322659198</v>
          </cell>
          <cell r="AA486">
            <v>-1023078.98253</v>
          </cell>
          <cell r="AB486">
            <v>-1107845.93129635</v>
          </cell>
          <cell r="AC486">
            <v>-952507.63199999998</v>
          </cell>
          <cell r="AD486">
            <v>-1140223.3259699999</v>
          </cell>
          <cell r="AE486">
            <v>-1281036.6769999999</v>
          </cell>
          <cell r="AF486">
            <v>-1500046.73715583</v>
          </cell>
          <cell r="AG486">
            <v>0.99936425339366519</v>
          </cell>
          <cell r="AH486">
            <v>-1140223.3259699999</v>
          </cell>
          <cell r="AI486">
            <v>-1281036.6769999999</v>
          </cell>
        </row>
        <row r="487">
          <cell r="A487" t="str">
            <v>Buffertkrav</v>
          </cell>
          <cell r="B487" t="str">
            <v>Koncernens balansräkning (kSEK)</v>
          </cell>
          <cell r="C487" t="str">
            <v>Buffertkrav</v>
          </cell>
          <cell r="E487" t="str">
            <v>n/a</v>
          </cell>
          <cell r="F487" t="str">
            <v>n/a</v>
          </cell>
          <cell r="G487" t="str">
            <v>n/a</v>
          </cell>
          <cell r="H487" t="str">
            <v>n/a</v>
          </cell>
          <cell r="I487" t="str">
            <v>n/a</v>
          </cell>
          <cell r="J487" t="str">
            <v>n/a</v>
          </cell>
          <cell r="K487" t="str">
            <v>n/a</v>
          </cell>
          <cell r="L487">
            <v>-137355.10915</v>
          </cell>
          <cell r="M487">
            <v>-145502.60816000003</v>
          </cell>
          <cell r="N487">
            <v>-186941.16876</v>
          </cell>
          <cell r="O487">
            <v>-173811.57328000001</v>
          </cell>
          <cell r="P487">
            <v>-184380.64</v>
          </cell>
          <cell r="Q487">
            <v>-216500</v>
          </cell>
          <cell r="R487">
            <v>-224000</v>
          </cell>
          <cell r="S487">
            <v>-236000</v>
          </cell>
          <cell r="T487">
            <v>-254000</v>
          </cell>
          <cell r="U487">
            <v>-266000</v>
          </cell>
          <cell r="V487">
            <v>-272611.53899999999</v>
          </cell>
          <cell r="W487">
            <v>-280614</v>
          </cell>
          <cell r="X487">
            <v>-287893.83600000001</v>
          </cell>
          <cell r="Y487">
            <v>-323756.408</v>
          </cell>
          <cell r="Z487">
            <v>-337671.033</v>
          </cell>
          <cell r="AA487">
            <v>-381808.554</v>
          </cell>
          <cell r="AB487">
            <v>-378399.66600000003</v>
          </cell>
          <cell r="AC487">
            <v>-188669.353</v>
          </cell>
          <cell r="AD487">
            <v>-200116.571</v>
          </cell>
          <cell r="AE487">
            <v>-197404.39199999999</v>
          </cell>
          <cell r="AF487">
            <v>-224164.106</v>
          </cell>
          <cell r="AG487">
            <v>-227795.348</v>
          </cell>
          <cell r="AH487">
            <v>-240226.603</v>
          </cell>
          <cell r="AI487">
            <v>0</v>
          </cell>
        </row>
        <row r="488">
          <cell r="A488" t="str">
            <v>KravPelare2</v>
          </cell>
          <cell r="B488" t="str">
            <v>Tillgångar</v>
          </cell>
          <cell r="C488" t="str">
            <v>Kapitalkrav Pelare 2</v>
          </cell>
          <cell r="E488">
            <v>282</v>
          </cell>
          <cell r="F488">
            <v>281</v>
          </cell>
          <cell r="G488">
            <v>290</v>
          </cell>
          <cell r="H488">
            <v>296</v>
          </cell>
          <cell r="I488">
            <v>320</v>
          </cell>
          <cell r="J488">
            <v>324</v>
          </cell>
          <cell r="K488">
            <v>340</v>
          </cell>
          <cell r="L488">
            <v>-11000</v>
          </cell>
          <cell r="M488">
            <v>-11000</v>
          </cell>
          <cell r="N488">
            <v>-46990</v>
          </cell>
          <cell r="O488">
            <v>-33604</v>
          </cell>
          <cell r="P488">
            <v>-35035</v>
          </cell>
          <cell r="Q488">
            <v>-38750</v>
          </cell>
          <cell r="R488">
            <v>-39000</v>
          </cell>
          <cell r="S488">
            <v>-40000</v>
          </cell>
          <cell r="T488">
            <v>-80563</v>
          </cell>
          <cell r="U488">
            <v>-62000</v>
          </cell>
          <cell r="V488">
            <v>-70196</v>
          </cell>
          <cell r="W488">
            <v>-79310</v>
          </cell>
          <cell r="X488">
            <v>-82594.019</v>
          </cell>
          <cell r="Y488">
            <v>-114396.162582256</v>
          </cell>
          <cell r="Z488">
            <v>-119344.53</v>
          </cell>
          <cell r="AA488">
            <v>-114623.886</v>
          </cell>
          <cell r="AB488">
            <v>-113380.96</v>
          </cell>
          <cell r="AC488">
            <v>-118740.288</v>
          </cell>
          <cell r="AD488">
            <v>-119815.947</v>
          </cell>
          <cell r="AE488">
            <v>-122966.71799999999</v>
          </cell>
          <cell r="AF488">
            <v>-260000</v>
          </cell>
          <cell r="AG488">
            <v>-279765.56900000002</v>
          </cell>
          <cell r="AH488">
            <v>-260000</v>
          </cell>
          <cell r="AI488">
            <v>0</v>
          </cell>
        </row>
        <row r="489">
          <cell r="A489" t="str">
            <v>KapkravKapöverskott</v>
          </cell>
          <cell r="B489" t="str">
            <v>Kassa och tillgodohavanden hos centralbanker</v>
          </cell>
          <cell r="C489" t="str">
            <v>Kapitalkrav</v>
          </cell>
          <cell r="D489">
            <v>0</v>
          </cell>
          <cell r="E489">
            <v>5.9497539604367837</v>
          </cell>
          <cell r="F489">
            <v>4.7339021607839502</v>
          </cell>
          <cell r="G489">
            <v>5.1708201922736592</v>
          </cell>
          <cell r="H489">
            <v>5.6433641106903183</v>
          </cell>
          <cell r="I489">
            <v>4.9295617399829874</v>
          </cell>
          <cell r="J489">
            <v>6.194428180381319</v>
          </cell>
          <cell r="K489">
            <v>6.866683779273167</v>
          </cell>
          <cell r="L489">
            <v>-1256266.002875475</v>
          </cell>
          <cell r="M489">
            <v>-1288358.6835218468</v>
          </cell>
          <cell r="N489">
            <v>-1958512.8457599999</v>
          </cell>
          <cell r="O489">
            <v>-2053926.7112799999</v>
          </cell>
          <cell r="P489">
            <v>-2029035.5359999998</v>
          </cell>
          <cell r="Q489">
            <v>-2164600</v>
          </cell>
          <cell r="R489">
            <v>-2237000</v>
          </cell>
          <cell r="S489">
            <v>-2233400</v>
          </cell>
          <cell r="T489">
            <v>-2352497.551</v>
          </cell>
          <cell r="U489">
            <v>-1504400</v>
          </cell>
          <cell r="V489">
            <v>-1609105.9961700002</v>
          </cell>
          <cell r="W489">
            <v>-1694947.1439999999</v>
          </cell>
          <cell r="X489">
            <v>-1623899.658399821</v>
          </cell>
          <cell r="Y489">
            <v>-1872387.9927070141</v>
          </cell>
          <cell r="Z489">
            <v>-1987806.491304972</v>
          </cell>
          <cell r="AA489">
            <v>-2092208.7009683899</v>
          </cell>
          <cell r="AB489">
            <v>-2212464.12123738</v>
          </cell>
          <cell r="AC489">
            <v>-1869417.504748618</v>
          </cell>
          <cell r="AD489">
            <v>-2107627.5853707138</v>
          </cell>
          <cell r="AE489">
            <v>-2240969.9463457717</v>
          </cell>
          <cell r="AF489">
            <v>-2709124.9011035259</v>
          </cell>
          <cell r="AG489">
            <v>-2976774.6174925864</v>
          </cell>
          <cell r="AH489">
            <v>-3169832.926288744</v>
          </cell>
          <cell r="AI489">
            <v>-3212583.1825680798</v>
          </cell>
        </row>
        <row r="490">
          <cell r="A490" t="str">
            <v>Börsvärde</v>
          </cell>
          <cell r="B490" t="str">
            <v>Tillgångar</v>
          </cell>
          <cell r="C490" t="str">
            <v>Kapitalbas/Kapitalkrav</v>
          </cell>
          <cell r="D490">
            <v>164673.397</v>
          </cell>
          <cell r="E490" t="str">
            <v>n/a</v>
          </cell>
          <cell r="F490" t="str">
            <v>n/a</v>
          </cell>
          <cell r="G490" t="str">
            <v>n/a</v>
          </cell>
          <cell r="H490" t="str">
            <v>n/a</v>
          </cell>
          <cell r="I490" t="str">
            <v>n/a</v>
          </cell>
          <cell r="J490" t="str">
            <v>n/a</v>
          </cell>
          <cell r="K490" t="str">
            <v>n/a</v>
          </cell>
          <cell r="L490">
            <v>1.6710210141951727</v>
          </cell>
          <cell r="M490">
            <v>1.6156855955290075</v>
          </cell>
          <cell r="N490">
            <v>1.5711727730873821</v>
          </cell>
          <cell r="O490">
            <v>1.6611844197250913</v>
          </cell>
          <cell r="P490">
            <v>1.6576929403363816</v>
          </cell>
          <cell r="Q490">
            <v>1.6157983488866301</v>
          </cell>
          <cell r="R490">
            <v>1.5993425663835501</v>
          </cell>
          <cell r="S490">
            <v>1.6498896897563595</v>
          </cell>
          <cell r="T490">
            <v>1.5497390654474201</v>
          </cell>
          <cell r="U490">
            <v>1.475197059162902</v>
          </cell>
          <cell r="V490">
            <v>1.4283272434267742</v>
          </cell>
          <cell r="W490">
            <v>1.3441357863662386</v>
          </cell>
          <cell r="X490">
            <v>1.341839448295028</v>
          </cell>
          <cell r="Y490">
            <v>1.2635900514742864</v>
          </cell>
          <cell r="Z490">
            <v>1.223337255560665</v>
          </cell>
          <cell r="AA490">
            <v>1.3161497039854924</v>
          </cell>
          <cell r="AB490">
            <v>1.297065911402127</v>
          </cell>
          <cell r="AC490">
            <v>1.4259074450950697</v>
          </cell>
          <cell r="AD490">
            <v>1.3900016374837321</v>
          </cell>
          <cell r="AE490">
            <v>1.4546736582981961</v>
          </cell>
          <cell r="AF490">
            <v>1.7515250663467681</v>
          </cell>
          <cell r="AG490">
            <v>1.680526828599572</v>
          </cell>
          <cell r="AH490">
            <v>1.7903500295131998</v>
          </cell>
          <cell r="AI490">
            <v>1.7805340168647235</v>
          </cell>
        </row>
        <row r="491">
          <cell r="A491" t="str">
            <v>KapöverskottUtd</v>
          </cell>
          <cell r="B491" t="str">
            <v>Utlåning till kreditinstitut</v>
          </cell>
          <cell r="C491" t="str">
            <v>Kapitalöverskott före utdelning</v>
          </cell>
          <cell r="D491">
            <v>9085452.2630000003</v>
          </cell>
          <cell r="E491">
            <v>282</v>
          </cell>
          <cell r="F491">
            <v>281</v>
          </cell>
          <cell r="G491">
            <v>290</v>
          </cell>
          <cell r="H491">
            <v>296</v>
          </cell>
          <cell r="I491">
            <v>320</v>
          </cell>
          <cell r="J491">
            <v>324</v>
          </cell>
          <cell r="K491">
            <v>340</v>
          </cell>
          <cell r="L491">
            <v>673088.81134841638</v>
          </cell>
          <cell r="M491">
            <v>731572.99277492939</v>
          </cell>
          <cell r="N491">
            <v>486025.15148249967</v>
          </cell>
          <cell r="O491">
            <v>643448.63125553215</v>
          </cell>
          <cell r="P491">
            <v>739776.63771884609</v>
          </cell>
          <cell r="Q491">
            <v>475468.07080090232</v>
          </cell>
          <cell r="R491">
            <v>536690.37203092128</v>
          </cell>
          <cell r="S491">
            <v>642203.67722595064</v>
          </cell>
          <cell r="T491">
            <v>648354.72115408489</v>
          </cell>
          <cell r="U491">
            <v>443107.34078466985</v>
          </cell>
          <cell r="V491">
            <v>497386.73572098929</v>
          </cell>
          <cell r="W491">
            <v>677706.05424965033</v>
          </cell>
          <cell r="X491">
            <v>734808.40440370026</v>
          </cell>
          <cell r="Y491">
            <v>441376.98237747746</v>
          </cell>
          <cell r="Z491">
            <v>517326.24691445823</v>
          </cell>
          <cell r="AA491">
            <v>748338.48250702769</v>
          </cell>
          <cell r="AB491">
            <v>824670.36089623813</v>
          </cell>
          <cell r="AC491">
            <v>880762.90389348404</v>
          </cell>
          <cell r="AD491">
            <v>1174850.7951904624</v>
          </cell>
          <cell r="AE491">
            <v>1641077.3196413442</v>
          </cell>
          <cell r="AF491">
            <v>1874148.7589010405</v>
          </cell>
          <cell r="AG491">
            <v>2657461.3168979334</v>
          </cell>
          <cell r="AH491">
            <v>2834508.9075342207</v>
          </cell>
          <cell r="AI491">
            <v>1016638.5846321508</v>
          </cell>
        </row>
        <row r="492">
          <cell r="A492" t="str">
            <v>Börskurs</v>
          </cell>
          <cell r="B492" t="str">
            <v>Utlåning till allmänheten</v>
          </cell>
          <cell r="C492" t="str">
            <v>Börskurs, SEK</v>
          </cell>
          <cell r="D492">
            <v>5180868.4450000003</v>
          </cell>
          <cell r="E492">
            <v>49.7</v>
          </cell>
          <cell r="F492">
            <v>56</v>
          </cell>
          <cell r="G492">
            <v>48.7</v>
          </cell>
          <cell r="H492">
            <v>51.6</v>
          </cell>
          <cell r="I492">
            <v>60.1</v>
          </cell>
          <cell r="J492">
            <v>60.3</v>
          </cell>
          <cell r="K492">
            <v>68.7</v>
          </cell>
          <cell r="L492">
            <v>73.5</v>
          </cell>
          <cell r="M492">
            <v>72.400000000000006</v>
          </cell>
          <cell r="N492">
            <v>64.599999999999994</v>
          </cell>
          <cell r="O492">
            <v>67.8</v>
          </cell>
          <cell r="P492">
            <v>73.8</v>
          </cell>
          <cell r="Q492">
            <v>67.38</v>
          </cell>
          <cell r="R492">
            <v>73.58</v>
          </cell>
          <cell r="S492">
            <v>68.239999999999995</v>
          </cell>
          <cell r="T492">
            <v>68.820000000000007</v>
          </cell>
          <cell r="U492">
            <v>88.039999999999992</v>
          </cell>
          <cell r="V492">
            <v>92</v>
          </cell>
          <cell r="W492">
            <v>80.960000000000008</v>
          </cell>
          <cell r="X492">
            <v>84.72</v>
          </cell>
          <cell r="Y492">
            <v>79.8</v>
          </cell>
          <cell r="Z492">
            <v>70.900000000000006</v>
          </cell>
          <cell r="AA492">
            <v>80.2</v>
          </cell>
          <cell r="AB492">
            <v>97.8</v>
          </cell>
          <cell r="AC492">
            <v>82.8</v>
          </cell>
          <cell r="AD492">
            <v>132.30000000000001</v>
          </cell>
          <cell r="AE492">
            <v>175.8</v>
          </cell>
          <cell r="AF492">
            <v>233</v>
          </cell>
          <cell r="AG492">
            <v>271.39999999999998</v>
          </cell>
          <cell r="AH492">
            <v>266.89999999999998</v>
          </cell>
          <cell r="AI492">
            <v>309.60000000000002</v>
          </cell>
        </row>
        <row r="493">
          <cell r="A493" t="str">
            <v>KapöverskPerAktie</v>
          </cell>
          <cell r="B493" t="str">
            <v>Obligationer</v>
          </cell>
          <cell r="C493" t="str">
            <v>Kapitalöverskott per aktie, SEK</v>
          </cell>
          <cell r="D493">
            <v>0</v>
          </cell>
          <cell r="E493">
            <v>7175.1261295000004</v>
          </cell>
          <cell r="F493">
            <v>8084.6491599999999</v>
          </cell>
          <cell r="G493">
            <v>7030.7573945000004</v>
          </cell>
          <cell r="H493">
            <v>7449.4267259999997</v>
          </cell>
          <cell r="I493">
            <v>8676.5609734999998</v>
          </cell>
          <cell r="J493">
            <v>8847.2425320000002</v>
          </cell>
          <cell r="K493">
            <v>10079.694228</v>
          </cell>
          <cell r="L493">
            <v>4.5875599292669538</v>
          </cell>
          <cell r="M493">
            <v>4.9861695669323876</v>
          </cell>
          <cell r="N493">
            <v>3.2576589159789329</v>
          </cell>
          <cell r="O493">
            <v>4.3128141911797764</v>
          </cell>
          <cell r="P493">
            <v>4.9584675861872363</v>
          </cell>
          <cell r="Q493">
            <v>15.94</v>
          </cell>
          <cell r="R493">
            <v>3.5972504102589316</v>
          </cell>
          <cell r="S493">
            <v>4.291897081745498</v>
          </cell>
          <cell r="T493">
            <v>4.3229092060599159</v>
          </cell>
          <cell r="U493">
            <v>2.9544209986488958</v>
          </cell>
          <cell r="V493">
            <v>3.3163292078648392</v>
          </cell>
          <cell r="W493">
            <v>4.477297550923935</v>
          </cell>
          <cell r="X493">
            <v>4.8545469659078355</v>
          </cell>
          <cell r="Y493">
            <v>2.9159782029996468</v>
          </cell>
          <cell r="Z493">
            <v>3.4177406617730086</v>
          </cell>
          <cell r="AA493">
            <v>4.8660925937680437</v>
          </cell>
          <cell r="AB493">
            <v>5.3624428373821056</v>
          </cell>
          <cell r="AC493">
            <v>5.7271862181181756</v>
          </cell>
          <cell r="AD493">
            <v>7.6395012242406208</v>
          </cell>
          <cell r="AE493">
            <v>10.590737985040493</v>
          </cell>
          <cell r="AF493">
            <v>12.094870980757713</v>
          </cell>
          <cell r="AG493">
            <v>17.150000292976824</v>
          </cell>
          <cell r="AH493">
            <v>18.292581828209677</v>
          </cell>
          <cell r="AI493">
            <v>6.5348530973864225</v>
          </cell>
        </row>
        <row r="494">
          <cell r="A494" t="str">
            <v>Utlån_Inlån</v>
          </cell>
          <cell r="B494" t="str">
            <v>Aktier och andelar</v>
          </cell>
          <cell r="C494" t="str">
            <v>Utlåning/Inlåning</v>
          </cell>
          <cell r="D494">
            <v>369.55</v>
          </cell>
          <cell r="E494">
            <v>5639.6540000000005</v>
          </cell>
          <cell r="F494">
            <v>257.40899999999999</v>
          </cell>
          <cell r="G494">
            <v>34394.137000000002</v>
          </cell>
          <cell r="H494">
            <v>83.998000000000005</v>
          </cell>
          <cell r="I494">
            <v>234.59200000000001</v>
          </cell>
          <cell r="J494">
            <v>1351.8630000000001</v>
          </cell>
          <cell r="K494">
            <v>498.69200000000001</v>
          </cell>
          <cell r="L494">
            <v>1125791.5921310266</v>
          </cell>
          <cell r="M494">
            <v>1224027.9404558134</v>
          </cell>
          <cell r="N494">
            <v>1093300.5222425</v>
          </cell>
          <cell r="O494">
            <v>1206636.408535532</v>
          </cell>
          <cell r="P494">
            <v>1307717.6887188456</v>
          </cell>
          <cell r="Q494">
            <v>1097619.1778009019</v>
          </cell>
          <cell r="R494">
            <v>1186169.264030921</v>
          </cell>
          <cell r="S494">
            <v>1328942.6302259509</v>
          </cell>
          <cell r="T494">
            <v>1426993.8983840849</v>
          </cell>
          <cell r="U494">
            <v>1248507.3407846699</v>
          </cell>
          <cell r="V494">
            <v>1323543.4867709898</v>
          </cell>
          <cell r="W494">
            <v>1538160.4978696499</v>
          </cell>
          <cell r="X494">
            <v>1614303.4072737</v>
          </cell>
          <cell r="Y494">
            <v>1415947.1724044913</v>
          </cell>
          <cell r="Z494">
            <v>1529026.9816428395</v>
          </cell>
          <cell r="AA494">
            <v>1839272.5028754175</v>
          </cell>
          <cell r="AB494">
            <v>1945317.4540872683</v>
          </cell>
          <cell r="AC494">
            <v>1837512.8891921022</v>
          </cell>
          <cell r="AD494">
            <v>2172836.2374911765</v>
          </cell>
          <cell r="AE494">
            <v>2615543.3411971163</v>
          </cell>
          <cell r="AF494">
            <v>3172149.8589487337</v>
          </cell>
          <cell r="AG494">
            <v>0.37582036319913936</v>
          </cell>
          <cell r="AH494">
            <v>0.40739859173195764</v>
          </cell>
          <cell r="AI494">
            <v>0.38281552835066213</v>
          </cell>
        </row>
        <row r="495">
          <cell r="A495" t="str">
            <v>AktierIntresssebolag</v>
          </cell>
          <cell r="B495" t="str">
            <v>Aktier och andelar i intresseföretag</v>
          </cell>
          <cell r="C495" t="str">
            <v>Koncernens balansräkning (kSEK)</v>
          </cell>
          <cell r="D495"/>
          <cell r="E495"/>
          <cell r="F495"/>
          <cell r="G495"/>
          <cell r="H495"/>
          <cell r="I495"/>
          <cell r="J495"/>
          <cell r="K495"/>
          <cell r="L495">
            <v>1241655.842100865</v>
          </cell>
          <cell r="M495">
            <v>1226095.0568409627</v>
          </cell>
          <cell r="N495">
            <v>2132552.0699999998</v>
          </cell>
          <cell r="O495">
            <v>2380023.0090000001</v>
          </cell>
          <cell r="P495">
            <v>2339638.287</v>
          </cell>
          <cell r="Q495">
            <v>2474200</v>
          </cell>
          <cell r="R495">
            <v>2563000</v>
          </cell>
          <cell r="S495">
            <v>2536000</v>
          </cell>
          <cell r="T495">
            <v>2522862.966</v>
          </cell>
          <cell r="U495">
            <v>1091000</v>
          </cell>
          <cell r="V495">
            <v>1162829.4673599999</v>
          </cell>
          <cell r="W495">
            <v>988277</v>
          </cell>
          <cell r="X495">
            <v>909011.94541000004</v>
          </cell>
          <cell r="Y495">
            <v>1069678.7390000001</v>
          </cell>
          <cell r="Z495">
            <v>1128549.05566586</v>
          </cell>
          <cell r="AA495">
            <v>1185392.7178100001</v>
          </cell>
          <cell r="AB495">
            <v>1294131.78162</v>
          </cell>
          <cell r="AC495">
            <v>1113847.89637</v>
          </cell>
          <cell r="AD495">
            <v>1369140.2422799999</v>
          </cell>
          <cell r="AE495">
            <v>1584899.5149999999</v>
          </cell>
          <cell r="AF495">
            <v>1793584.1577983</v>
          </cell>
          <cell r="AG495">
            <v>2066653.8770000001</v>
          </cell>
          <cell r="AH495">
            <v>2239076.4699999997</v>
          </cell>
          <cell r="AI495">
            <v>0</v>
          </cell>
        </row>
        <row r="496">
          <cell r="A496" t="str">
            <v>EjUtdSolvenskap</v>
          </cell>
          <cell r="B496" t="str">
            <v>Tillgångar i försäkringsrörelsen</v>
          </cell>
          <cell r="C496" t="str">
            <v>Tillgångar</v>
          </cell>
          <cell r="D496">
            <v>45936626.427000001</v>
          </cell>
          <cell r="E496">
            <v>49243654.300999999</v>
          </cell>
          <cell r="F496">
            <v>50192553.556000002</v>
          </cell>
          <cell r="G496">
            <v>50898376.564999998</v>
          </cell>
          <cell r="H496">
            <v>60265003.603</v>
          </cell>
          <cell r="I496">
            <v>61030716.417999998</v>
          </cell>
          <cell r="J496">
            <v>61011482.527999997</v>
          </cell>
          <cell r="K496">
            <v>66565929.232000001</v>
          </cell>
          <cell r="L496">
            <v>-478005</v>
          </cell>
          <cell r="M496">
            <v>-468000</v>
          </cell>
          <cell r="N496">
            <v>-825000</v>
          </cell>
          <cell r="O496">
            <v>-923081.29099999997</v>
          </cell>
          <cell r="P496">
            <v>-908014.39099999995</v>
          </cell>
          <cell r="Q496">
            <v>-960700</v>
          </cell>
          <cell r="R496">
            <v>-995800</v>
          </cell>
          <cell r="S496">
            <v>-1004600</v>
          </cell>
          <cell r="T496">
            <v>-959865.41500000004</v>
          </cell>
          <cell r="U496">
            <v>-377400</v>
          </cell>
          <cell r="V496">
            <v>-372600</v>
          </cell>
          <cell r="W496">
            <v>-143985.91399999999</v>
          </cell>
          <cell r="X496">
            <v>-138171.01691017899</v>
          </cell>
          <cell r="Y496">
            <v>-171761.375</v>
          </cell>
          <cell r="Z496">
            <v>-159329.79243926899</v>
          </cell>
          <cell r="AA496">
            <v>-162313.73527999999</v>
          </cell>
          <cell r="AB496">
            <v>-186285.85032365</v>
          </cell>
          <cell r="AC496">
            <v>-161340.26436999999</v>
          </cell>
          <cell r="AD496">
            <v>-228916.91631</v>
          </cell>
          <cell r="AE496">
            <v>-303862.83799999999</v>
          </cell>
          <cell r="AF496">
            <v>-293537.42064246698</v>
          </cell>
          <cell r="AG496">
            <v>5634235.9343905197</v>
          </cell>
          <cell r="AH496">
            <v>-228916.91631</v>
          </cell>
          <cell r="AI496">
            <v>-303862.83799999999</v>
          </cell>
        </row>
        <row r="497">
          <cell r="A497" t="str">
            <v>TillgCentralbank</v>
          </cell>
          <cell r="B497" t="str">
            <v>Immateriella anläggningstillgångar</v>
          </cell>
          <cell r="C497" t="str">
            <v>Kassa och tillgodohavanden hos centralbanker</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2907125.0559400003</v>
          </cell>
          <cell r="Y497">
            <v>0</v>
          </cell>
          <cell r="Z497">
            <v>0</v>
          </cell>
          <cell r="AA497">
            <v>0</v>
          </cell>
          <cell r="AB497">
            <v>1339589.17985</v>
          </cell>
          <cell r="AC497">
            <v>661045.44835999992</v>
          </cell>
          <cell r="AD497">
            <v>862723.46403000003</v>
          </cell>
          <cell r="AE497">
            <v>701994.05615999992</v>
          </cell>
          <cell r="AF497">
            <v>1428320.2785400001</v>
          </cell>
          <cell r="AG497">
            <v>2290602.0181500004</v>
          </cell>
          <cell r="AH497">
            <v>736669.56587000005</v>
          </cell>
          <cell r="AI497">
            <v>2816846.9193999995</v>
          </cell>
        </row>
        <row r="498">
          <cell r="A498" t="str">
            <v>BelStatsskuldsförb</v>
          </cell>
          <cell r="B498" t="str">
            <v>Nyttjanderättstillgångar</v>
          </cell>
          <cell r="C498" t="str">
            <v>Belåningsbara statsskuldsförbindelser</v>
          </cell>
          <cell r="D498">
            <v>164615.897</v>
          </cell>
          <cell r="E498">
            <v>164673.397</v>
          </cell>
          <cell r="F498">
            <v>159798.03400000001</v>
          </cell>
          <cell r="G498">
            <v>209919.179</v>
          </cell>
          <cell r="H498">
            <v>0</v>
          </cell>
          <cell r="I498">
            <v>0</v>
          </cell>
          <cell r="J498">
            <v>0</v>
          </cell>
          <cell r="K498">
            <v>0</v>
          </cell>
          <cell r="L498">
            <v>250076.33900000001</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7936000</v>
          </cell>
          <cell r="AD498">
            <v>1929000</v>
          </cell>
          <cell r="AE498">
            <v>1087000</v>
          </cell>
          <cell r="AF498">
            <v>245000</v>
          </cell>
          <cell r="AG498">
            <v>1521000</v>
          </cell>
          <cell r="AH498">
            <v>1428000</v>
          </cell>
          <cell r="AI498">
            <v>2129000</v>
          </cell>
        </row>
        <row r="499">
          <cell r="A499" t="str">
            <v>UtlKredit</v>
          </cell>
          <cell r="B499" t="str">
            <v>Materiella anläggningstillgångar</v>
          </cell>
          <cell r="C499" t="str">
            <v>Utlåning till kreditinstitut</v>
          </cell>
          <cell r="D499">
            <v>9079447.6319999993</v>
          </cell>
          <cell r="E499">
            <v>9085452.2630000003</v>
          </cell>
          <cell r="F499">
            <v>8991992.254999999</v>
          </cell>
          <cell r="G499">
            <v>8388763.1409999989</v>
          </cell>
          <cell r="H499">
            <v>4534844.8020000001</v>
          </cell>
          <cell r="I499">
            <v>4841671.9879999999</v>
          </cell>
          <cell r="J499">
            <v>7577740.3346799994</v>
          </cell>
          <cell r="K499">
            <v>5629228.58452</v>
          </cell>
          <cell r="L499">
            <v>1701391.496</v>
          </cell>
          <cell r="M499">
            <v>2781522.0480000004</v>
          </cell>
          <cell r="N499">
            <v>4245053.6239999998</v>
          </cell>
          <cell r="O499">
            <v>1946466.9680000003</v>
          </cell>
          <cell r="P499">
            <v>1582561.656</v>
          </cell>
          <cell r="Q499">
            <v>2082820.1369999996</v>
          </cell>
          <cell r="R499">
            <v>1758674.0582900001</v>
          </cell>
          <cell r="S499">
            <v>1578653.4671899998</v>
          </cell>
          <cell r="T499">
            <v>1730891.7770499995</v>
          </cell>
          <cell r="U499">
            <v>2125431.1295500016</v>
          </cell>
          <cell r="V499">
            <v>1851899.3597299997</v>
          </cell>
          <cell r="W499">
            <v>2021458.2957399997</v>
          </cell>
          <cell r="X499">
            <v>913626.89361999894</v>
          </cell>
          <cell r="Y499">
            <v>2591638.2295099995</v>
          </cell>
          <cell r="Z499">
            <v>2239790.9542399985</v>
          </cell>
          <cell r="AA499">
            <v>2473623.294410001</v>
          </cell>
          <cell r="AB499">
            <v>1766404.9996000002</v>
          </cell>
          <cell r="AC499">
            <v>1694455.3760099998</v>
          </cell>
          <cell r="AD499">
            <v>1855110.8478700018</v>
          </cell>
          <cell r="AE499">
            <v>865226.51392999978</v>
          </cell>
          <cell r="AF499">
            <v>2271644.355380001</v>
          </cell>
          <cell r="AG499">
            <v>2735116.5214600004</v>
          </cell>
          <cell r="AH499">
            <v>2366357.7857600017</v>
          </cell>
          <cell r="AI499">
            <v>2421271.4470399986</v>
          </cell>
        </row>
        <row r="500">
          <cell r="A500" t="str">
            <v>UtlAllm</v>
          </cell>
          <cell r="B500" t="str">
            <v>Övriga tillgångar</v>
          </cell>
          <cell r="C500" t="str">
            <v>Utlåning till allmänheten</v>
          </cell>
          <cell r="D500">
            <v>4205388.4850000003</v>
          </cell>
          <cell r="E500">
            <v>5180868.4450000003</v>
          </cell>
          <cell r="F500">
            <v>5675792.9840000002</v>
          </cell>
          <cell r="G500">
            <v>6158337.9620000003</v>
          </cell>
          <cell r="H500">
            <v>5348720.2429999998</v>
          </cell>
          <cell r="I500">
            <v>6352851.8899999997</v>
          </cell>
          <cell r="J500">
            <v>6539741.1840000004</v>
          </cell>
          <cell r="K500">
            <v>6837334.733</v>
          </cell>
          <cell r="L500">
            <v>6540212.1440000003</v>
          </cell>
          <cell r="M500">
            <v>7146708.0949999997</v>
          </cell>
          <cell r="N500">
            <v>7394797.1129999999</v>
          </cell>
          <cell r="O500">
            <v>8342560.7800000003</v>
          </cell>
          <cell r="P500">
            <v>8174617.9409999996</v>
          </cell>
          <cell r="Q500">
            <v>9324136.6170000006</v>
          </cell>
          <cell r="R500">
            <v>9557372.7579999994</v>
          </cell>
          <cell r="S500">
            <v>9916855.7929999996</v>
          </cell>
          <cell r="T500">
            <v>9506583.4354099985</v>
          </cell>
          <cell r="U500">
            <v>10415742.079190001</v>
          </cell>
          <cell r="V500">
            <v>10659929.459010001</v>
          </cell>
          <cell r="W500">
            <v>10987321.684430001</v>
          </cell>
          <cell r="X500">
            <v>10338638.569120001</v>
          </cell>
          <cell r="Y500">
            <v>11568089.177120002</v>
          </cell>
          <cell r="Z500">
            <v>12039590.768909998</v>
          </cell>
          <cell r="AA500">
            <v>12834863.887919998</v>
          </cell>
          <cell r="AB500">
            <v>13105745.265110003</v>
          </cell>
          <cell r="AC500">
            <v>13809020.403740002</v>
          </cell>
          <cell r="AD500">
            <v>15090331.963860001</v>
          </cell>
          <cell r="AE500">
            <v>16226472.481319997</v>
          </cell>
          <cell r="AF500">
            <v>16287090.21219</v>
          </cell>
          <cell r="AG500">
            <v>18326724.842359997</v>
          </cell>
          <cell r="AH500">
            <v>19704984.525590003</v>
          </cell>
          <cell r="AI500">
            <v>20753877.091049995</v>
          </cell>
        </row>
        <row r="501">
          <cell r="A501" t="str">
            <v>Obligationer</v>
          </cell>
          <cell r="B501" t="str">
            <v>Förutbetalda kostnader och upplupna intäkter</v>
          </cell>
          <cell r="C501" t="str">
            <v>Obligationer</v>
          </cell>
          <cell r="D501">
            <v>0</v>
          </cell>
          <cell r="E501">
            <v>0</v>
          </cell>
          <cell r="F501">
            <v>0</v>
          </cell>
          <cell r="G501">
            <v>0</v>
          </cell>
          <cell r="H501">
            <v>6069939</v>
          </cell>
          <cell r="I501">
            <v>8506447.8530000001</v>
          </cell>
          <cell r="J501">
            <v>10886024.859999999</v>
          </cell>
          <cell r="K501">
            <v>12359790.607000001</v>
          </cell>
          <cell r="L501">
            <v>11850217.994999999</v>
          </cell>
          <cell r="M501">
            <v>12992172.329</v>
          </cell>
          <cell r="N501">
            <v>13831501.244999999</v>
          </cell>
          <cell r="O501">
            <v>13539512.354</v>
          </cell>
          <cell r="P501">
            <v>13243603.893999999</v>
          </cell>
          <cell r="Q501">
            <v>12460444.806</v>
          </cell>
          <cell r="R501">
            <v>13792440.202</v>
          </cell>
          <cell r="S501">
            <v>15133588.873</v>
          </cell>
          <cell r="T501">
            <v>14419617.06453</v>
          </cell>
          <cell r="U501">
            <v>15118797.6</v>
          </cell>
          <cell r="V501">
            <v>15361783.120000001</v>
          </cell>
          <cell r="W501">
            <v>17151792.300000001</v>
          </cell>
          <cell r="X501">
            <v>16957672.809999999</v>
          </cell>
          <cell r="Y501">
            <v>19547070.52</v>
          </cell>
          <cell r="Z501">
            <v>20742776.170000002</v>
          </cell>
          <cell r="AA501">
            <v>20237589.400000002</v>
          </cell>
          <cell r="AB501">
            <v>19782242.330000002</v>
          </cell>
          <cell r="AC501">
            <v>24788644.160000004</v>
          </cell>
          <cell r="AD501">
            <v>25662186.27</v>
          </cell>
          <cell r="AE501">
            <v>25631012.49653</v>
          </cell>
          <cell r="AF501">
            <v>25571904.59753</v>
          </cell>
          <cell r="AG501">
            <v>25086573.313529998</v>
          </cell>
          <cell r="AH501">
            <v>24417372.29668</v>
          </cell>
          <cell r="AI501">
            <v>26360879.258680001</v>
          </cell>
        </row>
        <row r="502">
          <cell r="A502" t="str">
            <v>AktierOchAndelar</v>
          </cell>
          <cell r="B502" t="str">
            <v>Summa tillgångar</v>
          </cell>
          <cell r="C502" t="str">
            <v>Aktier och andelar</v>
          </cell>
          <cell r="D502">
            <v>25.456</v>
          </cell>
          <cell r="E502">
            <v>369.55</v>
          </cell>
          <cell r="F502">
            <v>5639.6540000000005</v>
          </cell>
          <cell r="G502">
            <v>257.40899999999999</v>
          </cell>
          <cell r="H502">
            <v>34394.137000000002</v>
          </cell>
          <cell r="I502">
            <v>83.998000000000005</v>
          </cell>
          <cell r="J502">
            <v>234.59200000000001</v>
          </cell>
          <cell r="K502">
            <v>1351.8630000000001</v>
          </cell>
          <cell r="L502">
            <v>498.69200000000001</v>
          </cell>
          <cell r="M502">
            <v>503.46800000000002</v>
          </cell>
          <cell r="N502">
            <v>3979.5630000000001</v>
          </cell>
          <cell r="O502">
            <v>5603.6940000000004</v>
          </cell>
          <cell r="P502">
            <v>5400.701</v>
          </cell>
          <cell r="Q502">
            <v>10727.631000000001</v>
          </cell>
          <cell r="R502">
            <v>18251.41</v>
          </cell>
          <cell r="S502">
            <v>18305.884999999998</v>
          </cell>
          <cell r="T502">
            <v>22399.481</v>
          </cell>
          <cell r="U502">
            <v>31341.940989999999</v>
          </cell>
          <cell r="V502">
            <v>32145.608990000001</v>
          </cell>
          <cell r="W502">
            <v>37419.685989999998</v>
          </cell>
          <cell r="X502">
            <v>522.85599000000002</v>
          </cell>
          <cell r="Y502">
            <v>340.80898999999999</v>
          </cell>
          <cell r="Z502">
            <v>1034.10599</v>
          </cell>
          <cell r="AA502">
            <v>1629.7559900000001</v>
          </cell>
          <cell r="AB502">
            <v>85.84499000000001</v>
          </cell>
          <cell r="AC502">
            <v>251.31898999999999</v>
          </cell>
          <cell r="AD502">
            <v>75.84799000000001</v>
          </cell>
          <cell r="AE502">
            <v>8.3069900000000008</v>
          </cell>
          <cell r="AF502">
            <v>244067.23899000001</v>
          </cell>
          <cell r="AG502">
            <v>237360.29899000001</v>
          </cell>
          <cell r="AH502">
            <v>238546.27999000001</v>
          </cell>
          <cell r="AI502">
            <v>237045.08670000001</v>
          </cell>
        </row>
        <row r="503">
          <cell r="A503" t="str">
            <v>AktierIntresssebolag</v>
          </cell>
          <cell r="B503" t="str">
            <v>Förutbetalda kostnader och upplupna intäkter</v>
          </cell>
          <cell r="C503" t="str">
            <v>Aktier och andelar i intresseföretag</v>
          </cell>
          <cell r="D503">
            <v>49457.234000000004</v>
          </cell>
          <cell r="E503">
            <v>51639.106000000007</v>
          </cell>
          <cell r="F503">
            <v>52706.671999999999</v>
          </cell>
          <cell r="G503">
            <v>165269.79900000003</v>
          </cell>
          <cell r="H503">
            <v>106228.86700000001</v>
          </cell>
          <cell r="I503">
            <v>88470.542000000001</v>
          </cell>
          <cell r="J503">
            <v>106825.05675</v>
          </cell>
          <cell r="K503">
            <v>113175.67000000001</v>
          </cell>
          <cell r="L503">
            <v>1929354.8142238914</v>
          </cell>
          <cell r="M503">
            <v>2019931.6762967762</v>
          </cell>
          <cell r="N503">
            <v>2444537.9972424996</v>
          </cell>
          <cell r="O503">
            <v>2697375.3425355321</v>
          </cell>
          <cell r="P503">
            <v>2768812.1737188459</v>
          </cell>
          <cell r="Q503">
            <v>2640068.0708009023</v>
          </cell>
          <cell r="R503">
            <v>2773690.3720309213</v>
          </cell>
          <cell r="S503">
            <v>2875603.6772259506</v>
          </cell>
          <cell r="T503">
            <v>3000852.2721540849</v>
          </cell>
          <cell r="U503">
            <v>1947507.3407846699</v>
          </cell>
          <cell r="V503">
            <v>2106492.7318909895</v>
          </cell>
          <cell r="W503">
            <v>2372653.1982496502</v>
          </cell>
          <cell r="X503">
            <v>115874.34600000001</v>
          </cell>
          <cell r="Y503">
            <v>113609.3</v>
          </cell>
          <cell r="Z503">
            <v>111114.70699999999</v>
          </cell>
          <cell r="AA503">
            <v>109473.93400000001</v>
          </cell>
          <cell r="AB503">
            <v>107632.599</v>
          </cell>
          <cell r="AC503">
            <v>105239.50200000001</v>
          </cell>
          <cell r="AD503">
            <v>103144.265</v>
          </cell>
          <cell r="AE503">
            <v>101804.348</v>
          </cell>
          <cell r="AF503">
            <v>0.19999999999890861</v>
          </cell>
          <cell r="AG503">
            <v>0</v>
          </cell>
          <cell r="AH503">
            <v>0</v>
          </cell>
          <cell r="AI503">
            <v>0</v>
          </cell>
        </row>
        <row r="504">
          <cell r="A504" t="str">
            <v>Buffertkrav</v>
          </cell>
          <cell r="B504" t="str">
            <v>Skulder och eget kapital</v>
          </cell>
          <cell r="C504" t="str">
            <v>Aktier och andelar i koncernföretag</v>
          </cell>
          <cell r="D504">
            <v>42575831.149999999</v>
          </cell>
          <cell r="E504">
            <v>45936626.427000001</v>
          </cell>
          <cell r="F504">
            <v>49243654.300999999</v>
          </cell>
          <cell r="G504">
            <v>50192553.556000002</v>
          </cell>
          <cell r="H504">
            <v>50898376.564999998</v>
          </cell>
          <cell r="I504">
            <v>60265003.603</v>
          </cell>
          <cell r="J504">
            <v>61030716.417999998</v>
          </cell>
          <cell r="K504">
            <v>61011482.527999997</v>
          </cell>
          <cell r="L504">
            <v>-137355.10915</v>
          </cell>
          <cell r="M504">
            <v>-145502.60816000003</v>
          </cell>
          <cell r="N504">
            <v>-186941.16876</v>
          </cell>
          <cell r="O504">
            <v>-173811.57328000001</v>
          </cell>
          <cell r="P504">
            <v>-184380.64</v>
          </cell>
          <cell r="Q504">
            <v>-216500</v>
          </cell>
          <cell r="R504">
            <v>-224000</v>
          </cell>
          <cell r="S504">
            <v>-236000</v>
          </cell>
          <cell r="T504">
            <v>-254000</v>
          </cell>
          <cell r="U504">
            <v>-266000</v>
          </cell>
          <cell r="V504">
            <v>-272611.53899999999</v>
          </cell>
          <cell r="W504">
            <v>-280614</v>
          </cell>
          <cell r="X504">
            <v>-287893.83600000001</v>
          </cell>
          <cell r="Y504">
            <v>-323756.408</v>
          </cell>
          <cell r="Z504">
            <v>-337671.033</v>
          </cell>
          <cell r="AA504">
            <v>-381808.554</v>
          </cell>
          <cell r="AB504">
            <v>-378399.66600000003</v>
          </cell>
          <cell r="AC504">
            <v>-188669.353</v>
          </cell>
          <cell r="AD504">
            <v>-200116.571</v>
          </cell>
          <cell r="AE504">
            <v>-197404.39199999999</v>
          </cell>
          <cell r="AF504">
            <v>-224164.106</v>
          </cell>
          <cell r="AG504">
            <v>-227795.348</v>
          </cell>
          <cell r="AH504">
            <v>-240226.603</v>
          </cell>
          <cell r="AI504">
            <v>0</v>
          </cell>
        </row>
        <row r="505">
          <cell r="A505" t="str">
            <v>TillgFörsäkring</v>
          </cell>
          <cell r="B505" t="str">
            <v>Inlåning från allmänheten</v>
          </cell>
          <cell r="C505" t="str">
            <v>Tillgångar i försäkringsrörelsen</v>
          </cell>
          <cell r="D505">
            <v>42575831.149999999</v>
          </cell>
          <cell r="E505">
            <v>45936626.427000001</v>
          </cell>
          <cell r="F505">
            <v>49243654.300999999</v>
          </cell>
          <cell r="G505">
            <v>50192553.556000002</v>
          </cell>
          <cell r="H505">
            <v>50898376.564999998</v>
          </cell>
          <cell r="I505">
            <v>60265003.603</v>
          </cell>
          <cell r="J505">
            <v>61030716.417999998</v>
          </cell>
          <cell r="K505">
            <v>61011482.527999997</v>
          </cell>
          <cell r="L505">
            <v>66565929.232000001</v>
          </cell>
          <cell r="M505">
            <v>65828695.740000002</v>
          </cell>
          <cell r="N505">
            <v>67489859.017000005</v>
          </cell>
          <cell r="O505">
            <v>75439297.292999998</v>
          </cell>
          <cell r="P505">
            <v>75934175.174999997</v>
          </cell>
          <cell r="Q505">
            <v>81058927.562999994</v>
          </cell>
          <cell r="R505">
            <v>84884217.309</v>
          </cell>
          <cell r="S505">
            <v>87474476.625</v>
          </cell>
          <cell r="T505">
            <v>86040888.272119999</v>
          </cell>
          <cell r="U505">
            <v>87891475.214519992</v>
          </cell>
          <cell r="V505">
            <v>93071153.615030006</v>
          </cell>
          <cell r="W505">
            <v>99290752.733349994</v>
          </cell>
          <cell r="X505">
            <v>86456920.746040002</v>
          </cell>
          <cell r="Y505">
            <v>98062737.74947001</v>
          </cell>
          <cell r="Z505">
            <v>105164991.59426999</v>
          </cell>
          <cell r="AA505">
            <v>109777437.97107999</v>
          </cell>
          <cell r="AB505">
            <v>116368897.62906</v>
          </cell>
          <cell r="AC505">
            <v>104182868.67233001</v>
          </cell>
          <cell r="AD505">
            <v>124618521.77447</v>
          </cell>
          <cell r="AE505">
            <v>143310256.45637</v>
          </cell>
          <cell r="AF505">
            <v>155931335.37410998</v>
          </cell>
          <cell r="AG505">
            <v>179686299.46769997</v>
          </cell>
          <cell r="AH505">
            <v>197905281.72112998</v>
          </cell>
          <cell r="AI505">
            <v>202476431.14947999</v>
          </cell>
        </row>
        <row r="506">
          <cell r="A506" t="str">
            <v>ImmAnläggningsti</v>
          </cell>
          <cell r="B506" t="str">
            <v>Skulder i försäkringsrörelsen</v>
          </cell>
          <cell r="C506" t="str">
            <v>Immateriella anläggningstillgångar</v>
          </cell>
          <cell r="D506">
            <v>22545.000650000027</v>
          </cell>
          <cell r="E506">
            <v>22544.999650000012</v>
          </cell>
          <cell r="F506">
            <v>23143.289649999992</v>
          </cell>
          <cell r="G506">
            <v>23935.945650000009</v>
          </cell>
          <cell r="H506">
            <v>25991.102650000015</v>
          </cell>
          <cell r="I506">
            <v>28006.939999999944</v>
          </cell>
          <cell r="J506">
            <v>30663.122639999958</v>
          </cell>
          <cell r="K506">
            <v>34830.076639999985</v>
          </cell>
          <cell r="L506">
            <v>37516.896999999939</v>
          </cell>
          <cell r="M506">
            <v>43675.320999999996</v>
          </cell>
          <cell r="N506">
            <v>47520.595000000001</v>
          </cell>
          <cell r="O506">
            <v>50297.139000000025</v>
          </cell>
          <cell r="P506">
            <v>62006.411000000022</v>
          </cell>
          <cell r="Q506">
            <v>65551.107000000018</v>
          </cell>
          <cell r="R506">
            <v>76678.891999999993</v>
          </cell>
          <cell r="S506">
            <v>80738.953000000009</v>
          </cell>
          <cell r="T506">
            <v>88190.679229999951</v>
          </cell>
          <cell r="U506">
            <v>90220.884979999973</v>
          </cell>
          <cell r="V506">
            <v>88177.022239999904</v>
          </cell>
          <cell r="W506">
            <v>86140.633619999979</v>
          </cell>
          <cell r="X506">
            <v>84104.244969999942</v>
          </cell>
          <cell r="Y506">
            <v>82067.856319999963</v>
          </cell>
          <cell r="Z506">
            <v>80031.467650000006</v>
          </cell>
          <cell r="AA506">
            <v>77995.07892999996</v>
          </cell>
          <cell r="AB506">
            <v>75958.690249999985</v>
          </cell>
          <cell r="AC506">
            <v>73922.301550000033</v>
          </cell>
          <cell r="AD506">
            <v>73273.443900000013</v>
          </cell>
          <cell r="AE506">
            <v>75306.964210000006</v>
          </cell>
          <cell r="AF506">
            <v>81696.882099999988</v>
          </cell>
          <cell r="AG506">
            <v>94377.58567999996</v>
          </cell>
          <cell r="AH506">
            <v>117337.1838</v>
          </cell>
          <cell r="AI506">
            <v>140224.45887000009</v>
          </cell>
        </row>
        <row r="507">
          <cell r="A507" t="str">
            <v>NyttjTillg</v>
          </cell>
          <cell r="B507" t="str">
            <v>Leasingskulder</v>
          </cell>
          <cell r="C507" t="str">
            <v>Nyttjanderättstillgångar</v>
          </cell>
          <cell r="D507">
            <v>10752.402359999995</v>
          </cell>
          <cell r="E507">
            <v>10627.210029999998</v>
          </cell>
          <cell r="F507">
            <v>11912.859359999995</v>
          </cell>
          <cell r="G507">
            <v>11302.227359999999</v>
          </cell>
          <cell r="H507">
            <v>11805.670359999996</v>
          </cell>
          <cell r="I507">
            <v>13552.669739999994</v>
          </cell>
          <cell r="J507">
            <v>16306.333960000002</v>
          </cell>
          <cell r="K507">
            <v>16502.086800000005</v>
          </cell>
          <cell r="L507">
            <v>-137355.10915</v>
          </cell>
          <cell r="M507">
            <v>-145502.60816000003</v>
          </cell>
          <cell r="N507">
            <v>-186941.16876</v>
          </cell>
          <cell r="O507">
            <v>-173811.57328000001</v>
          </cell>
          <cell r="P507">
            <v>-184380.64</v>
          </cell>
          <cell r="Q507">
            <v>-216500</v>
          </cell>
          <cell r="R507">
            <v>-224000</v>
          </cell>
          <cell r="S507">
            <v>-236000</v>
          </cell>
          <cell r="T507">
            <v>-254000</v>
          </cell>
          <cell r="U507">
            <v>-266000</v>
          </cell>
          <cell r="V507">
            <v>-272611.53899999999</v>
          </cell>
          <cell r="W507">
            <v>-280614</v>
          </cell>
          <cell r="X507">
            <v>-287893.83600000001</v>
          </cell>
          <cell r="Y507">
            <v>107176.768</v>
          </cell>
          <cell r="Z507">
            <v>98921.903000000006</v>
          </cell>
          <cell r="AA507">
            <v>88889.44</v>
          </cell>
          <cell r="AB507">
            <v>75740.743000000017</v>
          </cell>
          <cell r="AC507">
            <v>67303.783000000025</v>
          </cell>
          <cell r="AD507">
            <v>191412.65100000001</v>
          </cell>
          <cell r="AE507">
            <v>181587.26</v>
          </cell>
          <cell r="AF507">
            <v>152553.06399999998</v>
          </cell>
          <cell r="AG507">
            <v>147135.60500000001</v>
          </cell>
          <cell r="AH507">
            <v>138015.48300000001</v>
          </cell>
          <cell r="AI507">
            <v>128895.36109000001</v>
          </cell>
        </row>
        <row r="508">
          <cell r="A508" t="str">
            <v>MatAnläggningsti</v>
          </cell>
          <cell r="B508" t="str">
            <v>Övriga skulder</v>
          </cell>
          <cell r="C508" t="str">
            <v>Materiella anläggningstillgångar</v>
          </cell>
          <cell r="D508">
            <v>10752.402359999995</v>
          </cell>
          <cell r="E508">
            <v>10627.210029999998</v>
          </cell>
          <cell r="F508">
            <v>11912.859359999995</v>
          </cell>
          <cell r="G508">
            <v>11302.227359999999</v>
          </cell>
          <cell r="H508">
            <v>11805.670359999996</v>
          </cell>
          <cell r="I508">
            <v>13552.669739999994</v>
          </cell>
          <cell r="J508">
            <v>16306.333960000002</v>
          </cell>
          <cell r="K508">
            <v>16502.086800000005</v>
          </cell>
          <cell r="L508">
            <v>20000.374590000007</v>
          </cell>
          <cell r="M508">
            <v>17854.574739999996</v>
          </cell>
          <cell r="N508">
            <v>17811.194739999995</v>
          </cell>
          <cell r="O508">
            <v>16902.281740000009</v>
          </cell>
          <cell r="P508">
            <v>18100.152740000001</v>
          </cell>
          <cell r="Q508">
            <v>19586.353999999988</v>
          </cell>
          <cell r="R508">
            <v>25499.789000000019</v>
          </cell>
          <cell r="S508">
            <v>24784.874000000011</v>
          </cell>
          <cell r="T508">
            <v>30015.134640000044</v>
          </cell>
          <cell r="U508">
            <v>33988.360780000025</v>
          </cell>
          <cell r="V508">
            <v>35690.877560000001</v>
          </cell>
          <cell r="W508">
            <v>36498.938430000053</v>
          </cell>
          <cell r="X508">
            <v>39874.776209999982</v>
          </cell>
          <cell r="Y508">
            <v>38141.770550000001</v>
          </cell>
          <cell r="Z508">
            <v>36697.238629999993</v>
          </cell>
          <cell r="AA508">
            <v>34561.420060000011</v>
          </cell>
          <cell r="AB508">
            <v>35388.433480000014</v>
          </cell>
          <cell r="AC508">
            <v>38260.194550000015</v>
          </cell>
          <cell r="AD508">
            <v>57491.754409999965</v>
          </cell>
          <cell r="AE508">
            <v>60792.228290000006</v>
          </cell>
          <cell r="AF508">
            <v>64004.96427000004</v>
          </cell>
          <cell r="AG508">
            <v>62392.068280000036</v>
          </cell>
          <cell r="AH508">
            <v>63930.980180000028</v>
          </cell>
          <cell r="AI508">
            <v>64682.088800000049</v>
          </cell>
        </row>
        <row r="509">
          <cell r="A509" t="str">
            <v>ÖvrTillg</v>
          </cell>
          <cell r="B509" t="str">
            <v>Upplupna kostnader och förutbetalda intäkter</v>
          </cell>
          <cell r="C509" t="str">
            <v>Övriga tillgångar</v>
          </cell>
          <cell r="D509">
            <v>509163.58153999993</v>
          </cell>
          <cell r="E509">
            <v>462842.53200000012</v>
          </cell>
          <cell r="F509">
            <v>243615.53900000005</v>
          </cell>
          <cell r="G509">
            <v>186300.19400000005</v>
          </cell>
          <cell r="H509">
            <v>207044.18599999987</v>
          </cell>
          <cell r="I509">
            <v>258733.06800000012</v>
          </cell>
          <cell r="J509">
            <v>377633.11900000006</v>
          </cell>
          <cell r="K509">
            <v>518300.63200000004</v>
          </cell>
          <cell r="L509">
            <v>1542476.726999999</v>
          </cell>
          <cell r="M509">
            <v>1455432.9689999998</v>
          </cell>
          <cell r="N509">
            <v>947043.54000000027</v>
          </cell>
          <cell r="O509">
            <v>1116663.0359999996</v>
          </cell>
          <cell r="P509">
            <v>1431596.7329999995</v>
          </cell>
          <cell r="Q509">
            <v>2014433.5520000001</v>
          </cell>
          <cell r="R509">
            <v>2586753.5949999997</v>
          </cell>
          <cell r="S509">
            <v>3079529.4789999994</v>
          </cell>
          <cell r="T509">
            <v>4113075.0279100016</v>
          </cell>
          <cell r="U509">
            <v>4119432.4172599996</v>
          </cell>
          <cell r="V509">
            <v>4659898.8696600003</v>
          </cell>
          <cell r="W509">
            <v>4179509.8490100005</v>
          </cell>
          <cell r="X509">
            <v>4103562.170119999</v>
          </cell>
          <cell r="Y509">
            <v>3957242.2102899994</v>
          </cell>
          <cell r="Z509">
            <v>3999875.3642800003</v>
          </cell>
          <cell r="AA509">
            <v>4010563.0610500006</v>
          </cell>
          <cell r="AB509">
            <v>3021922.4982600003</v>
          </cell>
          <cell r="AC509">
            <v>5408868.1408099998</v>
          </cell>
          <cell r="AD509">
            <v>3386757.5317400009</v>
          </cell>
          <cell r="AE509">
            <v>3218782.9611999998</v>
          </cell>
          <cell r="AF509">
            <v>2153322.0509000001</v>
          </cell>
          <cell r="AG509">
            <v>3582888.5808199989</v>
          </cell>
          <cell r="AH509">
            <v>4970874.4247199986</v>
          </cell>
          <cell r="AI509">
            <v>5357237.689770001</v>
          </cell>
        </row>
        <row r="510">
          <cell r="A510" t="str">
            <v>FörutbetKostn</v>
          </cell>
          <cell r="B510" t="str">
            <v>Avsättningar</v>
          </cell>
          <cell r="C510" t="str">
            <v>Förutbetalda kostnader och upplupna intäkter</v>
          </cell>
          <cell r="D510">
            <v>88538.213000000003</v>
          </cell>
          <cell r="E510">
            <v>49457.234000000004</v>
          </cell>
          <cell r="F510">
            <v>51639.106000000007</v>
          </cell>
          <cell r="G510">
            <v>52706.671999999999</v>
          </cell>
          <cell r="H510">
            <v>165269.79900000003</v>
          </cell>
          <cell r="I510">
            <v>106228.86700000001</v>
          </cell>
          <cell r="J510">
            <v>88470.542000000001</v>
          </cell>
          <cell r="K510">
            <v>106825.05675</v>
          </cell>
          <cell r="L510">
            <v>113175.67000000001</v>
          </cell>
          <cell r="M510">
            <v>73207.387000000002</v>
          </cell>
          <cell r="N510">
            <v>92677.395999999993</v>
          </cell>
          <cell r="O510">
            <v>87541.463000000003</v>
          </cell>
          <cell r="P510">
            <v>164058.06899999999</v>
          </cell>
          <cell r="Q510">
            <v>85558.403000000006</v>
          </cell>
          <cell r="R510">
            <v>101824.56530000002</v>
          </cell>
          <cell r="S510">
            <v>108198.8262</v>
          </cell>
          <cell r="T510">
            <v>168398.874923116</v>
          </cell>
          <cell r="U510">
            <v>117100.65612370006</v>
          </cell>
          <cell r="V510">
            <v>132256.11838002608</v>
          </cell>
          <cell r="W510">
            <v>149519.05152868805</v>
          </cell>
          <cell r="X510">
            <v>220512.47377273304</v>
          </cell>
          <cell r="Y510">
            <v>145968.11469352606</v>
          </cell>
          <cell r="Z510">
            <v>157153.69526187211</v>
          </cell>
          <cell r="AA510">
            <v>169662.09536445205</v>
          </cell>
          <cell r="AB510">
            <v>262129.74298629406</v>
          </cell>
          <cell r="AC510">
            <v>245594.73950113603</v>
          </cell>
          <cell r="AD510">
            <v>185815.56641021106</v>
          </cell>
          <cell r="AE510">
            <v>217609.73554615001</v>
          </cell>
          <cell r="AF510">
            <v>344186.58055443107</v>
          </cell>
          <cell r="AG510">
            <v>251626.80469955498</v>
          </cell>
          <cell r="AH510">
            <v>269931.49134199804</v>
          </cell>
          <cell r="AI510">
            <v>294268.5489892739</v>
          </cell>
        </row>
        <row r="511">
          <cell r="A511" t="str">
            <v>SummaTillg</v>
          </cell>
          <cell r="B511" t="str">
            <v>Efterställda skulder</v>
          </cell>
          <cell r="C511" t="str">
            <v>Summa tillgångar</v>
          </cell>
          <cell r="D511">
            <v>56656307.817550004</v>
          </cell>
          <cell r="E511">
            <v>60913462.057679996</v>
          </cell>
          <cell r="F511">
            <v>64407188.022009999</v>
          </cell>
          <cell r="G511">
            <v>65224076.286009997</v>
          </cell>
          <cell r="H511">
            <v>67296385.505009994</v>
          </cell>
          <cell r="I511">
            <v>80372580.876740009</v>
          </cell>
          <cell r="J511">
            <v>86547530.50627999</v>
          </cell>
          <cell r="K511">
            <v>86515646.167709991</v>
          </cell>
          <cell r="L511">
            <v>88621495.566589996</v>
          </cell>
          <cell r="M511">
            <v>90339771.931739986</v>
          </cell>
          <cell r="N511">
            <v>94070243.287740007</v>
          </cell>
          <cell r="O511">
            <v>100544845.00873998</v>
          </cell>
          <cell r="P511">
            <v>100616120.73274</v>
          </cell>
          <cell r="Q511">
            <v>107122186.16999999</v>
          </cell>
          <cell r="R511">
            <v>112801712.57859001</v>
          </cell>
          <cell r="S511">
            <v>117415132.77538998</v>
          </cell>
          <cell r="T511">
            <v>116120059.74681312</v>
          </cell>
          <cell r="U511">
            <v>119943530.2833937</v>
          </cell>
          <cell r="V511">
            <v>125892934.05060004</v>
          </cell>
          <cell r="W511">
            <v>133940413.17209868</v>
          </cell>
          <cell r="X511">
            <v>122138434.94178273</v>
          </cell>
          <cell r="Y511">
            <v>136214082.50494352</v>
          </cell>
          <cell r="Z511">
            <v>144671977.96923187</v>
          </cell>
          <cell r="AA511">
            <v>149816289.33880442</v>
          </cell>
          <cell r="AB511">
            <v>155941737.95558628</v>
          </cell>
          <cell r="AC511">
            <v>159011474.04084116</v>
          </cell>
          <cell r="AD511">
            <v>174015846.3806802</v>
          </cell>
          <cell r="AE511">
            <v>191677853.80854613</v>
          </cell>
          <cell r="AF511">
            <v>204775125.7985644</v>
          </cell>
          <cell r="AG511">
            <v>234022097.10666952</v>
          </cell>
          <cell r="AH511">
            <v>252357301.73806199</v>
          </cell>
          <cell r="AI511">
            <v>263180659.09986928</v>
          </cell>
        </row>
        <row r="512">
          <cell r="A512" t="str">
            <v>EgetKapital</v>
          </cell>
          <cell r="B512" t="str">
            <v>Eget kapital</v>
          </cell>
          <cell r="C512" t="str">
            <v>Koncernens balansräkning (kSEK)</v>
          </cell>
          <cell r="D512">
            <v>9079447.6319999993</v>
          </cell>
          <cell r="E512">
            <v>9085452.2630000003</v>
          </cell>
          <cell r="F512">
            <v>8991992.254999999</v>
          </cell>
          <cell r="G512">
            <v>8388763.1409999989</v>
          </cell>
          <cell r="H512">
            <v>4534844.8020000001</v>
          </cell>
          <cell r="I512">
            <v>4841671.9879999999</v>
          </cell>
          <cell r="J512">
            <v>7577740.3346799994</v>
          </cell>
          <cell r="K512">
            <v>5629228.58452</v>
          </cell>
          <cell r="L512">
            <v>1701391.496</v>
          </cell>
          <cell r="M512">
            <v>2781522.0480000004</v>
          </cell>
          <cell r="N512">
            <v>4245053.6239999998</v>
          </cell>
          <cell r="O512">
            <v>1946466.9680000003</v>
          </cell>
          <cell r="P512">
            <v>1582561.656</v>
          </cell>
          <cell r="Q512">
            <v>2082820.1369999996</v>
          </cell>
          <cell r="R512">
            <v>1758674.0582900001</v>
          </cell>
          <cell r="S512">
            <v>1578653.4671899998</v>
          </cell>
          <cell r="T512">
            <v>1730891.7770499995</v>
          </cell>
          <cell r="U512">
            <v>2125431.1295500016</v>
          </cell>
          <cell r="V512">
            <v>1851899.3597299997</v>
          </cell>
          <cell r="W512">
            <v>2021458.2957399997</v>
          </cell>
          <cell r="X512">
            <v>913626.89361999894</v>
          </cell>
          <cell r="Y512">
            <v>2591638.2295099995</v>
          </cell>
          <cell r="Z512">
            <v>2239790.9542399985</v>
          </cell>
          <cell r="AA512">
            <v>2473623.294410001</v>
          </cell>
          <cell r="AB512">
            <v>1766404.9996000002</v>
          </cell>
          <cell r="AC512">
            <v>1694455.3760099998</v>
          </cell>
          <cell r="AD512">
            <v>1855110.8478700018</v>
          </cell>
          <cell r="AE512">
            <v>865226.51392999978</v>
          </cell>
          <cell r="AF512">
            <v>2271644.355380001</v>
          </cell>
          <cell r="AG512">
            <v>2735116.5214600004</v>
          </cell>
          <cell r="AH512">
            <v>2366357.7857600017</v>
          </cell>
          <cell r="AI512">
            <v>2421271.4470399986</v>
          </cell>
        </row>
        <row r="513">
          <cell r="A513" t="str">
            <v>KapöverskPerAktie</v>
          </cell>
          <cell r="B513" t="str">
            <v>Summa skulder och eget kapital</v>
          </cell>
          <cell r="C513" t="str">
            <v>Skulder och eget kapital</v>
          </cell>
          <cell r="D513">
            <v>13004973.994999999</v>
          </cell>
          <cell r="E513">
            <v>13381604.446</v>
          </cell>
          <cell r="F513">
            <v>14030211.607000001</v>
          </cell>
          <cell r="G513">
            <v>13810046.338</v>
          </cell>
          <cell r="H513">
            <v>15038170.726</v>
          </cell>
          <cell r="I513">
            <v>18644007.855999999</v>
          </cell>
          <cell r="J513">
            <v>23648096.552999999</v>
          </cell>
          <cell r="K513">
            <v>23987808.083999999</v>
          </cell>
          <cell r="L513">
            <v>4.5875599292669538</v>
          </cell>
          <cell r="M513">
            <v>4.9861695669323876</v>
          </cell>
          <cell r="N513">
            <v>3.2576589159789329</v>
          </cell>
          <cell r="O513">
            <v>4.3128141911797764</v>
          </cell>
          <cell r="P513">
            <v>4.9584675861872363</v>
          </cell>
          <cell r="Q513">
            <v>15.94</v>
          </cell>
          <cell r="R513">
            <v>3.5972504102589316</v>
          </cell>
          <cell r="S513">
            <v>4.291897081745498</v>
          </cell>
          <cell r="T513">
            <v>4.3229092060599159</v>
          </cell>
          <cell r="U513">
            <v>2.9544209986488958</v>
          </cell>
          <cell r="V513">
            <v>3.3163292078648392</v>
          </cell>
          <cell r="W513">
            <v>4.477297550923935</v>
          </cell>
          <cell r="X513">
            <v>4.8545469659078355</v>
          </cell>
          <cell r="Y513">
            <v>2.9159782029996468</v>
          </cell>
          <cell r="Z513">
            <v>3.4177406617730086</v>
          </cell>
          <cell r="AA513">
            <v>4.8660925937680437</v>
          </cell>
          <cell r="AB513">
            <v>5.3624428373821056</v>
          </cell>
          <cell r="AC513">
            <v>5.7271862181181756</v>
          </cell>
          <cell r="AD513">
            <v>7.6395012242406208</v>
          </cell>
          <cell r="AE513">
            <v>10.590737985040493</v>
          </cell>
          <cell r="AF513">
            <v>12.094870980757713</v>
          </cell>
          <cell r="AG513">
            <v>17.150000292976824</v>
          </cell>
          <cell r="AH513">
            <v>18.292581828209677</v>
          </cell>
          <cell r="AI513">
            <v>6.5348530973864225</v>
          </cell>
        </row>
        <row r="514">
          <cell r="A514" t="str">
            <v>InlAllm</v>
          </cell>
          <cell r="B514" t="str">
            <v>Eget kapital</v>
          </cell>
          <cell r="C514" t="str">
            <v>Inlåning från allmänheten</v>
          </cell>
          <cell r="D514">
            <v>13004973.994999999</v>
          </cell>
          <cell r="E514">
            <v>13381604.446</v>
          </cell>
          <cell r="F514">
            <v>14030211.607000001</v>
          </cell>
          <cell r="G514">
            <v>13810046.338</v>
          </cell>
          <cell r="H514">
            <v>15038170.726</v>
          </cell>
          <cell r="I514">
            <v>18644007.855999999</v>
          </cell>
          <cell r="J514">
            <v>23648096.552999999</v>
          </cell>
          <cell r="K514">
            <v>23987808.083999999</v>
          </cell>
          <cell r="L514">
            <v>20446344.094000001</v>
          </cell>
          <cell r="M514">
            <v>22647936.322999999</v>
          </cell>
          <cell r="N514">
            <v>24864335.903999999</v>
          </cell>
          <cell r="O514">
            <v>23363738.673</v>
          </cell>
          <cell r="P514">
            <v>22832432.910999998</v>
          </cell>
          <cell r="Q514">
            <v>24354466.598000001</v>
          </cell>
          <cell r="R514">
            <v>25956489.464000002</v>
          </cell>
          <cell r="S514">
            <v>27902692.113000002</v>
          </cell>
          <cell r="T514">
            <v>27901245.880939998</v>
          </cell>
          <cell r="U514">
            <v>30080349.06442</v>
          </cell>
          <cell r="V514">
            <v>29793443.165550001</v>
          </cell>
          <cell r="W514">
            <v>32243057.001210004</v>
          </cell>
          <cell r="X514">
            <v>33317043.406440001</v>
          </cell>
          <cell r="Y514">
            <v>35128372.431370005</v>
          </cell>
          <cell r="Z514">
            <v>37009436.594920002</v>
          </cell>
          <cell r="AA514">
            <v>37256314.845619999</v>
          </cell>
          <cell r="AB514">
            <v>36399530.376689985</v>
          </cell>
          <cell r="AC514">
            <v>51593160.435070001</v>
          </cell>
          <cell r="AD514">
            <v>45265014.805909999</v>
          </cell>
          <cell r="AE514">
            <v>44420533.888080001</v>
          </cell>
          <cell r="AF514">
            <v>43986832.895340003</v>
          </cell>
          <cell r="AG514">
            <v>48764587.119110011</v>
          </cell>
          <cell r="AH514">
            <v>48367826.80523999</v>
          </cell>
          <cell r="AI514">
            <v>54213780.669940002</v>
          </cell>
        </row>
        <row r="515">
          <cell r="A515" t="str">
            <v>SkuldFörsäkring</v>
          </cell>
          <cell r="B515" t="str">
            <v>Förändring koncernens EK (kSEK) - Kvartal</v>
          </cell>
          <cell r="C515" t="str">
            <v>Skulder i försäkringsrörelsen</v>
          </cell>
          <cell r="D515">
            <v>42575831.149999999</v>
          </cell>
          <cell r="E515">
            <v>45936626.427000001</v>
          </cell>
          <cell r="F515">
            <v>49243654.300999999</v>
          </cell>
          <cell r="G515">
            <v>50192553.556000002</v>
          </cell>
          <cell r="H515">
            <v>50898376.564999998</v>
          </cell>
          <cell r="I515">
            <v>60265003.604999997</v>
          </cell>
          <cell r="J515">
            <v>61030716.417999998</v>
          </cell>
          <cell r="K515">
            <v>61011482.527999997</v>
          </cell>
          <cell r="L515">
            <v>66565929.232000001</v>
          </cell>
          <cell r="M515">
            <v>65828695.740000002</v>
          </cell>
          <cell r="N515">
            <v>67489859.017000005</v>
          </cell>
          <cell r="O515">
            <v>75439297.292999998</v>
          </cell>
          <cell r="P515">
            <v>75934175.174999997</v>
          </cell>
          <cell r="Q515">
            <v>81058927.562999994</v>
          </cell>
          <cell r="R515">
            <v>84884217.309</v>
          </cell>
          <cell r="S515">
            <v>87474476.625</v>
          </cell>
          <cell r="T515">
            <v>86040888.27211</v>
          </cell>
          <cell r="U515">
            <v>87891475.214509994</v>
          </cell>
          <cell r="V515">
            <v>93071153.615020007</v>
          </cell>
          <cell r="W515">
            <v>99290752.733339995</v>
          </cell>
          <cell r="X515">
            <v>86457895.041690007</v>
          </cell>
          <cell r="Y515">
            <v>98063712.045120001</v>
          </cell>
          <cell r="Z515">
            <v>105165965.88992</v>
          </cell>
          <cell r="AA515">
            <v>109778443.30351</v>
          </cell>
          <cell r="AB515">
            <v>116369977.48948</v>
          </cell>
          <cell r="AC515">
            <v>104183957.23969001</v>
          </cell>
          <cell r="AD515">
            <v>124619633.32902001</v>
          </cell>
          <cell r="AE515">
            <v>143311545.80179998</v>
          </cell>
          <cell r="AF515">
            <v>155932762.45195001</v>
          </cell>
          <cell r="AG515">
            <v>179687877.84298003</v>
          </cell>
          <cell r="AH515">
            <v>197907072.84714001</v>
          </cell>
          <cell r="AI515">
            <v>202478394.75676998</v>
          </cell>
        </row>
        <row r="516">
          <cell r="A516" t="str">
            <v>LeasSkulder</v>
          </cell>
          <cell r="B516" t="str">
            <v>Eget kapital vid periodens ingång</v>
          </cell>
          <cell r="C516" t="str">
            <v>Leasingskulder</v>
          </cell>
          <cell r="D516">
            <v>9079447.6319999993</v>
          </cell>
          <cell r="E516">
            <v>9085452.2630000003</v>
          </cell>
          <cell r="F516">
            <v>8991992.254999999</v>
          </cell>
          <cell r="G516">
            <v>8388763.1409999989</v>
          </cell>
          <cell r="H516">
            <v>4534844.8020000001</v>
          </cell>
          <cell r="I516">
            <v>4841671.9879999999</v>
          </cell>
          <cell r="J516">
            <v>7577740.3346799994</v>
          </cell>
          <cell r="K516">
            <v>5629228.58452</v>
          </cell>
          <cell r="L516">
            <v>1701391.496</v>
          </cell>
          <cell r="M516">
            <v>2781522.0480000004</v>
          </cell>
          <cell r="N516">
            <v>4245053.6239999998</v>
          </cell>
          <cell r="O516">
            <v>1946466.9680000003</v>
          </cell>
          <cell r="P516">
            <v>1582561.656</v>
          </cell>
          <cell r="Q516">
            <v>2082820.1369999996</v>
          </cell>
          <cell r="R516">
            <v>1758674.0582900001</v>
          </cell>
          <cell r="S516">
            <v>1578653.4671899998</v>
          </cell>
          <cell r="T516">
            <v>1730891.7770499995</v>
          </cell>
          <cell r="U516">
            <v>2125431.1295500016</v>
          </cell>
          <cell r="V516">
            <v>1851899.3597299997</v>
          </cell>
          <cell r="W516">
            <v>2021458.2957399997</v>
          </cell>
          <cell r="X516">
            <v>913626.89361999894</v>
          </cell>
          <cell r="Y516">
            <v>108141.239</v>
          </cell>
          <cell r="Z516">
            <v>100336.599</v>
          </cell>
          <cell r="AA516">
            <v>90639.59599999999</v>
          </cell>
          <cell r="AB516">
            <v>85508.496000000014</v>
          </cell>
          <cell r="AC516">
            <v>77253.083000000013</v>
          </cell>
          <cell r="AD516">
            <v>193340.774</v>
          </cell>
          <cell r="AE516">
            <v>183506.37299999999</v>
          </cell>
          <cell r="AF516">
            <v>170952.07800000001</v>
          </cell>
          <cell r="AG516">
            <v>149178.67600000001</v>
          </cell>
          <cell r="AH516">
            <v>140313.973</v>
          </cell>
          <cell r="AI516">
            <v>131405.2746</v>
          </cell>
        </row>
        <row r="517">
          <cell r="A517" t="str">
            <v>ÖvrSkulder</v>
          </cell>
          <cell r="B517" t="str">
            <v>Ökad reserv för befarade kreditförluster enligt IFRS 9</v>
          </cell>
          <cell r="C517" t="str">
            <v>Övriga skulder</v>
          </cell>
          <cell r="D517">
            <v>186760.61300000001</v>
          </cell>
          <cell r="E517">
            <v>650631.63500000001</v>
          </cell>
          <cell r="F517">
            <v>359795.32199999999</v>
          </cell>
          <cell r="G517">
            <v>381786.54499999987</v>
          </cell>
          <cell r="H517">
            <v>454046.7370000002</v>
          </cell>
          <cell r="I517">
            <v>674558.74700000009</v>
          </cell>
          <cell r="J517">
            <v>877036.49999999977</v>
          </cell>
          <cell r="K517">
            <v>432345.46000000014</v>
          </cell>
          <cell r="L517">
            <v>291688.04500000016</v>
          </cell>
          <cell r="M517">
            <v>454701.39199999988</v>
          </cell>
          <cell r="N517">
            <v>428441.3980000001</v>
          </cell>
          <cell r="O517">
            <v>349987.16500000004</v>
          </cell>
          <cell r="P517">
            <v>353449.85299999989</v>
          </cell>
          <cell r="Q517">
            <v>424121.04499999998</v>
          </cell>
          <cell r="R517">
            <v>575296.77766999986</v>
          </cell>
          <cell r="S517">
            <v>503705.90361999988</v>
          </cell>
          <cell r="T517">
            <v>544309.13927100017</v>
          </cell>
          <cell r="U517">
            <v>514070.77531100012</v>
          </cell>
          <cell r="V517">
            <v>1480508.0567199998</v>
          </cell>
          <cell r="W517">
            <v>642726.45832999994</v>
          </cell>
          <cell r="X517">
            <v>507554.24270999979</v>
          </cell>
          <cell r="Y517">
            <v>1255581.97994</v>
          </cell>
          <cell r="Z517">
            <v>656273.41130000004</v>
          </cell>
          <cell r="AA517">
            <v>654136.58499</v>
          </cell>
          <cell r="AB517">
            <v>945018.2788599995</v>
          </cell>
          <cell r="AC517">
            <v>1101964.6674999974</v>
          </cell>
          <cell r="AD517">
            <v>1533147.3722399995</v>
          </cell>
          <cell r="AE517">
            <v>917400.67040999979</v>
          </cell>
          <cell r="AF517">
            <v>1379821.2769300004</v>
          </cell>
          <cell r="AG517">
            <v>1600966.6642499999</v>
          </cell>
          <cell r="AH517">
            <v>1652665.0662699994</v>
          </cell>
          <cell r="AI517">
            <v>1521941.5791099998</v>
          </cell>
        </row>
        <row r="518">
          <cell r="A518" t="str">
            <v>UpplKostn</v>
          </cell>
          <cell r="B518" t="str">
            <v>Värdering av obligationer enligt verkligt värde via övrigt totalresultat</v>
          </cell>
          <cell r="C518" t="str">
            <v>Upplupna kostnader och förutbetalda intäkter</v>
          </cell>
          <cell r="D518">
            <v>77680.486000000004</v>
          </cell>
          <cell r="E518">
            <v>68380.84199999999</v>
          </cell>
          <cell r="F518">
            <v>72838.784999999989</v>
          </cell>
          <cell r="G518">
            <v>75924.428999999989</v>
          </cell>
          <cell r="H518">
            <v>91066.222999999998</v>
          </cell>
          <cell r="I518">
            <v>77337.737000000008</v>
          </cell>
          <cell r="J518">
            <v>82831.979459999988</v>
          </cell>
          <cell r="K518">
            <v>76527.210950000008</v>
          </cell>
          <cell r="L518">
            <v>92491.232000000004</v>
          </cell>
          <cell r="M518">
            <v>85121.200000000012</v>
          </cell>
          <cell r="N518">
            <v>94978.837000000014</v>
          </cell>
          <cell r="O518">
            <v>86033.303000000014</v>
          </cell>
          <cell r="P518">
            <v>89142.293000000005</v>
          </cell>
          <cell r="Q518">
            <v>87797.43</v>
          </cell>
          <cell r="R518">
            <v>100231.57565000001</v>
          </cell>
          <cell r="S518">
            <v>105959.78271</v>
          </cell>
          <cell r="T518">
            <v>107216.59943000002</v>
          </cell>
          <cell r="U518">
            <v>109670.90622000002</v>
          </cell>
          <cell r="V518">
            <v>124777.75034</v>
          </cell>
          <cell r="W518">
            <v>126157.52117000001</v>
          </cell>
          <cell r="X518">
            <v>142029.01828000002</v>
          </cell>
          <cell r="Y518">
            <v>142664.67932999998</v>
          </cell>
          <cell r="Z518">
            <v>111224.75881</v>
          </cell>
          <cell r="AA518">
            <v>97720.052709999989</v>
          </cell>
          <cell r="AB518">
            <v>96572.927580000018</v>
          </cell>
          <cell r="AC518">
            <v>117761.07731000001</v>
          </cell>
          <cell r="AD518">
            <v>131957.75423000002</v>
          </cell>
          <cell r="AE518">
            <v>129357.19432999997</v>
          </cell>
          <cell r="AF518">
            <v>132607.35563666667</v>
          </cell>
          <cell r="AG518">
            <v>149586.98853999996</v>
          </cell>
          <cell r="AH518">
            <v>170376.53894999999</v>
          </cell>
          <cell r="AI518">
            <v>161827.99001000004</v>
          </cell>
        </row>
        <row r="519">
          <cell r="A519" t="str">
            <v>Avsättningar</v>
          </cell>
          <cell r="B519" t="str">
            <v>Omvärdering av aktier och andelar</v>
          </cell>
          <cell r="C519" t="str">
            <v>Avsättningar</v>
          </cell>
          <cell r="D519">
            <v>17281.153999999999</v>
          </cell>
          <cell r="E519">
            <v>17261.309999999998</v>
          </cell>
          <cell r="F519">
            <v>17261.309999999998</v>
          </cell>
          <cell r="G519">
            <v>17261.309999999998</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row>
        <row r="520">
          <cell r="A520" t="str">
            <v>EfterstSkulder</v>
          </cell>
          <cell r="B520" t="str">
            <v>Justerat eget kapital vid periodens ingång</v>
          </cell>
          <cell r="C520" t="str">
            <v>Efterställda skulder</v>
          </cell>
          <cell r="D520">
            <v>0</v>
          </cell>
          <cell r="E520">
            <v>0</v>
          </cell>
          <cell r="F520">
            <v>0</v>
          </cell>
          <cell r="G520">
            <v>0</v>
          </cell>
          <cell r="H520">
            <v>0</v>
          </cell>
          <cell r="I520">
            <v>0</v>
          </cell>
          <cell r="J520">
            <v>0</v>
          </cell>
          <cell r="K520">
            <v>0</v>
          </cell>
          <cell r="L520">
            <v>99251.407999999996</v>
          </cell>
          <cell r="M520">
            <v>99289.471999999994</v>
          </cell>
          <cell r="N520">
            <v>99327.535999999993</v>
          </cell>
          <cell r="O520">
            <v>99152.245999999999</v>
          </cell>
          <cell r="P520">
            <v>99203.114000000001</v>
          </cell>
          <cell r="Q520">
            <v>99253.976999999999</v>
          </cell>
          <cell r="R520">
            <v>99304.842000000004</v>
          </cell>
          <cell r="S520">
            <v>99355.706999999995</v>
          </cell>
          <cell r="T520">
            <v>99406.572530000005</v>
          </cell>
          <cell r="U520">
            <v>99457.437739999994</v>
          </cell>
          <cell r="V520">
            <v>99508.302950000012</v>
          </cell>
          <cell r="W520">
            <v>99559.168160000001</v>
          </cell>
          <cell r="X520">
            <v>99610.033370000005</v>
          </cell>
          <cell r="Y520">
            <v>99660.898520000002</v>
          </cell>
          <cell r="Z520">
            <v>99711.763659999997</v>
          </cell>
          <cell r="AA520">
            <v>99762.62887</v>
          </cell>
          <cell r="AB520">
            <v>99813.494080000004</v>
          </cell>
          <cell r="AC520">
            <v>99864.359290000008</v>
          </cell>
          <cell r="AD520">
            <v>99915.224499999997</v>
          </cell>
          <cell r="AE520">
            <v>99966.08971</v>
          </cell>
          <cell r="AF520">
            <v>0</v>
          </cell>
          <cell r="AG520">
            <v>0</v>
          </cell>
          <cell r="AH520">
            <v>0</v>
          </cell>
          <cell r="AI520">
            <v>0</v>
          </cell>
        </row>
        <row r="521">
          <cell r="A521" t="str">
            <v>EgetKapital</v>
          </cell>
          <cell r="B521" t="str">
            <v>Lämnad utdelning</v>
          </cell>
          <cell r="C521" t="str">
            <v>Eget kapital</v>
          </cell>
          <cell r="D521">
            <v>793780.97202681995</v>
          </cell>
          <cell r="E521">
            <v>858958.45282949856</v>
          </cell>
          <cell r="F521">
            <v>683427.46656614554</v>
          </cell>
          <cell r="G521">
            <v>746504.77007100498</v>
          </cell>
          <cell r="H521">
            <v>814725.33780476125</v>
          </cell>
          <cell r="I521">
            <v>711674.5925057428</v>
          </cell>
          <cell r="J521">
            <v>908849.2281739465</v>
          </cell>
          <cell r="K521">
            <v>1007482.8654358219</v>
          </cell>
          <cell r="L521">
            <v>1125791.5921310266</v>
          </cell>
          <cell r="M521">
            <v>1224027.9404558134</v>
          </cell>
          <cell r="N521">
            <v>1093300.5222425</v>
          </cell>
          <cell r="O521">
            <v>1206636.408535532</v>
          </cell>
          <cell r="P521">
            <v>1307717.6887188456</v>
          </cell>
          <cell r="Q521">
            <v>1097619.1778009019</v>
          </cell>
          <cell r="R521">
            <v>1186169.264030921</v>
          </cell>
          <cell r="S521">
            <v>1328942.6302259509</v>
          </cell>
          <cell r="T521">
            <v>1426993.8983840849</v>
          </cell>
          <cell r="U521">
            <v>1248507.3407846699</v>
          </cell>
          <cell r="V521">
            <v>1323543.4867709898</v>
          </cell>
          <cell r="W521">
            <v>1538160.4978696499</v>
          </cell>
          <cell r="X521">
            <v>1614303.4072737</v>
          </cell>
          <cell r="Y521">
            <v>1415947.1724044913</v>
          </cell>
          <cell r="Z521">
            <v>1529026.9816428395</v>
          </cell>
          <cell r="AA521">
            <v>1839272.5028754175</v>
          </cell>
          <cell r="AB521">
            <v>1945317.4540872683</v>
          </cell>
          <cell r="AC521">
            <v>1837512.8891921022</v>
          </cell>
          <cell r="AD521">
            <v>2172836.2374911765</v>
          </cell>
          <cell r="AE521">
            <v>2615543.3411971163</v>
          </cell>
          <cell r="AF521">
            <v>3172149.8589487337</v>
          </cell>
          <cell r="AG521">
            <v>3669900.4980705194</v>
          </cell>
          <cell r="AH521">
            <v>4119046.7569329645</v>
          </cell>
          <cell r="AI521">
            <v>4673309.0640702303</v>
          </cell>
        </row>
        <row r="522">
          <cell r="A522" t="str">
            <v>SummaSkuldEK</v>
          </cell>
          <cell r="B522" t="str">
            <v>Nyemission (utnyttjande av teckningsoptioner)</v>
          </cell>
          <cell r="C522" t="str">
            <v>Summa skulder och eget kapital</v>
          </cell>
          <cell r="D522">
            <v>56656308.370026812</v>
          </cell>
          <cell r="E522">
            <v>60913463.112829499</v>
          </cell>
          <cell r="F522">
            <v>64407188.791566141</v>
          </cell>
          <cell r="G522">
            <v>65224076.94807101</v>
          </cell>
          <cell r="H522">
            <v>67296385.588804752</v>
          </cell>
          <cell r="I522">
            <v>80372582.537505731</v>
          </cell>
          <cell r="J522">
            <v>86547530.678633943</v>
          </cell>
          <cell r="K522">
            <v>86515646.148385808</v>
          </cell>
          <cell r="L522">
            <v>88621495.603131041</v>
          </cell>
          <cell r="M522">
            <v>90339772.067455813</v>
          </cell>
          <cell r="N522">
            <v>94070243.214242503</v>
          </cell>
          <cell r="O522">
            <v>100544845.08853553</v>
          </cell>
          <cell r="P522">
            <v>100616121.03471883</v>
          </cell>
          <cell r="Q522">
            <v>107122185.79080091</v>
          </cell>
          <cell r="R522">
            <v>112801709.23235092</v>
          </cell>
          <cell r="S522">
            <v>117415132.76155597</v>
          </cell>
          <cell r="T522">
            <v>116120060.36266509</v>
          </cell>
          <cell r="U522">
            <v>119943530.73898566</v>
          </cell>
          <cell r="V522">
            <v>125892934.37735099</v>
          </cell>
          <cell r="W522">
            <v>133940413.38007967</v>
          </cell>
          <cell r="X522">
            <v>122138435.1497637</v>
          </cell>
          <cell r="Y522">
            <v>136214080.44568449</v>
          </cell>
          <cell r="Z522">
            <v>144671975.99925289</v>
          </cell>
          <cell r="AA522">
            <v>149816289.51457539</v>
          </cell>
          <cell r="AB522">
            <v>155941738.51677725</v>
          </cell>
          <cell r="AC522">
            <v>159011473.75105211</v>
          </cell>
          <cell r="AD522">
            <v>174015845.49739119</v>
          </cell>
          <cell r="AE522">
            <v>191677853.35852709</v>
          </cell>
          <cell r="AF522">
            <v>204775125.91680542</v>
          </cell>
          <cell r="AG522">
            <v>234022097.78895053</v>
          </cell>
          <cell r="AH522">
            <v>252357301.98753294</v>
          </cell>
          <cell r="AI522">
            <v>263180659.33450019</v>
          </cell>
        </row>
        <row r="523">
          <cell r="A523" t="str">
            <v>AktierIntresssebolag</v>
          </cell>
          <cell r="B523" t="str">
            <v>Emission av teckningsoptioner</v>
          </cell>
          <cell r="C523" t="str">
            <v>Aktier och andelar i intresseföretag</v>
          </cell>
          <cell r="D523">
            <v>22545.000650000027</v>
          </cell>
          <cell r="E523">
            <v>22544.999650000012</v>
          </cell>
          <cell r="F523">
            <v>23143.289649999992</v>
          </cell>
          <cell r="G523">
            <v>23935.945650000009</v>
          </cell>
          <cell r="H523">
            <v>25991.102650000015</v>
          </cell>
          <cell r="I523">
            <v>28006.939999999944</v>
          </cell>
          <cell r="J523">
            <v>30663.122639999958</v>
          </cell>
          <cell r="K523">
            <v>34830.076639999985</v>
          </cell>
          <cell r="L523">
            <v>37516.896999999939</v>
          </cell>
          <cell r="M523">
            <v>43675.320999999996</v>
          </cell>
          <cell r="N523">
            <v>47520.595000000001</v>
          </cell>
          <cell r="O523">
            <v>50297.139000000025</v>
          </cell>
          <cell r="P523">
            <v>62006.411000000022</v>
          </cell>
          <cell r="Q523">
            <v>65551.107000000018</v>
          </cell>
          <cell r="R523">
            <v>76678.891999999993</v>
          </cell>
          <cell r="S523">
            <v>80738.953000000009</v>
          </cell>
          <cell r="T523">
            <v>88190.679229999951</v>
          </cell>
          <cell r="U523">
            <v>-0.45559196174144745</v>
          </cell>
          <cell r="V523">
            <v>-0.32675094902515411</v>
          </cell>
          <cell r="W523">
            <v>-0.20798099040985107</v>
          </cell>
          <cell r="X523">
            <v>-0.20798097550868988</v>
          </cell>
          <cell r="Y523">
            <v>2.0592590272426605</v>
          </cell>
          <cell r="Z523">
            <v>1.9699789881706238</v>
          </cell>
          <cell r="AA523">
            <v>-0.17577096819877625</v>
          </cell>
          <cell r="AB523">
            <v>-0.56119096279144287</v>
          </cell>
          <cell r="AC523">
            <v>0.28978905081748962</v>
          </cell>
          <cell r="AD523">
            <v>0.88328900933265686</v>
          </cell>
          <cell r="AE523">
            <v>0.45001903176307678</v>
          </cell>
          <cell r="AF523">
            <v>-0.11824101209640503</v>
          </cell>
          <cell r="AG523">
            <v>-0.6822810173034668</v>
          </cell>
          <cell r="AH523">
            <v>-0.24947094917297363</v>
          </cell>
          <cell r="AI523">
            <v>-0.23463091254234314</v>
          </cell>
        </row>
        <row r="524">
          <cell r="A524" t="str">
            <v>NyttjTillg</v>
          </cell>
          <cell r="B524" t="str">
            <v>Periodens resultat inkl övrigt totalresultat</v>
          </cell>
          <cell r="C524" t="str">
            <v>Förändring koncernens EK (kSEK) - Kvartal</v>
          </cell>
          <cell r="D524">
            <v>56656307.817550004</v>
          </cell>
          <cell r="E524">
            <v>793780.97202681995</v>
          </cell>
          <cell r="F524">
            <v>858958.45282949856</v>
          </cell>
          <cell r="G524">
            <v>683427.46656614554</v>
          </cell>
          <cell r="H524">
            <v>746504.77007100498</v>
          </cell>
          <cell r="I524">
            <v>814725.33780476125</v>
          </cell>
          <cell r="J524">
            <v>711674.5925057428</v>
          </cell>
          <cell r="K524">
            <v>908849.2281739465</v>
          </cell>
          <cell r="L524">
            <v>1007482.8654358219</v>
          </cell>
          <cell r="M524">
            <v>1125791.5921310266</v>
          </cell>
          <cell r="N524">
            <v>1224027.9404558134</v>
          </cell>
          <cell r="O524">
            <v>1093300.5222425</v>
          </cell>
          <cell r="P524">
            <v>1206636.408535532</v>
          </cell>
          <cell r="Q524">
            <v>1307717.6887188456</v>
          </cell>
          <cell r="R524">
            <v>1097619.1778009019</v>
          </cell>
          <cell r="S524">
            <v>1186169.264030921</v>
          </cell>
          <cell r="T524">
            <v>1328942.6302259509</v>
          </cell>
          <cell r="U524">
            <v>1426993.8983840849</v>
          </cell>
          <cell r="V524">
            <v>1248507.3407846699</v>
          </cell>
          <cell r="W524">
            <v>1323543.4867709898</v>
          </cell>
          <cell r="X524">
            <v>1538160.4978696499</v>
          </cell>
          <cell r="Y524">
            <v>107176.768</v>
          </cell>
          <cell r="Z524">
            <v>98921.903000000006</v>
          </cell>
          <cell r="AA524">
            <v>88889.44</v>
          </cell>
          <cell r="AB524">
            <v>75740.743000000017</v>
          </cell>
          <cell r="AC524">
            <v>67303.783000000025</v>
          </cell>
          <cell r="AD524">
            <v>191412.65100000001</v>
          </cell>
          <cell r="AE524">
            <v>181587.26</v>
          </cell>
          <cell r="AF524">
            <v>152553.06399999998</v>
          </cell>
          <cell r="AG524">
            <v>147135.60500000001</v>
          </cell>
          <cell r="AH524">
            <v>138015.48300000001</v>
          </cell>
          <cell r="AI524">
            <v>128895.36109000001</v>
          </cell>
        </row>
        <row r="525">
          <cell r="A525" t="str">
            <v>EKIBQ</v>
          </cell>
          <cell r="B525" t="str">
            <v>Eget kapital vid periodens utgång</v>
          </cell>
          <cell r="C525" t="str">
            <v>Eget kapital vid periodens ingång</v>
          </cell>
          <cell r="D525">
            <v>42575831.149999999</v>
          </cell>
          <cell r="E525">
            <v>793780.97202681995</v>
          </cell>
          <cell r="F525">
            <v>858958.45282949856</v>
          </cell>
          <cell r="G525">
            <v>683427.46656614554</v>
          </cell>
          <cell r="H525">
            <v>746504.77007100498</v>
          </cell>
          <cell r="I525">
            <v>814725.33780476125</v>
          </cell>
          <cell r="J525">
            <v>711674.5925057428</v>
          </cell>
          <cell r="K525">
            <v>908849.2281739465</v>
          </cell>
          <cell r="L525">
            <v>1007482.8654358219</v>
          </cell>
          <cell r="M525">
            <v>1125791.5921310266</v>
          </cell>
          <cell r="N525">
            <v>1224027.9404558134</v>
          </cell>
          <cell r="O525">
            <v>1093300.5222425</v>
          </cell>
          <cell r="P525">
            <v>1206636.408535532</v>
          </cell>
          <cell r="Q525">
            <v>1307717.6887188456</v>
          </cell>
          <cell r="R525">
            <v>1097619.1778009019</v>
          </cell>
          <cell r="S525">
            <v>1186169.264030921</v>
          </cell>
          <cell r="T525">
            <v>1328942.6302259509</v>
          </cell>
          <cell r="U525">
            <v>1426993.8983840849</v>
          </cell>
          <cell r="V525">
            <v>1248507.3407846699</v>
          </cell>
          <cell r="W525">
            <v>1323543.4867709898</v>
          </cell>
          <cell r="X525">
            <v>1538160.4978696499</v>
          </cell>
          <cell r="Y525">
            <v>1614303.4072737</v>
          </cell>
          <cell r="Z525">
            <v>1415947.1724044913</v>
          </cell>
          <cell r="AA525">
            <v>1529026.9816428395</v>
          </cell>
          <cell r="AB525">
            <v>1839272.5028754175</v>
          </cell>
          <cell r="AC525">
            <v>1945317.4540872683</v>
          </cell>
          <cell r="AD525">
            <v>1837512.8891921022</v>
          </cell>
          <cell r="AE525">
            <v>2172836.2374911765</v>
          </cell>
          <cell r="AF525">
            <v>2615543.3411971163</v>
          </cell>
          <cell r="AG525">
            <v>3172149.8589487337</v>
          </cell>
          <cell r="AH525">
            <v>197905281.72112998</v>
          </cell>
          <cell r="AI525">
            <v>4119046.7569329645</v>
          </cell>
        </row>
        <row r="526">
          <cell r="A526" t="str">
            <v>ÖkadResIFRS9Q</v>
          </cell>
          <cell r="B526" t="str">
            <v>Check</v>
          </cell>
          <cell r="C526" t="str">
            <v>Ökad reserv för befarade kreditförluster enligt IFRS 9</v>
          </cell>
          <cell r="D526">
            <v>22545.000650000027</v>
          </cell>
          <cell r="E526">
            <v>22544.999650000012</v>
          </cell>
          <cell r="F526">
            <v>23143.289649999992</v>
          </cell>
          <cell r="G526">
            <v>23935.945650000009</v>
          </cell>
          <cell r="H526">
            <v>25991.102650000015</v>
          </cell>
          <cell r="I526">
            <v>28006.939999999944</v>
          </cell>
          <cell r="J526">
            <v>30663.122639999958</v>
          </cell>
          <cell r="K526">
            <v>34830.076639999985</v>
          </cell>
          <cell r="L526">
            <v>37516.896999999939</v>
          </cell>
          <cell r="M526">
            <v>43675.320999999996</v>
          </cell>
          <cell r="N526">
            <v>47520.595000000001</v>
          </cell>
          <cell r="O526">
            <v>50297.139000000025</v>
          </cell>
          <cell r="P526">
            <v>62006.411000000022</v>
          </cell>
          <cell r="Q526">
            <v>65551.107000000018</v>
          </cell>
          <cell r="R526">
            <v>76678.891999999993</v>
          </cell>
          <cell r="S526">
            <v>80738.953000000009</v>
          </cell>
          <cell r="T526">
            <v>88190.679229999951</v>
          </cell>
          <cell r="U526">
            <v>-2980.0309999999999</v>
          </cell>
          <cell r="V526">
            <v>88177.022239999904</v>
          </cell>
          <cell r="W526">
            <v>86140.633619999979</v>
          </cell>
          <cell r="X526">
            <v>84104.244969999942</v>
          </cell>
          <cell r="Y526">
            <v>82067.856319999963</v>
          </cell>
          <cell r="Z526">
            <v>80031.467650000006</v>
          </cell>
          <cell r="AA526">
            <v>77995.07892999996</v>
          </cell>
          <cell r="AB526">
            <v>75958.690249999985</v>
          </cell>
          <cell r="AC526">
            <v>73922.301550000033</v>
          </cell>
          <cell r="AD526">
            <v>73273.443900000013</v>
          </cell>
          <cell r="AE526">
            <v>75306.964210000006</v>
          </cell>
          <cell r="AF526">
            <v>81696.882099999988</v>
          </cell>
          <cell r="AG526">
            <v>94377.58567999996</v>
          </cell>
          <cell r="AH526">
            <v>117337.1838</v>
          </cell>
          <cell r="AI526">
            <v>140224.45887000009</v>
          </cell>
        </row>
        <row r="527">
          <cell r="A527" t="str">
            <v>VärderingOblQ</v>
          </cell>
          <cell r="B527" t="str">
            <v>Eget kapital vid periodens utgång</v>
          </cell>
          <cell r="C527" t="str">
            <v>Värdering av obligationer enligt verkligt värde via övrigt totalresultat</v>
          </cell>
          <cell r="D527">
            <v>509163.58153999993</v>
          </cell>
          <cell r="E527">
            <v>462842.53200000012</v>
          </cell>
          <cell r="F527">
            <v>243615.53900000005</v>
          </cell>
          <cell r="G527">
            <v>186300.19400000005</v>
          </cell>
          <cell r="H527">
            <v>207044.18599999987</v>
          </cell>
          <cell r="I527">
            <v>258733.06800000012</v>
          </cell>
          <cell r="J527">
            <v>377633.11900000006</v>
          </cell>
          <cell r="K527">
            <v>518300.63200000004</v>
          </cell>
          <cell r="L527">
            <v>1542476.726999999</v>
          </cell>
          <cell r="M527">
            <v>1455432.9689999998</v>
          </cell>
          <cell r="N527">
            <v>947043.54000000027</v>
          </cell>
          <cell r="O527">
            <v>1116663.0359999996</v>
          </cell>
          <cell r="P527">
            <v>1431596.7329999995</v>
          </cell>
          <cell r="Q527">
            <v>2014433.5520000001</v>
          </cell>
          <cell r="R527">
            <v>2586753.5949999997</v>
          </cell>
          <cell r="S527">
            <v>3079529.4789999994</v>
          </cell>
          <cell r="T527">
            <v>4113075.0279100016</v>
          </cell>
          <cell r="U527">
            <v>24308.0409</v>
          </cell>
          <cell r="V527">
            <v>4659898.8696600003</v>
          </cell>
          <cell r="W527">
            <v>4179509.8490100005</v>
          </cell>
          <cell r="X527">
            <v>4103562.170119999</v>
          </cell>
          <cell r="Y527">
            <v>107176.768</v>
          </cell>
          <cell r="Z527">
            <v>98921.903000000006</v>
          </cell>
          <cell r="AA527">
            <v>88889.44</v>
          </cell>
          <cell r="AB527">
            <v>75740.743000000017</v>
          </cell>
          <cell r="AC527">
            <v>67303.783000000025</v>
          </cell>
          <cell r="AD527">
            <v>191412.65100000001</v>
          </cell>
          <cell r="AE527">
            <v>181587.26</v>
          </cell>
          <cell r="AF527">
            <v>152553.06399999998</v>
          </cell>
          <cell r="AG527">
            <v>147135.60500000001</v>
          </cell>
          <cell r="AH527">
            <v>138015.48300000001</v>
          </cell>
          <cell r="AI527">
            <v>128895.36109000001</v>
          </cell>
        </row>
        <row r="528">
          <cell r="A528" t="str">
            <v>MatAnläggningsti</v>
          </cell>
          <cell r="B528" t="str">
            <v>Förändring koncernens EK (kSEK) - YTD</v>
          </cell>
          <cell r="C528" t="str">
            <v>Omvärdering av aktier och andelar</v>
          </cell>
          <cell r="D528">
            <v>10752.402359999995</v>
          </cell>
          <cell r="E528">
            <v>10627.210029999998</v>
          </cell>
          <cell r="F528">
            <v>11912.859359999995</v>
          </cell>
          <cell r="G528">
            <v>11302.227359999999</v>
          </cell>
          <cell r="H528">
            <v>11805.670359999996</v>
          </cell>
          <cell r="I528">
            <v>13552.669739999994</v>
          </cell>
          <cell r="J528">
            <v>16306.333960000002</v>
          </cell>
          <cell r="K528">
            <v>16502.086800000005</v>
          </cell>
          <cell r="L528">
            <v>20000.374590000007</v>
          </cell>
          <cell r="M528">
            <v>17854.574739999996</v>
          </cell>
          <cell r="N528">
            <v>17811.194739999995</v>
          </cell>
          <cell r="O528">
            <v>16902.281740000009</v>
          </cell>
          <cell r="P528">
            <v>18100.152740000001</v>
          </cell>
          <cell r="Q528">
            <v>19586.353999999988</v>
          </cell>
          <cell r="R528">
            <v>25499.789000000019</v>
          </cell>
          <cell r="S528">
            <v>24784.874000000011</v>
          </cell>
          <cell r="T528">
            <v>30015.134640000044</v>
          </cell>
          <cell r="U528">
            <v>9867.2000000000007</v>
          </cell>
          <cell r="V528">
            <v>35690.877560000001</v>
          </cell>
          <cell r="W528">
            <v>36498.938430000053</v>
          </cell>
          <cell r="X528">
            <v>39874.776209999982</v>
          </cell>
          <cell r="Y528">
            <v>38141.770550000001</v>
          </cell>
          <cell r="Z528">
            <v>36697.238629999993</v>
          </cell>
          <cell r="AA528">
            <v>34561.420060000011</v>
          </cell>
          <cell r="AB528">
            <v>35388.433480000014</v>
          </cell>
          <cell r="AC528">
            <v>38260.194550000015</v>
          </cell>
          <cell r="AD528">
            <v>57491.754409999965</v>
          </cell>
          <cell r="AE528">
            <v>60792.228290000006</v>
          </cell>
          <cell r="AF528">
            <v>64004.96427000004</v>
          </cell>
          <cell r="AG528">
            <v>62392.068280000036</v>
          </cell>
          <cell r="AH528">
            <v>63930.980180000028</v>
          </cell>
          <cell r="AI528">
            <v>64682.088800000049</v>
          </cell>
        </row>
        <row r="529">
          <cell r="A529" t="str">
            <v>JustEKIBQ</v>
          </cell>
          <cell r="B529" t="str">
            <v>Eget kapital vid periodens ingång</v>
          </cell>
          <cell r="C529" t="str">
            <v>Justerat eget kapital vid periodens ingång</v>
          </cell>
          <cell r="D529">
            <v>56656307.817550004</v>
          </cell>
          <cell r="E529">
            <v>793780.97202681995</v>
          </cell>
          <cell r="F529">
            <v>858958.45282949856</v>
          </cell>
          <cell r="G529">
            <v>683427.46656614554</v>
          </cell>
          <cell r="H529">
            <v>746504.77007100498</v>
          </cell>
          <cell r="I529">
            <v>814725.33780476125</v>
          </cell>
          <cell r="J529">
            <v>711674.5925057428</v>
          </cell>
          <cell r="K529">
            <v>908849.2281739465</v>
          </cell>
          <cell r="L529">
            <v>1007482.8654358219</v>
          </cell>
          <cell r="M529">
            <v>1125791.5921310266</v>
          </cell>
          <cell r="N529">
            <v>1224027.9404558134</v>
          </cell>
          <cell r="O529">
            <v>1093300.5222425</v>
          </cell>
          <cell r="P529">
            <v>1206636.408535532</v>
          </cell>
          <cell r="Q529">
            <v>1307717.6887188456</v>
          </cell>
          <cell r="R529">
            <v>1097619.1778009019</v>
          </cell>
          <cell r="S529">
            <v>1186169.264030921</v>
          </cell>
          <cell r="T529">
            <v>1328942.6302259509</v>
          </cell>
          <cell r="U529">
            <v>1458189.1082840848</v>
          </cell>
          <cell r="V529">
            <v>1248507.3407846699</v>
          </cell>
          <cell r="W529">
            <v>1323543.4867709898</v>
          </cell>
          <cell r="X529">
            <v>1538160.4978696499</v>
          </cell>
          <cell r="Y529">
            <v>1614303.4072737</v>
          </cell>
          <cell r="Z529">
            <v>1415947.1724044913</v>
          </cell>
          <cell r="AA529">
            <v>1529026.9816428395</v>
          </cell>
          <cell r="AB529">
            <v>1839272.5028754175</v>
          </cell>
          <cell r="AC529">
            <v>1945317.4540872683</v>
          </cell>
          <cell r="AD529">
            <v>1837512.8891921022</v>
          </cell>
          <cell r="AE529">
            <v>2172836.2374911765</v>
          </cell>
          <cell r="AF529">
            <v>2615543.3411971163</v>
          </cell>
          <cell r="AG529">
            <v>3172149.8589487337</v>
          </cell>
          <cell r="AH529">
            <v>252357301.73806199</v>
          </cell>
          <cell r="AI529">
            <v>4119046.7569329645</v>
          </cell>
        </row>
        <row r="530">
          <cell r="A530" t="str">
            <v>LämnadUtdQ</v>
          </cell>
          <cell r="B530" t="str">
            <v>Ökad reserv för befarade kreditförluster enligt IFRS 9</v>
          </cell>
          <cell r="C530" t="str">
            <v>Lämnad utdelning</v>
          </cell>
          <cell r="D530">
            <v>509163.58153999993</v>
          </cell>
          <cell r="E530">
            <v>0</v>
          </cell>
          <cell r="F530">
            <v>-230990</v>
          </cell>
          <cell r="G530">
            <v>0</v>
          </cell>
          <cell r="H530">
            <v>0</v>
          </cell>
          <cell r="I530">
            <v>-202116</v>
          </cell>
          <cell r="J530">
            <v>0</v>
          </cell>
          <cell r="K530">
            <v>0</v>
          </cell>
          <cell r="L530">
            <v>0</v>
          </cell>
          <cell r="M530">
            <v>0</v>
          </cell>
          <cell r="N530">
            <v>-308112.7</v>
          </cell>
          <cell r="O530">
            <v>0</v>
          </cell>
          <cell r="P530">
            <v>0</v>
          </cell>
          <cell r="Q530">
            <v>-313308.68099999998</v>
          </cell>
          <cell r="R530">
            <v>0</v>
          </cell>
          <cell r="S530">
            <v>0</v>
          </cell>
          <cell r="T530">
            <v>0</v>
          </cell>
          <cell r="U530">
            <v>-314960.33100000001</v>
          </cell>
          <cell r="V530">
            <v>0</v>
          </cell>
          <cell r="W530">
            <v>0</v>
          </cell>
          <cell r="X530">
            <v>4103562.170119999</v>
          </cell>
          <cell r="Y530">
            <v>-317866.45799999998</v>
          </cell>
          <cell r="Z530">
            <v>0</v>
          </cell>
          <cell r="AA530">
            <v>0</v>
          </cell>
          <cell r="AB530">
            <v>0</v>
          </cell>
          <cell r="AC530">
            <v>5408868.1408099998</v>
          </cell>
          <cell r="AD530">
            <v>3386757.5317400009</v>
          </cell>
          <cell r="AE530">
            <v>3218782.9611999998</v>
          </cell>
          <cell r="AF530">
            <v>2153322.0509000001</v>
          </cell>
          <cell r="AG530">
            <v>3582888.5808199989</v>
          </cell>
          <cell r="AH530">
            <v>4970874.4247199986</v>
          </cell>
          <cell r="AI530">
            <v>5357237.689770001</v>
          </cell>
        </row>
        <row r="531">
          <cell r="A531" t="str">
            <v>NyemQ</v>
          </cell>
          <cell r="B531" t="str">
            <v>Värdering av obligationer enligt verkligt värde via övrigt totalresultat</v>
          </cell>
          <cell r="C531" t="str">
            <v>Nyemission (utnyttjande av teckningsoptioner)</v>
          </cell>
          <cell r="D531">
            <v>88538.213000000003</v>
          </cell>
          <cell r="E531">
            <v>0</v>
          </cell>
          <cell r="F531">
            <v>0</v>
          </cell>
          <cell r="G531">
            <v>0</v>
          </cell>
          <cell r="H531">
            <v>0</v>
          </cell>
          <cell r="I531">
            <v>0</v>
          </cell>
          <cell r="J531">
            <v>93174.55</v>
          </cell>
          <cell r="K531">
            <v>0</v>
          </cell>
          <cell r="L531">
            <v>0</v>
          </cell>
          <cell r="M531">
            <v>0</v>
          </cell>
          <cell r="N531">
            <v>83245.3</v>
          </cell>
          <cell r="O531">
            <v>0</v>
          </cell>
          <cell r="P531">
            <v>0</v>
          </cell>
          <cell r="Q531">
            <v>0</v>
          </cell>
          <cell r="R531">
            <v>0</v>
          </cell>
          <cell r="S531">
            <v>49665.902000000002</v>
          </cell>
          <cell r="T531">
            <v>0</v>
          </cell>
          <cell r="U531">
            <v>0</v>
          </cell>
          <cell r="V531">
            <v>0</v>
          </cell>
          <cell r="W531">
            <v>108382</v>
          </cell>
          <cell r="X531">
            <v>220512.47377273304</v>
          </cell>
          <cell r="Y531">
            <v>0</v>
          </cell>
          <cell r="Z531">
            <v>0</v>
          </cell>
          <cell r="AA531">
            <v>182570</v>
          </cell>
          <cell r="AB531">
            <v>0</v>
          </cell>
          <cell r="AC531">
            <v>245594.73950113603</v>
          </cell>
          <cell r="AD531">
            <v>185815.56641021106</v>
          </cell>
          <cell r="AE531">
            <v>217609.73554615001</v>
          </cell>
          <cell r="AF531">
            <v>344186.58055443107</v>
          </cell>
          <cell r="AG531">
            <v>251626.80469955498</v>
          </cell>
          <cell r="AH531">
            <v>269931.49134199804</v>
          </cell>
          <cell r="AI531">
            <v>294268.5489892739</v>
          </cell>
        </row>
        <row r="532">
          <cell r="A532" t="str">
            <v>EmTeckningsoptQ</v>
          </cell>
          <cell r="B532" t="str">
            <v>Omvärdering av aktier och andelar</v>
          </cell>
          <cell r="C532" t="str">
            <v>Emission av teckningsoptioner</v>
          </cell>
          <cell r="D532">
            <v>56656307.817550004</v>
          </cell>
          <cell r="E532">
            <v>0</v>
          </cell>
          <cell r="F532">
            <v>0</v>
          </cell>
          <cell r="G532">
            <v>2375</v>
          </cell>
          <cell r="H532">
            <v>0</v>
          </cell>
          <cell r="I532">
            <v>0</v>
          </cell>
          <cell r="J532">
            <v>0</v>
          </cell>
          <cell r="K532">
            <v>5033</v>
          </cell>
          <cell r="L532">
            <v>0</v>
          </cell>
          <cell r="M532">
            <v>0</v>
          </cell>
          <cell r="N532">
            <v>0</v>
          </cell>
          <cell r="O532">
            <v>7875.28</v>
          </cell>
          <cell r="P532">
            <v>0</v>
          </cell>
          <cell r="Q532">
            <v>0</v>
          </cell>
          <cell r="R532">
            <v>0</v>
          </cell>
          <cell r="S532">
            <v>4377.57</v>
          </cell>
          <cell r="T532">
            <v>0</v>
          </cell>
          <cell r="U532">
            <v>0</v>
          </cell>
          <cell r="V532">
            <v>0</v>
          </cell>
          <cell r="W532">
            <v>4637.4679999999998</v>
          </cell>
          <cell r="X532">
            <v>122138434.94178273</v>
          </cell>
          <cell r="Y532">
            <v>0</v>
          </cell>
          <cell r="Z532">
            <v>0</v>
          </cell>
          <cell r="AA532">
            <v>4380</v>
          </cell>
          <cell r="AB532">
            <v>0</v>
          </cell>
          <cell r="AC532">
            <v>159011474.04084116</v>
          </cell>
          <cell r="AD532">
            <v>174015846.3806802</v>
          </cell>
          <cell r="AE532">
            <v>191677853.80854613</v>
          </cell>
          <cell r="AF532">
            <v>204775125.7985644</v>
          </cell>
          <cell r="AG532">
            <v>234022097.10666952</v>
          </cell>
          <cell r="AH532">
            <v>252357301.73806199</v>
          </cell>
          <cell r="AI532">
            <v>263180659.09986928</v>
          </cell>
        </row>
        <row r="533">
          <cell r="A533" t="str">
            <v>SkuldFörsäkring</v>
          </cell>
          <cell r="B533" t="str">
            <v>Justerat eget kapital vid periodens ingång</v>
          </cell>
          <cell r="C533" t="str">
            <v>Periodens resultat inkl övrigt totalresultat</v>
          </cell>
          <cell r="D533">
            <v>42575831.149999999</v>
          </cell>
          <cell r="E533">
            <v>65177.902349499047</v>
          </cell>
          <cell r="F533">
            <v>55458.337736646885</v>
          </cell>
          <cell r="G533">
            <v>60701.758504857949</v>
          </cell>
          <cell r="H533">
            <v>68221.354433755347</v>
          </cell>
          <cell r="I533">
            <v>99065</v>
          </cell>
          <cell r="J533">
            <v>104001</v>
          </cell>
          <cell r="K533">
            <v>93600</v>
          </cell>
          <cell r="L533">
            <v>118309.23771125398</v>
          </cell>
          <cell r="M533">
            <v>98236.185455813189</v>
          </cell>
          <cell r="N533">
            <v>94139.752786687051</v>
          </cell>
          <cell r="O533">
            <v>105460.60629303113</v>
          </cell>
          <cell r="P533">
            <v>101081.28018331237</v>
          </cell>
          <cell r="Q533">
            <v>103210.96480090257</v>
          </cell>
          <cell r="R533">
            <v>88550.08623001723</v>
          </cell>
          <cell r="S533">
            <v>88729.565425029054</v>
          </cell>
          <cell r="T533">
            <v>98051.268368136123</v>
          </cell>
          <cell r="U533">
            <v>105820.03650058458</v>
          </cell>
          <cell r="V533">
            <v>74942.713986327828</v>
          </cell>
          <cell r="W533">
            <v>101594.84409865843</v>
          </cell>
          <cell r="X533">
            <v>76153.68108383975</v>
          </cell>
          <cell r="Y533">
            <v>119595.50958079344</v>
          </cell>
          <cell r="Z533">
            <v>113109.48071837897</v>
          </cell>
          <cell r="AA533">
            <v>123296.16323254592</v>
          </cell>
          <cell r="AB533">
            <v>106045.00560183785</v>
          </cell>
          <cell r="AC533">
            <v>245861.76731484249</v>
          </cell>
          <cell r="AD533">
            <v>335927.72983907524</v>
          </cell>
          <cell r="AE533">
            <v>344240.6567759412</v>
          </cell>
          <cell r="AF533">
            <v>557132.85596257192</v>
          </cell>
          <cell r="AG533">
            <v>629461.24355512206</v>
          </cell>
          <cell r="AH533">
            <v>197907072.84714001</v>
          </cell>
          <cell r="AI533">
            <v>480193.0700272558</v>
          </cell>
        </row>
        <row r="534">
          <cell r="A534" t="str">
            <v>LeasSkulder</v>
          </cell>
          <cell r="B534" t="str">
            <v>Omvärdering av aktier och andelar</v>
          </cell>
          <cell r="C534" t="str">
            <v>Eget kapital vid periodens utgång</v>
          </cell>
          <cell r="D534">
            <v>793780.97202681995</v>
          </cell>
          <cell r="E534">
            <v>858958.874376319</v>
          </cell>
          <cell r="F534">
            <v>683426.79056614544</v>
          </cell>
          <cell r="G534">
            <v>746504.22507100343</v>
          </cell>
          <cell r="H534">
            <v>814726.12450476037</v>
          </cell>
          <cell r="I534">
            <v>711674.33780476125</v>
          </cell>
          <cell r="J534">
            <v>908850.14250574284</v>
          </cell>
          <cell r="K534">
            <v>1007482.2281739465</v>
          </cell>
          <cell r="L534">
            <v>1125792.103147076</v>
          </cell>
          <cell r="M534">
            <v>1224027.7775868396</v>
          </cell>
          <cell r="N534">
            <v>1093300.2932425006</v>
          </cell>
          <cell r="O534">
            <v>1206636.4085355313</v>
          </cell>
          <cell r="P534">
            <v>1307717.6887188442</v>
          </cell>
          <cell r="Q534">
            <v>1097619.9725197481</v>
          </cell>
          <cell r="R534">
            <v>1186169.2640309192</v>
          </cell>
          <cell r="S534">
            <v>1328942.3014559501</v>
          </cell>
          <cell r="T534">
            <v>1426993.898594087</v>
          </cell>
          <cell r="U534">
            <v>1249048.8137846694</v>
          </cell>
          <cell r="V534">
            <v>1323450.0547709977</v>
          </cell>
          <cell r="W534">
            <v>1538157.7988696485</v>
          </cell>
          <cell r="X534">
            <v>1614314.1789534898</v>
          </cell>
          <cell r="Y534">
            <v>1416032.4588544932</v>
          </cell>
          <cell r="Z534">
            <v>1529056.6531228703</v>
          </cell>
          <cell r="AA534">
            <v>1839273.1448753853</v>
          </cell>
          <cell r="AB534">
            <v>1945317.5084772552</v>
          </cell>
          <cell r="AC534">
            <v>2191179.221402111</v>
          </cell>
          <cell r="AD534">
            <v>2173440.6190311774</v>
          </cell>
          <cell r="AE534">
            <v>2517076.8942671176</v>
          </cell>
          <cell r="AF534">
            <v>3172676.197159688</v>
          </cell>
          <cell r="AG534">
            <v>3801611.1025038557</v>
          </cell>
          <cell r="AH534">
            <v>140313.973</v>
          </cell>
          <cell r="AI534">
            <v>4599239.82696022</v>
          </cell>
        </row>
        <row r="535">
          <cell r="A535" t="str">
            <v>InlAllm</v>
          </cell>
          <cell r="B535" t="str">
            <v>Nyemission (utnyttjande av teckningsoptioner)</v>
          </cell>
          <cell r="C535" t="str">
            <v>Check</v>
          </cell>
          <cell r="D535">
            <v>13004973.994999999</v>
          </cell>
          <cell r="E535">
            <v>0.42154682043474168</v>
          </cell>
          <cell r="F535">
            <v>-0.67600000009406358</v>
          </cell>
          <cell r="G535">
            <v>-0.5450000015553087</v>
          </cell>
          <cell r="H535">
            <v>0.78669999912381172</v>
          </cell>
          <cell r="I535">
            <v>-0.25470098154619336</v>
          </cell>
          <cell r="J535">
            <v>0.9143317963462323</v>
          </cell>
          <cell r="K535">
            <v>-0.63726187543943524</v>
          </cell>
          <cell r="L535">
            <v>0.5110160494223237</v>
          </cell>
          <cell r="M535">
            <v>-0.16286897379904985</v>
          </cell>
          <cell r="N535">
            <v>-0.22899999935179949</v>
          </cell>
          <cell r="O535">
            <v>0</v>
          </cell>
          <cell r="P535">
            <v>0</v>
          </cell>
          <cell r="Q535">
            <v>0.79471884621307254</v>
          </cell>
          <cell r="R535">
            <v>-1.862645149230957E-9</v>
          </cell>
          <cell r="S535">
            <v>-0.32877000072039664</v>
          </cell>
          <cell r="T535">
            <v>2.1000206470489502E-4</v>
          </cell>
          <cell r="U535">
            <v>541.47299999953248</v>
          </cell>
          <cell r="V535">
            <v>-93.43199999211356</v>
          </cell>
          <cell r="W535">
            <v>-2.6990000014193356</v>
          </cell>
          <cell r="X535">
            <v>10.771679789759219</v>
          </cell>
          <cell r="Y535">
            <v>85.286450001876801</v>
          </cell>
          <cell r="Z535">
            <v>29.671480030752718</v>
          </cell>
          <cell r="AA535">
            <v>0.6419999678619206</v>
          </cell>
          <cell r="AB535">
            <v>5.4389986908063293E-2</v>
          </cell>
          <cell r="AC535">
            <v>353666.33221000875</v>
          </cell>
          <cell r="AD535">
            <v>604.38154000090435</v>
          </cell>
          <cell r="AE535">
            <v>-98466.446929998696</v>
          </cell>
          <cell r="AF535">
            <v>526.33821095433086</v>
          </cell>
          <cell r="AG535">
            <v>131710.6044333363</v>
          </cell>
          <cell r="AH535">
            <v>48367826.80523999</v>
          </cell>
          <cell r="AI535">
            <v>-74069.237110010348</v>
          </cell>
        </row>
        <row r="536">
          <cell r="A536" t="str">
            <v>SkuldFörsäkring</v>
          </cell>
          <cell r="B536" t="str">
            <v>Emission av teckningsoptioner</v>
          </cell>
          <cell r="C536" t="str">
            <v>Skulder i försäkringsrörelsen</v>
          </cell>
          <cell r="D536">
            <v>42575831.149999999</v>
          </cell>
          <cell r="E536">
            <v>45936626.427000001</v>
          </cell>
          <cell r="F536">
            <v>49243654.300999999</v>
          </cell>
          <cell r="G536">
            <v>50192553.556000002</v>
          </cell>
          <cell r="H536">
            <v>50898376.564999998</v>
          </cell>
          <cell r="I536">
            <v>60265003.604999997</v>
          </cell>
          <cell r="J536">
            <v>61030716.417999998</v>
          </cell>
          <cell r="K536">
            <v>61011482.527999997</v>
          </cell>
          <cell r="L536">
            <v>66565929.232000001</v>
          </cell>
          <cell r="M536">
            <v>65828695.740000002</v>
          </cell>
          <cell r="N536">
            <v>67489859.017000005</v>
          </cell>
          <cell r="O536">
            <v>75439297.292999998</v>
          </cell>
          <cell r="P536">
            <v>75934175.174999997</v>
          </cell>
          <cell r="Q536">
            <v>81058927.562999994</v>
          </cell>
          <cell r="R536">
            <v>84884217.309</v>
          </cell>
          <cell r="S536">
            <v>87474476.625</v>
          </cell>
          <cell r="T536">
            <v>86040888.27211</v>
          </cell>
          <cell r="U536">
            <v>87891475.214509994</v>
          </cell>
          <cell r="V536">
            <v>93071153.615020007</v>
          </cell>
          <cell r="W536">
            <v>99290752.733339995</v>
          </cell>
          <cell r="X536">
            <v>86457895.041690007</v>
          </cell>
          <cell r="Y536">
            <v>98063712.045120001</v>
          </cell>
          <cell r="Z536">
            <v>105165965.88992</v>
          </cell>
          <cell r="AA536">
            <v>109778443.30351</v>
          </cell>
          <cell r="AB536">
            <v>116369977.48948</v>
          </cell>
          <cell r="AC536">
            <v>104183957.23969001</v>
          </cell>
          <cell r="AD536">
            <v>124619633.32902001</v>
          </cell>
          <cell r="AE536">
            <v>143311545.80179998</v>
          </cell>
          <cell r="AF536">
            <v>155932762.45195001</v>
          </cell>
          <cell r="AG536">
            <v>179687877.84298003</v>
          </cell>
          <cell r="AH536">
            <v>197907072.84714001</v>
          </cell>
          <cell r="AI536">
            <v>202478394.75676998</v>
          </cell>
        </row>
        <row r="537">
          <cell r="A537" t="str">
            <v>LeasSkulder</v>
          </cell>
          <cell r="B537" t="str">
            <v>Periodens resultat (tillika totalresultat)</v>
          </cell>
          <cell r="C537" t="str">
            <v>Förändring koncernens EK (kSEK) - YTD</v>
          </cell>
          <cell r="D537">
            <v>17281.153999999999</v>
          </cell>
          <cell r="E537">
            <v>17261.309999999998</v>
          </cell>
          <cell r="F537">
            <v>17261.309999999998</v>
          </cell>
          <cell r="G537">
            <v>17261.309999999998</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108141.239</v>
          </cell>
          <cell r="Z537">
            <v>100336.599</v>
          </cell>
          <cell r="AA537">
            <v>90639.59599999999</v>
          </cell>
          <cell r="AB537">
            <v>85508.496000000014</v>
          </cell>
          <cell r="AC537">
            <v>77253.083000000013</v>
          </cell>
          <cell r="AD537">
            <v>193340.774</v>
          </cell>
          <cell r="AE537">
            <v>183506.37299999999</v>
          </cell>
          <cell r="AF537">
            <v>170952.07800000001</v>
          </cell>
          <cell r="AG537">
            <v>149178.67600000001</v>
          </cell>
          <cell r="AH537">
            <v>140313.973</v>
          </cell>
          <cell r="AI537">
            <v>131405.2746</v>
          </cell>
        </row>
        <row r="538">
          <cell r="A538" t="str">
            <v>EKIBYTD</v>
          </cell>
          <cell r="B538" t="str">
            <v>Eget kapital vid periodens utgång</v>
          </cell>
          <cell r="C538" t="str">
            <v>Eget kapital vid periodens ingång</v>
          </cell>
          <cell r="D538">
            <v>186760.61300000001</v>
          </cell>
          <cell r="E538">
            <v>793780.97202681995</v>
          </cell>
          <cell r="F538">
            <v>793780.97202681995</v>
          </cell>
          <cell r="G538">
            <v>793780.97202681995</v>
          </cell>
          <cell r="H538">
            <v>793780.97202681995</v>
          </cell>
          <cell r="I538">
            <v>814725.33780476125</v>
          </cell>
          <cell r="J538">
            <v>814725.33780476125</v>
          </cell>
          <cell r="K538">
            <v>814725.33780476125</v>
          </cell>
          <cell r="L538">
            <v>814725.33780476125</v>
          </cell>
          <cell r="M538">
            <v>1125791.5921310266</v>
          </cell>
          <cell r="N538">
            <v>1125791.5921310266</v>
          </cell>
          <cell r="O538">
            <v>1125791.5921310266</v>
          </cell>
          <cell r="P538">
            <v>1125791.5921310266</v>
          </cell>
          <cell r="Q538">
            <v>1307717.6887188456</v>
          </cell>
          <cell r="R538">
            <v>1307717.6887188456</v>
          </cell>
          <cell r="S538">
            <v>1307717.6887188456</v>
          </cell>
          <cell r="T538">
            <v>1307717.6887188456</v>
          </cell>
          <cell r="U538">
            <v>1426993.8983840849</v>
          </cell>
          <cell r="V538">
            <v>1426993.8983840849</v>
          </cell>
          <cell r="W538">
            <v>1426993.8983840849</v>
          </cell>
          <cell r="X538">
            <v>1426993.8983840849</v>
          </cell>
          <cell r="Y538">
            <v>1614303.4072737</v>
          </cell>
          <cell r="Z538">
            <v>1614303.4072737</v>
          </cell>
          <cell r="AA538">
            <v>1614303.4072737</v>
          </cell>
          <cell r="AB538">
            <v>1614303.4072737</v>
          </cell>
          <cell r="AC538">
            <v>1945317.4540872683</v>
          </cell>
          <cell r="AD538">
            <v>1945317.4540872683</v>
          </cell>
          <cell r="AE538">
            <v>1945317.4540872683</v>
          </cell>
          <cell r="AF538">
            <v>1945317.4540872683</v>
          </cell>
          <cell r="AG538">
            <v>1837512.8891921022</v>
          </cell>
          <cell r="AH538">
            <v>1652665.0662699994</v>
          </cell>
          <cell r="AI538">
            <v>3172149.8589487337</v>
          </cell>
        </row>
        <row r="539">
          <cell r="A539" t="str">
            <v>ÖkadResIFRS9YTD</v>
          </cell>
          <cell r="B539" t="str">
            <v>Check</v>
          </cell>
          <cell r="C539" t="str">
            <v>Ökad reserv för befarade kreditförluster enligt IFRS 9</v>
          </cell>
          <cell r="D539">
            <v>77680.486000000004</v>
          </cell>
          <cell r="E539">
            <v>68380.84199999999</v>
          </cell>
          <cell r="F539">
            <v>72838.784999999989</v>
          </cell>
          <cell r="G539">
            <v>75924.428999999989</v>
          </cell>
          <cell r="H539">
            <v>91066.222999999998</v>
          </cell>
          <cell r="I539">
            <v>77337.737000000008</v>
          </cell>
          <cell r="J539">
            <v>82831.979459999988</v>
          </cell>
          <cell r="K539">
            <v>76527.210950000008</v>
          </cell>
          <cell r="L539">
            <v>92491.232000000004</v>
          </cell>
          <cell r="M539">
            <v>85121.200000000012</v>
          </cell>
          <cell r="N539">
            <v>94978.837000000014</v>
          </cell>
          <cell r="O539">
            <v>86033.303000000014</v>
          </cell>
          <cell r="P539">
            <v>89142.293000000005</v>
          </cell>
          <cell r="Q539">
            <v>87797.43</v>
          </cell>
          <cell r="R539">
            <v>100231.57565000001</v>
          </cell>
          <cell r="S539">
            <v>105959.78271</v>
          </cell>
          <cell r="T539">
            <v>107216.59943000002</v>
          </cell>
          <cell r="U539">
            <v>-2980.0309999999999</v>
          </cell>
          <cell r="V539">
            <v>-2980.0309999999999</v>
          </cell>
          <cell r="W539">
            <v>-2980.0309999999999</v>
          </cell>
          <cell r="X539">
            <v>-2980.0309999999999</v>
          </cell>
          <cell r="Y539">
            <v>0</v>
          </cell>
          <cell r="Z539">
            <v>0</v>
          </cell>
          <cell r="AA539">
            <v>0</v>
          </cell>
          <cell r="AB539">
            <v>0</v>
          </cell>
          <cell r="AC539">
            <v>0</v>
          </cell>
          <cell r="AD539">
            <v>0</v>
          </cell>
          <cell r="AE539">
            <v>0</v>
          </cell>
          <cell r="AF539">
            <v>0</v>
          </cell>
          <cell r="AG539">
            <v>0</v>
          </cell>
          <cell r="AH539">
            <v>170376.53894999999</v>
          </cell>
          <cell r="AI539">
            <v>0</v>
          </cell>
        </row>
        <row r="540">
          <cell r="A540" t="str">
            <v>VärderingOblYTD</v>
          </cell>
          <cell r="B540" t="str">
            <v>Eget kapital vid periodens utgång</v>
          </cell>
          <cell r="C540" t="str">
            <v>Värdering av obligationer enligt verkligt värde via övrigt totalresultat</v>
          </cell>
          <cell r="D540">
            <v>17281.153999999999</v>
          </cell>
          <cell r="E540">
            <v>17261.309999999998</v>
          </cell>
          <cell r="F540">
            <v>17261.309999999998</v>
          </cell>
          <cell r="G540">
            <v>17261.309999999998</v>
          </cell>
          <cell r="H540">
            <v>0</v>
          </cell>
          <cell r="I540">
            <v>0</v>
          </cell>
          <cell r="J540">
            <v>0</v>
          </cell>
          <cell r="K540">
            <v>0</v>
          </cell>
          <cell r="L540">
            <v>0</v>
          </cell>
          <cell r="M540">
            <v>0</v>
          </cell>
          <cell r="N540">
            <v>0</v>
          </cell>
          <cell r="O540">
            <v>0</v>
          </cell>
          <cell r="P540">
            <v>0</v>
          </cell>
          <cell r="Q540">
            <v>0</v>
          </cell>
          <cell r="R540">
            <v>0</v>
          </cell>
          <cell r="S540">
            <v>0</v>
          </cell>
          <cell r="T540">
            <v>0</v>
          </cell>
          <cell r="U540">
            <v>24308.0409</v>
          </cell>
          <cell r="V540">
            <v>24308.0409</v>
          </cell>
          <cell r="W540">
            <v>24308.0409</v>
          </cell>
          <cell r="X540">
            <v>24308.0409</v>
          </cell>
          <cell r="Y540">
            <v>0</v>
          </cell>
          <cell r="Z540">
            <v>0</v>
          </cell>
          <cell r="AA540">
            <v>0</v>
          </cell>
          <cell r="AB540">
            <v>0</v>
          </cell>
          <cell r="AC540">
            <v>0</v>
          </cell>
          <cell r="AD540">
            <v>0</v>
          </cell>
          <cell r="AE540">
            <v>0</v>
          </cell>
          <cell r="AF540">
            <v>0</v>
          </cell>
          <cell r="AG540">
            <v>0</v>
          </cell>
          <cell r="AH540">
            <v>0</v>
          </cell>
          <cell r="AI540">
            <v>0</v>
          </cell>
        </row>
        <row r="541">
          <cell r="A541" t="str">
            <v>EfterstSkulder</v>
          </cell>
          <cell r="B541" t="str">
            <v>Koncernens kassaflöde (kSEK) - Kvartal</v>
          </cell>
          <cell r="C541" t="str">
            <v>Omvärdering av aktier och andelar</v>
          </cell>
          <cell r="D541">
            <v>0</v>
          </cell>
          <cell r="E541">
            <v>0</v>
          </cell>
          <cell r="F541">
            <v>0</v>
          </cell>
          <cell r="G541">
            <v>0</v>
          </cell>
          <cell r="H541">
            <v>0</v>
          </cell>
          <cell r="I541">
            <v>0</v>
          </cell>
          <cell r="J541">
            <v>0</v>
          </cell>
          <cell r="K541">
            <v>0</v>
          </cell>
          <cell r="L541">
            <v>99251.407999999996</v>
          </cell>
          <cell r="M541">
            <v>99289.471999999994</v>
          </cell>
          <cell r="N541">
            <v>99327.535999999993</v>
          </cell>
          <cell r="O541">
            <v>99152.245999999999</v>
          </cell>
          <cell r="P541">
            <v>99203.114000000001</v>
          </cell>
          <cell r="Q541">
            <v>99253.976999999999</v>
          </cell>
          <cell r="R541">
            <v>99304.842000000004</v>
          </cell>
          <cell r="S541">
            <v>99355.706999999995</v>
          </cell>
          <cell r="T541">
            <v>99406.572530000005</v>
          </cell>
          <cell r="U541">
            <v>9867.2000000000007</v>
          </cell>
          <cell r="V541">
            <v>9867.2000000000007</v>
          </cell>
          <cell r="W541">
            <v>9867.2000000000007</v>
          </cell>
          <cell r="X541">
            <v>9867.2000000000007</v>
          </cell>
          <cell r="Y541">
            <v>0</v>
          </cell>
          <cell r="Z541">
            <v>0</v>
          </cell>
          <cell r="AA541">
            <v>0</v>
          </cell>
          <cell r="AB541">
            <v>0</v>
          </cell>
          <cell r="AC541">
            <v>0</v>
          </cell>
          <cell r="AD541">
            <v>0</v>
          </cell>
          <cell r="AE541">
            <v>0</v>
          </cell>
          <cell r="AF541">
            <v>0</v>
          </cell>
          <cell r="AG541">
            <v>0</v>
          </cell>
          <cell r="AH541">
            <v>0</v>
          </cell>
          <cell r="AI541">
            <v>0</v>
          </cell>
        </row>
        <row r="542">
          <cell r="A542" t="str">
            <v>JustEKIBYTD</v>
          </cell>
          <cell r="B542" t="str">
            <v>Den löpande verksamheten</v>
          </cell>
          <cell r="C542" t="str">
            <v>Justerat eget kapital vid periodens ingång</v>
          </cell>
          <cell r="D542">
            <v>793780.97202681995</v>
          </cell>
          <cell r="E542">
            <v>793780.97202681995</v>
          </cell>
          <cell r="F542">
            <v>793780.97202681995</v>
          </cell>
          <cell r="G542">
            <v>793780.97202681995</v>
          </cell>
          <cell r="H542">
            <v>793780.97202681995</v>
          </cell>
          <cell r="I542">
            <v>814725.33780476125</v>
          </cell>
          <cell r="J542">
            <v>814725.33780476125</v>
          </cell>
          <cell r="K542">
            <v>814725.33780476125</v>
          </cell>
          <cell r="L542">
            <v>814725.33780476125</v>
          </cell>
          <cell r="M542">
            <v>1125791.5921310266</v>
          </cell>
          <cell r="N542">
            <v>1125791.5921310266</v>
          </cell>
          <cell r="O542">
            <v>1125791.5921310266</v>
          </cell>
          <cell r="P542">
            <v>1125791.5921310266</v>
          </cell>
          <cell r="Q542">
            <v>1307717.6887188456</v>
          </cell>
          <cell r="R542">
            <v>1307717.6887188456</v>
          </cell>
          <cell r="S542">
            <v>1307717.6887188456</v>
          </cell>
          <cell r="T542">
            <v>1307717.6887188456</v>
          </cell>
          <cell r="U542">
            <v>1458189.1082840848</v>
          </cell>
          <cell r="V542">
            <v>1458189.1082840848</v>
          </cell>
          <cell r="W542">
            <v>1458189.1082840848</v>
          </cell>
          <cell r="X542">
            <v>1458189.1082840848</v>
          </cell>
          <cell r="Y542">
            <v>1614303.4072737</v>
          </cell>
          <cell r="Z542">
            <v>1614303.4072737</v>
          </cell>
          <cell r="AA542">
            <v>1614303.4072737</v>
          </cell>
          <cell r="AB542">
            <v>1614303.4072737</v>
          </cell>
          <cell r="AC542">
            <v>1945317.4540872683</v>
          </cell>
          <cell r="AD542">
            <v>1945317.4540872683</v>
          </cell>
          <cell r="AE542">
            <v>1945317.4540872683</v>
          </cell>
          <cell r="AF542">
            <v>1945317.4540872683</v>
          </cell>
          <cell r="AG542">
            <v>1837512.8891921022</v>
          </cell>
          <cell r="AH542">
            <v>4119046.7569329645</v>
          </cell>
          <cell r="AI542">
            <v>3172149.8589487337</v>
          </cell>
        </row>
        <row r="543">
          <cell r="A543" t="str">
            <v>LämnadUtdYTD</v>
          </cell>
          <cell r="B543" t="str">
            <v>Rörelseresultat före skatt</v>
          </cell>
          <cell r="C543" t="str">
            <v>Lämnad utdelning</v>
          </cell>
          <cell r="D543">
            <v>56656308.370026812</v>
          </cell>
          <cell r="E543">
            <v>0</v>
          </cell>
          <cell r="F543">
            <v>-230990</v>
          </cell>
          <cell r="G543">
            <v>-230990</v>
          </cell>
          <cell r="H543">
            <v>-230990</v>
          </cell>
          <cell r="I543">
            <v>-202116</v>
          </cell>
          <cell r="J543">
            <v>-202116</v>
          </cell>
          <cell r="K543">
            <v>-202116</v>
          </cell>
          <cell r="L543">
            <v>-202116</v>
          </cell>
          <cell r="M543">
            <v>0</v>
          </cell>
          <cell r="N543">
            <v>-308112.7</v>
          </cell>
          <cell r="O543">
            <v>-308112.7</v>
          </cell>
          <cell r="P543">
            <v>-308112.7</v>
          </cell>
          <cell r="Q543">
            <v>-313308.68099999998</v>
          </cell>
          <cell r="R543">
            <v>-313308.68099999998</v>
          </cell>
          <cell r="S543">
            <v>-313308.68099999998</v>
          </cell>
          <cell r="T543">
            <v>-313308.68099999998</v>
          </cell>
          <cell r="U543">
            <v>-314960.33100000001</v>
          </cell>
          <cell r="V543">
            <v>-314960.33100000001</v>
          </cell>
          <cell r="W543">
            <v>-314960.33100000001</v>
          </cell>
          <cell r="X543">
            <v>-314960.33100000001</v>
          </cell>
          <cell r="Y543">
            <v>-317866.45799999998</v>
          </cell>
          <cell r="Z543">
            <v>-317866.45799999998</v>
          </cell>
          <cell r="AA543">
            <v>-317866.45799999998</v>
          </cell>
          <cell r="AB543">
            <v>-317866.45799999998</v>
          </cell>
          <cell r="AC543">
            <v>0</v>
          </cell>
          <cell r="AD543">
            <v>0</v>
          </cell>
          <cell r="AE543">
            <v>0</v>
          </cell>
          <cell r="AF543">
            <v>0</v>
          </cell>
          <cell r="AG543">
            <v>0</v>
          </cell>
          <cell r="AH543">
            <v>252357301.98753294</v>
          </cell>
          <cell r="AI543">
            <v>0</v>
          </cell>
        </row>
        <row r="544">
          <cell r="A544" t="str">
            <v>NyemYTD</v>
          </cell>
          <cell r="B544" t="str">
            <v>Justering för poster som ej ingår i kassaflödet</v>
          </cell>
          <cell r="C544" t="str">
            <v>Nyemission (utnyttjande av teckningsoptioner)</v>
          </cell>
          <cell r="D544">
            <v>0</v>
          </cell>
          <cell r="E544">
            <v>0</v>
          </cell>
          <cell r="F544">
            <v>0</v>
          </cell>
          <cell r="G544">
            <v>0</v>
          </cell>
          <cell r="H544">
            <v>0</v>
          </cell>
          <cell r="I544">
            <v>0</v>
          </cell>
          <cell r="J544">
            <v>93174.55</v>
          </cell>
          <cell r="K544">
            <v>93174.55</v>
          </cell>
          <cell r="L544">
            <v>93174.55</v>
          </cell>
          <cell r="M544">
            <v>0</v>
          </cell>
          <cell r="N544">
            <v>83245.3</v>
          </cell>
          <cell r="O544">
            <v>83245.3</v>
          </cell>
          <cell r="P544">
            <v>83245.3</v>
          </cell>
          <cell r="Q544">
            <v>0</v>
          </cell>
          <cell r="R544">
            <v>0</v>
          </cell>
          <cell r="S544">
            <v>49665.902000000002</v>
          </cell>
          <cell r="T544">
            <v>49665.902000000002</v>
          </cell>
          <cell r="U544">
            <v>0</v>
          </cell>
          <cell r="V544">
            <v>0</v>
          </cell>
          <cell r="W544">
            <v>108382</v>
          </cell>
          <cell r="X544">
            <v>108382</v>
          </cell>
          <cell r="Y544">
            <v>0</v>
          </cell>
          <cell r="Z544">
            <v>0</v>
          </cell>
          <cell r="AA544">
            <v>182570</v>
          </cell>
          <cell r="AB544">
            <v>182570</v>
          </cell>
          <cell r="AC544">
            <v>0</v>
          </cell>
          <cell r="AD544">
            <v>0</v>
          </cell>
          <cell r="AE544">
            <v>0</v>
          </cell>
          <cell r="AF544">
            <v>0</v>
          </cell>
          <cell r="AG544">
            <v>0</v>
          </cell>
          <cell r="AH544">
            <v>0</v>
          </cell>
          <cell r="AI544">
            <v>0</v>
          </cell>
        </row>
        <row r="545">
          <cell r="A545" t="str">
            <v>EmTeckningsoptYTD</v>
          </cell>
          <cell r="B545" t="str">
            <v>Betald skatt</v>
          </cell>
          <cell r="C545" t="str">
            <v>Emission av teckningsoptioner</v>
          </cell>
          <cell r="D545">
            <v>793780.97202681995</v>
          </cell>
          <cell r="E545">
            <v>0</v>
          </cell>
          <cell r="F545">
            <v>0</v>
          </cell>
          <cell r="G545">
            <v>2375</v>
          </cell>
          <cell r="H545">
            <v>2375</v>
          </cell>
          <cell r="I545">
            <v>0</v>
          </cell>
          <cell r="J545">
            <v>0</v>
          </cell>
          <cell r="K545">
            <v>5033</v>
          </cell>
          <cell r="L545">
            <v>5033</v>
          </cell>
          <cell r="M545">
            <v>0</v>
          </cell>
          <cell r="N545">
            <v>0</v>
          </cell>
          <cell r="O545">
            <v>7875.28</v>
          </cell>
          <cell r="P545">
            <v>7875.28</v>
          </cell>
          <cell r="Q545">
            <v>0</v>
          </cell>
          <cell r="R545">
            <v>0</v>
          </cell>
          <cell r="S545">
            <v>4377.57</v>
          </cell>
          <cell r="T545">
            <v>4377.57</v>
          </cell>
          <cell r="U545">
            <v>0</v>
          </cell>
          <cell r="V545">
            <v>0</v>
          </cell>
          <cell r="W545">
            <v>4637.4679999999998</v>
          </cell>
          <cell r="X545">
            <v>4637.4679999999998</v>
          </cell>
          <cell r="Y545">
            <v>0</v>
          </cell>
          <cell r="Z545">
            <v>0</v>
          </cell>
          <cell r="AA545">
            <v>4380</v>
          </cell>
          <cell r="AB545">
            <v>4380</v>
          </cell>
          <cell r="AC545">
            <v>0</v>
          </cell>
          <cell r="AD545">
            <v>0</v>
          </cell>
          <cell r="AE545">
            <v>0</v>
          </cell>
          <cell r="AF545">
            <v>0</v>
          </cell>
          <cell r="AG545">
            <v>0</v>
          </cell>
          <cell r="AH545">
            <v>-0.24947094917297363</v>
          </cell>
          <cell r="AI545">
            <v>0</v>
          </cell>
        </row>
        <row r="546">
          <cell r="A546" t="str">
            <v>KFLöpVerksToSQ</v>
          </cell>
          <cell r="B546" t="str">
            <v>Förändringar i den löpande verksamhetens tillgångar och skulder</v>
          </cell>
          <cell r="C546" t="str">
            <v>Periodens resultat (tillika totalresultat)</v>
          </cell>
          <cell r="E546">
            <v>65177.902349499047</v>
          </cell>
          <cell r="F546">
            <v>120636.24008614596</v>
          </cell>
          <cell r="G546">
            <v>181337.99859100382</v>
          </cell>
          <cell r="H546">
            <v>249559.35302475921</v>
          </cell>
          <cell r="I546">
            <v>99065</v>
          </cell>
          <cell r="J546">
            <v>203066</v>
          </cell>
          <cell r="K546">
            <v>296666</v>
          </cell>
          <cell r="L546">
            <v>414975.23771125404</v>
          </cell>
          <cell r="M546">
            <v>98236.185455813189</v>
          </cell>
          <cell r="N546">
            <v>192375.93824250015</v>
          </cell>
          <cell r="O546">
            <v>297836.54453553143</v>
          </cell>
          <cell r="P546">
            <v>398917.82471884374</v>
          </cell>
          <cell r="Q546">
            <v>103210.96480090257</v>
          </cell>
          <cell r="R546">
            <v>191761.05103091983</v>
          </cell>
          <cell r="S546">
            <v>280490.61645594885</v>
          </cell>
          <cell r="T546">
            <v>378541.88482408482</v>
          </cell>
          <cell r="U546">
            <v>105820.03650058458</v>
          </cell>
          <cell r="V546">
            <v>180762.75048691247</v>
          </cell>
          <cell r="W546">
            <v>282357.5945855708</v>
          </cell>
          <cell r="X546">
            <v>358511.27566941071</v>
          </cell>
          <cell r="Y546">
            <v>119595.50958079344</v>
          </cell>
          <cell r="Z546">
            <v>232704.99029917247</v>
          </cell>
          <cell r="AA546">
            <v>356001.15353171824</v>
          </cell>
          <cell r="AB546">
            <v>462046.15913355607</v>
          </cell>
          <cell r="AC546">
            <v>245861.76731484249</v>
          </cell>
          <cell r="AD546">
            <v>581789.49715391779</v>
          </cell>
          <cell r="AE546">
            <v>926030.15392985928</v>
          </cell>
          <cell r="AF546">
            <v>1483163.0098924316</v>
          </cell>
          <cell r="AG546">
            <v>629461.24355512206</v>
          </cell>
          <cell r="AH546">
            <v>4293158.5009027096</v>
          </cell>
          <cell r="AI546">
            <v>1558493.314994822</v>
          </cell>
        </row>
        <row r="547">
          <cell r="A547" t="str">
            <v>ÖvrPrimärkapital</v>
          </cell>
          <cell r="B547" t="str">
            <v>Kassaflöde från den löpande verksamheten</v>
          </cell>
          <cell r="C547" t="str">
            <v>Eget kapital vid periodens utgång</v>
          </cell>
          <cell r="D547">
            <v>0</v>
          </cell>
          <cell r="E547">
            <v>858958.874376319</v>
          </cell>
          <cell r="F547">
            <v>683427.21211296588</v>
          </cell>
          <cell r="G547">
            <v>746503.97061782377</v>
          </cell>
          <cell r="H547">
            <v>814725.32505157916</v>
          </cell>
          <cell r="I547">
            <v>711674.33780476125</v>
          </cell>
          <cell r="J547">
            <v>908849.8878047613</v>
          </cell>
          <cell r="K547">
            <v>1007482.8878047613</v>
          </cell>
          <cell r="L547">
            <v>1125792.1255160153</v>
          </cell>
          <cell r="M547">
            <v>1224027.7775868396</v>
          </cell>
          <cell r="N547">
            <v>1093300.1303735268</v>
          </cell>
          <cell r="O547">
            <v>1206636.0166665581</v>
          </cell>
          <cell r="P547">
            <v>1307717.2968498704</v>
          </cell>
          <cell r="Q547">
            <v>1097619.9725197481</v>
          </cell>
          <cell r="R547">
            <v>1186170.0587497654</v>
          </cell>
          <cell r="S547">
            <v>1328943.0961747945</v>
          </cell>
          <cell r="T547">
            <v>1426994.3645429304</v>
          </cell>
          <cell r="U547">
            <v>1249048.8137846694</v>
          </cell>
          <cell r="V547">
            <v>1323991.5277709973</v>
          </cell>
          <cell r="W547">
            <v>1538605.8398696557</v>
          </cell>
          <cell r="X547">
            <v>1614759.5209534955</v>
          </cell>
          <cell r="Y547">
            <v>1416032.4588544932</v>
          </cell>
          <cell r="Z547">
            <v>1529141.9395728724</v>
          </cell>
          <cell r="AA547">
            <v>1839388.1028054182</v>
          </cell>
          <cell r="AB547">
            <v>1945433.108407256</v>
          </cell>
          <cell r="AC547">
            <v>2191179.221402111</v>
          </cell>
          <cell r="AD547">
            <v>2527106.9512411859</v>
          </cell>
          <cell r="AE547">
            <v>2871347.6080171275</v>
          </cell>
          <cell r="AF547">
            <v>3428480.4639796996</v>
          </cell>
          <cell r="AG547">
            <v>2466974.1327472245</v>
          </cell>
          <cell r="AH547">
            <v>0</v>
          </cell>
          <cell r="AI547">
            <v>4730643.1739435559</v>
          </cell>
        </row>
        <row r="548">
          <cell r="A548" t="str">
            <v>EKIBQ</v>
          </cell>
          <cell r="B548" t="str">
            <v>Investeringsverksamheten</v>
          </cell>
          <cell r="C548" t="str">
            <v>Check</v>
          </cell>
          <cell r="D548">
            <v>793780.97202681995</v>
          </cell>
          <cell r="E548">
            <v>0.42154682043474168</v>
          </cell>
          <cell r="F548">
            <v>-0.2544531796593219</v>
          </cell>
          <cell r="G548">
            <v>-0.7994531812146306</v>
          </cell>
          <cell r="H548">
            <v>-1.2753182090818882E-2</v>
          </cell>
          <cell r="I548">
            <v>-0.25470098154619336</v>
          </cell>
          <cell r="J548">
            <v>0.65963081480003893</v>
          </cell>
          <cell r="K548">
            <v>2.236893936060369E-2</v>
          </cell>
          <cell r="L548">
            <v>0.53338498878292739</v>
          </cell>
          <cell r="M548">
            <v>-0.16286897379904985</v>
          </cell>
          <cell r="N548">
            <v>-0.39186897315084934</v>
          </cell>
          <cell r="O548">
            <v>-0.39186897384934127</v>
          </cell>
          <cell r="P548">
            <v>-0.39186897524632514</v>
          </cell>
          <cell r="Q548">
            <v>0.79471884621307254</v>
          </cell>
          <cell r="R548">
            <v>0.79471884435042739</v>
          </cell>
          <cell r="S548">
            <v>0.46594884363003075</v>
          </cell>
          <cell r="T548">
            <v>0.466158845461905</v>
          </cell>
          <cell r="U548">
            <v>541.47299999953248</v>
          </cell>
          <cell r="V548">
            <v>448.04100000741892</v>
          </cell>
          <cell r="W548">
            <v>445.34200000576675</v>
          </cell>
          <cell r="X548">
            <v>456.11367979552597</v>
          </cell>
          <cell r="Y548">
            <v>85.286450001876801</v>
          </cell>
          <cell r="Z548">
            <v>114.95793003286235</v>
          </cell>
          <cell r="AA548">
            <v>115.59993000072427</v>
          </cell>
          <cell r="AB548">
            <v>115.65431998763233</v>
          </cell>
          <cell r="AC548">
            <v>353666.33221000875</v>
          </cell>
          <cell r="AD548">
            <v>354270.71375000942</v>
          </cell>
          <cell r="AE548">
            <v>255804.26682001119</v>
          </cell>
          <cell r="AF548">
            <v>256330.60503096599</v>
          </cell>
          <cell r="AG548">
            <v>-1202926.3653232949</v>
          </cell>
          <cell r="AH548">
            <v>4119046.7569329645</v>
          </cell>
          <cell r="AI548">
            <v>57334.109873325564</v>
          </cell>
        </row>
        <row r="549">
          <cell r="A549" t="str">
            <v>InvStat</v>
          </cell>
          <cell r="B549" t="str">
            <v>Förvärv och avyttringar av immateriella och materiella anläggningstillgångar</v>
          </cell>
          <cell r="C549" t="str">
            <v>Ökad reserv för befarade kreditförluster enligt IFRS 9</v>
          </cell>
          <cell r="D549"/>
          <cell r="E549">
            <v>0</v>
          </cell>
          <cell r="F549">
            <v>0</v>
          </cell>
          <cell r="G549">
            <v>0</v>
          </cell>
          <cell r="H549">
            <v>0</v>
          </cell>
          <cell r="I549">
            <v>0</v>
          </cell>
          <cell r="J549">
            <v>93174.55</v>
          </cell>
          <cell r="K549">
            <v>0</v>
          </cell>
          <cell r="L549">
            <v>0</v>
          </cell>
          <cell r="M549">
            <v>0</v>
          </cell>
          <cell r="N549">
            <v>83245.3</v>
          </cell>
          <cell r="O549">
            <v>0</v>
          </cell>
          <cell r="P549">
            <v>0</v>
          </cell>
          <cell r="Q549">
            <v>0</v>
          </cell>
          <cell r="R549">
            <v>0</v>
          </cell>
          <cell r="S549">
            <v>49665.902000000002</v>
          </cell>
          <cell r="T549">
            <v>0</v>
          </cell>
          <cell r="U549">
            <v>-2980.0309999999999</v>
          </cell>
          <cell r="V549">
            <v>0</v>
          </cell>
          <cell r="W549">
            <v>108382</v>
          </cell>
          <cell r="X549">
            <v>1431553.2148899937</v>
          </cell>
          <cell r="Y549">
            <v>0</v>
          </cell>
          <cell r="Z549">
            <v>0</v>
          </cell>
          <cell r="AA549">
            <v>182570</v>
          </cell>
          <cell r="AB549">
            <v>0</v>
          </cell>
          <cell r="AC549">
            <v>-4764901.7997199921</v>
          </cell>
          <cell r="AD549">
            <v>-2099532.4437100105</v>
          </cell>
          <cell r="AE549">
            <v>1219696.0216600418</v>
          </cell>
          <cell r="AF549">
            <v>2278561.2747233645</v>
          </cell>
          <cell r="AG549">
            <v>-2842921.6763700461</v>
          </cell>
          <cell r="AH549">
            <v>4547466.9518499663</v>
          </cell>
          <cell r="AI549">
            <v>545496.87140994915</v>
          </cell>
        </row>
        <row r="550">
          <cell r="A550" t="str">
            <v>Överskottslikviditet</v>
          </cell>
          <cell r="B550" t="str">
            <v>Investeringsverksamheten</v>
          </cell>
          <cell r="C550" t="str">
            <v>Koncernens kassaflöde (kSEK) - Kvartal</v>
          </cell>
          <cell r="D550"/>
          <cell r="E550">
            <v>0</v>
          </cell>
          <cell r="F550">
            <v>0</v>
          </cell>
          <cell r="G550">
            <v>2375</v>
          </cell>
          <cell r="H550">
            <v>0</v>
          </cell>
          <cell r="I550">
            <v>0</v>
          </cell>
          <cell r="J550">
            <v>0</v>
          </cell>
          <cell r="K550">
            <v>5033</v>
          </cell>
          <cell r="L550">
            <v>0</v>
          </cell>
          <cell r="M550">
            <v>0</v>
          </cell>
          <cell r="N550">
            <v>0</v>
          </cell>
          <cell r="O550">
            <v>7875.28</v>
          </cell>
          <cell r="P550">
            <v>0</v>
          </cell>
          <cell r="Q550">
            <v>0</v>
          </cell>
          <cell r="R550">
            <v>0</v>
          </cell>
          <cell r="S550">
            <v>4377.57</v>
          </cell>
          <cell r="T550">
            <v>0</v>
          </cell>
          <cell r="U550">
            <v>24308.0409</v>
          </cell>
          <cell r="V550">
            <v>0</v>
          </cell>
          <cell r="W550">
            <v>4637.4679999999998</v>
          </cell>
          <cell r="X550"/>
          <cell r="Y550">
            <v>0</v>
          </cell>
          <cell r="Z550">
            <v>0</v>
          </cell>
          <cell r="AA550">
            <v>4380</v>
          </cell>
          <cell r="AB550">
            <v>0</v>
          </cell>
          <cell r="AC550"/>
          <cell r="AD550"/>
          <cell r="AE550"/>
          <cell r="AF550"/>
          <cell r="AG550"/>
          <cell r="AH550"/>
          <cell r="AI550"/>
        </row>
        <row r="551">
          <cell r="A551" t="str">
            <v>InvStatQ</v>
          </cell>
          <cell r="B551" t="str">
            <v>Investering i belåningsbara statsskuldförbindelser</v>
          </cell>
          <cell r="C551" t="str">
            <v>Den löpande verksamheten</v>
          </cell>
          <cell r="D551"/>
          <cell r="E551"/>
          <cell r="F551"/>
          <cell r="G551"/>
          <cell r="H551"/>
          <cell r="I551"/>
          <cell r="J551"/>
          <cell r="K551"/>
          <cell r="L551"/>
          <cell r="M551"/>
          <cell r="N551"/>
          <cell r="O551"/>
          <cell r="P551"/>
          <cell r="Q551"/>
          <cell r="R551"/>
          <cell r="S551"/>
          <cell r="T551">
            <v>-10715.01269</v>
          </cell>
          <cell r="U551">
            <v>9867.2000000000007</v>
          </cell>
          <cell r="V551">
            <v>89919.135556327834</v>
          </cell>
          <cell r="W551">
            <v>132091.82632865844</v>
          </cell>
          <cell r="X551">
            <v>76348.677903839736</v>
          </cell>
          <cell r="Y551">
            <v>99964.260500793534</v>
          </cell>
          <cell r="Z551">
            <v>117460.23482837887</v>
          </cell>
          <cell r="AA551">
            <v>162524.45835254592</v>
          </cell>
          <cell r="AB551">
            <v>140066.74084183786</v>
          </cell>
          <cell r="AC551">
            <v>360894.54525484249</v>
          </cell>
          <cell r="AD551">
            <v>333194.45132907527</v>
          </cell>
          <cell r="AE551">
            <v>396460.49403594114</v>
          </cell>
          <cell r="AF551">
            <v>485939.21151161304</v>
          </cell>
          <cell r="AG551">
            <v>755741.80596512207</v>
          </cell>
          <cell r="AH551">
            <v>536350.43028244411</v>
          </cell>
          <cell r="AI551">
            <v>573950.12338725582</v>
          </cell>
        </row>
        <row r="552">
          <cell r="A552" t="str">
            <v>JustEKIBQ</v>
          </cell>
          <cell r="B552" t="str">
            <v>Investering i obligationer</v>
          </cell>
          <cell r="C552" t="str">
            <v>Rörelseresultat före skatt</v>
          </cell>
          <cell r="D552"/>
          <cell r="E552">
            <v>793780.97202681995</v>
          </cell>
          <cell r="F552">
            <v>858958.45282949856</v>
          </cell>
          <cell r="G552">
            <v>683427.46656614554</v>
          </cell>
          <cell r="H552">
            <v>746504.77007100498</v>
          </cell>
          <cell r="I552">
            <v>814725.33780476125</v>
          </cell>
          <cell r="J552">
            <v>711674.5925057428</v>
          </cell>
          <cell r="K552">
            <v>908849.2281739465</v>
          </cell>
          <cell r="L552">
            <v>1007482.8654358219</v>
          </cell>
          <cell r="M552">
            <v>1125791.5921310266</v>
          </cell>
          <cell r="N552">
            <v>1224027.9404558134</v>
          </cell>
          <cell r="O552">
            <v>1093300.5222425</v>
          </cell>
          <cell r="P552">
            <v>1206636.408535532</v>
          </cell>
          <cell r="Q552">
            <v>1307717.6887188456</v>
          </cell>
          <cell r="R552">
            <v>1097619.1778009019</v>
          </cell>
          <cell r="S552">
            <v>1186169.264030921</v>
          </cell>
          <cell r="T552">
            <v>1328942.6302259509</v>
          </cell>
          <cell r="U552">
            <v>119507.42088058458</v>
          </cell>
          <cell r="V552">
            <v>89919.135556327834</v>
          </cell>
          <cell r="W552">
            <v>132091.82632865844</v>
          </cell>
          <cell r="X552">
            <v>76348.677903839736</v>
          </cell>
          <cell r="Y552">
            <v>99964.260500793534</v>
          </cell>
          <cell r="Z552">
            <v>117460.23482837887</v>
          </cell>
          <cell r="AA552">
            <v>162524.45835254592</v>
          </cell>
          <cell r="AB552">
            <v>140066.74084183786</v>
          </cell>
          <cell r="AC552">
            <v>360894.54525484249</v>
          </cell>
          <cell r="AD552">
            <v>333194.45132907527</v>
          </cell>
          <cell r="AE552">
            <v>396460.49403594114</v>
          </cell>
          <cell r="AF552">
            <v>485939.21151161304</v>
          </cell>
          <cell r="AG552">
            <v>755741.80596512207</v>
          </cell>
          <cell r="AH552">
            <v>536350.43028244411</v>
          </cell>
          <cell r="AI552">
            <v>573950.12338725582</v>
          </cell>
        </row>
        <row r="553">
          <cell r="A553" t="str">
            <v>JustEjKFQ</v>
          </cell>
          <cell r="B553" t="str">
            <v>Kassaflöde från investeringsverksamheten</v>
          </cell>
          <cell r="C553" t="str">
            <v>Justering för poster som ej ingår i kassaflödet</v>
          </cell>
          <cell r="D553"/>
          <cell r="E553">
            <v>793780.97202681995</v>
          </cell>
          <cell r="F553">
            <v>858958.45282949856</v>
          </cell>
          <cell r="G553">
            <v>683427.46656614554</v>
          </cell>
          <cell r="H553">
            <v>746504.77007100498</v>
          </cell>
          <cell r="I553">
            <v>814725.33780476125</v>
          </cell>
          <cell r="J553">
            <v>711674.5925057428</v>
          </cell>
          <cell r="K553">
            <v>908849.2281739465</v>
          </cell>
          <cell r="L553">
            <v>1007482.8654358219</v>
          </cell>
          <cell r="M553">
            <v>1125791.5921310266</v>
          </cell>
          <cell r="N553">
            <v>1224027.9404558134</v>
          </cell>
          <cell r="O553">
            <v>1093300.5222425</v>
          </cell>
          <cell r="P553">
            <v>1206636.408535532</v>
          </cell>
          <cell r="Q553">
            <v>1307717.6887188456</v>
          </cell>
          <cell r="R553">
            <v>1097619.1778009019</v>
          </cell>
          <cell r="S553">
            <v>1186169.264030921</v>
          </cell>
          <cell r="T553">
            <v>1328942.6302259509</v>
          </cell>
          <cell r="U553">
            <v>4711.5806700000003</v>
          </cell>
          <cell r="V553">
            <v>4839.2101499999999</v>
          </cell>
          <cell r="W553">
            <v>4931.2829600000168</v>
          </cell>
          <cell r="X553">
            <v>5174.525420000009</v>
          </cell>
          <cell r="Y553">
            <v>6316.7532700000002</v>
          </cell>
          <cell r="Z553">
            <v>5872.7995899999933</v>
          </cell>
          <cell r="AA553">
            <v>5812.2800300000035</v>
          </cell>
          <cell r="AB553">
            <v>13840.672260000181</v>
          </cell>
          <cell r="AC553">
            <v>14797.28838</v>
          </cell>
          <cell r="AD553">
            <v>27082.541839999998</v>
          </cell>
          <cell r="AE553">
            <v>14051.20695999999</v>
          </cell>
          <cell r="AF553">
            <v>22696.10454</v>
          </cell>
          <cell r="AG553">
            <v>17772.686979999999</v>
          </cell>
          <cell r="AH553">
            <v>18011.716320000487</v>
          </cell>
          <cell r="AI553">
            <v>18383.606220000409</v>
          </cell>
        </row>
        <row r="554">
          <cell r="A554" t="str">
            <v>KFBetaldSkattQ</v>
          </cell>
          <cell r="B554" t="str">
            <v>Finansieringsverksamheten</v>
          </cell>
          <cell r="C554" t="str">
            <v>Betald skatt</v>
          </cell>
          <cell r="D554"/>
          <cell r="E554">
            <v>0</v>
          </cell>
          <cell r="F554">
            <v>0</v>
          </cell>
          <cell r="G554">
            <v>0</v>
          </cell>
          <cell r="H554">
            <v>0</v>
          </cell>
          <cell r="I554">
            <v>0</v>
          </cell>
          <cell r="J554">
            <v>93174.55</v>
          </cell>
          <cell r="K554">
            <v>0</v>
          </cell>
          <cell r="L554">
            <v>0</v>
          </cell>
          <cell r="M554">
            <v>0</v>
          </cell>
          <cell r="N554">
            <v>83245.3</v>
          </cell>
          <cell r="O554">
            <v>0</v>
          </cell>
          <cell r="P554">
            <v>0</v>
          </cell>
          <cell r="Q554">
            <v>0</v>
          </cell>
          <cell r="R554">
            <v>0</v>
          </cell>
          <cell r="S554">
            <v>49665.902000000002</v>
          </cell>
          <cell r="T554">
            <v>0</v>
          </cell>
          <cell r="U554">
            <v>-94553.341760002004</v>
          </cell>
          <cell r="V554">
            <v>224170.83367000017</v>
          </cell>
          <cell r="W554">
            <v>56395.262619999827</v>
          </cell>
          <cell r="X554">
            <v>-182716.63879999981</v>
          </cell>
          <cell r="Y554">
            <v>-90446.952910000007</v>
          </cell>
          <cell r="Z554">
            <v>-61516.240350000007</v>
          </cell>
          <cell r="AA554">
            <v>-19333.964059999904</v>
          </cell>
          <cell r="AB554">
            <v>1030038.0647299999</v>
          </cell>
          <cell r="AC554">
            <v>480700.84512000065</v>
          </cell>
          <cell r="AD554">
            <v>-884468.03193000064</v>
          </cell>
          <cell r="AE554">
            <v>1080866.7119700001</v>
          </cell>
          <cell r="AF554">
            <v>237786.12626999989</v>
          </cell>
          <cell r="AG554">
            <v>-1509573.3843700001</v>
          </cell>
          <cell r="AH554">
            <v>-1163302.0348000003</v>
          </cell>
          <cell r="AI554">
            <v>-338025.27865999978</v>
          </cell>
        </row>
        <row r="555">
          <cell r="A555" t="str">
            <v>KFLöpVerksToSQ</v>
          </cell>
          <cell r="B555" t="str">
            <v>Amortering leasingskulder</v>
          </cell>
          <cell r="C555" t="str">
            <v>Förändringar i den löpande verksamhetens tillgångar och skulder</v>
          </cell>
          <cell r="D555"/>
          <cell r="E555">
            <v>0</v>
          </cell>
          <cell r="F555">
            <v>0</v>
          </cell>
          <cell r="G555">
            <v>2375</v>
          </cell>
          <cell r="H555">
            <v>0</v>
          </cell>
          <cell r="I555">
            <v>0</v>
          </cell>
          <cell r="J555">
            <v>0</v>
          </cell>
          <cell r="K555">
            <v>5033</v>
          </cell>
          <cell r="L555">
            <v>0</v>
          </cell>
          <cell r="M555">
            <v>0</v>
          </cell>
          <cell r="N555">
            <v>0</v>
          </cell>
          <cell r="O555">
            <v>7875.28</v>
          </cell>
          <cell r="P555">
            <v>0</v>
          </cell>
          <cell r="Q555">
            <v>0</v>
          </cell>
          <cell r="R555">
            <v>0</v>
          </cell>
          <cell r="S555">
            <v>4377.57</v>
          </cell>
          <cell r="T555">
            <v>0</v>
          </cell>
          <cell r="U555">
            <v>1383124.0609694188</v>
          </cell>
          <cell r="V555">
            <v>-338833.4900573265</v>
          </cell>
          <cell r="W555">
            <v>1667071.6583313413</v>
          </cell>
          <cell r="X555">
            <v>1743100.3143059576</v>
          </cell>
          <cell r="Y555">
            <v>1415719.1540292001</v>
          </cell>
          <cell r="Z555">
            <v>985901.36312166904</v>
          </cell>
          <cell r="AA555">
            <v>-593777.504632583</v>
          </cell>
          <cell r="AB555">
            <v>-988825.54195186216</v>
          </cell>
          <cell r="AC555">
            <v>11728703.426435167</v>
          </cell>
          <cell r="AD555">
            <v>-4240710.7609590665</v>
          </cell>
          <cell r="AE555">
            <v>-3590910.8566759517</v>
          </cell>
          <cell r="AF555">
            <v>473274.57933842886</v>
          </cell>
          <cell r="AG555">
            <v>3014620.1661482425</v>
          </cell>
          <cell r="AH555">
            <v>-2233981.7881724904</v>
          </cell>
          <cell r="AI555">
            <v>4293158.5009027096</v>
          </cell>
        </row>
        <row r="556">
          <cell r="A556" t="str">
            <v>KFLöpVerksQ</v>
          </cell>
          <cell r="B556" t="str">
            <v>Utdelning kontant</v>
          </cell>
          <cell r="C556" t="str">
            <v>Kassaflöde från den löpande verksamheten</v>
          </cell>
          <cell r="D556"/>
          <cell r="E556"/>
          <cell r="F556"/>
          <cell r="G556"/>
          <cell r="H556"/>
          <cell r="I556"/>
          <cell r="J556"/>
          <cell r="K556"/>
          <cell r="L556"/>
          <cell r="M556"/>
          <cell r="N556"/>
          <cell r="O556"/>
          <cell r="P556"/>
          <cell r="Q556"/>
          <cell r="R556"/>
          <cell r="S556"/>
          <cell r="T556">
            <v>-314960.33100000001</v>
          </cell>
          <cell r="U556">
            <v>1412789.7207600013</v>
          </cell>
          <cell r="V556">
            <v>-19904.310680998489</v>
          </cell>
          <cell r="W556">
            <v>1860490.0302399995</v>
          </cell>
          <cell r="X556">
            <v>1641906.8788297975</v>
          </cell>
          <cell r="Y556">
            <v>1431553.2148899937</v>
          </cell>
          <cell r="Z556">
            <v>1047718.1571900479</v>
          </cell>
          <cell r="AA556">
            <v>-444774.73031003703</v>
          </cell>
          <cell r="AB556">
            <v>195119.93587997579</v>
          </cell>
          <cell r="AC556">
            <v>12585096.105190011</v>
          </cell>
          <cell r="AD556">
            <v>-4764901.7997199921</v>
          </cell>
          <cell r="AE556">
            <v>-2099532.4437100105</v>
          </cell>
          <cell r="AF556">
            <v>1219696.0216600418</v>
          </cell>
          <cell r="AG556">
            <v>2278561.2747233645</v>
          </cell>
          <cell r="AH556">
            <v>-2842921.6763700461</v>
          </cell>
          <cell r="AI556">
            <v>4547466.9518499663</v>
          </cell>
        </row>
        <row r="557">
          <cell r="A557" t="str">
            <v>JustEKIBQ</v>
          </cell>
          <cell r="B557" t="str">
            <v>Förlagslån</v>
          </cell>
          <cell r="C557" t="str">
            <v>Investeringsverksamheten</v>
          </cell>
          <cell r="D557"/>
          <cell r="E557">
            <v>793780.97202681995</v>
          </cell>
          <cell r="F557">
            <v>858958.45282949856</v>
          </cell>
          <cell r="G557">
            <v>683427.46656614554</v>
          </cell>
          <cell r="H557">
            <v>746504.77007100498</v>
          </cell>
          <cell r="I557">
            <v>814725.33780476125</v>
          </cell>
          <cell r="J557">
            <v>711674.5925057428</v>
          </cell>
          <cell r="K557">
            <v>908849.2281739465</v>
          </cell>
          <cell r="L557">
            <v>1007482.8654358219</v>
          </cell>
          <cell r="M557">
            <v>1125791.5921310266</v>
          </cell>
          <cell r="N557">
            <v>1224027.9404558134</v>
          </cell>
          <cell r="O557">
            <v>1093300.5222425</v>
          </cell>
          <cell r="P557">
            <v>1206636.408535532</v>
          </cell>
          <cell r="Q557">
            <v>1307717.6887188456</v>
          </cell>
          <cell r="R557">
            <v>1097619.1778009019</v>
          </cell>
          <cell r="S557">
            <v>1186169.264030921</v>
          </cell>
          <cell r="T557">
            <v>1328942.6302259509</v>
          </cell>
          <cell r="U557">
            <v>1458189.1082840848</v>
          </cell>
          <cell r="V557">
            <v>1248507.3407846699</v>
          </cell>
          <cell r="W557">
            <v>1323543.4867709898</v>
          </cell>
          <cell r="X557">
            <v>1538160.4978696499</v>
          </cell>
          <cell r="Y557">
            <v>1614303.4072737</v>
          </cell>
          <cell r="Z557">
            <v>1415947.1724044913</v>
          </cell>
          <cell r="AA557">
            <v>1529026.9816428395</v>
          </cell>
          <cell r="AB557">
            <v>1839272.5028754175</v>
          </cell>
          <cell r="AC557">
            <v>1945317.4540872683</v>
          </cell>
          <cell r="AD557">
            <v>1837512.8891921022</v>
          </cell>
          <cell r="AE557">
            <v>2172836.2374911765</v>
          </cell>
          <cell r="AF557">
            <v>2615543.3411971163</v>
          </cell>
          <cell r="AG557">
            <v>3172149.8589487337</v>
          </cell>
          <cell r="AH557">
            <v>-32673.14799999999</v>
          </cell>
          <cell r="AI557">
            <v>4119046.7569329645</v>
          </cell>
        </row>
        <row r="558">
          <cell r="A558" t="str">
            <v>FörvAvyImmMatAnltillgQ</v>
          </cell>
          <cell r="B558" t="str">
            <v>Nyemission</v>
          </cell>
          <cell r="C558" t="str">
            <v>Förvärv och avyttringar av immateriella och materiella anläggningstillgångar</v>
          </cell>
          <cell r="D558"/>
          <cell r="E558">
            <v>0</v>
          </cell>
          <cell r="F558">
            <v>-230990</v>
          </cell>
          <cell r="G558">
            <v>0</v>
          </cell>
          <cell r="H558">
            <v>0</v>
          </cell>
          <cell r="I558">
            <v>-202116</v>
          </cell>
          <cell r="J558">
            <v>0</v>
          </cell>
          <cell r="K558">
            <v>0</v>
          </cell>
          <cell r="L558">
            <v>0</v>
          </cell>
          <cell r="M558">
            <v>0</v>
          </cell>
          <cell r="N558">
            <v>-308112.7</v>
          </cell>
          <cell r="O558">
            <v>0</v>
          </cell>
          <cell r="P558">
            <v>0</v>
          </cell>
          <cell r="Q558">
            <v>-313308.68099999998</v>
          </cell>
          <cell r="R558">
            <v>0</v>
          </cell>
          <cell r="S558">
            <v>0</v>
          </cell>
          <cell r="T558">
            <v>0</v>
          </cell>
          <cell r="U558">
            <v>-10715.01269</v>
          </cell>
          <cell r="V558">
            <v>-4497.864189999993</v>
          </cell>
          <cell r="W558">
            <v>-3702.9552100000292</v>
          </cell>
          <cell r="X558">
            <v>-6514</v>
          </cell>
          <cell r="Y558">
            <v>-1582.2248400000001</v>
          </cell>
          <cell r="Z558">
            <v>-1941.0139999999953</v>
          </cell>
          <cell r="AA558">
            <v>-1304.6147400000182</v>
          </cell>
          <cell r="AB558">
            <v>-4613.7580000000007</v>
          </cell>
          <cell r="AC558">
            <v>-6815.0317499999946</v>
          </cell>
          <cell r="AD558">
            <v>-25597.611049999963</v>
          </cell>
          <cell r="AE558">
            <v>-12735.154350000033</v>
          </cell>
          <cell r="AF558">
            <v>-17407.542120000009</v>
          </cell>
          <cell r="AG558">
            <v>-19014.914250000005</v>
          </cell>
          <cell r="AH558">
            <v>-32673.14799999999</v>
          </cell>
          <cell r="AI558">
            <v>-32229.15075000003</v>
          </cell>
        </row>
        <row r="559">
          <cell r="A559" t="str">
            <v>FörvAktAndQ</v>
          </cell>
          <cell r="B559" t="str">
            <v>Emission av teckningsoptioner</v>
          </cell>
          <cell r="C559" t="str">
            <v>Förvärv av aktier och andelar</v>
          </cell>
          <cell r="D559"/>
          <cell r="E559">
            <v>0</v>
          </cell>
          <cell r="F559">
            <v>0</v>
          </cell>
          <cell r="G559">
            <v>0</v>
          </cell>
          <cell r="H559">
            <v>0</v>
          </cell>
          <cell r="I559">
            <v>0</v>
          </cell>
          <cell r="J559">
            <v>93174.55</v>
          </cell>
          <cell r="K559">
            <v>0</v>
          </cell>
          <cell r="L559">
            <v>0</v>
          </cell>
          <cell r="M559">
            <v>0</v>
          </cell>
          <cell r="N559">
            <v>83245.3</v>
          </cell>
          <cell r="O559">
            <v>0</v>
          </cell>
          <cell r="P559">
            <v>0</v>
          </cell>
          <cell r="Q559">
            <v>0</v>
          </cell>
          <cell r="R559">
            <v>0</v>
          </cell>
          <cell r="S559">
            <v>49665.902000000002</v>
          </cell>
          <cell r="T559">
            <v>0</v>
          </cell>
          <cell r="U559">
            <v>0</v>
          </cell>
          <cell r="V559">
            <v>-1008</v>
          </cell>
          <cell r="W559">
            <v>-5000</v>
          </cell>
          <cell r="X559">
            <v>-39965</v>
          </cell>
          <cell r="Y559">
            <v>0</v>
          </cell>
          <cell r="Z559">
            <v>0</v>
          </cell>
          <cell r="AA559">
            <v>182570</v>
          </cell>
          <cell r="AB559">
            <v>0</v>
          </cell>
          <cell r="AC559">
            <v>353666.33221000875</v>
          </cell>
          <cell r="AD559">
            <v>604.38154000090435</v>
          </cell>
          <cell r="AE559">
            <v>-98466.446929998696</v>
          </cell>
          <cell r="AF559">
            <v>526.33821095433086</v>
          </cell>
          <cell r="AG559">
            <v>131710.6044333363</v>
          </cell>
          <cell r="AH559">
            <v>93000</v>
          </cell>
          <cell r="AI559">
            <v>-74069.237110010348</v>
          </cell>
        </row>
        <row r="560">
          <cell r="A560" t="str">
            <v>InvStatQ</v>
          </cell>
          <cell r="B560" t="str">
            <v>Kassaflöde från finansieringsverksamheten</v>
          </cell>
          <cell r="C560" t="str">
            <v>Investering i belåningsbara statsskuldförbindelser</v>
          </cell>
          <cell r="D560"/>
          <cell r="E560">
            <v>0</v>
          </cell>
          <cell r="F560">
            <v>0</v>
          </cell>
          <cell r="G560">
            <v>2375</v>
          </cell>
          <cell r="H560">
            <v>0</v>
          </cell>
          <cell r="I560">
            <v>0</v>
          </cell>
          <cell r="J560">
            <v>0</v>
          </cell>
          <cell r="K560">
            <v>5033</v>
          </cell>
          <cell r="L560">
            <v>0</v>
          </cell>
          <cell r="M560">
            <v>0</v>
          </cell>
          <cell r="N560">
            <v>0</v>
          </cell>
          <cell r="O560">
            <v>7875.28</v>
          </cell>
          <cell r="P560">
            <v>0</v>
          </cell>
          <cell r="Q560">
            <v>0</v>
          </cell>
          <cell r="R560">
            <v>0</v>
          </cell>
          <cell r="S560">
            <v>4377.57</v>
          </cell>
          <cell r="T560">
            <v>0</v>
          </cell>
          <cell r="U560">
            <v>0</v>
          </cell>
          <cell r="V560">
            <v>0</v>
          </cell>
          <cell r="W560">
            <v>4637.4679999999998</v>
          </cell>
          <cell r="X560">
            <v>203757.49000000209</v>
          </cell>
          <cell r="Y560">
            <v>0</v>
          </cell>
          <cell r="Z560">
            <v>0</v>
          </cell>
          <cell r="AA560">
            <v>4380</v>
          </cell>
          <cell r="AB560">
            <v>0</v>
          </cell>
          <cell r="AC560">
            <v>-7936000</v>
          </cell>
          <cell r="AD560">
            <v>6007000</v>
          </cell>
          <cell r="AE560">
            <v>842000</v>
          </cell>
          <cell r="AF560">
            <v>842000</v>
          </cell>
          <cell r="AG560">
            <v>-1276000</v>
          </cell>
          <cell r="AH560">
            <v>93000</v>
          </cell>
          <cell r="AI560">
            <v>-701000</v>
          </cell>
        </row>
        <row r="561">
          <cell r="A561" t="str">
            <v>InvOblQ</v>
          </cell>
          <cell r="B561" t="str">
            <v>Periodens kassaflöde</v>
          </cell>
          <cell r="C561" t="str">
            <v>Investering i obligationer</v>
          </cell>
          <cell r="D561"/>
          <cell r="E561">
            <v>793780.97202681995</v>
          </cell>
          <cell r="F561">
            <v>793780.97202681995</v>
          </cell>
          <cell r="G561">
            <v>793780.97202681995</v>
          </cell>
          <cell r="H561">
            <v>793780.97202681995</v>
          </cell>
          <cell r="I561">
            <v>814725.33780476125</v>
          </cell>
          <cell r="J561">
            <v>814725.33780476125</v>
          </cell>
          <cell r="K561">
            <v>814725.33780476125</v>
          </cell>
          <cell r="L561">
            <v>814725.33780476125</v>
          </cell>
          <cell r="M561">
            <v>1125791.5921310266</v>
          </cell>
          <cell r="N561">
            <v>1125791.5921310266</v>
          </cell>
          <cell r="O561">
            <v>1125791.5921310266</v>
          </cell>
          <cell r="P561">
            <v>1125791.5921310266</v>
          </cell>
          <cell r="Q561">
            <v>1307717.6887188456</v>
          </cell>
          <cell r="R561">
            <v>1307717.6887188456</v>
          </cell>
          <cell r="S561">
            <v>1307717.6887188456</v>
          </cell>
          <cell r="T561">
            <v>1307717.6887188456</v>
          </cell>
          <cell r="U561">
            <v>-665205.90800000005</v>
          </cell>
          <cell r="V561">
            <v>-248475.28600000101</v>
          </cell>
          <cell r="W561">
            <v>-1796083.1069999996</v>
          </cell>
          <cell r="X561">
            <v>203757.49000000209</v>
          </cell>
          <cell r="Y561">
            <v>-2556810.7049199999</v>
          </cell>
          <cell r="Z561">
            <v>-1183696.655080002</v>
          </cell>
          <cell r="AA561">
            <v>490727.12454999954</v>
          </cell>
          <cell r="AB561">
            <v>440324.41476000031</v>
          </cell>
          <cell r="AC561">
            <v>-5081306.8299999982</v>
          </cell>
          <cell r="AD561">
            <v>-803305.40699999942</v>
          </cell>
          <cell r="AE561">
            <v>47858.336469999442</v>
          </cell>
          <cell r="AF561">
            <v>199579.32521095921</v>
          </cell>
          <cell r="AG561">
            <v>482529.21700000187</v>
          </cell>
          <cell r="AH561">
            <v>666943.85084999842</v>
          </cell>
          <cell r="AI561">
            <v>-1944596.5080000013</v>
          </cell>
        </row>
        <row r="562">
          <cell r="A562" t="str">
            <v>KFInvQ</v>
          </cell>
          <cell r="B562" t="str">
            <v>Kassaflöde från finansieringsverksamheten</v>
          </cell>
          <cell r="C562" t="str">
            <v>Kassaflöde från investeringsverksamheten</v>
          </cell>
          <cell r="E562">
            <v>65177.902349499047</v>
          </cell>
          <cell r="F562">
            <v>55458.337736646885</v>
          </cell>
          <cell r="G562">
            <v>60701.758504857949</v>
          </cell>
          <cell r="H562">
            <v>68221.354433755347</v>
          </cell>
          <cell r="I562">
            <v>99065</v>
          </cell>
          <cell r="J562">
            <v>104001</v>
          </cell>
          <cell r="K562">
            <v>93600</v>
          </cell>
          <cell r="L562">
            <v>118309.23771125398</v>
          </cell>
          <cell r="M562">
            <v>98236.185455813189</v>
          </cell>
          <cell r="N562">
            <v>94139.752786687051</v>
          </cell>
          <cell r="O562">
            <v>105460.60629303113</v>
          </cell>
          <cell r="P562">
            <v>101081.28018331237</v>
          </cell>
          <cell r="Q562">
            <v>103210.96480090257</v>
          </cell>
          <cell r="R562">
            <v>88550.08623001723</v>
          </cell>
          <cell r="S562">
            <v>88729.565425029054</v>
          </cell>
          <cell r="T562">
            <v>98051.268368136123</v>
          </cell>
          <cell r="U562">
            <v>-675920.92069000006</v>
          </cell>
          <cell r="V562">
            <v>-253981.150190001</v>
          </cell>
          <cell r="W562">
            <v>-1804786.0622099997</v>
          </cell>
          <cell r="X562">
            <v>157278.49000000209</v>
          </cell>
          <cell r="Y562">
            <v>-2558392.9297599997</v>
          </cell>
          <cell r="Z562">
            <v>-1185637.669080002</v>
          </cell>
          <cell r="AA562">
            <v>489422.50980999955</v>
          </cell>
          <cell r="AB562">
            <v>435710.65676000033</v>
          </cell>
          <cell r="AC562">
            <v>-13024121.861749999</v>
          </cell>
          <cell r="AD562">
            <v>5178096.9819499999</v>
          </cell>
          <cell r="AE562">
            <v>877123.18211999931</v>
          </cell>
          <cell r="AF562">
            <v>1024171.7830909592</v>
          </cell>
          <cell r="AG562">
            <v>-812485.69724999811</v>
          </cell>
          <cell r="AH562">
            <v>727270.70284999837</v>
          </cell>
          <cell r="AI562">
            <v>-2677825.6587500013</v>
          </cell>
        </row>
        <row r="563">
          <cell r="A563" t="str">
            <v>ÖkadResIFRS9YTD</v>
          </cell>
          <cell r="B563" t="str">
            <v>Likvida medel vid periodens början</v>
          </cell>
          <cell r="C563" t="str">
            <v>Finansieringsverksamheten</v>
          </cell>
          <cell r="D563"/>
          <cell r="E563">
            <v>858958.874376319</v>
          </cell>
          <cell r="F563">
            <v>683426.79056614544</v>
          </cell>
          <cell r="G563">
            <v>746504.22507100343</v>
          </cell>
          <cell r="H563">
            <v>814726.12450476037</v>
          </cell>
          <cell r="I563">
            <v>711674.33780476125</v>
          </cell>
          <cell r="J563">
            <v>908850.14250574284</v>
          </cell>
          <cell r="K563">
            <v>1007482.2281739465</v>
          </cell>
          <cell r="L563">
            <v>1125792.103147076</v>
          </cell>
          <cell r="M563">
            <v>1224027.7775868396</v>
          </cell>
          <cell r="N563">
            <v>1093300.2932425006</v>
          </cell>
          <cell r="O563">
            <v>1206636.4085355313</v>
          </cell>
          <cell r="P563">
            <v>1307717.6887188442</v>
          </cell>
          <cell r="Q563">
            <v>1097619.9725197481</v>
          </cell>
          <cell r="R563">
            <v>1186169.2640309192</v>
          </cell>
          <cell r="S563">
            <v>1328942.3014559501</v>
          </cell>
          <cell r="T563">
            <v>1426993.898594087</v>
          </cell>
          <cell r="U563">
            <v>1249048.8137846694</v>
          </cell>
          <cell r="V563">
            <v>1323450.0547709977</v>
          </cell>
          <cell r="W563">
            <v>1538157.7988696485</v>
          </cell>
          <cell r="X563">
            <v>1614314.1789534898</v>
          </cell>
          <cell r="Y563">
            <v>1416032.4588544932</v>
          </cell>
          <cell r="Z563">
            <v>1529056.6531228703</v>
          </cell>
          <cell r="AA563">
            <v>1839273.1448753853</v>
          </cell>
          <cell r="AB563">
            <v>1945317.5084772552</v>
          </cell>
          <cell r="AC563">
            <v>2191179.221402111</v>
          </cell>
          <cell r="AD563">
            <v>2173440.6190311774</v>
          </cell>
          <cell r="AE563">
            <v>2517076.8942671176</v>
          </cell>
          <cell r="AF563">
            <v>3172676.197159688</v>
          </cell>
          <cell r="AG563">
            <v>3801611.1025038557</v>
          </cell>
          <cell r="AH563">
            <v>-9581.4159999999993</v>
          </cell>
          <cell r="AI563">
            <v>4599239.82696022</v>
          </cell>
        </row>
        <row r="564">
          <cell r="A564" t="str">
            <v>AmortleasQ</v>
          </cell>
          <cell r="B564" t="str">
            <v>Likvida medel vid periodens slut</v>
          </cell>
          <cell r="C564" t="str">
            <v>Amortering leasingskulder</v>
          </cell>
          <cell r="D564"/>
          <cell r="E564">
            <v>0.42154682043474168</v>
          </cell>
          <cell r="F564">
            <v>-0.67600000009406358</v>
          </cell>
          <cell r="G564">
            <v>-0.5450000015553087</v>
          </cell>
          <cell r="H564">
            <v>0.78669999912381172</v>
          </cell>
          <cell r="I564">
            <v>-0.25470098154619336</v>
          </cell>
          <cell r="J564">
            <v>0.9143317963462323</v>
          </cell>
          <cell r="K564">
            <v>-0.63726187543943524</v>
          </cell>
          <cell r="L564">
            <v>0.5110160494223237</v>
          </cell>
          <cell r="M564">
            <v>-0.16286897379904985</v>
          </cell>
          <cell r="N564">
            <v>-0.22899999935179949</v>
          </cell>
          <cell r="O564">
            <v>0</v>
          </cell>
          <cell r="P564">
            <v>0</v>
          </cell>
          <cell r="Q564">
            <v>0.79471884621307254</v>
          </cell>
          <cell r="R564">
            <v>-1.862645149230957E-9</v>
          </cell>
          <cell r="S564">
            <v>-0.32877000072039664</v>
          </cell>
          <cell r="T564">
            <v>2.1000206470489502E-4</v>
          </cell>
          <cell r="U564">
            <v>541.47299999953248</v>
          </cell>
          <cell r="V564">
            <v>-93.43199999211356</v>
          </cell>
          <cell r="W564">
            <v>-2.6990000014193356</v>
          </cell>
          <cell r="X564">
            <v>10.771679789759219</v>
          </cell>
          <cell r="Y564">
            <v>85.286450001876801</v>
          </cell>
          <cell r="Z564">
            <v>29.671480030752718</v>
          </cell>
          <cell r="AA564">
            <v>0.6419999678619206</v>
          </cell>
          <cell r="AB564">
            <v>5.4389986908063293E-2</v>
          </cell>
          <cell r="AC564">
            <v>-8636.0820000000003</v>
          </cell>
          <cell r="AD564">
            <v>-18785.031999999999</v>
          </cell>
          <cell r="AE564">
            <v>-12224.557000000001</v>
          </cell>
          <cell r="AF564">
            <v>-11162.569</v>
          </cell>
          <cell r="AG564">
            <v>-8000.262999999999</v>
          </cell>
          <cell r="AH564">
            <v>-9581.4159999999993</v>
          </cell>
          <cell r="AI564">
            <v>-9581.4159999999993</v>
          </cell>
        </row>
        <row r="565">
          <cell r="A565" t="str">
            <v>UtdQ</v>
          </cell>
          <cell r="B565" t="str">
            <v>Check</v>
          </cell>
          <cell r="C565" t="str">
            <v>Utdelning kontant</v>
          </cell>
          <cell r="D565"/>
          <cell r="E565"/>
          <cell r="F565"/>
          <cell r="G565"/>
          <cell r="H565"/>
          <cell r="I565"/>
          <cell r="J565"/>
          <cell r="K565"/>
          <cell r="L565"/>
          <cell r="M565"/>
          <cell r="N565"/>
          <cell r="O565"/>
          <cell r="P565"/>
          <cell r="Q565"/>
          <cell r="R565"/>
          <cell r="S565">
            <v>0</v>
          </cell>
          <cell r="T565">
            <v>1681194.9219799994</v>
          </cell>
          <cell r="U565">
            <v>-314960.33100000001</v>
          </cell>
          <cell r="V565">
            <v>0</v>
          </cell>
          <cell r="W565">
            <v>0</v>
          </cell>
          <cell r="X565">
            <v>0</v>
          </cell>
          <cell r="Y565">
            <v>-317866.45799999998</v>
          </cell>
          <cell r="Z565">
            <v>0</v>
          </cell>
          <cell r="AA565">
            <v>0</v>
          </cell>
          <cell r="AB565">
            <v>0</v>
          </cell>
          <cell r="AC565">
            <v>-353708.46386999998</v>
          </cell>
          <cell r="AD565">
            <v>0</v>
          </cell>
          <cell r="AE565">
            <v>0</v>
          </cell>
          <cell r="AF565">
            <v>0</v>
          </cell>
          <cell r="AG565">
            <v>-131710.90849999999</v>
          </cell>
          <cell r="AH565">
            <v>2875194.6020100019</v>
          </cell>
          <cell r="AI565">
            <v>0</v>
          </cell>
        </row>
        <row r="566">
          <cell r="A566" t="str">
            <v>FörlQ</v>
          </cell>
          <cell r="B566" t="str">
            <v>Likvida medel vid periodens slut</v>
          </cell>
          <cell r="C566" t="str">
            <v>Förlagslån</v>
          </cell>
          <cell r="E566">
            <v>793780.97202681995</v>
          </cell>
          <cell r="F566">
            <v>793780.97202681995</v>
          </cell>
          <cell r="G566">
            <v>793780.97202681995</v>
          </cell>
          <cell r="H566">
            <v>793780.97202681995</v>
          </cell>
          <cell r="I566">
            <v>814725.33780476125</v>
          </cell>
          <cell r="J566">
            <v>814725.33780476125</v>
          </cell>
          <cell r="K566">
            <v>814725.33780476125</v>
          </cell>
          <cell r="L566">
            <v>814725.33780476125</v>
          </cell>
          <cell r="M566">
            <v>1125791.5921310266</v>
          </cell>
          <cell r="N566">
            <v>1125791.5921310266</v>
          </cell>
          <cell r="O566">
            <v>1125791.5921310266</v>
          </cell>
          <cell r="P566">
            <v>1125791.5921310266</v>
          </cell>
          <cell r="Q566">
            <v>1307717.6887188456</v>
          </cell>
          <cell r="R566">
            <v>1307717.6887188456</v>
          </cell>
          <cell r="S566">
            <v>1307717.6887188456</v>
          </cell>
          <cell r="T566">
            <v>1307717.6887188456</v>
          </cell>
          <cell r="U566">
            <v>50.865209999988998</v>
          </cell>
          <cell r="V566">
            <v>50.865210000018124</v>
          </cell>
          <cell r="W566">
            <v>50.86520999998902</v>
          </cell>
          <cell r="X566">
            <v>50.865210000003572</v>
          </cell>
          <cell r="Y566">
            <v>50.865149999997797</v>
          </cell>
          <cell r="Z566">
            <v>50.865139999994426</v>
          </cell>
          <cell r="AA566">
            <v>50.865210000003572</v>
          </cell>
          <cell r="AB566">
            <v>50.865210000003572</v>
          </cell>
          <cell r="AC566">
            <v>50.865210000003572</v>
          </cell>
          <cell r="AD566">
            <v>50.86520999998902</v>
          </cell>
          <cell r="AE566">
            <v>50.865210000003572</v>
          </cell>
          <cell r="AF566">
            <v>-99966.08971</v>
          </cell>
          <cell r="AG566">
            <v>1837512.8891921022</v>
          </cell>
          <cell r="AH566">
            <v>4809323.9334099982</v>
          </cell>
          <cell r="AI566">
            <v>3172149.8589487337</v>
          </cell>
        </row>
        <row r="567">
          <cell r="A567" t="str">
            <v>KFNyemQ</v>
          </cell>
          <cell r="B567" t="str">
            <v>Ställda säkerheter vid periodens slut</v>
          </cell>
          <cell r="C567" t="str">
            <v>Nyemission</v>
          </cell>
          <cell r="D567"/>
          <cell r="E567">
            <v>793780.97202681995</v>
          </cell>
          <cell r="F567">
            <v>793780.97202681995</v>
          </cell>
          <cell r="G567">
            <v>793780.97202681995</v>
          </cell>
          <cell r="H567">
            <v>793780.97202681995</v>
          </cell>
          <cell r="I567">
            <v>814725.33780476125</v>
          </cell>
          <cell r="J567">
            <v>814725.33780476125</v>
          </cell>
          <cell r="K567">
            <v>814725.33780476125</v>
          </cell>
          <cell r="L567">
            <v>814725.33780476125</v>
          </cell>
          <cell r="M567">
            <v>1125791.5921310266</v>
          </cell>
          <cell r="N567">
            <v>1125791.5921310266</v>
          </cell>
          <cell r="O567">
            <v>1125791.5921310266</v>
          </cell>
          <cell r="P567">
            <v>1125791.5921310266</v>
          </cell>
          <cell r="Q567">
            <v>1307717.6887188456</v>
          </cell>
          <cell r="R567">
            <v>1307717.6887188456</v>
          </cell>
          <cell r="S567">
            <v>1307717.6887188456</v>
          </cell>
          <cell r="T567">
            <v>1307717.6887188456</v>
          </cell>
          <cell r="U567">
            <v>1426993.8983840849</v>
          </cell>
          <cell r="V567">
            <v>1426993.8983840849</v>
          </cell>
          <cell r="W567">
            <v>108382</v>
          </cell>
          <cell r="X567">
            <v>1426993.8983840849</v>
          </cell>
          <cell r="Y567">
            <v>1614303.4072737</v>
          </cell>
          <cell r="Z567">
            <v>1614303.4072737</v>
          </cell>
          <cell r="AA567">
            <v>182570</v>
          </cell>
          <cell r="AB567">
            <v>0</v>
          </cell>
          <cell r="AC567">
            <v>0</v>
          </cell>
          <cell r="AD567">
            <v>1945317.4540872683</v>
          </cell>
          <cell r="AE567">
            <v>100654.70600000001</v>
          </cell>
          <cell r="AF567">
            <v>1945317.4540872683</v>
          </cell>
          <cell r="AG567">
            <v>1837512.8891921022</v>
          </cell>
          <cell r="AH567">
            <v>-0.13569996878504753</v>
          </cell>
          <cell r="AI567">
            <v>62640</v>
          </cell>
        </row>
        <row r="568">
          <cell r="A568" t="str">
            <v>KFEmTOQ</v>
          </cell>
          <cell r="C568" t="str">
            <v>Emission av teckningsoptioner</v>
          </cell>
          <cell r="E568">
            <v>0</v>
          </cell>
          <cell r="F568">
            <v>0</v>
          </cell>
          <cell r="G568">
            <v>0</v>
          </cell>
          <cell r="H568">
            <v>0</v>
          </cell>
          <cell r="I568">
            <v>0</v>
          </cell>
          <cell r="J568">
            <v>93174.55</v>
          </cell>
          <cell r="K568">
            <v>93174.55</v>
          </cell>
          <cell r="L568">
            <v>93174.55</v>
          </cell>
          <cell r="M568">
            <v>0</v>
          </cell>
          <cell r="N568">
            <v>83245.3</v>
          </cell>
          <cell r="O568">
            <v>83245.3</v>
          </cell>
          <cell r="P568">
            <v>83245.3</v>
          </cell>
          <cell r="Q568">
            <v>0</v>
          </cell>
          <cell r="R568">
            <v>0</v>
          </cell>
          <cell r="S568">
            <v>49665.902000000002</v>
          </cell>
          <cell r="T568">
            <v>49665.902000000002</v>
          </cell>
          <cell r="U568">
            <v>-2980.0309999999999</v>
          </cell>
          <cell r="V568">
            <v>-2980.0309999999999</v>
          </cell>
          <cell r="W568">
            <v>4637.4679999999998</v>
          </cell>
          <cell r="X568">
            <v>-2980.0309999999999</v>
          </cell>
          <cell r="Y568">
            <v>0</v>
          </cell>
          <cell r="Z568">
            <v>0</v>
          </cell>
          <cell r="AA568">
            <v>4380</v>
          </cell>
          <cell r="AB568">
            <v>0</v>
          </cell>
          <cell r="AC568">
            <v>0</v>
          </cell>
          <cell r="AD568">
            <v>0</v>
          </cell>
          <cell r="AE568">
            <v>5837</v>
          </cell>
          <cell r="AF568">
            <v>0</v>
          </cell>
          <cell r="AG568">
            <v>0</v>
          </cell>
          <cell r="AH568">
            <v>-9581.4159999999993</v>
          </cell>
          <cell r="AI568">
            <v>11429.59</v>
          </cell>
        </row>
        <row r="569">
          <cell r="A569" t="str">
            <v>KFFinQ</v>
          </cell>
          <cell r="B569" t="str">
            <v>Koncernens kassaflöde (kSEK) - YTD</v>
          </cell>
          <cell r="C569" t="str">
            <v>Kassaflöde från finansieringsverksamheten</v>
          </cell>
          <cell r="E569">
            <v>0</v>
          </cell>
          <cell r="F569">
            <v>0</v>
          </cell>
          <cell r="G569">
            <v>2375</v>
          </cell>
          <cell r="H569">
            <v>2375</v>
          </cell>
          <cell r="I569">
            <v>0</v>
          </cell>
          <cell r="J569">
            <v>0</v>
          </cell>
          <cell r="K569">
            <v>5033</v>
          </cell>
          <cell r="L569">
            <v>5033</v>
          </cell>
          <cell r="M569">
            <v>0</v>
          </cell>
          <cell r="N569">
            <v>0</v>
          </cell>
          <cell r="O569">
            <v>7875.28</v>
          </cell>
          <cell r="P569">
            <v>7875.28</v>
          </cell>
          <cell r="Q569">
            <v>0</v>
          </cell>
          <cell r="R569">
            <v>0</v>
          </cell>
          <cell r="S569">
            <v>4377.57</v>
          </cell>
          <cell r="T569">
            <v>4377.57</v>
          </cell>
          <cell r="U569">
            <v>-314909.46579000005</v>
          </cell>
          <cell r="V569">
            <v>50.865210000018124</v>
          </cell>
          <cell r="W569">
            <v>113070.33320999998</v>
          </cell>
          <cell r="X569">
            <v>50.865210000003572</v>
          </cell>
          <cell r="Y569">
            <v>-317815.59285000002</v>
          </cell>
          <cell r="Z569">
            <v>50.865139999994426</v>
          </cell>
          <cell r="AA569">
            <v>187000.86521000002</v>
          </cell>
          <cell r="AB569">
            <v>50.865210000003572</v>
          </cell>
          <cell r="AC569">
            <v>-362293.68065999995</v>
          </cell>
          <cell r="AD569">
            <v>-18734.16679000001</v>
          </cell>
          <cell r="AE569">
            <v>94318.014210000008</v>
          </cell>
          <cell r="AF569">
            <v>-111128.65871</v>
          </cell>
          <cell r="AG569">
            <v>-139711.1715</v>
          </cell>
          <cell r="AH569">
            <v>-9581.4159999999993</v>
          </cell>
          <cell r="AI569">
            <v>64488.173999999999</v>
          </cell>
        </row>
        <row r="570">
          <cell r="A570" t="str">
            <v>KFPeriodQ</v>
          </cell>
          <cell r="B570" t="str">
            <v>Den löpande verksamheten</v>
          </cell>
          <cell r="C570" t="str">
            <v>Periodens kassaflöde</v>
          </cell>
          <cell r="U570">
            <v>421959.33428000123</v>
          </cell>
          <cell r="V570">
            <v>-273834.59566099948</v>
          </cell>
          <cell r="W570">
            <v>168774.30123999986</v>
          </cell>
          <cell r="X570">
            <v>1799236.2340397995</v>
          </cell>
          <cell r="Y570">
            <v>-1444655.307720006</v>
          </cell>
          <cell r="Z570">
            <v>-137868.64674995409</v>
          </cell>
          <cell r="AA570">
            <v>231648.64470996254</v>
          </cell>
          <cell r="AB570">
            <v>630881.45784997614</v>
          </cell>
          <cell r="AC570">
            <v>-801319.43721998844</v>
          </cell>
          <cell r="AD570">
            <v>394461.01544000785</v>
          </cell>
          <cell r="AE570">
            <v>-1128091.2473800112</v>
          </cell>
          <cell r="AF570">
            <v>2132739.1460410007</v>
          </cell>
          <cell r="AG570">
            <v>1326364.4059733665</v>
          </cell>
          <cell r="AH570">
            <v>-2125232.3895200482</v>
          </cell>
          <cell r="AI570">
            <v>1934129.4670999651</v>
          </cell>
        </row>
        <row r="571">
          <cell r="A571" t="str">
            <v>JustEKIBYTD</v>
          </cell>
          <cell r="B571" t="str">
            <v>Rörelseresultat före skatt</v>
          </cell>
          <cell r="C571" t="str">
            <v>Justerat eget kapital vid periodens ingång</v>
          </cell>
          <cell r="E571">
            <v>793780.97202681995</v>
          </cell>
          <cell r="F571">
            <v>793780.97202681995</v>
          </cell>
          <cell r="G571">
            <v>793780.97202681995</v>
          </cell>
          <cell r="H571">
            <v>793780.97202681995</v>
          </cell>
          <cell r="I571">
            <v>814725.33780476125</v>
          </cell>
          <cell r="J571">
            <v>814725.33780476125</v>
          </cell>
          <cell r="K571">
            <v>814725.33780476125</v>
          </cell>
          <cell r="L571">
            <v>814725.33780476125</v>
          </cell>
          <cell r="M571">
            <v>1125791.5921310266</v>
          </cell>
          <cell r="N571">
            <v>1125791.5921310266</v>
          </cell>
          <cell r="O571">
            <v>1125791.5921310266</v>
          </cell>
          <cell r="P571">
            <v>1125791.5921310266</v>
          </cell>
          <cell r="Q571">
            <v>1307717.6887188456</v>
          </cell>
          <cell r="R571">
            <v>1307717.6887188456</v>
          </cell>
          <cell r="S571">
            <v>1307717.6887188456</v>
          </cell>
          <cell r="T571">
            <v>1307717.6887188456</v>
          </cell>
          <cell r="U571">
            <v>1458189.1082840848</v>
          </cell>
          <cell r="V571">
            <v>1458189.1082840848</v>
          </cell>
          <cell r="W571">
            <v>1458189.1082840848</v>
          </cell>
          <cell r="X571">
            <v>1458189.1082840848</v>
          </cell>
          <cell r="Y571">
            <v>1614303.4072737</v>
          </cell>
          <cell r="Z571">
            <v>1614303.4072737</v>
          </cell>
          <cell r="AA571">
            <v>1614303.4072737</v>
          </cell>
          <cell r="AB571">
            <v>1614303.4072737</v>
          </cell>
          <cell r="AC571">
            <v>1945317.4540872683</v>
          </cell>
          <cell r="AD571">
            <v>1945317.4540872683</v>
          </cell>
          <cell r="AE571">
            <v>1945317.4540872683</v>
          </cell>
          <cell r="AF571">
            <v>1945317.4540872683</v>
          </cell>
          <cell r="AG571">
            <v>1837512.8891921022</v>
          </cell>
          <cell r="AH571">
            <v>1866042.3596348218</v>
          </cell>
          <cell r="AI571">
            <v>3172149.8589487337</v>
          </cell>
        </row>
        <row r="572">
          <cell r="A572" t="str">
            <v>LikvIBQ</v>
          </cell>
          <cell r="B572" t="str">
            <v>Justering för poster som ej ingår i kassaflödet</v>
          </cell>
          <cell r="C572" t="str">
            <v>Likvida medel vid periodens början</v>
          </cell>
          <cell r="E572">
            <v>0</v>
          </cell>
          <cell r="F572">
            <v>-230990</v>
          </cell>
          <cell r="G572">
            <v>-230990</v>
          </cell>
          <cell r="H572">
            <v>-230990</v>
          </cell>
          <cell r="I572">
            <v>-202116</v>
          </cell>
          <cell r="J572">
            <v>-202116</v>
          </cell>
          <cell r="K572">
            <v>-202116</v>
          </cell>
          <cell r="L572">
            <v>-202116</v>
          </cell>
          <cell r="M572">
            <v>0</v>
          </cell>
          <cell r="N572">
            <v>-308112.7</v>
          </cell>
          <cell r="O572">
            <v>-308112.7</v>
          </cell>
          <cell r="P572">
            <v>-308112.7</v>
          </cell>
          <cell r="Q572">
            <v>-313308.68099999998</v>
          </cell>
          <cell r="R572">
            <v>-313308.68099999998</v>
          </cell>
          <cell r="S572">
            <v>-313308.68099999998</v>
          </cell>
          <cell r="T572">
            <v>0</v>
          </cell>
          <cell r="U572">
            <v>1681194.9219799994</v>
          </cell>
          <cell r="V572">
            <v>2102612.8295500018</v>
          </cell>
          <cell r="W572">
            <v>1828871.7947299997</v>
          </cell>
          <cell r="X572">
            <v>1997648.9137399998</v>
          </cell>
          <cell r="Y572">
            <v>3796884.113559999</v>
          </cell>
          <cell r="Z572">
            <v>2352229.1235099994</v>
          </cell>
          <cell r="AA572">
            <v>2214360.0759999985</v>
          </cell>
          <cell r="AB572">
            <v>2446008.5804100009</v>
          </cell>
          <cell r="AC572">
            <v>3076889.6564500001</v>
          </cell>
          <cell r="AD572">
            <v>2275612.8938799994</v>
          </cell>
          <cell r="AE572">
            <v>2670030.9392800019</v>
          </cell>
          <cell r="AF572">
            <v>1541839.4607599997</v>
          </cell>
          <cell r="AG572">
            <v>3674588.852140001</v>
          </cell>
          <cell r="AH572">
            <v>5000427.0436100001</v>
          </cell>
          <cell r="AI572">
            <v>2875194.6020100019</v>
          </cell>
        </row>
        <row r="573">
          <cell r="A573" t="str">
            <v>LikvUBQ</v>
          </cell>
          <cell r="B573" t="str">
            <v>Betald skatt</v>
          </cell>
          <cell r="C573" t="str">
            <v>Likvida medel vid periodens slut</v>
          </cell>
          <cell r="E573">
            <v>0</v>
          </cell>
          <cell r="F573">
            <v>0</v>
          </cell>
          <cell r="G573">
            <v>0</v>
          </cell>
          <cell r="H573">
            <v>0</v>
          </cell>
          <cell r="I573">
            <v>0</v>
          </cell>
          <cell r="J573">
            <v>93174.55</v>
          </cell>
          <cell r="K573">
            <v>93174.55</v>
          </cell>
          <cell r="L573">
            <v>93174.55</v>
          </cell>
          <cell r="M573">
            <v>0</v>
          </cell>
          <cell r="N573">
            <v>83245.3</v>
          </cell>
          <cell r="O573">
            <v>83245.3</v>
          </cell>
          <cell r="P573">
            <v>83245.3</v>
          </cell>
          <cell r="Q573">
            <v>0</v>
          </cell>
          <cell r="R573">
            <v>0</v>
          </cell>
          <cell r="S573">
            <v>49665.902000000002</v>
          </cell>
          <cell r="T573">
            <v>1681194.9219799994</v>
          </cell>
          <cell r="U573">
            <v>2102612.8295500018</v>
          </cell>
          <cell r="V573">
            <v>1828871.7947299997</v>
          </cell>
          <cell r="W573">
            <v>1997648.9137399998</v>
          </cell>
          <cell r="X573">
            <v>3796884.113559999</v>
          </cell>
          <cell r="Y573">
            <v>2352229.1235099994</v>
          </cell>
          <cell r="Z573">
            <v>2214360.0759999985</v>
          </cell>
          <cell r="AA573">
            <v>2446008.5804100009</v>
          </cell>
          <cell r="AB573">
            <v>3076889.6564500001</v>
          </cell>
          <cell r="AC573">
            <v>2275612.8938799994</v>
          </cell>
          <cell r="AD573">
            <v>2670030.9392800019</v>
          </cell>
          <cell r="AE573">
            <v>1541839.4607599997</v>
          </cell>
          <cell r="AF573">
            <v>3674588.852140001</v>
          </cell>
          <cell r="AG573">
            <v>5000427.0436100001</v>
          </cell>
          <cell r="AH573">
            <v>2875194.6020100019</v>
          </cell>
          <cell r="AI573">
            <v>4809323.9334099982</v>
          </cell>
        </row>
        <row r="574">
          <cell r="A574" t="str">
            <v>EmTeckningsoptYTD</v>
          </cell>
          <cell r="B574" t="str">
            <v>Förändringar i den löpande verksamhetens tillgångar och skulder</v>
          </cell>
          <cell r="C574" t="str">
            <v>Check</v>
          </cell>
          <cell r="E574">
            <v>0</v>
          </cell>
          <cell r="F574">
            <v>0</v>
          </cell>
          <cell r="G574">
            <v>2375</v>
          </cell>
          <cell r="H574">
            <v>2375</v>
          </cell>
          <cell r="I574">
            <v>0</v>
          </cell>
          <cell r="J574">
            <v>0</v>
          </cell>
          <cell r="K574">
            <v>5033</v>
          </cell>
          <cell r="L574">
            <v>5033</v>
          </cell>
          <cell r="M574">
            <v>0</v>
          </cell>
          <cell r="N574">
            <v>0</v>
          </cell>
          <cell r="O574">
            <v>7875.28</v>
          </cell>
          <cell r="P574">
            <v>7875.28</v>
          </cell>
          <cell r="Q574">
            <v>0</v>
          </cell>
          <cell r="R574">
            <v>0</v>
          </cell>
          <cell r="S574">
            <v>4377.57</v>
          </cell>
          <cell r="T574">
            <v>1681194.9219799994</v>
          </cell>
          <cell r="U574">
            <v>-541.42670999886468</v>
          </cell>
          <cell r="V574">
            <v>93.560840997437481</v>
          </cell>
          <cell r="W574">
            <v>2.8177700001688208</v>
          </cell>
          <cell r="X574">
            <v>-1.0342198002617806</v>
          </cell>
          <cell r="Y574">
            <v>0.31767000630497932</v>
          </cell>
          <cell r="Z574">
            <v>-0.40076004678849131</v>
          </cell>
          <cell r="AA574">
            <v>-0.14029996015597135</v>
          </cell>
          <cell r="AB574">
            <v>-0.38180997688323259</v>
          </cell>
          <cell r="AC574">
            <v>42.674649987719022</v>
          </cell>
          <cell r="AD574">
            <v>-42.970040005340707</v>
          </cell>
          <cell r="AE574">
            <v>-100.23113999096677</v>
          </cell>
          <cell r="AF574">
            <v>10.245339000597596</v>
          </cell>
          <cell r="AG574">
            <v>-526.21450336743146</v>
          </cell>
          <cell r="AH574">
            <v>-5.2079949993640184E-2</v>
          </cell>
          <cell r="AI574">
            <v>-0.13569996878504753</v>
          </cell>
        </row>
        <row r="575">
          <cell r="A575" t="str">
            <v>EmAT1YTD</v>
          </cell>
          <cell r="B575" t="str">
            <v>Kassaflöde från den löpande verksamheten</v>
          </cell>
          <cell r="C575" t="str">
            <v>Emission av primärkapitalinstrument, AT1</v>
          </cell>
          <cell r="D575"/>
          <cell r="E575"/>
          <cell r="F575"/>
          <cell r="G575"/>
          <cell r="H575">
            <v>752000</v>
          </cell>
          <cell r="I575">
            <v>796000</v>
          </cell>
          <cell r="J575">
            <v>758000</v>
          </cell>
          <cell r="K575">
            <v>789000</v>
          </cell>
          <cell r="L575">
            <v>102388</v>
          </cell>
          <cell r="M575">
            <v>75250</v>
          </cell>
          <cell r="N575">
            <v>273307.83100000001</v>
          </cell>
          <cell r="O575">
            <v>140622.49299999999</v>
          </cell>
          <cell r="P575">
            <v>129757.139</v>
          </cell>
          <cell r="Q575">
            <v>142878.08900000001</v>
          </cell>
          <cell r="R575">
            <v>47624.852169999998</v>
          </cell>
          <cell r="S575">
            <v>42460.399799999999</v>
          </cell>
          <cell r="T575">
            <v>49696.855069999998</v>
          </cell>
          <cell r="U575">
            <v>22818.3</v>
          </cell>
          <cell r="V575">
            <v>23027.564999999999</v>
          </cell>
          <cell r="W575">
            <v>23809.382000000001</v>
          </cell>
          <cell r="X575">
            <v>23867.835999999999</v>
          </cell>
          <cell r="Y575">
            <v>239409.106</v>
          </cell>
          <cell r="Z575">
            <v>25430.878239999998</v>
          </cell>
          <cell r="AA575">
            <v>27614.714</v>
          </cell>
          <cell r="AB575">
            <v>29104.523000000001</v>
          </cell>
          <cell r="AC575">
            <v>79887.930489999999</v>
          </cell>
          <cell r="AD575">
            <v>47803.372620000002</v>
          </cell>
          <cell r="AE575">
            <v>25381.109329999999</v>
          </cell>
          <cell r="AF575">
            <v>25375.781780000001</v>
          </cell>
          <cell r="AG575">
            <v>25291.495999999999</v>
          </cell>
          <cell r="AH575">
            <v>227832.74961999999</v>
          </cell>
          <cell r="AI575">
            <v>428794.43303000001</v>
          </cell>
        </row>
        <row r="576">
          <cell r="A576" t="str">
            <v>StSäkerheterUBQ</v>
          </cell>
          <cell r="B576" t="str">
            <v>Investeringsverksamheten</v>
          </cell>
          <cell r="C576" t="str">
            <v>Ställda säkerheter vid periodens slut</v>
          </cell>
          <cell r="D576"/>
          <cell r="E576">
            <v>65177.902349499047</v>
          </cell>
          <cell r="F576">
            <v>120636.24008614596</v>
          </cell>
          <cell r="G576">
            <v>181337.99859100382</v>
          </cell>
          <cell r="H576">
            <v>752000</v>
          </cell>
          <cell r="I576">
            <v>796000</v>
          </cell>
          <cell r="J576">
            <v>758000</v>
          </cell>
          <cell r="K576">
            <v>789000</v>
          </cell>
          <cell r="L576">
            <v>102388</v>
          </cell>
          <cell r="M576">
            <v>75250</v>
          </cell>
          <cell r="N576">
            <v>273307.83100000001</v>
          </cell>
          <cell r="O576">
            <v>140622.49299999999</v>
          </cell>
          <cell r="P576">
            <v>129757.139</v>
          </cell>
          <cell r="Q576">
            <v>142878.08900000001</v>
          </cell>
          <cell r="R576">
            <v>47624.852169999998</v>
          </cell>
          <cell r="S576">
            <v>42460.399799999999</v>
          </cell>
          <cell r="T576">
            <v>49696.855069999998</v>
          </cell>
          <cell r="U576">
            <v>22818.3</v>
          </cell>
          <cell r="V576">
            <v>23027.564999999999</v>
          </cell>
          <cell r="W576">
            <v>23809.382000000001</v>
          </cell>
          <cell r="X576">
            <v>23867.835999999999</v>
          </cell>
          <cell r="Y576">
            <v>239409.106</v>
          </cell>
          <cell r="Z576">
            <v>25430.878239999998</v>
          </cell>
          <cell r="AA576">
            <v>27614.714</v>
          </cell>
          <cell r="AB576">
            <v>29104.523000000001</v>
          </cell>
          <cell r="AC576">
            <v>79887.930489999999</v>
          </cell>
          <cell r="AD576">
            <v>47803.372620000002</v>
          </cell>
          <cell r="AE576">
            <v>25381.109329999999</v>
          </cell>
          <cell r="AF576">
            <v>25375.781780000001</v>
          </cell>
          <cell r="AG576">
            <v>25291.495999999999</v>
          </cell>
          <cell r="AH576">
            <v>227832.74961999999</v>
          </cell>
          <cell r="AI576">
            <v>428794.43303000001</v>
          </cell>
        </row>
        <row r="577">
          <cell r="A577" t="str">
            <v>FörvAvyImmMatAnltillgYTD</v>
          </cell>
          <cell r="B577" t="str">
            <v>Förvärv och avyttringar av immateriella och materiella anläggningstillgångar</v>
          </cell>
          <cell r="C577" t="str">
            <v>Eget kapital vid periodens utgång</v>
          </cell>
          <cell r="D577"/>
          <cell r="E577">
            <v>858958.874376319</v>
          </cell>
          <cell r="F577">
            <v>683427.21211296588</v>
          </cell>
          <cell r="G577">
            <v>746503.97061782377</v>
          </cell>
          <cell r="H577">
            <v>814725.32505157916</v>
          </cell>
          <cell r="I577">
            <v>711674.33780476125</v>
          </cell>
          <cell r="J577">
            <v>908849.8878047613</v>
          </cell>
          <cell r="K577">
            <v>1007482.8878047613</v>
          </cell>
          <cell r="L577">
            <v>1125792.1255160153</v>
          </cell>
          <cell r="M577">
            <v>1224027.7775868396</v>
          </cell>
          <cell r="N577">
            <v>1093300.1303735268</v>
          </cell>
          <cell r="O577">
            <v>1206636.0166665581</v>
          </cell>
          <cell r="P577">
            <v>1307717.2968498704</v>
          </cell>
          <cell r="Q577">
            <v>1097619.9725197481</v>
          </cell>
          <cell r="R577">
            <v>1186170.0587497654</v>
          </cell>
          <cell r="S577">
            <v>1328943.0961747945</v>
          </cell>
          <cell r="T577">
            <v>1426994.3645429304</v>
          </cell>
          <cell r="U577">
            <v>1249048.8137846694</v>
          </cell>
          <cell r="V577">
            <v>1323991.5277709973</v>
          </cell>
          <cell r="W577">
            <v>1538605.8398696557</v>
          </cell>
          <cell r="X577">
            <v>1614759.5209534955</v>
          </cell>
          <cell r="Y577">
            <v>1416032.4588544932</v>
          </cell>
          <cell r="Z577">
            <v>1529141.9395728724</v>
          </cell>
          <cell r="AA577">
            <v>1839388.1028054182</v>
          </cell>
          <cell r="AB577">
            <v>1945433.108407256</v>
          </cell>
          <cell r="AC577">
            <v>2191179.221402111</v>
          </cell>
          <cell r="AD577">
            <v>2527106.9512411859</v>
          </cell>
          <cell r="AE577">
            <v>2871347.6080171275</v>
          </cell>
          <cell r="AF577">
            <v>3428480.4639796996</v>
          </cell>
          <cell r="AG577">
            <v>2466974.1327472245</v>
          </cell>
          <cell r="AH577">
            <v>536350.43028244411</v>
          </cell>
          <cell r="AI577">
            <v>4730643.1739435559</v>
          </cell>
        </row>
        <row r="578">
          <cell r="A578" t="str">
            <v>JustEjKFQ</v>
          </cell>
          <cell r="B578" t="str">
            <v>Investeringsverksamheten</v>
          </cell>
          <cell r="C578" t="str">
            <v>Koncernens kassaflöde (kSEK) - YTD</v>
          </cell>
          <cell r="D578"/>
          <cell r="E578">
            <v>0.42154682043474168</v>
          </cell>
          <cell r="F578">
            <v>-0.2544531796593219</v>
          </cell>
          <cell r="G578">
            <v>-0.7994531812146306</v>
          </cell>
          <cell r="H578">
            <v>-1.2753182090818882E-2</v>
          </cell>
          <cell r="I578">
            <v>-0.25470098154619336</v>
          </cell>
          <cell r="J578">
            <v>0.65963081480003893</v>
          </cell>
          <cell r="K578">
            <v>2.236893936060369E-2</v>
          </cell>
          <cell r="L578">
            <v>0.53338498878292739</v>
          </cell>
          <cell r="M578">
            <v>-0.16286897379904985</v>
          </cell>
          <cell r="N578">
            <v>-0.39186897315084934</v>
          </cell>
          <cell r="O578">
            <v>-0.39186897384934127</v>
          </cell>
          <cell r="P578">
            <v>-0.39186897524632514</v>
          </cell>
          <cell r="Q578">
            <v>0.79471884621307254</v>
          </cell>
          <cell r="R578">
            <v>0.79471884435042739</v>
          </cell>
          <cell r="S578">
            <v>0.46594884363003075</v>
          </cell>
          <cell r="T578">
            <v>0.466158845461905</v>
          </cell>
          <cell r="U578">
            <v>541.47299999953248</v>
          </cell>
          <cell r="V578">
            <v>448.04100000741892</v>
          </cell>
          <cell r="W578">
            <v>445.34200000576675</v>
          </cell>
          <cell r="X578">
            <v>456.11367979552597</v>
          </cell>
          <cell r="Y578">
            <v>85.286450001876801</v>
          </cell>
          <cell r="Z578">
            <v>114.95793003286235</v>
          </cell>
          <cell r="AA578">
            <v>115.59993000072427</v>
          </cell>
          <cell r="AB578">
            <v>115.65431998763233</v>
          </cell>
          <cell r="AC578">
            <v>353666.33221000875</v>
          </cell>
          <cell r="AD578">
            <v>354270.71375000942</v>
          </cell>
          <cell r="AE578">
            <v>255804.26682001119</v>
          </cell>
          <cell r="AF578">
            <v>256330.60503096599</v>
          </cell>
          <cell r="AG578">
            <v>-1202926.3653232949</v>
          </cell>
          <cell r="AH578">
            <v>18011.716320000487</v>
          </cell>
          <cell r="AI578">
            <v>57334.109873325564</v>
          </cell>
        </row>
        <row r="579">
          <cell r="A579" t="str">
            <v>InvStat</v>
          </cell>
          <cell r="B579" t="str">
            <v>Investering i belåningsbara statsskuldförbindelser</v>
          </cell>
          <cell r="C579" t="str">
            <v>Den löpande verksamheten</v>
          </cell>
          <cell r="D579"/>
          <cell r="E579"/>
          <cell r="F579"/>
          <cell r="G579"/>
          <cell r="H579"/>
          <cell r="I579"/>
          <cell r="J579"/>
          <cell r="K579"/>
          <cell r="L579"/>
          <cell r="M579"/>
          <cell r="N579"/>
          <cell r="O579"/>
          <cell r="P579"/>
          <cell r="Q579"/>
          <cell r="R579"/>
          <cell r="S579"/>
          <cell r="T579">
            <v>-10715.01269</v>
          </cell>
          <cell r="U579">
            <v>-94553.341760002004</v>
          </cell>
          <cell r="V579">
            <v>224170.83367000017</v>
          </cell>
          <cell r="W579">
            <v>56395.262619999827</v>
          </cell>
          <cell r="X579">
            <v>-182716.63879999981</v>
          </cell>
          <cell r="Y579">
            <v>-90446.952910000007</v>
          </cell>
          <cell r="Z579">
            <v>-61516.240350000007</v>
          </cell>
          <cell r="AA579">
            <v>-19333.964059999904</v>
          </cell>
          <cell r="AB579">
            <v>1030038.0647299999</v>
          </cell>
          <cell r="AC579">
            <v>480700.84512000065</v>
          </cell>
          <cell r="AD579">
            <v>-884468.03193000064</v>
          </cell>
          <cell r="AE579">
            <v>1080866.7119700001</v>
          </cell>
          <cell r="AF579">
            <v>237786.12626999989</v>
          </cell>
          <cell r="AG579">
            <v>-1509573.3843700001</v>
          </cell>
          <cell r="AH579">
            <v>-1163302.0348000003</v>
          </cell>
          <cell r="AI579">
            <v>-338025.27865999978</v>
          </cell>
        </row>
        <row r="580">
          <cell r="A580" t="str">
            <v>KFLöpVerksToSQ</v>
          </cell>
          <cell r="B580" t="str">
            <v>Investering i obligationer</v>
          </cell>
          <cell r="C580" t="str">
            <v>Rörelseresultat före skatt</v>
          </cell>
          <cell r="D580"/>
          <cell r="E580"/>
          <cell r="F580"/>
          <cell r="G580"/>
          <cell r="H580"/>
          <cell r="I580"/>
          <cell r="J580"/>
          <cell r="K580"/>
          <cell r="L580"/>
          <cell r="M580"/>
          <cell r="N580"/>
          <cell r="O580"/>
          <cell r="P580"/>
          <cell r="Q580"/>
          <cell r="R580"/>
          <cell r="S580"/>
          <cell r="T580">
            <v>0</v>
          </cell>
          <cell r="U580">
            <v>119507.42088058458</v>
          </cell>
          <cell r="V580">
            <v>209426.55643691242</v>
          </cell>
          <cell r="W580">
            <v>341518.38276557089</v>
          </cell>
          <cell r="X580">
            <v>417867.06066941062</v>
          </cell>
          <cell r="Y580">
            <v>99964.260500793534</v>
          </cell>
          <cell r="Z580">
            <v>217424.49532917241</v>
          </cell>
          <cell r="AA580">
            <v>379948.95368171833</v>
          </cell>
          <cell r="AB580">
            <v>520015.69452355616</v>
          </cell>
          <cell r="AC580">
            <v>360894.54525484249</v>
          </cell>
          <cell r="AD580">
            <v>694088.99658391776</v>
          </cell>
          <cell r="AE580">
            <v>1090549.490619859</v>
          </cell>
          <cell r="AF580">
            <v>1576488.7021314721</v>
          </cell>
          <cell r="AG580">
            <v>755741.80596512207</v>
          </cell>
          <cell r="AH580">
            <v>1292092.2362475661</v>
          </cell>
          <cell r="AI580">
            <v>1866042.3596348218</v>
          </cell>
        </row>
        <row r="581">
          <cell r="A581" t="str">
            <v>JustEjKFYTD</v>
          </cell>
          <cell r="B581" t="str">
            <v>Kassaflöde från investeringsverksamheten</v>
          </cell>
          <cell r="C581" t="str">
            <v>Justering för poster som ej ingår i kassaflödet</v>
          </cell>
          <cell r="D581"/>
          <cell r="E581"/>
          <cell r="F581"/>
          <cell r="G581"/>
          <cell r="H581"/>
          <cell r="I581"/>
          <cell r="J581"/>
          <cell r="K581"/>
          <cell r="L581"/>
          <cell r="M581"/>
          <cell r="N581"/>
          <cell r="O581"/>
          <cell r="P581"/>
          <cell r="Q581"/>
          <cell r="R581"/>
          <cell r="S581"/>
          <cell r="T581">
            <v>0</v>
          </cell>
          <cell r="U581">
            <v>4711.5806700000003</v>
          </cell>
          <cell r="V581">
            <v>9550.7908200000002</v>
          </cell>
          <cell r="W581">
            <v>14482.073780000017</v>
          </cell>
          <cell r="X581">
            <v>19656.599200000026</v>
          </cell>
          <cell r="Y581">
            <v>6316.7532700000002</v>
          </cell>
          <cell r="Z581">
            <v>12189.552859999993</v>
          </cell>
          <cell r="AA581">
            <v>18001.832889999998</v>
          </cell>
          <cell r="AB581">
            <v>31842.505150000179</v>
          </cell>
          <cell r="AC581">
            <v>14797.28838</v>
          </cell>
          <cell r="AD581">
            <v>41879.830219999996</v>
          </cell>
          <cell r="AE581">
            <v>55931.037179999985</v>
          </cell>
          <cell r="AF581">
            <v>78627.141719999985</v>
          </cell>
          <cell r="AG581">
            <v>17772.686979999999</v>
          </cell>
          <cell r="AH581">
            <v>35784.403300000486</v>
          </cell>
          <cell r="AI581">
            <v>54168.009520000895</v>
          </cell>
        </row>
        <row r="582">
          <cell r="A582" t="str">
            <v>KFBetaldSkattYTD</v>
          </cell>
          <cell r="B582" t="str">
            <v>Finansieringsverksamheten</v>
          </cell>
          <cell r="C582" t="str">
            <v>Betald skatt</v>
          </cell>
          <cell r="D582"/>
          <cell r="E582"/>
          <cell r="F582"/>
          <cell r="G582"/>
          <cell r="H582"/>
          <cell r="I582"/>
          <cell r="J582"/>
          <cell r="K582"/>
          <cell r="L582"/>
          <cell r="M582"/>
          <cell r="N582"/>
          <cell r="O582"/>
          <cell r="P582"/>
          <cell r="Q582"/>
          <cell r="R582"/>
          <cell r="S582"/>
          <cell r="T582">
            <v>-665205.90800000005</v>
          </cell>
          <cell r="U582">
            <v>-94553.341760002004</v>
          </cell>
          <cell r="V582">
            <v>129617.49190999816</v>
          </cell>
          <cell r="W582">
            <v>186012.754529998</v>
          </cell>
          <cell r="X582">
            <v>3296.115729998186</v>
          </cell>
          <cell r="Y582">
            <v>-90446.952910000007</v>
          </cell>
          <cell r="Z582">
            <v>-151963.19326000003</v>
          </cell>
          <cell r="AA582">
            <v>-171297.15731999994</v>
          </cell>
          <cell r="AB582">
            <v>858740.90740999999</v>
          </cell>
          <cell r="AC582">
            <v>480700.84512000065</v>
          </cell>
          <cell r="AD582">
            <v>-403767.18680999998</v>
          </cell>
          <cell r="AE582">
            <v>677099.52516000008</v>
          </cell>
          <cell r="AF582">
            <v>914885.65142999997</v>
          </cell>
          <cell r="AG582">
            <v>-1509573.3843700001</v>
          </cell>
          <cell r="AH582">
            <v>-2672875.4191700006</v>
          </cell>
          <cell r="AI582">
            <v>-3010900.6978300004</v>
          </cell>
        </row>
        <row r="583">
          <cell r="A583" t="str">
            <v>KFLöpVerksToSYTD</v>
          </cell>
          <cell r="B583" t="str">
            <v>Amortering leasingskulder</v>
          </cell>
          <cell r="C583" t="str">
            <v>Förändringar i den löpande verksamhetens tillgångar och skulder</v>
          </cell>
          <cell r="D583"/>
          <cell r="E583"/>
          <cell r="F583"/>
          <cell r="G583"/>
          <cell r="H583"/>
          <cell r="I583"/>
          <cell r="J583"/>
          <cell r="K583"/>
          <cell r="L583"/>
          <cell r="M583"/>
          <cell r="N583"/>
          <cell r="O583"/>
          <cell r="P583"/>
          <cell r="Q583"/>
          <cell r="R583"/>
          <cell r="S583"/>
          <cell r="T583">
            <v>-675920.92069000006</v>
          </cell>
          <cell r="U583">
            <v>1383124.0609694188</v>
          </cell>
          <cell r="V583">
            <v>1044290.5709120923</v>
          </cell>
          <cell r="W583">
            <v>2711362.2292434336</v>
          </cell>
          <cell r="X583">
            <v>4454462.5435493914</v>
          </cell>
          <cell r="Y583">
            <v>1415719.1540292001</v>
          </cell>
          <cell r="Z583">
            <v>2401620.5171508691</v>
          </cell>
          <cell r="AA583">
            <v>1807843.0125182862</v>
          </cell>
          <cell r="AB583">
            <v>819017.47056642408</v>
          </cell>
          <cell r="AC583">
            <v>11728703.426435167</v>
          </cell>
          <cell r="AD583">
            <v>7487992.6654761005</v>
          </cell>
          <cell r="AE583">
            <v>3897081.8088001488</v>
          </cell>
          <cell r="AF583">
            <v>4370356.3881385773</v>
          </cell>
          <cell r="AG583">
            <v>3014620.1661482425</v>
          </cell>
          <cell r="AH583">
            <v>780638.37797575211</v>
          </cell>
          <cell r="AI583">
            <v>5073796.8788784612</v>
          </cell>
        </row>
        <row r="584">
          <cell r="A584" t="str">
            <v>KFLöpVerksYTD</v>
          </cell>
          <cell r="B584" t="str">
            <v>Utdelning kontant</v>
          </cell>
          <cell r="C584" t="str">
            <v>Kassaflöde från den löpande verksamheten</v>
          </cell>
          <cell r="D584"/>
          <cell r="E584"/>
          <cell r="F584"/>
          <cell r="G584"/>
          <cell r="H584"/>
          <cell r="I584"/>
          <cell r="J584"/>
          <cell r="K584"/>
          <cell r="L584"/>
          <cell r="M584"/>
          <cell r="N584"/>
          <cell r="O584"/>
          <cell r="P584"/>
          <cell r="Q584"/>
          <cell r="R584"/>
          <cell r="S584"/>
          <cell r="T584">
            <v>-314960.33100000001</v>
          </cell>
          <cell r="U584">
            <v>1412789.7207600013</v>
          </cell>
          <cell r="V584">
            <v>1392885.4100790028</v>
          </cell>
          <cell r="W584">
            <v>3253375.4403190026</v>
          </cell>
          <cell r="X584">
            <v>4895282.3191488003</v>
          </cell>
          <cell r="Y584">
            <v>1431553.2148899937</v>
          </cell>
          <cell r="Z584">
            <v>2479271.3720800416</v>
          </cell>
          <cell r="AA584">
            <v>2034496.6417700045</v>
          </cell>
          <cell r="AB584">
            <v>2229616.5776499803</v>
          </cell>
          <cell r="AC584">
            <v>12585096.105190011</v>
          </cell>
          <cell r="AD584">
            <v>7820194.3054700186</v>
          </cell>
          <cell r="AE584">
            <v>5720661.8617600081</v>
          </cell>
          <cell r="AF584">
            <v>6940357.8834200501</v>
          </cell>
          <cell r="AG584">
            <v>2278561.2747233645</v>
          </cell>
          <cell r="AH584">
            <v>-564360.4016466816</v>
          </cell>
          <cell r="AI584">
            <v>3983106.5502032847</v>
          </cell>
        </row>
        <row r="585">
          <cell r="A585" t="str">
            <v>KFLöpVerksToSQ</v>
          </cell>
          <cell r="B585" t="str">
            <v>Förlagslån</v>
          </cell>
          <cell r="C585" t="str">
            <v>Investeringsverksamheten</v>
          </cell>
          <cell r="D585"/>
          <cell r="E585"/>
          <cell r="F585"/>
          <cell r="G585"/>
          <cell r="H585"/>
          <cell r="I585"/>
          <cell r="J585"/>
          <cell r="K585"/>
          <cell r="L585"/>
          <cell r="M585"/>
          <cell r="N585"/>
          <cell r="O585"/>
          <cell r="P585"/>
          <cell r="Q585"/>
          <cell r="R585"/>
          <cell r="S585"/>
          <cell r="T585">
            <v>50.865209999988998</v>
          </cell>
          <cell r="U585">
            <v>1383124.0609694188</v>
          </cell>
          <cell r="V585">
            <v>-338833.4900573265</v>
          </cell>
          <cell r="W585">
            <v>1667071.6583313413</v>
          </cell>
          <cell r="X585">
            <v>1743100.3143059576</v>
          </cell>
          <cell r="Y585">
            <v>1415719.1540292001</v>
          </cell>
          <cell r="Z585">
            <v>985901.36312166904</v>
          </cell>
          <cell r="AA585">
            <v>-593777.504632583</v>
          </cell>
          <cell r="AB585">
            <v>-988825.54195186216</v>
          </cell>
          <cell r="AC585">
            <v>11728703.426435167</v>
          </cell>
          <cell r="AD585">
            <v>-4240710.7609590665</v>
          </cell>
          <cell r="AE585">
            <v>-3590910.8566759517</v>
          </cell>
          <cell r="AF585">
            <v>473274.57933842886</v>
          </cell>
          <cell r="AG585">
            <v>3014620.1661482425</v>
          </cell>
          <cell r="AH585">
            <v>-2233981.7881724904</v>
          </cell>
          <cell r="AI585">
            <v>4293158.5009027096</v>
          </cell>
        </row>
        <row r="586">
          <cell r="A586" t="str">
            <v>FörvAvyImmMatAnltillgYTD</v>
          </cell>
          <cell r="B586" t="str">
            <v>Nyemission</v>
          </cell>
          <cell r="C586" t="str">
            <v>Förvärv och avyttringar av immateriella och materiella anläggningstillgångar</v>
          </cell>
          <cell r="D586"/>
          <cell r="E586"/>
          <cell r="F586"/>
          <cell r="G586"/>
          <cell r="H586"/>
          <cell r="I586"/>
          <cell r="J586"/>
          <cell r="K586"/>
          <cell r="L586"/>
          <cell r="M586"/>
          <cell r="N586"/>
          <cell r="O586"/>
          <cell r="P586"/>
          <cell r="Q586"/>
          <cell r="R586"/>
          <cell r="S586"/>
          <cell r="T586">
            <v>-314960.33100000001</v>
          </cell>
          <cell r="U586">
            <v>-10715.01269</v>
          </cell>
          <cell r="V586">
            <v>-15212.876879999993</v>
          </cell>
          <cell r="W586">
            <v>-18915.832090000022</v>
          </cell>
          <cell r="X586">
            <v>-25429.832090000022</v>
          </cell>
          <cell r="Y586">
            <v>-1582.2248400000001</v>
          </cell>
          <cell r="Z586">
            <v>-3523.2388399999954</v>
          </cell>
          <cell r="AA586">
            <v>-4827.8535800000136</v>
          </cell>
          <cell r="AB586">
            <v>-9441.6115800000152</v>
          </cell>
          <cell r="AC586">
            <v>-6815.0317499999946</v>
          </cell>
          <cell r="AD586">
            <v>-32412.642799999958</v>
          </cell>
          <cell r="AE586">
            <v>-45147.797149999991</v>
          </cell>
          <cell r="AF586">
            <v>-62555.339269999997</v>
          </cell>
          <cell r="AG586">
            <v>-19014.914250000005</v>
          </cell>
          <cell r="AH586">
            <v>-51688.062249999995</v>
          </cell>
          <cell r="AI586">
            <v>-83917.213000000018</v>
          </cell>
        </row>
        <row r="587">
          <cell r="A587" t="str">
            <v>FörvAktAndYTD</v>
          </cell>
          <cell r="B587" t="str">
            <v>Emission av teckningsoptioner</v>
          </cell>
          <cell r="C587" t="str">
            <v>Förvärv av aktier och andelar</v>
          </cell>
          <cell r="D587"/>
          <cell r="E587"/>
          <cell r="F587"/>
          <cell r="G587"/>
          <cell r="H587"/>
          <cell r="I587"/>
          <cell r="J587"/>
          <cell r="K587"/>
          <cell r="L587"/>
          <cell r="M587"/>
          <cell r="N587"/>
          <cell r="O587"/>
          <cell r="P587"/>
          <cell r="Q587"/>
          <cell r="R587"/>
          <cell r="S587"/>
          <cell r="T587">
            <v>50.865209999988998</v>
          </cell>
          <cell r="U587">
            <v>0</v>
          </cell>
          <cell r="V587">
            <v>-1008</v>
          </cell>
          <cell r="W587">
            <v>-6008</v>
          </cell>
          <cell r="X587">
            <v>-45973</v>
          </cell>
          <cell r="Y587">
            <v>0</v>
          </cell>
          <cell r="Z587">
            <v>0</v>
          </cell>
          <cell r="AA587">
            <v>0</v>
          </cell>
          <cell r="AB587">
            <v>0</v>
          </cell>
          <cell r="AC587">
            <v>0</v>
          </cell>
          <cell r="AD587">
            <v>0</v>
          </cell>
          <cell r="AE587">
            <v>0</v>
          </cell>
          <cell r="AF587">
            <v>0</v>
          </cell>
          <cell r="AG587">
            <v>0</v>
          </cell>
          <cell r="AH587">
            <v>0</v>
          </cell>
          <cell r="AI587">
            <v>0</v>
          </cell>
        </row>
        <row r="588">
          <cell r="A588" t="str">
            <v>InvStatYTD</v>
          </cell>
          <cell r="B588" t="str">
            <v>Kassaflöde från finansieringsverksamheten</v>
          </cell>
          <cell r="C588" t="str">
            <v>Investering i belåningsbara statsskuldförbindelser</v>
          </cell>
          <cell r="D588"/>
          <cell r="E588"/>
          <cell r="F588"/>
          <cell r="G588"/>
          <cell r="H588"/>
          <cell r="I588"/>
          <cell r="J588"/>
          <cell r="K588"/>
          <cell r="L588"/>
          <cell r="M588"/>
          <cell r="N588"/>
          <cell r="O588"/>
          <cell r="P588"/>
          <cell r="Q588"/>
          <cell r="R588"/>
          <cell r="S588"/>
          <cell r="T588">
            <v>0</v>
          </cell>
          <cell r="U588">
            <v>0</v>
          </cell>
          <cell r="V588">
            <v>0</v>
          </cell>
          <cell r="W588">
            <v>0</v>
          </cell>
          <cell r="X588">
            <v>0</v>
          </cell>
          <cell r="Y588">
            <v>0</v>
          </cell>
          <cell r="Z588">
            <v>0</v>
          </cell>
          <cell r="AA588">
            <v>0</v>
          </cell>
          <cell r="AB588">
            <v>0</v>
          </cell>
          <cell r="AC588">
            <v>-7936000</v>
          </cell>
          <cell r="AD588">
            <v>-1929000</v>
          </cell>
          <cell r="AE588">
            <v>-1087000</v>
          </cell>
          <cell r="AF588">
            <v>-245000</v>
          </cell>
          <cell r="AG588">
            <v>-1276000</v>
          </cell>
          <cell r="AH588">
            <v>-1183000</v>
          </cell>
          <cell r="AI588">
            <v>-1884000</v>
          </cell>
        </row>
        <row r="589">
          <cell r="A589" t="str">
            <v>InvOblYTD</v>
          </cell>
          <cell r="B589" t="str">
            <v>Periodens kassaflöde</v>
          </cell>
          <cell r="C589" t="str">
            <v>Investering i obligationer</v>
          </cell>
          <cell r="D589"/>
          <cell r="E589"/>
          <cell r="F589"/>
          <cell r="G589"/>
          <cell r="H589"/>
          <cell r="I589"/>
          <cell r="J589"/>
          <cell r="K589"/>
          <cell r="L589"/>
          <cell r="M589"/>
          <cell r="N589"/>
          <cell r="O589"/>
          <cell r="P589"/>
          <cell r="Q589"/>
          <cell r="R589"/>
          <cell r="S589"/>
          <cell r="T589">
            <v>0</v>
          </cell>
          <cell r="U589">
            <v>-665205.90800000005</v>
          </cell>
          <cell r="V589">
            <v>-913681.19400000107</v>
          </cell>
          <cell r="W589">
            <v>-2709764.3010000009</v>
          </cell>
          <cell r="X589">
            <v>-2506006.8109999988</v>
          </cell>
          <cell r="Y589">
            <v>-2556810.7049199999</v>
          </cell>
          <cell r="Z589">
            <v>-3740507.3600000022</v>
          </cell>
          <cell r="AA589">
            <v>-3249780.2354500028</v>
          </cell>
          <cell r="AB589">
            <v>-2809455.8206900023</v>
          </cell>
          <cell r="AC589">
            <v>-5081306.8299999982</v>
          </cell>
          <cell r="AD589">
            <v>-5884612.2369999979</v>
          </cell>
          <cell r="AE589">
            <v>-5836753.9005299984</v>
          </cell>
          <cell r="AF589">
            <v>-5637174.5753190387</v>
          </cell>
          <cell r="AG589">
            <v>482529.21700000187</v>
          </cell>
          <cell r="AH589">
            <v>1149473.0678500002</v>
          </cell>
          <cell r="AI589">
            <v>-795123.44015000109</v>
          </cell>
        </row>
        <row r="590">
          <cell r="A590" t="str">
            <v>KFInvYTD</v>
          </cell>
          <cell r="B590" t="str">
            <v>Kassaflöde från finansieringsverksamheten</v>
          </cell>
          <cell r="C590" t="str">
            <v>Kassaflöde från investeringsverksamheten</v>
          </cell>
          <cell r="T590">
            <v>-314909.46579000005</v>
          </cell>
          <cell r="U590">
            <v>-675920.92069000006</v>
          </cell>
          <cell r="V590">
            <v>-929902.07088000106</v>
          </cell>
          <cell r="W590">
            <v>-2734688.1330900006</v>
          </cell>
          <cell r="X590">
            <v>-2577409.6430899985</v>
          </cell>
          <cell r="Y590">
            <v>-2558392.9297599997</v>
          </cell>
          <cell r="Z590">
            <v>-3744030.598840002</v>
          </cell>
          <cell r="AA590">
            <v>-3254608.0890300022</v>
          </cell>
          <cell r="AB590">
            <v>-2818897.4322700021</v>
          </cell>
          <cell r="AC590">
            <v>-13024121.861749999</v>
          </cell>
          <cell r="AD590">
            <v>-7846024.8797999993</v>
          </cell>
          <cell r="AE590">
            <v>-6968901.6976800002</v>
          </cell>
          <cell r="AF590">
            <v>-5944729.9145890409</v>
          </cell>
          <cell r="AG590">
            <v>-812485.69724999811</v>
          </cell>
          <cell r="AH590">
            <v>-85214.994399999734</v>
          </cell>
          <cell r="AI590">
            <v>-2763040.6531500011</v>
          </cell>
        </row>
        <row r="591">
          <cell r="A591" t="str">
            <v>InvOblQ</v>
          </cell>
          <cell r="B591" t="str">
            <v>Likvida medel vid periodens början</v>
          </cell>
          <cell r="C591" t="str">
            <v>Finansieringsverksamheten</v>
          </cell>
          <cell r="D591"/>
          <cell r="E591"/>
          <cell r="F591"/>
          <cell r="G591"/>
          <cell r="H591"/>
          <cell r="I591"/>
          <cell r="J591"/>
          <cell r="K591"/>
          <cell r="L591"/>
          <cell r="M591"/>
          <cell r="N591"/>
          <cell r="O591"/>
          <cell r="P591"/>
          <cell r="Q591"/>
          <cell r="R591"/>
          <cell r="S591">
            <v>0</v>
          </cell>
          <cell r="T591">
            <v>421959.33428000123</v>
          </cell>
          <cell r="U591">
            <v>-665205.90800000005</v>
          </cell>
          <cell r="V591">
            <v>-248475.28600000101</v>
          </cell>
          <cell r="W591">
            <v>-1796083.1069999996</v>
          </cell>
          <cell r="X591">
            <v>203757.49000000209</v>
          </cell>
          <cell r="Y591">
            <v>-2556810.7049199999</v>
          </cell>
          <cell r="Z591">
            <v>-1183696.655080002</v>
          </cell>
          <cell r="AA591">
            <v>490727.12454999954</v>
          </cell>
          <cell r="AB591">
            <v>440324.41476000031</v>
          </cell>
          <cell r="AC591">
            <v>-5081306.8299999982</v>
          </cell>
          <cell r="AD591">
            <v>-803305.40699999942</v>
          </cell>
          <cell r="AE591">
            <v>47858.336469999442</v>
          </cell>
          <cell r="AF591">
            <v>199579.32521095921</v>
          </cell>
          <cell r="AG591">
            <v>482529.21700000187</v>
          </cell>
          <cell r="AH591">
            <v>666943.85084999842</v>
          </cell>
          <cell r="AI591">
            <v>-1944596.5080000013</v>
          </cell>
        </row>
        <row r="592">
          <cell r="A592" t="str">
            <v>AmortleasYTD</v>
          </cell>
          <cell r="B592" t="str">
            <v>Likvida medel vid periodens slut</v>
          </cell>
          <cell r="C592" t="str">
            <v>Amortering leasingskulder</v>
          </cell>
          <cell r="D592"/>
          <cell r="E592"/>
          <cell r="F592"/>
          <cell r="G592"/>
          <cell r="H592"/>
          <cell r="I592"/>
          <cell r="J592"/>
          <cell r="K592"/>
          <cell r="L592"/>
          <cell r="M592"/>
          <cell r="N592"/>
          <cell r="O592"/>
          <cell r="P592"/>
          <cell r="Q592"/>
          <cell r="R592"/>
          <cell r="S592">
            <v>1681194.9219799994</v>
          </cell>
          <cell r="T592">
            <v>2102612.8295500018</v>
          </cell>
          <cell r="U592">
            <v>-675920.92069000006</v>
          </cell>
          <cell r="V592">
            <v>-253981.150190001</v>
          </cell>
          <cell r="W592">
            <v>-1804786.0622099997</v>
          </cell>
          <cell r="X592">
            <v>157278.49000000209</v>
          </cell>
          <cell r="Y592">
            <v>-2558392.9297599997</v>
          </cell>
          <cell r="Z592">
            <v>-1185637.669080002</v>
          </cell>
          <cell r="AA592">
            <v>489422.50980999955</v>
          </cell>
          <cell r="AB592">
            <v>435710.65676000033</v>
          </cell>
          <cell r="AC592">
            <v>-8636.0820000000003</v>
          </cell>
          <cell r="AD592">
            <v>-27421.114000000001</v>
          </cell>
          <cell r="AE592">
            <v>-39645.671000000002</v>
          </cell>
          <cell r="AF592">
            <v>-50808.240000000005</v>
          </cell>
          <cell r="AG592">
            <v>-8000.262999999999</v>
          </cell>
          <cell r="AH592">
            <v>-17581.678999999996</v>
          </cell>
          <cell r="AI592">
            <v>-27163.094999999994</v>
          </cell>
        </row>
        <row r="593">
          <cell r="A593" t="str">
            <v>UtdYTD</v>
          </cell>
          <cell r="B593" t="str">
            <v>Check</v>
          </cell>
          <cell r="C593" t="str">
            <v>Utdelning kontant</v>
          </cell>
          <cell r="D593"/>
          <cell r="E593"/>
          <cell r="F593"/>
          <cell r="G593"/>
          <cell r="H593"/>
          <cell r="I593"/>
          <cell r="J593"/>
          <cell r="K593"/>
          <cell r="L593"/>
          <cell r="M593"/>
          <cell r="N593"/>
          <cell r="O593"/>
          <cell r="P593"/>
          <cell r="Q593"/>
          <cell r="R593"/>
          <cell r="S593">
            <v>0</v>
          </cell>
          <cell r="T593">
            <v>0</v>
          </cell>
          <cell r="U593">
            <v>-314960.33100000001</v>
          </cell>
          <cell r="V593">
            <v>-314960.33100000001</v>
          </cell>
          <cell r="W593">
            <v>-314960.33100000001</v>
          </cell>
          <cell r="X593">
            <v>-314960.33100000001</v>
          </cell>
          <cell r="Y593">
            <v>-317866.45799999998</v>
          </cell>
          <cell r="Z593">
            <v>-317866.45799999998</v>
          </cell>
          <cell r="AA593">
            <v>-317866.45799999998</v>
          </cell>
          <cell r="AB593">
            <v>-317866.45799999998</v>
          </cell>
          <cell r="AC593">
            <v>-353708.46386999998</v>
          </cell>
          <cell r="AD593">
            <v>-353708.46386999998</v>
          </cell>
          <cell r="AE593">
            <v>-353708.46386999998</v>
          </cell>
          <cell r="AF593">
            <v>-353708.46386999998</v>
          </cell>
          <cell r="AG593">
            <v>-131710.90849999999</v>
          </cell>
          <cell r="AH593">
            <v>-131710.90849999999</v>
          </cell>
          <cell r="AI593">
            <v>-131710.90849999999</v>
          </cell>
        </row>
        <row r="594">
          <cell r="A594" t="str">
            <v>FörlYTD</v>
          </cell>
          <cell r="B594" t="str">
            <v>Likvida medel vid periodens slut</v>
          </cell>
          <cell r="C594" t="str">
            <v>Förlagslån</v>
          </cell>
          <cell r="S594">
            <v>1681194.9219799994</v>
          </cell>
          <cell r="T594">
            <v>1681194.9219799994</v>
          </cell>
          <cell r="U594">
            <v>50.865209999988998</v>
          </cell>
          <cell r="V594">
            <v>101.73042000000711</v>
          </cell>
          <cell r="W594">
            <v>152.59562999999613</v>
          </cell>
          <cell r="X594">
            <v>203.46083999999971</v>
          </cell>
          <cell r="Y594">
            <v>50.865149999997797</v>
          </cell>
          <cell r="Z594">
            <v>101.73028999999222</v>
          </cell>
          <cell r="AA594">
            <v>152.59549999999581</v>
          </cell>
          <cell r="AB594">
            <v>203.46070999999938</v>
          </cell>
          <cell r="AC594">
            <v>50.865210000003572</v>
          </cell>
          <cell r="AD594">
            <v>101.73041999999259</v>
          </cell>
          <cell r="AE594">
            <v>152.59562999999616</v>
          </cell>
          <cell r="AF594">
            <v>-99813.494080000004</v>
          </cell>
          <cell r="AG594">
            <v>0</v>
          </cell>
          <cell r="AH594">
            <v>0</v>
          </cell>
          <cell r="AI594">
            <v>0</v>
          </cell>
        </row>
        <row r="595">
          <cell r="A595" t="str">
            <v>KFNyemYTD</v>
          </cell>
          <cell r="B595" t="str">
            <v>Ställda säkerheter vid periodens slut</v>
          </cell>
          <cell r="C595" t="str">
            <v>Nyemission</v>
          </cell>
          <cell r="D595"/>
          <cell r="E595"/>
          <cell r="F595"/>
          <cell r="G595">
            <v>752000</v>
          </cell>
          <cell r="H595">
            <v>796000</v>
          </cell>
          <cell r="I595">
            <v>758000</v>
          </cell>
          <cell r="J595">
            <v>789000</v>
          </cell>
          <cell r="K595">
            <v>102388</v>
          </cell>
          <cell r="L595">
            <v>75250</v>
          </cell>
          <cell r="M595">
            <v>273307.83100000001</v>
          </cell>
          <cell r="N595">
            <v>140622.49299999999</v>
          </cell>
          <cell r="O595">
            <v>129757.139</v>
          </cell>
          <cell r="P595">
            <v>142878.08900000001</v>
          </cell>
          <cell r="Q595">
            <v>47624.852169999998</v>
          </cell>
          <cell r="R595">
            <v>42460.399799999999</v>
          </cell>
          <cell r="S595">
            <v>1681194.9219799994</v>
          </cell>
          <cell r="T595">
            <v>1681194.9219799994</v>
          </cell>
          <cell r="U595">
            <v>0</v>
          </cell>
          <cell r="V595">
            <v>0</v>
          </cell>
          <cell r="W595">
            <v>108382</v>
          </cell>
          <cell r="X595">
            <v>108382</v>
          </cell>
          <cell r="Y595">
            <v>0</v>
          </cell>
          <cell r="Z595">
            <v>0</v>
          </cell>
          <cell r="AA595">
            <v>182570</v>
          </cell>
          <cell r="AB595">
            <v>182570</v>
          </cell>
          <cell r="AC595">
            <v>0</v>
          </cell>
          <cell r="AD595">
            <v>0</v>
          </cell>
          <cell r="AE595">
            <v>100654.70600000001</v>
          </cell>
          <cell r="AF595">
            <v>100654.70600000001</v>
          </cell>
          <cell r="AG595">
            <v>0</v>
          </cell>
          <cell r="AH595">
            <v>0</v>
          </cell>
          <cell r="AI595">
            <v>62640</v>
          </cell>
        </row>
        <row r="596">
          <cell r="A596" t="str">
            <v>KFEmTOYTD</v>
          </cell>
          <cell r="C596" t="str">
            <v>Emission av teckningsoptioner</v>
          </cell>
          <cell r="U596">
            <v>0</v>
          </cell>
          <cell r="V596">
            <v>0</v>
          </cell>
          <cell r="W596">
            <v>4637.4679999999998</v>
          </cell>
          <cell r="X596">
            <v>4637.4679999999998</v>
          </cell>
          <cell r="Y596">
            <v>0</v>
          </cell>
          <cell r="Z596">
            <v>0</v>
          </cell>
          <cell r="AA596">
            <v>4380</v>
          </cell>
          <cell r="AB596">
            <v>4380</v>
          </cell>
          <cell r="AC596">
            <v>0</v>
          </cell>
          <cell r="AD596">
            <v>0</v>
          </cell>
          <cell r="AE596">
            <v>5837</v>
          </cell>
          <cell r="AF596">
            <v>5837</v>
          </cell>
          <cell r="AG596">
            <v>0</v>
          </cell>
          <cell r="AH596">
            <v>0</v>
          </cell>
          <cell r="AI596">
            <v>11429.59</v>
          </cell>
        </row>
        <row r="597">
          <cell r="A597" t="str">
            <v>KFFinYTD</v>
          </cell>
          <cell r="B597" t="str">
            <v>Ställda säkerheter vid periodens slut</v>
          </cell>
          <cell r="C597" t="str">
            <v>Kassaflöde från finansieringsverksamheten</v>
          </cell>
          <cell r="D597"/>
          <cell r="E597"/>
          <cell r="F597"/>
          <cell r="G597">
            <v>752000</v>
          </cell>
          <cell r="H597">
            <v>752000</v>
          </cell>
          <cell r="I597">
            <v>796000</v>
          </cell>
          <cell r="J597">
            <v>758000</v>
          </cell>
          <cell r="K597">
            <v>789000</v>
          </cell>
          <cell r="L597">
            <v>102388</v>
          </cell>
          <cell r="M597">
            <v>75250</v>
          </cell>
          <cell r="N597">
            <v>273307.83100000001</v>
          </cell>
          <cell r="O597">
            <v>140622.49299999999</v>
          </cell>
          <cell r="P597">
            <v>129757.139</v>
          </cell>
          <cell r="Q597">
            <v>142878.08900000001</v>
          </cell>
          <cell r="R597">
            <v>47624.852169999998</v>
          </cell>
          <cell r="S597">
            <v>42460.399799999999</v>
          </cell>
          <cell r="T597">
            <v>49696.855069999998</v>
          </cell>
          <cell r="U597">
            <v>-314909.46579000005</v>
          </cell>
          <cell r="V597">
            <v>-314858.60058000003</v>
          </cell>
          <cell r="W597">
            <v>-201788.26737000005</v>
          </cell>
          <cell r="X597">
            <v>-201737.40216000006</v>
          </cell>
          <cell r="Y597">
            <v>-317815.59285000002</v>
          </cell>
          <cell r="Z597">
            <v>-317764.72771000001</v>
          </cell>
          <cell r="AA597">
            <v>-130763.86249999999</v>
          </cell>
          <cell r="AB597">
            <v>-130712.99728999998</v>
          </cell>
          <cell r="AC597">
            <v>-362293.68065999995</v>
          </cell>
          <cell r="AD597">
            <v>-381027.84744999994</v>
          </cell>
          <cell r="AE597">
            <v>-286709.83323999995</v>
          </cell>
          <cell r="AF597">
            <v>-397838.49194999994</v>
          </cell>
          <cell r="AG597">
            <v>-139711.1715</v>
          </cell>
          <cell r="AH597">
            <v>-149292.58749999999</v>
          </cell>
          <cell r="AI597">
            <v>-84804.413499999995</v>
          </cell>
        </row>
        <row r="598">
          <cell r="A598" t="str">
            <v>KFPeriodYTD</v>
          </cell>
          <cell r="C598" t="str">
            <v>Periodens kassaflöde</v>
          </cell>
          <cell r="U598">
            <v>421959.33428000123</v>
          </cell>
          <cell r="V598">
            <v>148124.73861900176</v>
          </cell>
          <cell r="W598">
            <v>316899.03985900199</v>
          </cell>
          <cell r="X598">
            <v>2116135.2738988018</v>
          </cell>
          <cell r="Y598">
            <v>-1444655.307720006</v>
          </cell>
          <cell r="Z598">
            <v>-1582523.9544699604</v>
          </cell>
          <cell r="AA598">
            <v>-1350875.3097599978</v>
          </cell>
          <cell r="AB598">
            <v>-719993.85191002174</v>
          </cell>
          <cell r="AC598">
            <v>-801319.43721998844</v>
          </cell>
          <cell r="AD598">
            <v>-406858.42177998059</v>
          </cell>
          <cell r="AE598">
            <v>-1534949.6691599921</v>
          </cell>
          <cell r="AF598">
            <v>597789.47688100929</v>
          </cell>
          <cell r="AG598">
            <v>1326364.4059733665</v>
          </cell>
          <cell r="AH598">
            <v>-798867.98354668135</v>
          </cell>
          <cell r="AI598">
            <v>1135261.4835532836</v>
          </cell>
        </row>
        <row r="599">
          <cell r="A599" t="str">
            <v>KFNyemQ</v>
          </cell>
          <cell r="B599" t="str">
            <v>Moderbolagets resultaträkning - YTD (kSEK)</v>
          </cell>
          <cell r="C599" t="str">
            <v>Nyemission</v>
          </cell>
          <cell r="T599">
            <v>0</v>
          </cell>
          <cell r="U599">
            <v>1681194.9219799994</v>
          </cell>
          <cell r="V599">
            <v>2102612.8295500018</v>
          </cell>
          <cell r="W599">
            <v>108382</v>
          </cell>
          <cell r="X599">
            <v>1997648.9137399998</v>
          </cell>
          <cell r="Y599">
            <v>3796884.113559999</v>
          </cell>
          <cell r="Z599">
            <v>2352229.1235099994</v>
          </cell>
          <cell r="AA599">
            <v>182570</v>
          </cell>
          <cell r="AB599">
            <v>0</v>
          </cell>
          <cell r="AC599">
            <v>0</v>
          </cell>
          <cell r="AD599">
            <v>2275612.8938799994</v>
          </cell>
          <cell r="AE599">
            <v>100654.70600000001</v>
          </cell>
          <cell r="AF599">
            <v>1541839.4607599997</v>
          </cell>
          <cell r="AG599">
            <v>3674588.852140001</v>
          </cell>
          <cell r="AH599">
            <v>5000427.0436100001</v>
          </cell>
          <cell r="AI599">
            <v>62640</v>
          </cell>
        </row>
        <row r="600">
          <cell r="A600" t="str">
            <v>LikvIBYTD</v>
          </cell>
          <cell r="B600" t="str">
            <v>Rörelsens kostnader</v>
          </cell>
          <cell r="C600" t="str">
            <v>Likvida medel vid periodens början</v>
          </cell>
          <cell r="D600"/>
          <cell r="E600"/>
          <cell r="F600"/>
          <cell r="G600"/>
          <cell r="H600"/>
          <cell r="I600"/>
          <cell r="J600"/>
          <cell r="K600"/>
          <cell r="L600"/>
          <cell r="M600"/>
          <cell r="N600"/>
          <cell r="O600"/>
          <cell r="P600"/>
          <cell r="Q600"/>
          <cell r="R600"/>
          <cell r="S600"/>
          <cell r="T600">
            <v>0</v>
          </cell>
          <cell r="U600">
            <v>1681194.9219799994</v>
          </cell>
          <cell r="V600">
            <v>1681194.9219799994</v>
          </cell>
          <cell r="W600">
            <v>1681194.9219799994</v>
          </cell>
          <cell r="X600">
            <v>1681194.9219799994</v>
          </cell>
          <cell r="Y600">
            <v>3796884.113559999</v>
          </cell>
          <cell r="Z600">
            <v>3796884.113559999</v>
          </cell>
          <cell r="AA600">
            <v>3796884.113559999</v>
          </cell>
          <cell r="AB600">
            <v>3796884.113559999</v>
          </cell>
          <cell r="AC600">
            <v>3076889.6564500001</v>
          </cell>
          <cell r="AD600">
            <v>3076889.6564500001</v>
          </cell>
          <cell r="AE600">
            <v>3076889.6564500001</v>
          </cell>
          <cell r="AF600">
            <v>3076889.6564500001</v>
          </cell>
          <cell r="AG600">
            <v>3674588.852140001</v>
          </cell>
          <cell r="AH600">
            <v>3674588.852140001</v>
          </cell>
          <cell r="AI600">
            <v>3674588.852140001</v>
          </cell>
        </row>
        <row r="601">
          <cell r="A601" t="str">
            <v>LikvUBYTD</v>
          </cell>
          <cell r="B601" t="str">
            <v>Administrationskostnader</v>
          </cell>
          <cell r="C601" t="str">
            <v>Likvida medel vid periodens slut</v>
          </cell>
          <cell r="D601"/>
          <cell r="E601"/>
          <cell r="F601"/>
          <cell r="G601">
            <v>-5434.8041599999997</v>
          </cell>
          <cell r="H601">
            <v>-2760.3819299999996</v>
          </cell>
          <cell r="I601">
            <v>-5163</v>
          </cell>
          <cell r="J601">
            <v>-6762</v>
          </cell>
          <cell r="K601">
            <v>-9075.15488</v>
          </cell>
          <cell r="L601">
            <v>-1617.7255300000002</v>
          </cell>
          <cell r="M601">
            <v>-3269.0478400000002</v>
          </cell>
          <cell r="N601">
            <v>-4892.6347299999989</v>
          </cell>
          <cell r="O601">
            <v>-6247.5347000000011</v>
          </cell>
          <cell r="P601">
            <v>-1756.18218</v>
          </cell>
          <cell r="Q601">
            <v>-4064.24791</v>
          </cell>
          <cell r="R601">
            <v>-6276.7066999999988</v>
          </cell>
          <cell r="S601">
            <v>-10685.882900000002</v>
          </cell>
          <cell r="T601">
            <v>1681194.9219799994</v>
          </cell>
          <cell r="U601">
            <v>2102612.8295500018</v>
          </cell>
          <cell r="V601">
            <v>1828871.7947299997</v>
          </cell>
          <cell r="W601">
            <v>1997648.9137399998</v>
          </cell>
          <cell r="X601">
            <v>3796884.113559999</v>
          </cell>
          <cell r="Y601">
            <v>2352229.1235099994</v>
          </cell>
          <cell r="Z601">
            <v>2214360.0759999985</v>
          </cell>
          <cell r="AA601">
            <v>2446008.5804100009</v>
          </cell>
          <cell r="AB601">
            <v>3076889.6564500001</v>
          </cell>
          <cell r="AC601">
            <v>2275612.8938799994</v>
          </cell>
          <cell r="AD601">
            <v>2670030.9392800019</v>
          </cell>
          <cell r="AE601">
            <v>1541839.4607599997</v>
          </cell>
          <cell r="AF601">
            <v>3674588.852140001</v>
          </cell>
          <cell r="AG601">
            <v>5000427.0436100001</v>
          </cell>
          <cell r="AH601">
            <v>2875194.6020100019</v>
          </cell>
          <cell r="AI601">
            <v>4809323.9334099982</v>
          </cell>
        </row>
        <row r="602">
          <cell r="A602" t="str">
            <v>KFFinQ</v>
          </cell>
          <cell r="B602" t="str">
            <v>Rörelsens kostnader</v>
          </cell>
          <cell r="C602" t="str">
            <v>Check</v>
          </cell>
          <cell r="D602"/>
          <cell r="E602"/>
          <cell r="F602"/>
          <cell r="G602">
            <v>-2418.7736100000002</v>
          </cell>
          <cell r="H602">
            <v>-1565.4219000000005</v>
          </cell>
          <cell r="I602">
            <v>-2695.4374800000001</v>
          </cell>
          <cell r="J602">
            <v>-3608.7939200000001</v>
          </cell>
          <cell r="K602">
            <v>-4247.2385000000004</v>
          </cell>
          <cell r="L602">
            <v>-1285.2647300000001</v>
          </cell>
          <cell r="M602">
            <v>-2624.3838999999998</v>
          </cell>
          <cell r="N602">
            <v>-3672.00866</v>
          </cell>
          <cell r="O602">
            <v>-4789.5221600000013</v>
          </cell>
          <cell r="P602">
            <v>-1695</v>
          </cell>
          <cell r="Q602">
            <v>-3087</v>
          </cell>
          <cell r="R602">
            <v>-4389.6520199999995</v>
          </cell>
          <cell r="S602">
            <v>-5654</v>
          </cell>
          <cell r="T602">
            <v>1681194.9219799994</v>
          </cell>
          <cell r="U602">
            <v>-541.42670999886468</v>
          </cell>
          <cell r="V602">
            <v>-447.8658690014272</v>
          </cell>
          <cell r="W602">
            <v>-445.04809900163673</v>
          </cell>
          <cell r="X602">
            <v>-446.08231880236417</v>
          </cell>
          <cell r="Y602">
            <v>0.31767000630497932</v>
          </cell>
          <cell r="Z602">
            <v>-8.3090040134266019E-2</v>
          </cell>
          <cell r="AA602">
            <v>-0.22339000040665269</v>
          </cell>
          <cell r="AB602">
            <v>-0.60519997717346996</v>
          </cell>
          <cell r="AC602">
            <v>42.674649987719022</v>
          </cell>
          <cell r="AD602">
            <v>-0.29539001762168482</v>
          </cell>
          <cell r="AE602">
            <v>-100.52653000829741</v>
          </cell>
          <cell r="AF602">
            <v>-90.281191008398309</v>
          </cell>
          <cell r="AG602">
            <v>-526.21450336743146</v>
          </cell>
          <cell r="AH602">
            <v>-526.26658331777435</v>
          </cell>
          <cell r="AI602">
            <v>-526.40228328644298</v>
          </cell>
        </row>
        <row r="603">
          <cell r="A603" t="str">
            <v>KFPeriodQ</v>
          </cell>
          <cell r="B603" t="str">
            <v>Rörelseresultat</v>
          </cell>
          <cell r="C603" t="str">
            <v>Periodens kassaflöde</v>
          </cell>
          <cell r="D603">
            <v>0</v>
          </cell>
          <cell r="E603">
            <v>0</v>
          </cell>
          <cell r="F603">
            <v>0</v>
          </cell>
          <cell r="G603">
            <v>-5434.8041599999997</v>
          </cell>
          <cell r="H603">
            <v>752000</v>
          </cell>
          <cell r="I603">
            <v>796000</v>
          </cell>
          <cell r="J603">
            <v>758000</v>
          </cell>
          <cell r="K603">
            <v>789000</v>
          </cell>
          <cell r="L603">
            <v>102388</v>
          </cell>
          <cell r="M603">
            <v>75250</v>
          </cell>
          <cell r="N603">
            <v>273307.83100000001</v>
          </cell>
          <cell r="O603">
            <v>140622.49299999999</v>
          </cell>
          <cell r="P603">
            <v>129757.139</v>
          </cell>
          <cell r="Q603">
            <v>142878.08900000001</v>
          </cell>
          <cell r="R603">
            <v>47624.852169999998</v>
          </cell>
          <cell r="S603">
            <v>42460.399799999999</v>
          </cell>
          <cell r="T603">
            <v>49696.855069999998</v>
          </cell>
          <cell r="U603">
            <v>421959.33428000123</v>
          </cell>
          <cell r="V603">
            <v>-273834.59566099948</v>
          </cell>
          <cell r="W603">
            <v>168774.30123999986</v>
          </cell>
          <cell r="X603">
            <v>1799236.2340397995</v>
          </cell>
          <cell r="Y603">
            <v>-1444655.307720006</v>
          </cell>
          <cell r="Z603">
            <v>-137868.64674995409</v>
          </cell>
          <cell r="AA603">
            <v>231648.64470996254</v>
          </cell>
          <cell r="AB603">
            <v>630881.45784997614</v>
          </cell>
          <cell r="AC603">
            <v>-801319.43721998844</v>
          </cell>
          <cell r="AD603">
            <v>394461.01544000785</v>
          </cell>
          <cell r="AE603">
            <v>-1128091.2473800112</v>
          </cell>
          <cell r="AF603">
            <v>2132739.1460410007</v>
          </cell>
          <cell r="AG603">
            <v>1326364.4059733665</v>
          </cell>
          <cell r="AH603">
            <v>-2125232.3895200482</v>
          </cell>
          <cell r="AI603">
            <v>1934129.4670999651</v>
          </cell>
        </row>
        <row r="604">
          <cell r="A604" t="str">
            <v>StSäkerheterUBYTD</v>
          </cell>
          <cell r="B604" t="str">
            <v>Övriga rörelsekostnader</v>
          </cell>
          <cell r="C604" t="str">
            <v>Ställda säkerheter vid periodens slut</v>
          </cell>
          <cell r="G604">
            <v>-2418.7736100000002</v>
          </cell>
          <cell r="H604">
            <v>752000</v>
          </cell>
          <cell r="I604">
            <v>796000</v>
          </cell>
          <cell r="J604">
            <v>758000</v>
          </cell>
          <cell r="K604">
            <v>789000</v>
          </cell>
          <cell r="L604">
            <v>102388</v>
          </cell>
          <cell r="M604">
            <v>75250</v>
          </cell>
          <cell r="N604">
            <v>273307.83100000001</v>
          </cell>
          <cell r="O604">
            <v>140622.49299999999</v>
          </cell>
          <cell r="P604">
            <v>129757.139</v>
          </cell>
          <cell r="Q604">
            <v>142878.08900000001</v>
          </cell>
          <cell r="R604">
            <v>47624.852169999998</v>
          </cell>
          <cell r="S604">
            <v>42460.399799999999</v>
          </cell>
          <cell r="T604">
            <v>49696.855069999998</v>
          </cell>
          <cell r="U604">
            <v>22818.3</v>
          </cell>
          <cell r="V604">
            <v>23027.564999999999</v>
          </cell>
          <cell r="W604">
            <v>23809.382000000001</v>
          </cell>
          <cell r="X604">
            <v>23867.835999999999</v>
          </cell>
          <cell r="Y604">
            <v>239409.106</v>
          </cell>
          <cell r="Z604">
            <v>25430.878239999998</v>
          </cell>
          <cell r="AA604">
            <v>27614.714</v>
          </cell>
          <cell r="AB604">
            <v>29104.523000000001</v>
          </cell>
          <cell r="AC604">
            <v>79887.930489999999</v>
          </cell>
          <cell r="AD604">
            <v>47803.372620000002</v>
          </cell>
          <cell r="AE604">
            <v>25381.109329999999</v>
          </cell>
          <cell r="AF604">
            <v>25375.781780000001</v>
          </cell>
          <cell r="AG604">
            <v>25291.495999999999</v>
          </cell>
          <cell r="AH604">
            <v>227832.74961999999</v>
          </cell>
          <cell r="AI604">
            <v>428794.43303000001</v>
          </cell>
        </row>
        <row r="605">
          <cell r="A605" t="str">
            <v>LikvIBQ</v>
          </cell>
          <cell r="B605" t="str">
            <v>Resultat från finansiella investeringar</v>
          </cell>
          <cell r="C605" t="str">
            <v>Likvida medel vid periodens början</v>
          </cell>
          <cell r="D605">
            <v>0</v>
          </cell>
          <cell r="E605">
            <v>0</v>
          </cell>
          <cell r="F605">
            <v>0</v>
          </cell>
          <cell r="G605">
            <v>-7853.5777699999999</v>
          </cell>
          <cell r="H605">
            <v>-4325.8038299999998</v>
          </cell>
          <cell r="I605">
            <v>-7858.4374800000005</v>
          </cell>
          <cell r="J605">
            <v>-10370.79392</v>
          </cell>
          <cell r="K605">
            <v>-13322.393380000001</v>
          </cell>
          <cell r="L605">
            <v>-2902.9902600000005</v>
          </cell>
          <cell r="M605">
            <v>-5893.43174</v>
          </cell>
          <cell r="N605">
            <v>-8564.6433899999993</v>
          </cell>
          <cell r="O605">
            <v>-11037.056860000002</v>
          </cell>
          <cell r="P605">
            <v>-3451.1821799999998</v>
          </cell>
          <cell r="Q605">
            <v>-7151.24791</v>
          </cell>
          <cell r="R605">
            <v>-10666.358719999998</v>
          </cell>
          <cell r="S605">
            <v>-16339.882900000002</v>
          </cell>
          <cell r="T605">
            <v>0</v>
          </cell>
          <cell r="U605">
            <v>1681194.9219799994</v>
          </cell>
          <cell r="V605">
            <v>2102612.8295500018</v>
          </cell>
          <cell r="W605">
            <v>1828871.7947299997</v>
          </cell>
          <cell r="X605">
            <v>1997648.9137399998</v>
          </cell>
          <cell r="Y605">
            <v>3796884.113559999</v>
          </cell>
          <cell r="Z605">
            <v>2352229.1235099994</v>
          </cell>
          <cell r="AA605">
            <v>2214360.0759999985</v>
          </cell>
          <cell r="AB605">
            <v>2446008.5804100009</v>
          </cell>
          <cell r="AC605">
            <v>3076889.6564500001</v>
          </cell>
          <cell r="AD605">
            <v>2275612.8938799994</v>
          </cell>
          <cell r="AE605">
            <v>2670030.9392800019</v>
          </cell>
          <cell r="AF605">
            <v>1541839.4607599997</v>
          </cell>
          <cell r="AG605">
            <v>3674588.852140001</v>
          </cell>
          <cell r="AH605">
            <v>5000427.0436100001</v>
          </cell>
          <cell r="AI605">
            <v>2875194.6020100019</v>
          </cell>
        </row>
        <row r="606">
          <cell r="A606" t="str">
            <v>LikvUBQ</v>
          </cell>
          <cell r="B606" t="str">
            <v>Resultat från andelar i koncernbolag</v>
          </cell>
          <cell r="C606" t="str">
            <v>Likvida medel vid periodens slut</v>
          </cell>
          <cell r="D606"/>
          <cell r="E606"/>
          <cell r="F606"/>
          <cell r="G606">
            <v>170591</v>
          </cell>
          <cell r="H606"/>
          <cell r="I606">
            <v>2000</v>
          </cell>
          <cell r="J606">
            <v>1000</v>
          </cell>
          <cell r="K606">
            <v>331240</v>
          </cell>
          <cell r="L606">
            <v>0</v>
          </cell>
          <cell r="M606">
            <v>0</v>
          </cell>
          <cell r="N606">
            <v>0</v>
          </cell>
          <cell r="O606">
            <v>217560</v>
          </cell>
          <cell r="P606">
            <v>0</v>
          </cell>
          <cell r="Q606">
            <v>0</v>
          </cell>
          <cell r="R606">
            <v>0</v>
          </cell>
          <cell r="S606">
            <v>264089</v>
          </cell>
          <cell r="T606">
            <v>1681194.9219799994</v>
          </cell>
          <cell r="U606">
            <v>2102612.8295500018</v>
          </cell>
          <cell r="V606">
            <v>1828871.7947299997</v>
          </cell>
          <cell r="W606">
            <v>1997648.9137399998</v>
          </cell>
          <cell r="X606">
            <v>3796884.113559999</v>
          </cell>
          <cell r="Y606">
            <v>2352229.1235099994</v>
          </cell>
          <cell r="Z606">
            <v>2214360.0759999985</v>
          </cell>
          <cell r="AA606">
            <v>2446008.5804100009</v>
          </cell>
          <cell r="AB606">
            <v>3076889.6564500001</v>
          </cell>
          <cell r="AC606">
            <v>2275612.8938799994</v>
          </cell>
          <cell r="AD606">
            <v>2670030.9392800019</v>
          </cell>
          <cell r="AE606">
            <v>1541839.4607599997</v>
          </cell>
          <cell r="AF606">
            <v>3674588.852140001</v>
          </cell>
          <cell r="AG606">
            <v>5000427.0436100001</v>
          </cell>
          <cell r="AH606">
            <v>2875194.6020100019</v>
          </cell>
          <cell r="AI606">
            <v>4809323.9334099982</v>
          </cell>
        </row>
        <row r="607">
          <cell r="A607" t="str">
            <v>ResFinInvModer</v>
          </cell>
          <cell r="B607" t="str">
            <v>Resultat från finansiella investeringar</v>
          </cell>
          <cell r="C607" t="str">
            <v>Check</v>
          </cell>
          <cell r="D607"/>
          <cell r="E607"/>
          <cell r="F607"/>
          <cell r="G607"/>
          <cell r="H607"/>
          <cell r="I607"/>
          <cell r="J607"/>
          <cell r="K607"/>
          <cell r="L607"/>
          <cell r="M607"/>
          <cell r="N607"/>
          <cell r="O607"/>
          <cell r="P607"/>
          <cell r="Q607"/>
          <cell r="R607"/>
          <cell r="S607"/>
          <cell r="T607">
            <v>1681194.9219799994</v>
          </cell>
          <cell r="U607">
            <v>-541.42670999886468</v>
          </cell>
          <cell r="V607">
            <v>93.560840997437481</v>
          </cell>
          <cell r="W607">
            <v>2.8177700001688208</v>
          </cell>
          <cell r="X607">
            <v>-1.0342198002617806</v>
          </cell>
          <cell r="Y607">
            <v>0.31767000630497932</v>
          </cell>
          <cell r="Z607">
            <v>-0.40076004678849131</v>
          </cell>
          <cell r="AA607">
            <v>-0.14029996015597135</v>
          </cell>
          <cell r="AB607">
            <v>-0.38180997688323259</v>
          </cell>
          <cell r="AC607">
            <v>42.674649987719022</v>
          </cell>
          <cell r="AD607">
            <v>-42.970040005340707</v>
          </cell>
          <cell r="AE607">
            <v>-100.23113999096677</v>
          </cell>
          <cell r="AF607">
            <v>10.245339000597596</v>
          </cell>
          <cell r="AG607">
            <v>-526.21450336743146</v>
          </cell>
          <cell r="AH607">
            <v>-5.2079949993640184E-2</v>
          </cell>
          <cell r="AI607">
            <v>-0.13569996878504753</v>
          </cell>
        </row>
        <row r="608">
          <cell r="A608" t="str">
            <v>JustEjKFYTD</v>
          </cell>
          <cell r="B608" t="str">
            <v>Resultat från andelar i intresseföretag</v>
          </cell>
          <cell r="C608" t="str">
            <v>Moderbolagets resultaträkning - YTD (kSEK)</v>
          </cell>
          <cell r="D608"/>
          <cell r="E608"/>
          <cell r="F608"/>
          <cell r="G608">
            <v>170591</v>
          </cell>
          <cell r="H608">
            <v>752000</v>
          </cell>
          <cell r="I608">
            <v>796000</v>
          </cell>
          <cell r="J608">
            <v>758000</v>
          </cell>
          <cell r="K608">
            <v>789000</v>
          </cell>
          <cell r="L608">
            <v>102388</v>
          </cell>
          <cell r="M608">
            <v>75250</v>
          </cell>
          <cell r="N608">
            <v>273307.83100000001</v>
          </cell>
          <cell r="O608">
            <v>140622.49299999999</v>
          </cell>
          <cell r="P608">
            <v>129757.139</v>
          </cell>
          <cell r="Q608">
            <v>142878.08900000001</v>
          </cell>
          <cell r="R608">
            <v>47624.852169999998</v>
          </cell>
          <cell r="S608">
            <v>42460.399799999999</v>
          </cell>
          <cell r="T608">
            <v>49696.855069999998</v>
          </cell>
          <cell r="U608">
            <v>4711.5806700000003</v>
          </cell>
          <cell r="V608">
            <v>9550.7908200000002</v>
          </cell>
          <cell r="W608">
            <v>14482.073780000017</v>
          </cell>
          <cell r="X608">
            <v>19656.599200000026</v>
          </cell>
          <cell r="Y608">
            <v>6316.7532700000002</v>
          </cell>
          <cell r="Z608">
            <v>12189.552859999993</v>
          </cell>
          <cell r="AA608">
            <v>18001.832889999998</v>
          </cell>
          <cell r="AB608">
            <v>31842.505150000179</v>
          </cell>
          <cell r="AC608">
            <v>14797.28838</v>
          </cell>
          <cell r="AD608">
            <v>41879.830219999996</v>
          </cell>
          <cell r="AE608">
            <v>55931.037179999985</v>
          </cell>
          <cell r="AF608">
            <v>78627.141719999985</v>
          </cell>
          <cell r="AG608">
            <v>17772.686979999999</v>
          </cell>
          <cell r="AH608">
            <v>35784.403300000486</v>
          </cell>
          <cell r="AI608">
            <v>54168.009520000895</v>
          </cell>
        </row>
        <row r="609">
          <cell r="A609" t="str">
            <v>StSäkerheterUBQ</v>
          </cell>
          <cell r="B609" t="str">
            <v>Ränteintäkter och liknande resultatposter</v>
          </cell>
          <cell r="C609" t="str">
            <v>Rörelsens kostnader</v>
          </cell>
          <cell r="D609"/>
          <cell r="E609"/>
          <cell r="F609"/>
          <cell r="G609">
            <v>114.9</v>
          </cell>
          <cell r="H609">
            <v>752000</v>
          </cell>
          <cell r="I609">
            <v>796000</v>
          </cell>
          <cell r="J609">
            <v>758000</v>
          </cell>
          <cell r="K609">
            <v>789000</v>
          </cell>
          <cell r="L609">
            <v>102388</v>
          </cell>
          <cell r="M609">
            <v>75250</v>
          </cell>
          <cell r="N609">
            <v>273307.83100000001</v>
          </cell>
          <cell r="O609">
            <v>140622.49299999999</v>
          </cell>
          <cell r="P609">
            <v>129757.139</v>
          </cell>
          <cell r="Q609">
            <v>142878.08900000001</v>
          </cell>
          <cell r="R609">
            <v>47624.852169999998</v>
          </cell>
          <cell r="S609">
            <v>42460.399799999999</v>
          </cell>
          <cell r="T609">
            <v>49696.855069999998</v>
          </cell>
          <cell r="U609">
            <v>22818.3</v>
          </cell>
          <cell r="V609">
            <v>23027.564999999999</v>
          </cell>
          <cell r="W609">
            <v>23809.382000000001</v>
          </cell>
          <cell r="X609">
            <v>23867.835999999999</v>
          </cell>
          <cell r="Y609">
            <v>239409.106</v>
          </cell>
          <cell r="Z609">
            <v>25430.878239999998</v>
          </cell>
          <cell r="AA609">
            <v>27614.714</v>
          </cell>
          <cell r="AB609">
            <v>29104.523000000001</v>
          </cell>
          <cell r="AC609">
            <v>79887.930489999999</v>
          </cell>
          <cell r="AD609">
            <v>47803.372620000002</v>
          </cell>
          <cell r="AE609">
            <v>25381.109329999999</v>
          </cell>
          <cell r="AF609">
            <v>25375.781780000001</v>
          </cell>
          <cell r="AG609">
            <v>25291.495999999999</v>
          </cell>
          <cell r="AH609">
            <v>227832.74961999999</v>
          </cell>
          <cell r="AI609">
            <v>428794.43303000001</v>
          </cell>
        </row>
        <row r="610">
          <cell r="A610" t="str">
            <v>AdminKostnModer</v>
          </cell>
          <cell r="B610" t="str">
            <v>Räntekostnader och liknande resultatposter</v>
          </cell>
          <cell r="C610" t="str">
            <v>Administrationskostnader</v>
          </cell>
          <cell r="D610"/>
          <cell r="E610"/>
          <cell r="F610"/>
          <cell r="G610"/>
          <cell r="H610">
            <v>-5434.8041599999997</v>
          </cell>
          <cell r="I610">
            <v>-2760.3819299999996</v>
          </cell>
          <cell r="J610">
            <v>-5163</v>
          </cell>
          <cell r="K610">
            <v>-6762</v>
          </cell>
          <cell r="L610">
            <v>-9075.15488</v>
          </cell>
          <cell r="M610">
            <v>-1617.7255300000002</v>
          </cell>
          <cell r="N610">
            <v>-3269.0478400000002</v>
          </cell>
          <cell r="O610">
            <v>-4892.6347299999989</v>
          </cell>
          <cell r="P610">
            <v>-6247.5347000000011</v>
          </cell>
          <cell r="Q610">
            <v>-1756.18218</v>
          </cell>
          <cell r="R610">
            <v>-4064.24791</v>
          </cell>
          <cell r="S610">
            <v>-6276.7066999999988</v>
          </cell>
          <cell r="T610">
            <v>-10685.882900000002</v>
          </cell>
          <cell r="U610">
            <v>-2293.0285499999995</v>
          </cell>
          <cell r="V610">
            <v>-5485.94481</v>
          </cell>
          <cell r="W610">
            <v>-7986.3906200000001</v>
          </cell>
          <cell r="X610">
            <v>-9924.6140000000014</v>
          </cell>
          <cell r="Y610">
            <v>-3217.0211300000001</v>
          </cell>
          <cell r="Z610">
            <v>-7415.3315700000003</v>
          </cell>
          <cell r="AA610">
            <v>-10390.001240000001</v>
          </cell>
          <cell r="AB610">
            <v>-15405.636469999999</v>
          </cell>
          <cell r="AC610">
            <v>-3853.6031600000001</v>
          </cell>
          <cell r="AD610">
            <v>-8236.576869999999</v>
          </cell>
          <cell r="AE610">
            <v>-12002.896379999998</v>
          </cell>
          <cell r="AF610">
            <v>-16896.516589999999</v>
          </cell>
          <cell r="AG610">
            <v>-5084.3918800000001</v>
          </cell>
          <cell r="AH610">
            <v>-10448.041440000001</v>
          </cell>
          <cell r="AI610">
            <v>-14566.490380000001</v>
          </cell>
        </row>
        <row r="611">
          <cell r="A611" t="str">
            <v>ÖvrRörKostnModer</v>
          </cell>
          <cell r="B611" t="str">
            <v>Resultat före skatt och bokslutsdispositioner</v>
          </cell>
          <cell r="C611" t="str">
            <v>Övriga rörelsekostnader</v>
          </cell>
          <cell r="D611">
            <v>0</v>
          </cell>
          <cell r="E611">
            <v>0</v>
          </cell>
          <cell r="F611">
            <v>0</v>
          </cell>
          <cell r="G611">
            <v>0</v>
          </cell>
          <cell r="H611">
            <v>-2418.7736100000002</v>
          </cell>
          <cell r="I611">
            <v>-1565.4219000000005</v>
          </cell>
          <cell r="J611">
            <v>-2695.4374800000001</v>
          </cell>
          <cell r="K611">
            <v>-3608.7939200000001</v>
          </cell>
          <cell r="L611">
            <v>-4247.2385000000004</v>
          </cell>
          <cell r="M611">
            <v>-1285.2647300000001</v>
          </cell>
          <cell r="N611">
            <v>-2624.3838999999998</v>
          </cell>
          <cell r="O611">
            <v>-3672.00866</v>
          </cell>
          <cell r="P611">
            <v>-4789.5221600000013</v>
          </cell>
          <cell r="Q611">
            <v>-1695</v>
          </cell>
          <cell r="R611">
            <v>-3087</v>
          </cell>
          <cell r="S611">
            <v>-4389.6520199999995</v>
          </cell>
          <cell r="T611">
            <v>-5654</v>
          </cell>
          <cell r="U611">
            <v>-2418.0715</v>
          </cell>
          <cell r="V611">
            <v>-3527.8525100000006</v>
          </cell>
          <cell r="W611">
            <v>-4984.8216899999989</v>
          </cell>
          <cell r="X611">
            <v>-7037.0485100000005</v>
          </cell>
          <cell r="Y611">
            <v>-2131.4184799999998</v>
          </cell>
          <cell r="Z611">
            <v>-3680.2484399999998</v>
          </cell>
          <cell r="AA611">
            <v>-5088.0655300000008</v>
          </cell>
          <cell r="AB611">
            <v>-6580.4674499999992</v>
          </cell>
          <cell r="AC611">
            <v>-2109.4470299999998</v>
          </cell>
          <cell r="AD611">
            <v>-3992.8411400000005</v>
          </cell>
          <cell r="AE611">
            <v>-5907.1744200000003</v>
          </cell>
          <cell r="AF611">
            <v>-7773.1515600000012</v>
          </cell>
          <cell r="AG611">
            <v>-2707.5681600000007</v>
          </cell>
          <cell r="AH611">
            <v>-5107.25209</v>
          </cell>
          <cell r="AI611">
            <v>-7591.4703900000022</v>
          </cell>
        </row>
        <row r="612">
          <cell r="A612" t="str">
            <v>RörelseresModer</v>
          </cell>
          <cell r="B612" t="str">
            <v>Räntekostnader och liknande resultatposter</v>
          </cell>
          <cell r="C612" t="str">
            <v>Rörelseresultat</v>
          </cell>
          <cell r="E612">
            <v>0</v>
          </cell>
          <cell r="F612">
            <v>0</v>
          </cell>
          <cell r="G612">
            <v>0</v>
          </cell>
          <cell r="H612">
            <v>-7853.5777699999999</v>
          </cell>
          <cell r="I612">
            <v>-4325.8038299999998</v>
          </cell>
          <cell r="J612">
            <v>-7858.4374800000005</v>
          </cell>
          <cell r="K612">
            <v>-10370.79392</v>
          </cell>
          <cell r="L612">
            <v>-13322.393380000001</v>
          </cell>
          <cell r="M612">
            <v>-2902.9902600000005</v>
          </cell>
          <cell r="N612">
            <v>-5893.43174</v>
          </cell>
          <cell r="O612">
            <v>-8564.6433899999993</v>
          </cell>
          <cell r="P612">
            <v>-11037.056860000002</v>
          </cell>
          <cell r="Q612">
            <v>-3451.1821799999998</v>
          </cell>
          <cell r="R612">
            <v>-7151.24791</v>
          </cell>
          <cell r="S612">
            <v>-10666.358719999998</v>
          </cell>
          <cell r="T612">
            <v>-16339.882900000002</v>
          </cell>
          <cell r="U612">
            <v>-4711.1000499999991</v>
          </cell>
          <cell r="V612">
            <v>-9013.7973200000015</v>
          </cell>
          <cell r="W612">
            <v>-12971.212309999999</v>
          </cell>
          <cell r="X612">
            <v>-16961.662510000002</v>
          </cell>
          <cell r="Y612">
            <v>-5348.4396099999994</v>
          </cell>
          <cell r="Z612">
            <v>-11095.58001</v>
          </cell>
          <cell r="AA612">
            <v>-15478.066770000001</v>
          </cell>
          <cell r="AB612">
            <v>-21986.103919999998</v>
          </cell>
          <cell r="AC612">
            <v>-5963.0501899999999</v>
          </cell>
          <cell r="AD612">
            <v>-12229.418009999999</v>
          </cell>
          <cell r="AE612">
            <v>-17910.070799999998</v>
          </cell>
          <cell r="AF612">
            <v>-24669.668150000001</v>
          </cell>
          <cell r="AG612">
            <v>-7791.9600400000008</v>
          </cell>
          <cell r="AH612">
            <v>-15555.293530000001</v>
          </cell>
          <cell r="AI612">
            <v>-22157.960770000005</v>
          </cell>
        </row>
        <row r="613">
          <cell r="A613" t="str">
            <v>FörvAvyImmMatAnltillgYTD</v>
          </cell>
          <cell r="B613" t="str">
            <v>Bokslutsdispositoner</v>
          </cell>
          <cell r="C613" t="str">
            <v>Rörelseresultat före skatt</v>
          </cell>
          <cell r="D613">
            <v>0</v>
          </cell>
          <cell r="E613">
            <v>0</v>
          </cell>
          <cell r="F613">
            <v>0</v>
          </cell>
          <cell r="G613">
            <v>162852.32222999999</v>
          </cell>
          <cell r="H613">
            <v>-4325.7664399999994</v>
          </cell>
          <cell r="I613">
            <v>-5858.4674800000003</v>
          </cell>
          <cell r="J613">
            <v>-9371.7939200000001</v>
          </cell>
          <cell r="K613">
            <v>317918.60661999998</v>
          </cell>
          <cell r="L613">
            <v>-2906.0695000000005</v>
          </cell>
          <cell r="M613">
            <v>-5892.8757999999998</v>
          </cell>
          <cell r="N613">
            <v>-8582.7674899999984</v>
          </cell>
          <cell r="O613">
            <v>206523.94313999999</v>
          </cell>
          <cell r="P613">
            <v>-3449.1821799999998</v>
          </cell>
          <cell r="Q613">
            <v>-7150.24791</v>
          </cell>
          <cell r="R613">
            <v>-10665.358719999998</v>
          </cell>
          <cell r="S613">
            <v>247749.18410000001</v>
          </cell>
          <cell r="T613">
            <v>-4719.1000499999991</v>
          </cell>
          <cell r="U613">
            <v>119507.42088058458</v>
          </cell>
          <cell r="V613">
            <v>209426.55643691242</v>
          </cell>
          <cell r="W613">
            <v>341518.38276557089</v>
          </cell>
          <cell r="X613">
            <v>417867.06066941062</v>
          </cell>
          <cell r="Y613">
            <v>99964.260500793534</v>
          </cell>
          <cell r="Z613">
            <v>217424.49532917241</v>
          </cell>
          <cell r="AA613">
            <v>379948.95368171833</v>
          </cell>
          <cell r="AB613">
            <v>520015.69452355616</v>
          </cell>
          <cell r="AC613">
            <v>360894.54525484249</v>
          </cell>
          <cell r="AD613">
            <v>694088.99658391776</v>
          </cell>
          <cell r="AE613">
            <v>1090549.490619859</v>
          </cell>
          <cell r="AF613">
            <v>1576488.7021314721</v>
          </cell>
          <cell r="AG613">
            <v>755741.80596512207</v>
          </cell>
          <cell r="AH613">
            <v>1292092.2362475661</v>
          </cell>
          <cell r="AI613">
            <v>1866042.3596348218</v>
          </cell>
        </row>
        <row r="614">
          <cell r="A614" t="str">
            <v>JustEjKFYTD</v>
          </cell>
          <cell r="B614" t="str">
            <v>Koncernbidrag</v>
          </cell>
          <cell r="C614" t="str">
            <v>Resultat från finansiella investeringar</v>
          </cell>
          <cell r="H614">
            <v>170591</v>
          </cell>
          <cell r="J614">
            <v>2000</v>
          </cell>
          <cell r="K614">
            <v>1000</v>
          </cell>
          <cell r="L614">
            <v>331240</v>
          </cell>
          <cell r="M614">
            <v>0</v>
          </cell>
          <cell r="N614">
            <v>0</v>
          </cell>
          <cell r="O614">
            <v>0</v>
          </cell>
          <cell r="P614">
            <v>217560</v>
          </cell>
          <cell r="Q614">
            <v>0</v>
          </cell>
          <cell r="R614">
            <v>0</v>
          </cell>
          <cell r="S614">
            <v>0</v>
          </cell>
          <cell r="T614">
            <v>264089</v>
          </cell>
          <cell r="U614">
            <v>4711.5806700000003</v>
          </cell>
          <cell r="V614">
            <v>9550.7908200000002</v>
          </cell>
          <cell r="W614">
            <v>14482.073780000017</v>
          </cell>
          <cell r="X614">
            <v>19656.599200000026</v>
          </cell>
          <cell r="Y614">
            <v>6316.7532700000002</v>
          </cell>
          <cell r="Z614">
            <v>12189.552859999993</v>
          </cell>
          <cell r="AA614">
            <v>18001.832889999998</v>
          </cell>
          <cell r="AB614">
            <v>31842.505150000179</v>
          </cell>
          <cell r="AC614">
            <v>14797.28838</v>
          </cell>
          <cell r="AD614">
            <v>41879.830219999996</v>
          </cell>
          <cell r="AE614">
            <v>55931.037179999985</v>
          </cell>
          <cell r="AF614">
            <v>78627.141719999985</v>
          </cell>
          <cell r="AG614">
            <v>17772.686979999999</v>
          </cell>
          <cell r="AH614">
            <v>35784.403300000486</v>
          </cell>
          <cell r="AI614">
            <v>54168.009520000895</v>
          </cell>
        </row>
        <row r="615">
          <cell r="A615" t="str">
            <v>ResAndKoncModer</v>
          </cell>
          <cell r="B615" t="str">
            <v>Resultat före skatt</v>
          </cell>
          <cell r="C615" t="str">
            <v>Resultat från andelar i koncernbolag</v>
          </cell>
          <cell r="H615">
            <v>170591</v>
          </cell>
          <cell r="J615">
            <v>2000</v>
          </cell>
          <cell r="K615">
            <v>1000</v>
          </cell>
          <cell r="L615">
            <v>331240</v>
          </cell>
          <cell r="M615">
            <v>0</v>
          </cell>
          <cell r="N615">
            <v>0</v>
          </cell>
          <cell r="O615">
            <v>0</v>
          </cell>
          <cell r="P615">
            <v>217560</v>
          </cell>
          <cell r="Q615">
            <v>0</v>
          </cell>
          <cell r="R615">
            <v>0</v>
          </cell>
          <cell r="S615">
            <v>0</v>
          </cell>
          <cell r="T615">
            <v>264089</v>
          </cell>
          <cell r="U615">
            <v>0</v>
          </cell>
          <cell r="V615">
            <v>8000</v>
          </cell>
          <cell r="W615">
            <v>20000</v>
          </cell>
          <cell r="X615">
            <v>284018</v>
          </cell>
          <cell r="Y615">
            <v>0</v>
          </cell>
          <cell r="Z615">
            <v>10500</v>
          </cell>
          <cell r="AA615">
            <v>10500</v>
          </cell>
          <cell r="AB615">
            <v>159950</v>
          </cell>
          <cell r="AC615">
            <v>20000</v>
          </cell>
          <cell r="AD615">
            <v>23000</v>
          </cell>
          <cell r="AE615">
            <v>33000</v>
          </cell>
          <cell r="AF615">
            <v>0</v>
          </cell>
          <cell r="AG615">
            <v>-1509573.3843700001</v>
          </cell>
          <cell r="AH615">
            <v>-2672875.4191700006</v>
          </cell>
          <cell r="AI615">
            <v>-3010900.6978300004</v>
          </cell>
        </row>
        <row r="616">
          <cell r="A616" t="str">
            <v>ResFinInvModer</v>
          </cell>
          <cell r="B616" t="str">
            <v>Koncernbidrag</v>
          </cell>
          <cell r="C616" t="str">
            <v>Resultat från försäljningar av finansiella investeringar</v>
          </cell>
          <cell r="U616">
            <v>1383124.0609694188</v>
          </cell>
          <cell r="V616">
            <v>1044290.5709120923</v>
          </cell>
          <cell r="W616">
            <v>2711362.2292434336</v>
          </cell>
          <cell r="X616">
            <v>4454462.5435493914</v>
          </cell>
          <cell r="Y616">
            <v>1415719.1540292001</v>
          </cell>
          <cell r="Z616">
            <v>2401620.5171508691</v>
          </cell>
          <cell r="AA616">
            <v>1807843.0125182862</v>
          </cell>
          <cell r="AB616">
            <v>0</v>
          </cell>
          <cell r="AC616">
            <v>11728703.426435167</v>
          </cell>
          <cell r="AD616">
            <v>7487992.6654761005</v>
          </cell>
          <cell r="AE616">
            <v>3897081.8088001488</v>
          </cell>
          <cell r="AF616">
            <v>48620.215960000001</v>
          </cell>
          <cell r="AG616">
            <v>3014620.1661482425</v>
          </cell>
          <cell r="AH616">
            <v>780638.37797575211</v>
          </cell>
          <cell r="AI616">
            <v>5073796.8788784612</v>
          </cell>
        </row>
        <row r="617">
          <cell r="A617" t="str">
            <v>ResAndIntrModer</v>
          </cell>
          <cell r="B617" t="str">
            <v>Skatt på periodens resultat</v>
          </cell>
          <cell r="C617" t="str">
            <v>Resultat från andelar i intresseföretag</v>
          </cell>
          <cell r="D617"/>
          <cell r="E617"/>
          <cell r="F617"/>
          <cell r="G617">
            <v>-586.15599999999995</v>
          </cell>
          <cell r="H617">
            <v>114.9</v>
          </cell>
          <cell r="I617">
            <v>3.7390000000000007E-2</v>
          </cell>
          <cell r="J617">
            <v>-0.03</v>
          </cell>
          <cell r="K617">
            <v>-1</v>
          </cell>
          <cell r="L617">
            <v>1</v>
          </cell>
          <cell r="M617">
            <v>-3.07924</v>
          </cell>
          <cell r="N617">
            <v>0.55593999999999966</v>
          </cell>
          <cell r="O617">
            <v>-18.124099999999999</v>
          </cell>
          <cell r="P617">
            <v>1</v>
          </cell>
          <cell r="Q617">
            <v>2</v>
          </cell>
          <cell r="R617">
            <v>1</v>
          </cell>
          <cell r="S617">
            <v>1</v>
          </cell>
          <cell r="T617">
            <v>6.7000000000000004E-2</v>
          </cell>
          <cell r="U617">
            <v>1412789.7207600013</v>
          </cell>
          <cell r="V617">
            <v>1392885.4100790028</v>
          </cell>
          <cell r="W617">
            <v>3253375.4403190026</v>
          </cell>
          <cell r="X617">
            <v>4895282.3191488003</v>
          </cell>
          <cell r="Y617">
            <v>1431553.2148899937</v>
          </cell>
          <cell r="Z617">
            <v>2479271.3720800416</v>
          </cell>
          <cell r="AA617">
            <v>2034496.6417700045</v>
          </cell>
          <cell r="AB617">
            <v>2229616.5776499803</v>
          </cell>
          <cell r="AC617">
            <v>12585096.105190011</v>
          </cell>
          <cell r="AD617">
            <v>7820194.3054700186</v>
          </cell>
          <cell r="AE617">
            <v>5720661.8617600081</v>
          </cell>
          <cell r="AF617">
            <v>6940357.8834200501</v>
          </cell>
          <cell r="AG617">
            <v>2278561.2747233645</v>
          </cell>
          <cell r="AH617">
            <v>-564360.4016466816</v>
          </cell>
          <cell r="AI617">
            <v>3983106.5502032847</v>
          </cell>
        </row>
        <row r="618">
          <cell r="A618" t="str">
            <v>RänteintModer</v>
          </cell>
          <cell r="B618" t="str">
            <v>Periodens resultat</v>
          </cell>
          <cell r="C618" t="str">
            <v>Ränteintäkter och liknande resultatposter</v>
          </cell>
          <cell r="D618">
            <v>0</v>
          </cell>
          <cell r="E618">
            <v>0</v>
          </cell>
          <cell r="F618">
            <v>0</v>
          </cell>
          <cell r="G618">
            <v>162266.16623</v>
          </cell>
          <cell r="H618">
            <v>114.9</v>
          </cell>
          <cell r="I618">
            <v>3.7390000000000007E-2</v>
          </cell>
          <cell r="J618">
            <v>-0.03</v>
          </cell>
          <cell r="K618">
            <v>-1</v>
          </cell>
          <cell r="L618">
            <v>1</v>
          </cell>
          <cell r="M618">
            <v>-3.07924</v>
          </cell>
          <cell r="N618">
            <v>0.55593999999999966</v>
          </cell>
          <cell r="O618">
            <v>-18.124099999999999</v>
          </cell>
          <cell r="P618">
            <v>1</v>
          </cell>
          <cell r="Q618">
            <v>2</v>
          </cell>
          <cell r="R618">
            <v>1</v>
          </cell>
          <cell r="S618">
            <v>1</v>
          </cell>
          <cell r="T618">
            <v>6.7000000000000004E-2</v>
          </cell>
          <cell r="U618">
            <v>0</v>
          </cell>
          <cell r="V618">
            <v>0</v>
          </cell>
          <cell r="W618">
            <v>-18915.832090000022</v>
          </cell>
          <cell r="X618">
            <v>1</v>
          </cell>
          <cell r="Y618">
            <v>-1.16371</v>
          </cell>
          <cell r="Z618">
            <v>-3523.2388399999954</v>
          </cell>
          <cell r="AA618">
            <v>-4827.8535800000136</v>
          </cell>
          <cell r="AB618">
            <v>-9441.6115800000152</v>
          </cell>
          <cell r="AC618">
            <v>-6815.0317499999946</v>
          </cell>
          <cell r="AD618">
            <v>-32412.642799999958</v>
          </cell>
          <cell r="AE618">
            <v>-45147.797149999991</v>
          </cell>
          <cell r="AF618">
            <v>-62555.339269999997</v>
          </cell>
          <cell r="AG618">
            <v>-19014.914250000005</v>
          </cell>
          <cell r="AH618">
            <v>-51688.062249999995</v>
          </cell>
          <cell r="AI618">
            <v>-83917.213000000018</v>
          </cell>
        </row>
        <row r="619">
          <cell r="A619" t="str">
            <v>RäntekostnModer</v>
          </cell>
          <cell r="B619" t="str">
            <v>Skatt på periodens resultat</v>
          </cell>
          <cell r="C619" t="str">
            <v>Räntekostnader och liknande resultatposter</v>
          </cell>
          <cell r="E619">
            <v>0</v>
          </cell>
          <cell r="F619">
            <v>0</v>
          </cell>
          <cell r="G619">
            <v>-586.15599999999995</v>
          </cell>
          <cell r="H619">
            <v>951.69600000000003</v>
          </cell>
          <cell r="I619">
            <v>1288.8510000000001</v>
          </cell>
          <cell r="J619">
            <v>2061.8249999999998</v>
          </cell>
          <cell r="K619">
            <v>5.3999999999999999E-2</v>
          </cell>
          <cell r="L619">
            <v>639.50199999999995</v>
          </cell>
          <cell r="M619">
            <v>1286.473</v>
          </cell>
          <cell r="N619">
            <v>1886.895</v>
          </cell>
          <cell r="O619">
            <v>1</v>
          </cell>
          <cell r="P619">
            <v>758.69799999999998</v>
          </cell>
          <cell r="Q619">
            <v>1573.02774</v>
          </cell>
          <cell r="R619">
            <v>2346.3490000000002</v>
          </cell>
          <cell r="S619">
            <v>1E-3</v>
          </cell>
          <cell r="T619">
            <v>1038.222</v>
          </cell>
          <cell r="U619">
            <v>-8</v>
          </cell>
          <cell r="V619">
            <v>-17</v>
          </cell>
          <cell r="W619">
            <v>-35.89273</v>
          </cell>
          <cell r="X619">
            <v>1</v>
          </cell>
          <cell r="Y619">
            <v>-3.6786799999999999</v>
          </cell>
          <cell r="Z619">
            <v>-6</v>
          </cell>
          <cell r="AA619">
            <v>-12.565300000000001</v>
          </cell>
          <cell r="AB619">
            <v>1</v>
          </cell>
          <cell r="AC619">
            <v>-8.5995600000000003</v>
          </cell>
          <cell r="AD619">
            <v>-9.5987299999999998</v>
          </cell>
          <cell r="AE619">
            <v>-11.177579999999999</v>
          </cell>
          <cell r="AF619">
            <v>-22.436739999999997</v>
          </cell>
          <cell r="AG619">
            <v>-17.179490000000001</v>
          </cell>
          <cell r="AH619">
            <v>-22.160620000000002</v>
          </cell>
          <cell r="AI619">
            <v>-28.879449999999999</v>
          </cell>
        </row>
        <row r="620">
          <cell r="A620" t="str">
            <v>ResFSkattModer</v>
          </cell>
          <cell r="B620" t="str">
            <v>Övrigt totalresultat</v>
          </cell>
          <cell r="C620" t="str">
            <v>Resultat före skatt och bokslutsdispositioner</v>
          </cell>
          <cell r="D620">
            <v>0</v>
          </cell>
          <cell r="E620">
            <v>0</v>
          </cell>
          <cell r="F620">
            <v>0</v>
          </cell>
          <cell r="G620">
            <v>0</v>
          </cell>
          <cell r="H620">
            <v>162852.32222999999</v>
          </cell>
          <cell r="I620">
            <v>-4325.7664399999994</v>
          </cell>
          <cell r="J620">
            <v>-5858.4674800000003</v>
          </cell>
          <cell r="K620">
            <v>-9371.7939200000001</v>
          </cell>
          <cell r="L620">
            <v>317918.60661999998</v>
          </cell>
          <cell r="M620">
            <v>-2906.0695000000005</v>
          </cell>
          <cell r="N620">
            <v>-5892.8757999999998</v>
          </cell>
          <cell r="O620">
            <v>-8582.7674899999984</v>
          </cell>
          <cell r="P620">
            <v>206523.94313999999</v>
          </cell>
          <cell r="Q620">
            <v>-3449.1821799999998</v>
          </cell>
          <cell r="R620">
            <v>-7150.24791</v>
          </cell>
          <cell r="S620">
            <v>-10665.358719999998</v>
          </cell>
          <cell r="T620">
            <v>247749.18410000001</v>
          </cell>
          <cell r="U620">
            <v>-4719.1000499999991</v>
          </cell>
          <cell r="V620">
            <v>-1030.7973200000015</v>
          </cell>
          <cell r="W620">
            <v>6992.8949600000014</v>
          </cell>
          <cell r="X620">
            <v>267058.33749000001</v>
          </cell>
          <cell r="Y620">
            <v>-5353.2819999999992</v>
          </cell>
          <cell r="Z620">
            <v>-601.58000999999967</v>
          </cell>
          <cell r="AA620">
            <v>-4990.6320700000015</v>
          </cell>
          <cell r="AB620">
            <v>137964.89608000001</v>
          </cell>
          <cell r="AC620">
            <v>14028.35025</v>
          </cell>
          <cell r="AD620">
            <v>10760.983260000001</v>
          </cell>
          <cell r="AE620">
            <v>15078.751620000003</v>
          </cell>
          <cell r="AF620">
            <v>23928.111069999999</v>
          </cell>
          <cell r="AG620">
            <v>-7809.1395300000013</v>
          </cell>
          <cell r="AH620">
            <v>-15577.454150000001</v>
          </cell>
          <cell r="AI620">
            <v>-22186.840220000006</v>
          </cell>
        </row>
        <row r="621">
          <cell r="A621" t="str">
            <v>InvStatYTD</v>
          </cell>
          <cell r="B621"/>
          <cell r="C621" t="str">
            <v>Investering i belåningsbara statsskuldförbindelser</v>
          </cell>
          <cell r="U621">
            <v>0</v>
          </cell>
          <cell r="V621">
            <v>0</v>
          </cell>
          <cell r="W621">
            <v>0</v>
          </cell>
          <cell r="X621">
            <v>0</v>
          </cell>
          <cell r="Y621">
            <v>0</v>
          </cell>
          <cell r="Z621">
            <v>0</v>
          </cell>
          <cell r="AA621">
            <v>0</v>
          </cell>
          <cell r="AB621">
            <v>0</v>
          </cell>
          <cell r="AC621">
            <v>-7936000</v>
          </cell>
          <cell r="AD621">
            <v>-1929000</v>
          </cell>
          <cell r="AE621">
            <v>-1087000</v>
          </cell>
          <cell r="AF621">
            <v>-245000</v>
          </cell>
          <cell r="AG621">
            <v>-1276000</v>
          </cell>
          <cell r="AH621">
            <v>-1183000</v>
          </cell>
          <cell r="AI621">
            <v>-1884000</v>
          </cell>
        </row>
        <row r="622">
          <cell r="A622" t="str">
            <v>InvOblYTD</v>
          </cell>
          <cell r="B622"/>
          <cell r="C622" t="str">
            <v>Bokslutsdispositoner</v>
          </cell>
          <cell r="T622">
            <v>0</v>
          </cell>
          <cell r="U622">
            <v>-665205.90800000005</v>
          </cell>
          <cell r="V622">
            <v>-913681.19400000107</v>
          </cell>
          <cell r="W622">
            <v>-2709764.3010000009</v>
          </cell>
          <cell r="X622">
            <v>-2506006.8109999988</v>
          </cell>
          <cell r="Y622">
            <v>-2556810.7049199999</v>
          </cell>
          <cell r="Z622">
            <v>-3740507.3600000022</v>
          </cell>
          <cell r="AA622">
            <v>-3249780.2354500028</v>
          </cell>
          <cell r="AB622">
            <v>-2809455.8206900023</v>
          </cell>
          <cell r="AC622">
            <v>-5081306.8299999982</v>
          </cell>
          <cell r="AD622">
            <v>-5884612.2369999979</v>
          </cell>
          <cell r="AE622">
            <v>-5836753.9005299984</v>
          </cell>
          <cell r="AF622">
            <v>-5637174.5753190387</v>
          </cell>
          <cell r="AG622">
            <v>482529.21700000187</v>
          </cell>
          <cell r="AH622">
            <v>1149473.0678500002</v>
          </cell>
          <cell r="AI622">
            <v>-795123.44015000109</v>
          </cell>
        </row>
        <row r="623">
          <cell r="A623" t="str">
            <v>KoncernbidragModer</v>
          </cell>
          <cell r="B623" t="str">
            <v>Värdeförändringar av intresseföretag</v>
          </cell>
          <cell r="C623" t="str">
            <v>Koncernbidrag</v>
          </cell>
          <cell r="D623"/>
          <cell r="E623"/>
          <cell r="F623"/>
          <cell r="G623"/>
          <cell r="H623"/>
          <cell r="I623"/>
          <cell r="J623"/>
          <cell r="K623"/>
          <cell r="L623"/>
          <cell r="M623"/>
          <cell r="N623"/>
          <cell r="O623"/>
          <cell r="P623"/>
          <cell r="Q623"/>
          <cell r="R623"/>
          <cell r="S623"/>
          <cell r="T623">
            <v>1681194.9219799994</v>
          </cell>
          <cell r="U623">
            <v>-675920.92069000006</v>
          </cell>
          <cell r="V623">
            <v>-929902.07088000106</v>
          </cell>
          <cell r="W623">
            <v>-2734688.1330900006</v>
          </cell>
          <cell r="X623">
            <v>-2577409.6430899985</v>
          </cell>
          <cell r="Y623">
            <v>-2558392.9297599997</v>
          </cell>
          <cell r="Z623">
            <v>-3744030.598840002</v>
          </cell>
          <cell r="AA623">
            <v>-3254608.0890300022</v>
          </cell>
          <cell r="AB623">
            <v>22043</v>
          </cell>
          <cell r="AC623">
            <v>-13024121.861749999</v>
          </cell>
          <cell r="AD623">
            <v>-7846024.8797999993</v>
          </cell>
          <cell r="AE623">
            <v>-6968901.6976800002</v>
          </cell>
          <cell r="AF623">
            <v>50899</v>
          </cell>
          <cell r="AG623">
            <v>-812485.69724999811</v>
          </cell>
          <cell r="AH623">
            <v>-5000</v>
          </cell>
          <cell r="AI623">
            <v>-5000</v>
          </cell>
        </row>
        <row r="624">
          <cell r="A624" t="str">
            <v>KFEmTOYTD</v>
          </cell>
          <cell r="B624" t="str">
            <v>Skatt på värdeförändringar av intresseföretag</v>
          </cell>
          <cell r="C624" t="str">
            <v>Resultat före skatt</v>
          </cell>
          <cell r="D624"/>
          <cell r="E624"/>
          <cell r="F624"/>
          <cell r="G624"/>
          <cell r="H624"/>
          <cell r="I624"/>
          <cell r="J624"/>
          <cell r="K624"/>
          <cell r="L624"/>
          <cell r="M624"/>
          <cell r="N624"/>
          <cell r="O624"/>
          <cell r="P624"/>
          <cell r="Q624"/>
          <cell r="R624"/>
          <cell r="S624"/>
          <cell r="T624">
            <v>1681194.9219799994</v>
          </cell>
          <cell r="U624">
            <v>0</v>
          </cell>
          <cell r="V624">
            <v>0</v>
          </cell>
          <cell r="W624">
            <v>4637.4679999999998</v>
          </cell>
          <cell r="X624">
            <v>4637.4679999999998</v>
          </cell>
          <cell r="Y624">
            <v>-5353.2819999999992</v>
          </cell>
          <cell r="Z624">
            <v>-601.58000999999967</v>
          </cell>
          <cell r="AA624">
            <v>-4990.6320700000015</v>
          </cell>
          <cell r="AB624">
            <v>160007.89608000001</v>
          </cell>
          <cell r="AC624">
            <v>14028.35025</v>
          </cell>
          <cell r="AD624">
            <v>10760.983260000001</v>
          </cell>
          <cell r="AE624">
            <v>15078.751620000003</v>
          </cell>
          <cell r="AF624">
            <v>74827.111069999999</v>
          </cell>
          <cell r="AG624">
            <v>-7809.1395300000013</v>
          </cell>
          <cell r="AH624">
            <v>-20577.454150000001</v>
          </cell>
          <cell r="AI624">
            <v>-27186.840220000006</v>
          </cell>
        </row>
        <row r="625">
          <cell r="A625" t="str">
            <v>KFEmAT1YTD</v>
          </cell>
          <cell r="B625" t="str">
            <v>Värdeförändringar av aktier och innehav</v>
          </cell>
          <cell r="C625" t="str">
            <v>Emmission av övrigt primärkapital, AT1</v>
          </cell>
          <cell r="D625"/>
          <cell r="E625"/>
          <cell r="F625"/>
          <cell r="G625"/>
          <cell r="H625">
            <v>-586.15599999999995</v>
          </cell>
          <cell r="I625">
            <v>951.69600000000003</v>
          </cell>
          <cell r="J625">
            <v>1288.8510000000001</v>
          </cell>
          <cell r="K625">
            <v>2061.8249999999998</v>
          </cell>
          <cell r="L625">
            <v>5.3999999999999999E-2</v>
          </cell>
          <cell r="M625">
            <v>639.50199999999995</v>
          </cell>
          <cell r="N625">
            <v>1286.473</v>
          </cell>
          <cell r="O625">
            <v>1886.895</v>
          </cell>
          <cell r="P625">
            <v>1</v>
          </cell>
          <cell r="Q625">
            <v>758.69799999999998</v>
          </cell>
          <cell r="R625">
            <v>1573.02774</v>
          </cell>
          <cell r="S625">
            <v>2346.3490000000002</v>
          </cell>
          <cell r="T625">
            <v>1E-3</v>
          </cell>
          <cell r="U625">
            <v>1038.222</v>
          </cell>
          <cell r="V625">
            <v>224.24700000000001</v>
          </cell>
          <cell r="W625">
            <v>-1542.05017</v>
          </cell>
          <cell r="X625">
            <v>1</v>
          </cell>
          <cell r="Y625">
            <v>1145.6020000000001</v>
          </cell>
          <cell r="Z625">
            <v>127</v>
          </cell>
          <cell r="AA625">
            <v>1066.24785</v>
          </cell>
          <cell r="AB625">
            <v>1</v>
          </cell>
          <cell r="AC625">
            <v>-8636.0820000000003</v>
          </cell>
          <cell r="AD625">
            <v>-27421.114000000001</v>
          </cell>
          <cell r="AE625">
            <v>-39645.671000000002</v>
          </cell>
          <cell r="AF625">
            <v>-50808.240000000005</v>
          </cell>
          <cell r="AG625">
            <v>-8000.262999999999</v>
          </cell>
          <cell r="AH625">
            <v>-17581.678999999996</v>
          </cell>
          <cell r="AI625">
            <v>-27163.094999999994</v>
          </cell>
        </row>
        <row r="626">
          <cell r="A626" t="str">
            <v>SkattModer</v>
          </cell>
          <cell r="B626" t="str">
            <v>Skatt på värdeförändringar av aktier och innehav</v>
          </cell>
          <cell r="C626" t="str">
            <v>Skatt på periodens resultat</v>
          </cell>
          <cell r="D626"/>
          <cell r="E626">
            <v>0</v>
          </cell>
          <cell r="F626">
            <v>0</v>
          </cell>
          <cell r="G626">
            <v>0</v>
          </cell>
          <cell r="H626">
            <v>-586.15599999999995</v>
          </cell>
          <cell r="I626">
            <v>951.69600000000003</v>
          </cell>
          <cell r="J626">
            <v>1288.8510000000001</v>
          </cell>
          <cell r="K626">
            <v>2061.8249999999998</v>
          </cell>
          <cell r="L626">
            <v>5.3999999999999999E-2</v>
          </cell>
          <cell r="M626">
            <v>639.50199999999995</v>
          </cell>
          <cell r="N626">
            <v>1286.473</v>
          </cell>
          <cell r="O626">
            <v>1886.895</v>
          </cell>
          <cell r="P626">
            <v>1</v>
          </cell>
          <cell r="Q626">
            <v>758.69799999999998</v>
          </cell>
          <cell r="R626">
            <v>1573.02774</v>
          </cell>
          <cell r="S626">
            <v>2346.3490000000002</v>
          </cell>
          <cell r="T626">
            <v>1E-3</v>
          </cell>
          <cell r="U626">
            <v>1038.222</v>
          </cell>
          <cell r="V626">
            <v>224.24700000000001</v>
          </cell>
          <cell r="W626">
            <v>-1542.05017</v>
          </cell>
          <cell r="X626">
            <v>1</v>
          </cell>
          <cell r="Y626">
            <v>1145.6020000000001</v>
          </cell>
          <cell r="Z626">
            <v>127</v>
          </cell>
          <cell r="AA626">
            <v>1066.24785</v>
          </cell>
          <cell r="AB626">
            <v>1</v>
          </cell>
          <cell r="AC626">
            <v>-3060.9169499999998</v>
          </cell>
          <cell r="AD626">
            <v>-2388.473</v>
          </cell>
          <cell r="AE626">
            <v>-3355.2755299999999</v>
          </cell>
          <cell r="AF626">
            <v>-5779.3230000000003</v>
          </cell>
          <cell r="AG626">
            <v>1422.8019999999999</v>
          </cell>
          <cell r="AH626">
            <v>4014.9477200000001</v>
          </cell>
          <cell r="AI626">
            <v>5334.0910000000003</v>
          </cell>
        </row>
        <row r="627">
          <cell r="A627" t="str">
            <v>PeriodensResModer</v>
          </cell>
          <cell r="B627" t="str">
            <v>Övrigt totalresultat</v>
          </cell>
          <cell r="C627" t="str">
            <v>Periodens resultat</v>
          </cell>
          <cell r="D627">
            <v>0</v>
          </cell>
          <cell r="E627">
            <v>0</v>
          </cell>
          <cell r="F627">
            <v>0</v>
          </cell>
          <cell r="G627">
            <v>0</v>
          </cell>
          <cell r="H627">
            <v>162266.16623</v>
          </cell>
          <cell r="I627">
            <v>-3374.0704399999995</v>
          </cell>
          <cell r="J627">
            <v>-4569.6164800000006</v>
          </cell>
          <cell r="K627">
            <v>-7309.9689200000003</v>
          </cell>
          <cell r="L627">
            <v>317918.66061999998</v>
          </cell>
          <cell r="M627">
            <v>-2266.5675000000006</v>
          </cell>
          <cell r="N627">
            <v>-4606.4027999999998</v>
          </cell>
          <cell r="O627">
            <v>-6695.8724899999979</v>
          </cell>
          <cell r="P627">
            <v>206524.94313999999</v>
          </cell>
          <cell r="Q627">
            <v>-2690.4841799999999</v>
          </cell>
          <cell r="R627">
            <v>-5577.2201700000005</v>
          </cell>
          <cell r="S627">
            <v>-8319.0097199999982</v>
          </cell>
          <cell r="T627">
            <v>247749.1851</v>
          </cell>
          <cell r="U627">
            <v>-3680.8780499999993</v>
          </cell>
          <cell r="V627">
            <v>-806.55032000000142</v>
          </cell>
          <cell r="W627">
            <v>5450.844790000001</v>
          </cell>
          <cell r="X627">
            <v>267059.33749000001</v>
          </cell>
          <cell r="Y627">
            <v>-4207.6799999999994</v>
          </cell>
          <cell r="Z627">
            <v>-474.58000999999967</v>
          </cell>
          <cell r="AA627">
            <v>-3924.3842200000017</v>
          </cell>
          <cell r="AB627">
            <v>160008.89608000001</v>
          </cell>
          <cell r="AC627">
            <v>10967.433300000001</v>
          </cell>
          <cell r="AD627">
            <v>8372.5102600000009</v>
          </cell>
          <cell r="AE627">
            <v>11723.476090000004</v>
          </cell>
          <cell r="AF627">
            <v>69047.788069999995</v>
          </cell>
          <cell r="AG627">
            <v>-6386.3375300000016</v>
          </cell>
          <cell r="AH627">
            <v>-16562.506430000001</v>
          </cell>
          <cell r="AI627">
            <v>-21852.749220000005</v>
          </cell>
        </row>
        <row r="628">
          <cell r="A628" t="str">
            <v>UtdAT1YTD</v>
          </cell>
          <cell r="B628" t="str">
            <v>Skatt på värdeförändringar av aktier och innehav</v>
          </cell>
          <cell r="C628" t="str">
            <v>Utdelning primärkapitalinstrument</v>
          </cell>
          <cell r="U628">
            <v>0</v>
          </cell>
          <cell r="V628">
            <v>0</v>
          </cell>
          <cell r="W628">
            <v>108382</v>
          </cell>
          <cell r="X628">
            <v>108382</v>
          </cell>
          <cell r="Y628">
            <v>0</v>
          </cell>
          <cell r="Z628">
            <v>0</v>
          </cell>
          <cell r="AA628">
            <v>182570</v>
          </cell>
          <cell r="AB628">
            <v>182570</v>
          </cell>
          <cell r="AC628">
            <v>0</v>
          </cell>
          <cell r="AD628">
            <v>0</v>
          </cell>
          <cell r="AE628">
            <v>0</v>
          </cell>
          <cell r="AF628">
            <v>100654.70600000001</v>
          </cell>
          <cell r="AG628">
            <v>0</v>
          </cell>
          <cell r="AH628">
            <v>0</v>
          </cell>
          <cell r="AI628">
            <v>62640</v>
          </cell>
        </row>
        <row r="629">
          <cell r="A629" t="str">
            <v>FörlYTD</v>
          </cell>
          <cell r="B629" t="str">
            <v>Periodens totalresultat</v>
          </cell>
          <cell r="C629" t="str">
            <v>Övrigt totalresultat</v>
          </cell>
          <cell r="D629">
            <v>0</v>
          </cell>
          <cell r="E629">
            <v>0</v>
          </cell>
          <cell r="F629">
            <v>0</v>
          </cell>
          <cell r="G629">
            <v>162266.16623</v>
          </cell>
          <cell r="H629">
            <v>-3374.0704399999995</v>
          </cell>
          <cell r="I629">
            <v>-4569.6164800000006</v>
          </cell>
          <cell r="J629">
            <v>-7309.9689200000003</v>
          </cell>
          <cell r="K629">
            <v>317918.66061999998</v>
          </cell>
          <cell r="L629">
            <v>-2266.5675000000006</v>
          </cell>
          <cell r="M629">
            <v>-4606.4027999999998</v>
          </cell>
          <cell r="N629">
            <v>-6695.8724899999979</v>
          </cell>
          <cell r="O629">
            <v>206524.94313999999</v>
          </cell>
          <cell r="P629">
            <v>-2690.4841799999999</v>
          </cell>
          <cell r="Q629">
            <v>-5577.2201700000005</v>
          </cell>
          <cell r="R629">
            <v>-8319.0097199999982</v>
          </cell>
          <cell r="S629">
            <v>247749.1851</v>
          </cell>
          <cell r="T629">
            <v>0</v>
          </cell>
          <cell r="U629">
            <v>50.865209999988998</v>
          </cell>
          <cell r="V629">
            <v>101.73042000000711</v>
          </cell>
          <cell r="W629">
            <v>152.59562999999613</v>
          </cell>
          <cell r="X629">
            <v>203.46083999999971</v>
          </cell>
          <cell r="Y629">
            <v>50.865149999997797</v>
          </cell>
          <cell r="Z629">
            <v>101.73028999999222</v>
          </cell>
          <cell r="AA629">
            <v>152.59549999999581</v>
          </cell>
          <cell r="AB629">
            <v>203.46070999999938</v>
          </cell>
          <cell r="AC629">
            <v>50.865210000003572</v>
          </cell>
          <cell r="AD629">
            <v>101.73041999999259</v>
          </cell>
          <cell r="AE629">
            <v>152.59562999999616</v>
          </cell>
          <cell r="AF629">
            <v>-99813.494080000004</v>
          </cell>
          <cell r="AG629">
            <v>0</v>
          </cell>
          <cell r="AH629">
            <v>0</v>
          </cell>
          <cell r="AI629">
            <v>0</v>
          </cell>
        </row>
        <row r="630">
          <cell r="A630" t="str">
            <v>KFNyemYTD</v>
          </cell>
          <cell r="C630" t="str">
            <v>Nyemission</v>
          </cell>
          <cell r="T630">
            <v>1681194.9219799994</v>
          </cell>
          <cell r="U630">
            <v>0</v>
          </cell>
          <cell r="V630">
            <v>0</v>
          </cell>
          <cell r="W630">
            <v>108382</v>
          </cell>
          <cell r="X630">
            <v>108382</v>
          </cell>
          <cell r="Y630">
            <v>0</v>
          </cell>
          <cell r="Z630">
            <v>0</v>
          </cell>
          <cell r="AA630">
            <v>182570</v>
          </cell>
          <cell r="AB630">
            <v>182570</v>
          </cell>
          <cell r="AC630">
            <v>0</v>
          </cell>
          <cell r="AD630">
            <v>0</v>
          </cell>
          <cell r="AE630">
            <v>100654.70600000001</v>
          </cell>
          <cell r="AF630">
            <v>100654.70600000001</v>
          </cell>
          <cell r="AG630">
            <v>0</v>
          </cell>
          <cell r="AH630">
            <v>0</v>
          </cell>
          <cell r="AI630">
            <v>62640</v>
          </cell>
        </row>
        <row r="631">
          <cell r="A631" t="str">
            <v>KFEmTOYTD</v>
          </cell>
          <cell r="B631" t="str">
            <v>Periodens totalresultat</v>
          </cell>
          <cell r="C631" t="str">
            <v>Emission av teckningsoptioner</v>
          </cell>
          <cell r="D631">
            <v>0</v>
          </cell>
          <cell r="E631">
            <v>0</v>
          </cell>
          <cell r="F631">
            <v>0</v>
          </cell>
          <cell r="G631">
            <v>162266.16623</v>
          </cell>
          <cell r="H631">
            <v>-3374.0704399999995</v>
          </cell>
          <cell r="I631">
            <v>-4569.6164800000006</v>
          </cell>
          <cell r="J631">
            <v>-7309.9689200000003</v>
          </cell>
          <cell r="K631">
            <v>317918.66061999998</v>
          </cell>
          <cell r="L631">
            <v>-2266.5675000000006</v>
          </cell>
          <cell r="M631">
            <v>-4606.4027999999998</v>
          </cell>
          <cell r="N631">
            <v>-6695.8724899999979</v>
          </cell>
          <cell r="O631">
            <v>206524.94313999999</v>
          </cell>
          <cell r="P631">
            <v>-2690.4841799999999</v>
          </cell>
          <cell r="Q631">
            <v>-5577.2201700000005</v>
          </cell>
          <cell r="R631">
            <v>-8319.0097199999982</v>
          </cell>
          <cell r="S631">
            <v>247749.1851</v>
          </cell>
          <cell r="T631">
            <v>1681194.9219799994</v>
          </cell>
          <cell r="U631">
            <v>0</v>
          </cell>
          <cell r="V631">
            <v>0</v>
          </cell>
          <cell r="W631">
            <v>4637.4679999999998</v>
          </cell>
          <cell r="X631">
            <v>4637.4679999999998</v>
          </cell>
          <cell r="Y631">
            <v>0</v>
          </cell>
          <cell r="Z631">
            <v>0</v>
          </cell>
          <cell r="AA631">
            <v>4380</v>
          </cell>
          <cell r="AB631">
            <v>4380</v>
          </cell>
          <cell r="AC631">
            <v>0</v>
          </cell>
          <cell r="AD631">
            <v>0</v>
          </cell>
          <cell r="AE631">
            <v>5837</v>
          </cell>
          <cell r="AF631">
            <v>5837</v>
          </cell>
          <cell r="AG631">
            <v>0</v>
          </cell>
          <cell r="AH631">
            <v>0</v>
          </cell>
          <cell r="AI631">
            <v>11429.59</v>
          </cell>
        </row>
        <row r="632">
          <cell r="A632" t="str">
            <v>VärdeförändrIntrbolModer</v>
          </cell>
          <cell r="C632" t="str">
            <v>Värdeförändringar av intresseföretag</v>
          </cell>
          <cell r="H632">
            <v>-5434.8041599999997</v>
          </cell>
          <cell r="I632">
            <v>-2760.3819299999996</v>
          </cell>
          <cell r="J632">
            <v>-5163</v>
          </cell>
          <cell r="K632">
            <v>-6762</v>
          </cell>
          <cell r="L632">
            <v>-9075.15488</v>
          </cell>
          <cell r="M632">
            <v>-1617.7255300000002</v>
          </cell>
          <cell r="N632">
            <v>-3269.0478400000002</v>
          </cell>
          <cell r="O632">
            <v>-4892.6347299999989</v>
          </cell>
          <cell r="P632">
            <v>-6247.5347000000011</v>
          </cell>
          <cell r="Q632">
            <v>-1756.18218</v>
          </cell>
          <cell r="R632">
            <v>-4064.24791</v>
          </cell>
          <cell r="S632">
            <v>-6276.7066999999988</v>
          </cell>
          <cell r="T632">
            <v>-10685.882900000002</v>
          </cell>
          <cell r="U632">
            <v>421959.33428000123</v>
          </cell>
          <cell r="V632">
            <v>148124.73861900176</v>
          </cell>
          <cell r="W632">
            <v>316899.03985900199</v>
          </cell>
          <cell r="X632">
            <v>39780</v>
          </cell>
          <cell r="Y632">
            <v>0</v>
          </cell>
          <cell r="Z632">
            <v>0</v>
          </cell>
          <cell r="AA632">
            <v>0</v>
          </cell>
          <cell r="AB632">
            <v>0</v>
          </cell>
          <cell r="AC632">
            <v>0</v>
          </cell>
          <cell r="AD632">
            <v>0</v>
          </cell>
          <cell r="AE632">
            <v>0</v>
          </cell>
          <cell r="AF632">
            <v>-9999.8533478260906</v>
          </cell>
          <cell r="AG632">
            <v>0</v>
          </cell>
          <cell r="AH632">
            <v>0</v>
          </cell>
          <cell r="AI632">
            <v>0</v>
          </cell>
        </row>
        <row r="633">
          <cell r="A633" t="str">
            <v>SkattVärdeförändrIntrbolModer</v>
          </cell>
          <cell r="C633" t="str">
            <v>Skatt på värdeförändringar av intresseföretag</v>
          </cell>
          <cell r="H633">
            <v>752000</v>
          </cell>
          <cell r="I633">
            <v>796000</v>
          </cell>
          <cell r="J633">
            <v>758000</v>
          </cell>
          <cell r="K633">
            <v>789000</v>
          </cell>
          <cell r="L633">
            <v>102388</v>
          </cell>
          <cell r="M633">
            <v>75250</v>
          </cell>
          <cell r="N633">
            <v>273307.83100000001</v>
          </cell>
          <cell r="O633">
            <v>140622.49299999999</v>
          </cell>
          <cell r="P633">
            <v>129757.139</v>
          </cell>
          <cell r="Q633">
            <v>142878.08900000001</v>
          </cell>
          <cell r="R633">
            <v>47624.852169999998</v>
          </cell>
          <cell r="S633">
            <v>42460.399799999999</v>
          </cell>
          <cell r="T633">
            <v>49696.855069999998</v>
          </cell>
          <cell r="U633">
            <v>-314909.46579000005</v>
          </cell>
          <cell r="V633">
            <v>-314858.60058000003</v>
          </cell>
          <cell r="W633">
            <v>-201788.26737000005</v>
          </cell>
          <cell r="X633">
            <v>0</v>
          </cell>
          <cell r="Y633">
            <v>0</v>
          </cell>
          <cell r="Z633">
            <v>0</v>
          </cell>
          <cell r="AA633">
            <v>0</v>
          </cell>
          <cell r="AB633">
            <v>0</v>
          </cell>
          <cell r="AC633">
            <v>0</v>
          </cell>
          <cell r="AD633">
            <v>0</v>
          </cell>
          <cell r="AE633">
            <v>0</v>
          </cell>
          <cell r="AF633">
            <v>0</v>
          </cell>
          <cell r="AG633">
            <v>0</v>
          </cell>
          <cell r="AH633">
            <v>0</v>
          </cell>
          <cell r="AI633">
            <v>0</v>
          </cell>
        </row>
        <row r="634">
          <cell r="A634" t="str">
            <v>VärdeförändrAktInne</v>
          </cell>
          <cell r="C634" t="str">
            <v>Värdeförändringar av aktier och innehav</v>
          </cell>
          <cell r="E634">
            <v>0</v>
          </cell>
          <cell r="F634">
            <v>0</v>
          </cell>
          <cell r="G634">
            <v>0</v>
          </cell>
          <cell r="H634">
            <v>-7853.5777699999999</v>
          </cell>
          <cell r="I634">
            <v>-4325.8038299999998</v>
          </cell>
          <cell r="J634">
            <v>-7858.4374800000005</v>
          </cell>
          <cell r="K634">
            <v>-10370.79392</v>
          </cell>
          <cell r="L634">
            <v>-13322.393380000001</v>
          </cell>
          <cell r="M634">
            <v>-2902.9902600000005</v>
          </cell>
          <cell r="N634">
            <v>-5893.43174</v>
          </cell>
          <cell r="O634">
            <v>-8564.6433899999993</v>
          </cell>
          <cell r="P634">
            <v>-11037.056860000002</v>
          </cell>
          <cell r="Q634">
            <v>-3451.1821799999998</v>
          </cell>
          <cell r="R634">
            <v>-7151.24791</v>
          </cell>
          <cell r="S634">
            <v>-10666.358719999998</v>
          </cell>
          <cell r="T634">
            <v>0</v>
          </cell>
          <cell r="U634">
            <v>421959.33428000123</v>
          </cell>
          <cell r="V634">
            <v>148124.73861900176</v>
          </cell>
          <cell r="W634">
            <v>316899.03985900199</v>
          </cell>
          <cell r="X634">
            <v>2116135.2738988018</v>
          </cell>
          <cell r="Y634">
            <v>-1444655.307720006</v>
          </cell>
          <cell r="Z634">
            <v>-1582523.9544699604</v>
          </cell>
          <cell r="AA634">
            <v>-1350875.3097599978</v>
          </cell>
          <cell r="AB634">
            <v>-719993.85191002174</v>
          </cell>
          <cell r="AC634">
            <v>-801319.43721998844</v>
          </cell>
          <cell r="AD634">
            <v>-406858.42177998059</v>
          </cell>
          <cell r="AE634">
            <v>-1534949.6691599921</v>
          </cell>
          <cell r="AF634">
            <v>144128.061558785</v>
          </cell>
          <cell r="AG634">
            <v>1326364.4059733665</v>
          </cell>
          <cell r="AH634">
            <v>-798867.98354668135</v>
          </cell>
          <cell r="AI634">
            <v>1135261.4835532836</v>
          </cell>
        </row>
        <row r="635">
          <cell r="A635" t="str">
            <v>SkattförändrAktInne</v>
          </cell>
          <cell r="B635" t="str">
            <v>Moderbolagets balansräkning (kSEK)</v>
          </cell>
          <cell r="C635" t="str">
            <v>Skatt på värdeförändringar av aktier och innehav</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1681194.9219799994</v>
          </cell>
          <cell r="U635">
            <v>2102612.8295500018</v>
          </cell>
          <cell r="V635">
            <v>1828871.7947299997</v>
          </cell>
          <cell r="W635">
            <v>1997648.9137399998</v>
          </cell>
          <cell r="X635">
            <v>3796884.113559999</v>
          </cell>
          <cell r="Y635">
            <v>2352229.1235099994</v>
          </cell>
          <cell r="Z635">
            <v>2214360.0759999985</v>
          </cell>
          <cell r="AA635">
            <v>2446008.5804100009</v>
          </cell>
          <cell r="AB635">
            <v>3076889.6564500001</v>
          </cell>
          <cell r="AC635">
            <v>2275612.8938799994</v>
          </cell>
          <cell r="AD635">
            <v>2670030.9392800019</v>
          </cell>
          <cell r="AE635">
            <v>1541839.4607599997</v>
          </cell>
          <cell r="AF635">
            <v>0</v>
          </cell>
          <cell r="AG635">
            <v>5000427.0436100001</v>
          </cell>
          <cell r="AH635">
            <v>2875194.6020100019</v>
          </cell>
          <cell r="AI635">
            <v>4809323.9334099982</v>
          </cell>
        </row>
        <row r="636">
          <cell r="A636" t="str">
            <v>ÖvrTotalresModer</v>
          </cell>
          <cell r="B636" t="str">
            <v>Tillgångar</v>
          </cell>
          <cell r="C636" t="str">
            <v>Övrigt totalresultat</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39780</v>
          </cell>
          <cell r="Y636">
            <v>0</v>
          </cell>
          <cell r="Z636">
            <v>0</v>
          </cell>
          <cell r="AA636">
            <v>0</v>
          </cell>
          <cell r="AB636">
            <v>0</v>
          </cell>
          <cell r="AC636">
            <v>0</v>
          </cell>
          <cell r="AD636">
            <v>0</v>
          </cell>
          <cell r="AE636">
            <v>0</v>
          </cell>
          <cell r="AF636">
            <v>-9999.8533478260906</v>
          </cell>
          <cell r="AG636">
            <v>0</v>
          </cell>
          <cell r="AH636">
            <v>0</v>
          </cell>
          <cell r="AI636">
            <v>0</v>
          </cell>
        </row>
        <row r="637">
          <cell r="A637" t="str">
            <v>LikvUBYTD</v>
          </cell>
          <cell r="B637" t="str">
            <v>Moderbolagets balansräkning (kSEK)</v>
          </cell>
          <cell r="C637" t="str">
            <v>Likvida medel vid periodens slut</v>
          </cell>
          <cell r="D637"/>
          <cell r="E637">
            <v>0</v>
          </cell>
          <cell r="F637">
            <v>0</v>
          </cell>
          <cell r="G637">
            <v>0</v>
          </cell>
          <cell r="H637">
            <v>162266.16623</v>
          </cell>
          <cell r="I637">
            <v>-3374.0704399999995</v>
          </cell>
          <cell r="J637">
            <v>-4569.6164800000006</v>
          </cell>
          <cell r="K637">
            <v>-7309.9689200000003</v>
          </cell>
          <cell r="L637">
            <v>317918.66061999998</v>
          </cell>
          <cell r="M637">
            <v>-2266.5675000000006</v>
          </cell>
          <cell r="N637">
            <v>-4606.4027999999998</v>
          </cell>
          <cell r="O637">
            <v>-6695.8724899999979</v>
          </cell>
          <cell r="P637">
            <v>206524.94313999999</v>
          </cell>
          <cell r="Q637">
            <v>-2690.4841799999999</v>
          </cell>
          <cell r="R637">
            <v>-5577.2201700000005</v>
          </cell>
          <cell r="S637">
            <v>-8319.0097199999982</v>
          </cell>
          <cell r="T637">
            <v>1681194.9219799994</v>
          </cell>
          <cell r="U637">
            <v>2102612.8295500018</v>
          </cell>
          <cell r="V637">
            <v>1828871.7947299997</v>
          </cell>
          <cell r="W637">
            <v>1997648.9137399998</v>
          </cell>
          <cell r="X637">
            <v>3796884.113559999</v>
          </cell>
          <cell r="Y637">
            <v>2352229.1235099994</v>
          </cell>
          <cell r="Z637">
            <v>2214360.0759999985</v>
          </cell>
          <cell r="AA637">
            <v>2446008.5804100009</v>
          </cell>
          <cell r="AB637">
            <v>3076889.6564500001</v>
          </cell>
          <cell r="AC637">
            <v>2275612.8938799994</v>
          </cell>
          <cell r="AD637">
            <v>2670030.9392800019</v>
          </cell>
          <cell r="AE637">
            <v>1541839.4607599997</v>
          </cell>
          <cell r="AF637">
            <v>3674588.852140001</v>
          </cell>
          <cell r="AG637">
            <v>5000427.0436100001</v>
          </cell>
          <cell r="AH637">
            <v>2875194.6020100019</v>
          </cell>
          <cell r="AI637">
            <v>4809323.9334099982</v>
          </cell>
        </row>
        <row r="638">
          <cell r="A638" t="str">
            <v>TotalresModer</v>
          </cell>
          <cell r="B638" t="str">
            <v>Kortfristiga fordringar</v>
          </cell>
          <cell r="C638" t="str">
            <v>Periodens totalresultat</v>
          </cell>
          <cell r="D638"/>
          <cell r="E638">
            <v>0</v>
          </cell>
          <cell r="F638">
            <v>0</v>
          </cell>
          <cell r="G638">
            <v>0</v>
          </cell>
          <cell r="H638">
            <v>162266.16623</v>
          </cell>
          <cell r="I638">
            <v>-3374.0704399999995</v>
          </cell>
          <cell r="J638">
            <v>-4569.6164800000006</v>
          </cell>
          <cell r="K638">
            <v>-7309.9689200000003</v>
          </cell>
          <cell r="L638">
            <v>317918.66061999998</v>
          </cell>
          <cell r="M638">
            <v>-2266.5675000000006</v>
          </cell>
          <cell r="N638">
            <v>-4606.4027999999998</v>
          </cell>
          <cell r="O638">
            <v>-6695.8724899999979</v>
          </cell>
          <cell r="P638">
            <v>206524.94313999999</v>
          </cell>
          <cell r="Q638">
            <v>-2690.4841799999999</v>
          </cell>
          <cell r="R638">
            <v>-5577.2201700000005</v>
          </cell>
          <cell r="S638">
            <v>-8319.0097199999982</v>
          </cell>
          <cell r="T638">
            <v>247749.1851</v>
          </cell>
          <cell r="U638">
            <v>-3680.8780499999993</v>
          </cell>
          <cell r="V638">
            <v>-806.55032000000142</v>
          </cell>
          <cell r="W638">
            <v>5450.844790000001</v>
          </cell>
          <cell r="X638">
            <v>306839.33749000001</v>
          </cell>
          <cell r="Y638">
            <v>-4207.6799999999994</v>
          </cell>
          <cell r="Z638">
            <v>-474.58000999999967</v>
          </cell>
          <cell r="AA638">
            <v>-3924.3842200000017</v>
          </cell>
          <cell r="AB638">
            <v>160008.89608000001</v>
          </cell>
          <cell r="AC638">
            <v>10967.433300000001</v>
          </cell>
          <cell r="AD638">
            <v>8372.5102600000009</v>
          </cell>
          <cell r="AE638">
            <v>11723.476090000004</v>
          </cell>
          <cell r="AF638">
            <v>59047.934722173901</v>
          </cell>
          <cell r="AG638">
            <v>-6386.3375300000016</v>
          </cell>
          <cell r="AH638">
            <v>-16562.506430000001</v>
          </cell>
          <cell r="AI638">
            <v>-21852.749220000005</v>
          </cell>
        </row>
        <row r="639">
          <cell r="A639" t="str">
            <v>AdminKostnModer</v>
          </cell>
          <cell r="B639" t="str">
            <v>Likvida medel</v>
          </cell>
          <cell r="C639" t="str">
            <v>Administrationskostnader</v>
          </cell>
          <cell r="D639"/>
          <cell r="E639"/>
          <cell r="F639"/>
          <cell r="G639">
            <v>407601.20199999999</v>
          </cell>
          <cell r="H639">
            <v>-5434.8041599999997</v>
          </cell>
          <cell r="I639">
            <v>-2760.3819299999996</v>
          </cell>
          <cell r="J639">
            <v>-5163</v>
          </cell>
          <cell r="K639">
            <v>-6762</v>
          </cell>
          <cell r="L639">
            <v>-9075.15488</v>
          </cell>
          <cell r="M639">
            <v>-1617.7255300000002</v>
          </cell>
          <cell r="N639">
            <v>-3269.0478400000002</v>
          </cell>
          <cell r="O639">
            <v>-4892.6347299999989</v>
          </cell>
          <cell r="P639">
            <v>-6247.5347000000011</v>
          </cell>
          <cell r="Q639">
            <v>-1756.18218</v>
          </cell>
          <cell r="R639">
            <v>-4064.24791</v>
          </cell>
          <cell r="S639">
            <v>-6276.7066999999988</v>
          </cell>
          <cell r="T639">
            <v>-10685.882900000002</v>
          </cell>
          <cell r="U639">
            <v>-2293.0285499999995</v>
          </cell>
          <cell r="V639">
            <v>-5485.94481</v>
          </cell>
          <cell r="W639">
            <v>-7986.3906200000001</v>
          </cell>
          <cell r="X639">
            <v>-9924.6140000000014</v>
          </cell>
          <cell r="Y639">
            <v>-3217.0211300000001</v>
          </cell>
          <cell r="Z639">
            <v>-7415.3315700000003</v>
          </cell>
          <cell r="AA639">
            <v>-10390.001240000001</v>
          </cell>
          <cell r="AB639">
            <v>-15405.636469999999</v>
          </cell>
          <cell r="AC639">
            <v>-3853.6031600000001</v>
          </cell>
          <cell r="AD639">
            <v>-8236.576869999999</v>
          </cell>
          <cell r="AE639">
            <v>-12002.896379999998</v>
          </cell>
          <cell r="AF639">
            <v>-16896.516589999999</v>
          </cell>
          <cell r="AG639">
            <v>-5084.3918800000001</v>
          </cell>
          <cell r="AH639">
            <v>-10448.041440000001</v>
          </cell>
          <cell r="AI639">
            <v>-14566.490380000001</v>
          </cell>
        </row>
        <row r="640">
          <cell r="A640" t="str">
            <v>StSäkerheterUBYTD</v>
          </cell>
          <cell r="B640" t="str">
            <v>Summa tillgångar</v>
          </cell>
          <cell r="C640" t="str">
            <v>Ställda säkerheter vid periodens slut</v>
          </cell>
          <cell r="D640">
            <v>0</v>
          </cell>
          <cell r="E640">
            <v>0</v>
          </cell>
          <cell r="F640">
            <v>0</v>
          </cell>
          <cell r="G640">
            <v>166803.29999999999</v>
          </cell>
          <cell r="H640">
            <v>752000</v>
          </cell>
          <cell r="I640">
            <v>796000</v>
          </cell>
          <cell r="J640">
            <v>758000</v>
          </cell>
          <cell r="K640">
            <v>789000</v>
          </cell>
          <cell r="L640">
            <v>102388</v>
          </cell>
          <cell r="M640">
            <v>75250</v>
          </cell>
          <cell r="N640">
            <v>273307.83100000001</v>
          </cell>
          <cell r="O640">
            <v>140622.49299999999</v>
          </cell>
          <cell r="P640">
            <v>129757.139</v>
          </cell>
          <cell r="Q640">
            <v>142878.08900000001</v>
          </cell>
          <cell r="R640">
            <v>47624.852169999998</v>
          </cell>
          <cell r="S640">
            <v>42460.399799999999</v>
          </cell>
          <cell r="T640">
            <v>49696.855069999998</v>
          </cell>
          <cell r="U640">
            <v>22818.3</v>
          </cell>
          <cell r="V640">
            <v>23027.564999999999</v>
          </cell>
          <cell r="W640">
            <v>23809.382000000001</v>
          </cell>
          <cell r="X640">
            <v>23867.835999999999</v>
          </cell>
          <cell r="Y640">
            <v>239409.106</v>
          </cell>
          <cell r="Z640">
            <v>25430.878239999998</v>
          </cell>
          <cell r="AA640">
            <v>27614.714</v>
          </cell>
          <cell r="AB640">
            <v>29104.523000000001</v>
          </cell>
          <cell r="AC640">
            <v>79887.930489999999</v>
          </cell>
          <cell r="AD640">
            <v>47803.372620000002</v>
          </cell>
          <cell r="AE640">
            <v>25381.109329999999</v>
          </cell>
          <cell r="AF640">
            <v>25375.781780000001</v>
          </cell>
          <cell r="AG640">
            <v>25291.495999999999</v>
          </cell>
          <cell r="AH640">
            <v>227832.74961999999</v>
          </cell>
          <cell r="AI640">
            <v>428794.43303000001</v>
          </cell>
        </row>
        <row r="641">
          <cell r="A641" t="str">
            <v>RörelseresModer</v>
          </cell>
          <cell r="B641" t="str">
            <v>Likvida medel</v>
          </cell>
          <cell r="C641" t="str">
            <v>Rörelseresultat</v>
          </cell>
          <cell r="E641">
            <v>0</v>
          </cell>
          <cell r="F641">
            <v>0</v>
          </cell>
          <cell r="G641">
            <v>0</v>
          </cell>
          <cell r="H641">
            <v>-7853.5777699999999</v>
          </cell>
          <cell r="I641">
            <v>-4325.8038299999998</v>
          </cell>
          <cell r="J641">
            <v>-7858.4374800000005</v>
          </cell>
          <cell r="K641">
            <v>-10370.79392</v>
          </cell>
          <cell r="L641">
            <v>-13322.393380000001</v>
          </cell>
          <cell r="M641">
            <v>-2902.9902600000005</v>
          </cell>
          <cell r="N641">
            <v>-5893.43174</v>
          </cell>
          <cell r="O641">
            <v>-8564.6433899999993</v>
          </cell>
          <cell r="P641">
            <v>-11037.056860000002</v>
          </cell>
          <cell r="Q641">
            <v>-3451.1821799999998</v>
          </cell>
          <cell r="R641">
            <v>-7151.24791</v>
          </cell>
          <cell r="S641">
            <v>-10666.358719999998</v>
          </cell>
          <cell r="T641">
            <v>-16339.882900000002</v>
          </cell>
          <cell r="U641">
            <v>-4711.1000499999991</v>
          </cell>
          <cell r="V641">
            <v>-9013.7973200000015</v>
          </cell>
          <cell r="W641">
            <v>-12971.212309999999</v>
          </cell>
          <cell r="X641">
            <v>-16961.662510000002</v>
          </cell>
          <cell r="Y641">
            <v>-5348.4396099999994</v>
          </cell>
          <cell r="Z641">
            <v>-11095.58001</v>
          </cell>
          <cell r="AA641">
            <v>-15478.066770000001</v>
          </cell>
          <cell r="AB641">
            <v>-21986.103919999998</v>
          </cell>
          <cell r="AC641">
            <v>-5963.0501899999999</v>
          </cell>
          <cell r="AD641">
            <v>-12229.418009999999</v>
          </cell>
          <cell r="AE641">
            <v>-17910.070799999998</v>
          </cell>
          <cell r="AF641">
            <v>-24669.668150000001</v>
          </cell>
          <cell r="AG641">
            <v>-7791.9600400000008</v>
          </cell>
          <cell r="AH641">
            <v>-15555.293530000001</v>
          </cell>
          <cell r="AI641">
            <v>-22157.960770000005</v>
          </cell>
        </row>
        <row r="642">
          <cell r="A642" t="str">
            <v>SummaTillgModer</v>
          </cell>
          <cell r="B642" t="str">
            <v>Eget kapital och skulder</v>
          </cell>
          <cell r="C642" t="str">
            <v>Resultat före skatt och bokslutsdispositioner</v>
          </cell>
          <cell r="D642">
            <v>0</v>
          </cell>
          <cell r="E642">
            <v>0</v>
          </cell>
          <cell r="F642">
            <v>0</v>
          </cell>
          <cell r="G642">
            <v>0</v>
          </cell>
          <cell r="H642">
            <v>162852.32222999999</v>
          </cell>
          <cell r="I642">
            <v>-4325.7664399999994</v>
          </cell>
          <cell r="J642">
            <v>-5858.4674800000003</v>
          </cell>
          <cell r="K642">
            <v>-9371.7939200000001</v>
          </cell>
          <cell r="L642">
            <v>317918.60661999998</v>
          </cell>
          <cell r="M642">
            <v>-2906.0695000000005</v>
          </cell>
          <cell r="N642">
            <v>-5892.8757999999998</v>
          </cell>
          <cell r="O642">
            <v>-8582.7674899999984</v>
          </cell>
          <cell r="P642">
            <v>206523.94313999999</v>
          </cell>
          <cell r="Q642">
            <v>-3449.1821799999998</v>
          </cell>
          <cell r="R642">
            <v>-7150.24791</v>
          </cell>
          <cell r="S642">
            <v>-10665.358719999998</v>
          </cell>
          <cell r="T642">
            <v>247749.18410000001</v>
          </cell>
          <cell r="U642">
            <v>-4719.1000499999991</v>
          </cell>
          <cell r="V642">
            <v>-1030.7973200000015</v>
          </cell>
          <cell r="W642">
            <v>6992.8949600000014</v>
          </cell>
          <cell r="X642">
            <v>267058.33749000001</v>
          </cell>
          <cell r="Y642">
            <v>-5353.2819999999992</v>
          </cell>
          <cell r="Z642">
            <v>-601.58000999999967</v>
          </cell>
          <cell r="AA642">
            <v>-4990.6320700000015</v>
          </cell>
          <cell r="AB642">
            <v>137964.89608000001</v>
          </cell>
          <cell r="AC642">
            <v>14028.35025</v>
          </cell>
          <cell r="AD642">
            <v>10760.983260000001</v>
          </cell>
          <cell r="AE642">
            <v>15078.751620000003</v>
          </cell>
          <cell r="AF642">
            <v>23928.111069999999</v>
          </cell>
          <cell r="AG642">
            <v>-7809.1395300000013</v>
          </cell>
          <cell r="AH642">
            <v>-15577.454150000001</v>
          </cell>
          <cell r="AI642">
            <v>-22186.840220000006</v>
          </cell>
        </row>
        <row r="643">
          <cell r="A643" t="str">
            <v>BundetEKModer</v>
          </cell>
          <cell r="B643" t="str">
            <v>Bundet eget kapital</v>
          </cell>
          <cell r="C643" t="str">
            <v>Resultat från finansiella investeringar</v>
          </cell>
          <cell r="D643"/>
          <cell r="E643"/>
          <cell r="F643"/>
          <cell r="G643"/>
          <cell r="H643"/>
          <cell r="I643"/>
          <cell r="J643"/>
          <cell r="K643"/>
          <cell r="L643"/>
          <cell r="M643"/>
          <cell r="N643"/>
          <cell r="O643">
            <v>74597.305999999997</v>
          </cell>
          <cell r="P643"/>
          <cell r="Q643"/>
          <cell r="R643">
            <v>74990.555999999997</v>
          </cell>
          <cell r="S643">
            <v>74990.555500000002</v>
          </cell>
          <cell r="T643">
            <v>74990.555500000002</v>
          </cell>
          <cell r="U643">
            <v>74990.555500000002</v>
          </cell>
          <cell r="V643">
            <v>75682.4905</v>
          </cell>
          <cell r="W643">
            <v>75682.4905</v>
          </cell>
          <cell r="X643">
            <v>75682.4905</v>
          </cell>
          <cell r="Y643">
            <v>75682.4905</v>
          </cell>
          <cell r="Z643">
            <v>76893.161500000002</v>
          </cell>
          <cell r="AA643">
            <v>76893.161500000002</v>
          </cell>
          <cell r="AB643">
            <v>76893.161500000002</v>
          </cell>
          <cell r="AC643">
            <v>76893.161500000002</v>
          </cell>
          <cell r="AD643">
            <v>77477.005499999999</v>
          </cell>
          <cell r="AE643">
            <v>77477.005499999999</v>
          </cell>
          <cell r="AF643">
            <v>77477.005499999999</v>
          </cell>
          <cell r="AG643">
            <v>77477.005499999999</v>
          </cell>
          <cell r="AH643">
            <v>77785.879499999995</v>
          </cell>
          <cell r="AI643">
            <v>77785.879499999995</v>
          </cell>
        </row>
        <row r="644">
          <cell r="A644" t="str">
            <v>ResAndKoncModer</v>
          </cell>
          <cell r="B644" t="str">
            <v>Eget kapital och skulder</v>
          </cell>
          <cell r="C644" t="str">
            <v>Moderbolagets balansräkning (kSEK)</v>
          </cell>
          <cell r="D644"/>
          <cell r="E644"/>
          <cell r="F644"/>
          <cell r="G644">
            <v>570576.69465000008</v>
          </cell>
          <cell r="H644">
            <v>170591</v>
          </cell>
          <cell r="I644">
            <v>-2760.3819299999996</v>
          </cell>
          <cell r="J644">
            <v>2000</v>
          </cell>
          <cell r="K644">
            <v>1000</v>
          </cell>
          <cell r="L644">
            <v>331240</v>
          </cell>
          <cell r="M644">
            <v>0</v>
          </cell>
          <cell r="N644">
            <v>0</v>
          </cell>
          <cell r="O644">
            <v>0</v>
          </cell>
          <cell r="P644">
            <v>217560</v>
          </cell>
          <cell r="Q644">
            <v>0</v>
          </cell>
          <cell r="R644">
            <v>0</v>
          </cell>
          <cell r="S644">
            <v>0</v>
          </cell>
          <cell r="T644">
            <v>264089</v>
          </cell>
          <cell r="U644">
            <v>0</v>
          </cell>
          <cell r="V644">
            <v>8000</v>
          </cell>
          <cell r="W644">
            <v>20000</v>
          </cell>
          <cell r="X644">
            <v>284018</v>
          </cell>
          <cell r="Y644">
            <v>0</v>
          </cell>
          <cell r="Z644">
            <v>10500</v>
          </cell>
          <cell r="AA644">
            <v>10500</v>
          </cell>
          <cell r="AB644">
            <v>159950</v>
          </cell>
          <cell r="AC644">
            <v>20000</v>
          </cell>
          <cell r="AD644">
            <v>23000</v>
          </cell>
          <cell r="AE644">
            <v>33000</v>
          </cell>
          <cell r="AF644">
            <v>0</v>
          </cell>
          <cell r="AG644">
            <v>-5084.3918800000001</v>
          </cell>
          <cell r="AH644">
            <v>-10448.041440000001</v>
          </cell>
          <cell r="AI644">
            <v>-14566.490380000001</v>
          </cell>
        </row>
        <row r="645">
          <cell r="A645" t="str">
            <v>ResFinInvModer</v>
          </cell>
          <cell r="B645" t="str">
            <v>Kortfristiga skulder</v>
          </cell>
          <cell r="C645" t="str">
            <v>Tillgångar</v>
          </cell>
          <cell r="D645"/>
          <cell r="E645"/>
          <cell r="F645"/>
          <cell r="G645">
            <v>3846</v>
          </cell>
          <cell r="H645">
            <v>407601.20199999999</v>
          </cell>
          <cell r="I645">
            <v>408601.20199999999</v>
          </cell>
          <cell r="J645">
            <v>408601.20199999999</v>
          </cell>
          <cell r="K645">
            <v>408601.20199999999</v>
          </cell>
          <cell r="L645">
            <v>408601.20199999999</v>
          </cell>
          <cell r="M645">
            <v>408601.20199999999</v>
          </cell>
          <cell r="N645">
            <v>408601.20199999999</v>
          </cell>
          <cell r="O645">
            <v>413614</v>
          </cell>
          <cell r="P645">
            <v>413614</v>
          </cell>
          <cell r="Q645">
            <v>413614</v>
          </cell>
          <cell r="R645">
            <v>423504</v>
          </cell>
          <cell r="S645">
            <v>423504</v>
          </cell>
          <cell r="T645">
            <v>429512</v>
          </cell>
          <cell r="U645">
            <v>433512</v>
          </cell>
          <cell r="V645">
            <v>434519.2</v>
          </cell>
          <cell r="W645">
            <v>439519.20199999999</v>
          </cell>
          <cell r="X645">
            <v>533131</v>
          </cell>
          <cell r="Y645">
            <v>533130.74800000002</v>
          </cell>
          <cell r="Z645">
            <v>533130.74800000002</v>
          </cell>
          <cell r="AA645">
            <v>533130.74800000002</v>
          </cell>
          <cell r="AB645">
            <v>0</v>
          </cell>
          <cell r="AC645">
            <v>533130.74800000002</v>
          </cell>
          <cell r="AD645">
            <v>533130.74800000002</v>
          </cell>
          <cell r="AE645">
            <v>536130.74800000002</v>
          </cell>
          <cell r="AF645">
            <v>48620.215960000001</v>
          </cell>
          <cell r="AG645">
            <v>656787.46400000004</v>
          </cell>
          <cell r="AH645">
            <v>659787.46400000004</v>
          </cell>
          <cell r="AI645">
            <v>662787.46400000004</v>
          </cell>
        </row>
        <row r="646">
          <cell r="A646" t="str">
            <v>FinATModer</v>
          </cell>
          <cell r="B646" t="str">
            <v>Summa eget kapital och skulder</v>
          </cell>
          <cell r="C646" t="str">
            <v>Finansiella anläggningstillgångar</v>
          </cell>
          <cell r="D646">
            <v>0</v>
          </cell>
          <cell r="E646">
            <v>0</v>
          </cell>
          <cell r="F646">
            <v>0</v>
          </cell>
          <cell r="G646">
            <v>0</v>
          </cell>
          <cell r="H646">
            <v>407601.20199999999</v>
          </cell>
          <cell r="I646">
            <v>408601.20199999999</v>
          </cell>
          <cell r="J646">
            <v>408601.20199999999</v>
          </cell>
          <cell r="K646">
            <v>408601.20199999999</v>
          </cell>
          <cell r="L646">
            <v>408601.20199999999</v>
          </cell>
          <cell r="M646">
            <v>408601.20199999999</v>
          </cell>
          <cell r="N646">
            <v>408601.20199999999</v>
          </cell>
          <cell r="O646">
            <v>413614</v>
          </cell>
          <cell r="P646">
            <v>413614</v>
          </cell>
          <cell r="Q646">
            <v>413614</v>
          </cell>
          <cell r="R646">
            <v>423504</v>
          </cell>
          <cell r="S646">
            <v>423504</v>
          </cell>
          <cell r="T646">
            <v>429512</v>
          </cell>
          <cell r="U646">
            <v>433512</v>
          </cell>
          <cell r="V646">
            <v>434519.2</v>
          </cell>
          <cell r="W646">
            <v>439519.20199999999</v>
          </cell>
          <cell r="X646">
            <v>533131</v>
          </cell>
          <cell r="Y646">
            <v>533130.74800000002</v>
          </cell>
          <cell r="Z646">
            <v>533130.74800000002</v>
          </cell>
          <cell r="AA646">
            <v>533130.74800000002</v>
          </cell>
          <cell r="AB646">
            <v>533130.74800000002</v>
          </cell>
          <cell r="AC646">
            <v>533130.74800000002</v>
          </cell>
          <cell r="AD646">
            <v>533130.74800000002</v>
          </cell>
          <cell r="AE646">
            <v>536130.74800000002</v>
          </cell>
          <cell r="AF646">
            <v>656787.46400000004</v>
          </cell>
          <cell r="AG646">
            <v>656787.46400000004</v>
          </cell>
          <cell r="AH646">
            <v>659787.46400000004</v>
          </cell>
          <cell r="AI646">
            <v>662787.46400000004</v>
          </cell>
        </row>
        <row r="647">
          <cell r="A647" t="str">
            <v>KortfrFordrModer</v>
          </cell>
          <cell r="B647" t="str">
            <v>Kortfristiga skulder</v>
          </cell>
          <cell r="C647" t="str">
            <v>Kortfristiga fordringar</v>
          </cell>
          <cell r="G647">
            <v>3846</v>
          </cell>
          <cell r="H647">
            <v>166803.29999999999</v>
          </cell>
          <cell r="I647">
            <v>2181</v>
          </cell>
          <cell r="J647">
            <v>52370</v>
          </cell>
          <cell r="K647">
            <v>50670</v>
          </cell>
          <cell r="L647">
            <v>378304</v>
          </cell>
          <cell r="M647">
            <v>373158</v>
          </cell>
          <cell r="N647">
            <v>145544</v>
          </cell>
          <cell r="O647">
            <v>139575.20000000001</v>
          </cell>
          <cell r="P647">
            <v>353733.49</v>
          </cell>
          <cell r="Q647">
            <v>36905</v>
          </cell>
          <cell r="R647">
            <v>23482</v>
          </cell>
          <cell r="S647">
            <v>71559</v>
          </cell>
          <cell r="T647">
            <v>325020</v>
          </cell>
          <cell r="U647">
            <v>3316</v>
          </cell>
          <cell r="V647">
            <v>1667.2</v>
          </cell>
          <cell r="W647">
            <v>109230.84952</v>
          </cell>
          <cell r="X647">
            <v>336880</v>
          </cell>
          <cell r="Y647">
            <v>2353.6921299999999</v>
          </cell>
          <cell r="Z647">
            <v>7004</v>
          </cell>
          <cell r="AA647">
            <v>186081.20892999999</v>
          </cell>
          <cell r="AB647">
            <v>353910</v>
          </cell>
          <cell r="AC647">
            <v>8001.2122999999956</v>
          </cell>
          <cell r="AD647">
            <v>6098.1285599999956</v>
          </cell>
          <cell r="AE647">
            <v>107252.26762</v>
          </cell>
          <cell r="AF647">
            <v>124410.03283000001</v>
          </cell>
          <cell r="AG647">
            <v>37839.433689999998</v>
          </cell>
          <cell r="AH647">
            <v>18972.529249999996</v>
          </cell>
          <cell r="AI647">
            <v>77730.969369999992</v>
          </cell>
        </row>
        <row r="648">
          <cell r="A648" t="str">
            <v>LikvMedelModer</v>
          </cell>
          <cell r="B648" t="str">
            <v>Varav fordringar på dotterbolag</v>
          </cell>
          <cell r="C648" t="str">
            <v>Likvida medel</v>
          </cell>
          <cell r="D648"/>
          <cell r="E648">
            <v>0</v>
          </cell>
          <cell r="F648">
            <v>0</v>
          </cell>
          <cell r="G648">
            <v>0</v>
          </cell>
          <cell r="H648">
            <v>18.062000000000001</v>
          </cell>
          <cell r="I648">
            <v>87.936999999999998</v>
          </cell>
          <cell r="J648">
            <v>27.690999999999999</v>
          </cell>
          <cell r="K648">
            <v>38.069000000000003</v>
          </cell>
          <cell r="L648">
            <v>13.497999999999999</v>
          </cell>
          <cell r="M648">
            <v>56.750999999999998</v>
          </cell>
          <cell r="N648">
            <v>126.651</v>
          </cell>
          <cell r="O648">
            <v>28.334</v>
          </cell>
          <cell r="P648">
            <v>44.475000000000001</v>
          </cell>
          <cell r="Q648">
            <v>171.768</v>
          </cell>
          <cell r="R648">
            <v>85.465810000000005</v>
          </cell>
          <cell r="S648">
            <v>155.62299999999999</v>
          </cell>
          <cell r="T648">
            <v>95.773300000000006</v>
          </cell>
          <cell r="U648">
            <v>389.68946999999997</v>
          </cell>
          <cell r="V648">
            <v>104.2</v>
          </cell>
          <cell r="W648">
            <v>5300.9774800000005</v>
          </cell>
          <cell r="X648">
            <v>1275.0442700000001</v>
          </cell>
          <cell r="Y648">
            <v>2073.89093</v>
          </cell>
          <cell r="Z648">
            <v>327</v>
          </cell>
          <cell r="AA648">
            <v>907.62877000000003</v>
          </cell>
          <cell r="AB648">
            <v>4.9054499999999539</v>
          </cell>
          <cell r="AC648">
            <v>3426.0398600000003</v>
          </cell>
          <cell r="AD648">
            <v>1960.5249699999999</v>
          </cell>
          <cell r="AE648">
            <v>3617.7655799999998</v>
          </cell>
          <cell r="AF648">
            <v>61517.115329999993</v>
          </cell>
          <cell r="AG648">
            <v>138683.79373000003</v>
          </cell>
          <cell r="AH648">
            <v>8213.9626600000065</v>
          </cell>
          <cell r="AI648">
            <v>3777.2465300000026</v>
          </cell>
        </row>
        <row r="649">
          <cell r="A649" t="str">
            <v>SummaTillgModer</v>
          </cell>
          <cell r="C649" t="str">
            <v>Summa tillgångar</v>
          </cell>
          <cell r="E649">
            <v>0</v>
          </cell>
          <cell r="F649">
            <v>0</v>
          </cell>
          <cell r="G649">
            <v>0</v>
          </cell>
          <cell r="H649">
            <v>574422.56400000001</v>
          </cell>
          <cell r="I649">
            <v>410870.13899999997</v>
          </cell>
          <cell r="J649">
            <v>460998.89299999998</v>
          </cell>
          <cell r="K649">
            <v>459309.27100000001</v>
          </cell>
          <cell r="L649">
            <v>786918.70000000007</v>
          </cell>
          <cell r="M649">
            <v>781815.9530000001</v>
          </cell>
          <cell r="N649">
            <v>554271.853</v>
          </cell>
          <cell r="O649">
            <v>553217.53399999999</v>
          </cell>
          <cell r="P649">
            <v>767391.96499999997</v>
          </cell>
          <cell r="Q649">
            <v>450690.76799999998</v>
          </cell>
          <cell r="R649">
            <v>447071.46581000002</v>
          </cell>
          <cell r="S649">
            <v>495218.62300000002</v>
          </cell>
          <cell r="T649">
            <v>754627.7733</v>
          </cell>
          <cell r="U649">
            <v>437217.68946999998</v>
          </cell>
          <cell r="V649">
            <v>436290.60000000003</v>
          </cell>
          <cell r="W649">
            <v>554051.02899999998</v>
          </cell>
          <cell r="X649">
            <v>871286.04426999995</v>
          </cell>
          <cell r="Y649">
            <v>537558.33106</v>
          </cell>
          <cell r="Z649">
            <v>540461.74800000002</v>
          </cell>
          <cell r="AA649">
            <v>720119.58569999994</v>
          </cell>
          <cell r="AB649">
            <v>887045.65344999998</v>
          </cell>
          <cell r="AC649">
            <v>544558.00016000005</v>
          </cell>
          <cell r="AD649">
            <v>541189.40153000003</v>
          </cell>
          <cell r="AE649">
            <v>647000.78119999997</v>
          </cell>
          <cell r="AF649">
            <v>842714.61216000002</v>
          </cell>
          <cell r="AG649">
            <v>833310.69142000005</v>
          </cell>
          <cell r="AH649">
            <v>686973.95591000002</v>
          </cell>
          <cell r="AI649">
            <v>744295.67989999999</v>
          </cell>
        </row>
        <row r="650">
          <cell r="A650" t="str">
            <v>FordrDBModer</v>
          </cell>
          <cell r="B650" t="str">
            <v>Not 1 - Intäkter från avtal med kunder (kSEK)</v>
          </cell>
          <cell r="C650" t="str">
            <v>Resultat från finansiella investeringar</v>
          </cell>
          <cell r="G650">
            <v>165825.367</v>
          </cell>
          <cell r="H650">
            <v>210.578</v>
          </cell>
          <cell r="I650">
            <v>50474.688999999998</v>
          </cell>
          <cell r="J650">
            <v>48261.23</v>
          </cell>
          <cell r="K650">
            <v>377248.90600000002</v>
          </cell>
          <cell r="L650">
            <v>371314.22100000002</v>
          </cell>
          <cell r="M650">
            <v>143309.34700000001</v>
          </cell>
          <cell r="N650">
            <v>137131.508</v>
          </cell>
          <cell r="O650">
            <v>352563.13099999999</v>
          </cell>
          <cell r="P650">
            <v>34981.142999999996</v>
          </cell>
          <cell r="Q650">
            <v>21202.630020000001</v>
          </cell>
          <cell r="R650">
            <v>68759.941999999995</v>
          </cell>
          <cell r="S650">
            <v>324246.24702000001</v>
          </cell>
          <cell r="T650">
            <v>6675.6230000000005</v>
          </cell>
          <cell r="U650">
            <v>6676.6830000000009</v>
          </cell>
          <cell r="V650">
            <v>6521.4949999999999</v>
          </cell>
          <cell r="W650">
            <v>8306.3050000000003</v>
          </cell>
          <cell r="X650">
            <v>9091.2990000000009</v>
          </cell>
          <cell r="Y650">
            <v>8616.7392500000005</v>
          </cell>
          <cell r="Z650">
            <v>8418.1497500000005</v>
          </cell>
          <cell r="AA650">
            <v>9933.7380000000012</v>
          </cell>
          <cell r="AB650">
            <v>0</v>
          </cell>
          <cell r="AC650">
            <v>9924.1156900000005</v>
          </cell>
          <cell r="AD650">
            <v>10316.960310000002</v>
          </cell>
          <cell r="AE650">
            <v>120937.45388</v>
          </cell>
          <cell r="AF650">
            <v>48620.215960000001</v>
          </cell>
          <cell r="AG650">
            <v>15800.618879999996</v>
          </cell>
          <cell r="AH650">
            <v>75417.814939999997</v>
          </cell>
          <cell r="AI650">
            <v>1427668.64784</v>
          </cell>
        </row>
        <row r="651">
          <cell r="A651" t="str">
            <v>ResAndKoncModer</v>
          </cell>
          <cell r="B651" t="str">
            <v>Handel med courtagegenerande värdepapper</v>
          </cell>
          <cell r="C651" t="str">
            <v>Eget kapital och skulder</v>
          </cell>
          <cell r="D651"/>
          <cell r="E651"/>
          <cell r="F651"/>
          <cell r="G651"/>
          <cell r="H651">
            <v>170591</v>
          </cell>
          <cell r="I651"/>
          <cell r="J651">
            <v>2000</v>
          </cell>
          <cell r="K651">
            <v>1000</v>
          </cell>
          <cell r="L651">
            <v>331240</v>
          </cell>
          <cell r="M651">
            <v>0</v>
          </cell>
          <cell r="N651">
            <v>0</v>
          </cell>
          <cell r="O651">
            <v>0</v>
          </cell>
          <cell r="P651">
            <v>217560</v>
          </cell>
          <cell r="Q651">
            <v>0</v>
          </cell>
          <cell r="R651">
            <v>0</v>
          </cell>
          <cell r="S651">
            <v>0</v>
          </cell>
          <cell r="T651">
            <v>264089</v>
          </cell>
          <cell r="U651">
            <v>0</v>
          </cell>
          <cell r="V651">
            <v>8000</v>
          </cell>
          <cell r="W651">
            <v>20000</v>
          </cell>
          <cell r="X651">
            <v>284018</v>
          </cell>
          <cell r="Y651">
            <v>0</v>
          </cell>
          <cell r="Z651">
            <v>10500</v>
          </cell>
          <cell r="AA651">
            <v>10500</v>
          </cell>
          <cell r="AB651">
            <v>159950</v>
          </cell>
          <cell r="AC651">
            <v>20000</v>
          </cell>
          <cell r="AD651">
            <v>23000</v>
          </cell>
          <cell r="AE651">
            <v>33000</v>
          </cell>
          <cell r="AF651">
            <v>0</v>
          </cell>
          <cell r="AG651">
            <v>77477.005499999999</v>
          </cell>
          <cell r="AH651">
            <v>77477.005499999999</v>
          </cell>
          <cell r="AI651">
            <v>77785.879499999995</v>
          </cell>
        </row>
        <row r="652">
          <cell r="A652" t="str">
            <v>BundetEKModer</v>
          </cell>
          <cell r="B652" t="str">
            <v>Fondsparande</v>
          </cell>
          <cell r="C652" t="str">
            <v>Bundet eget kapital</v>
          </cell>
          <cell r="D652"/>
          <cell r="E652"/>
          <cell r="F652"/>
          <cell r="G652"/>
          <cell r="H652">
            <v>570576.69465000008</v>
          </cell>
          <cell r="I652">
            <v>365086.28646000003</v>
          </cell>
          <cell r="J652">
            <v>457065.41938000004</v>
          </cell>
          <cell r="K652">
            <v>454325.00717000006</v>
          </cell>
          <cell r="L652">
            <v>779142.02692000009</v>
          </cell>
          <cell r="M652">
            <v>776875.63049999997</v>
          </cell>
          <cell r="N652">
            <v>549668.62320000003</v>
          </cell>
          <cell r="O652">
            <v>547579.15350999997</v>
          </cell>
          <cell r="P652">
            <v>74597.305999999997</v>
          </cell>
          <cell r="Q652">
            <v>2</v>
          </cell>
          <cell r="R652">
            <v>1</v>
          </cell>
          <cell r="S652">
            <v>74990.555999999997</v>
          </cell>
          <cell r="T652">
            <v>74990.555500000002</v>
          </cell>
          <cell r="U652">
            <v>74990.555500000002</v>
          </cell>
          <cell r="V652">
            <v>74990.555500000002</v>
          </cell>
          <cell r="W652">
            <v>75682.4905</v>
          </cell>
          <cell r="X652">
            <v>75682.4905</v>
          </cell>
          <cell r="Y652">
            <v>75682.4905</v>
          </cell>
          <cell r="Z652">
            <v>75682.4905</v>
          </cell>
          <cell r="AA652">
            <v>76893.161500000002</v>
          </cell>
          <cell r="AB652">
            <v>76893.161500000002</v>
          </cell>
          <cell r="AC652">
            <v>76893.161500000002</v>
          </cell>
          <cell r="AD652">
            <v>76893.161500000002</v>
          </cell>
          <cell r="AE652">
            <v>77477.005499999999</v>
          </cell>
          <cell r="AF652">
            <v>77477.005499999999</v>
          </cell>
          <cell r="AG652">
            <v>77477.005499999999</v>
          </cell>
          <cell r="AH652">
            <v>77477.005499999999</v>
          </cell>
          <cell r="AI652">
            <v>77785.879499999995</v>
          </cell>
        </row>
        <row r="653">
          <cell r="A653" t="str">
            <v>FrittEKModer</v>
          </cell>
          <cell r="B653" t="str">
            <v>Företagstjänster</v>
          </cell>
          <cell r="C653" t="str">
            <v>Fritt eget kapital</v>
          </cell>
          <cell r="D653"/>
          <cell r="E653"/>
          <cell r="F653"/>
          <cell r="G653"/>
          <cell r="H653">
            <v>570576.69465000008</v>
          </cell>
          <cell r="I653">
            <v>365086.28646000003</v>
          </cell>
          <cell r="J653">
            <v>457065.41938000004</v>
          </cell>
          <cell r="K653">
            <v>454325.00717000006</v>
          </cell>
          <cell r="L653">
            <v>779142.02692000009</v>
          </cell>
          <cell r="M653">
            <v>776875.63049999997</v>
          </cell>
          <cell r="N653">
            <v>549668.62320000003</v>
          </cell>
          <cell r="O653">
            <v>547579.15350999997</v>
          </cell>
          <cell r="P653">
            <v>686179.32700000005</v>
          </cell>
          <cell r="Q653">
            <v>5912.47</v>
          </cell>
          <cell r="R653">
            <v>5180</v>
          </cell>
          <cell r="S653">
            <v>413824.49400000001</v>
          </cell>
          <cell r="T653">
            <v>669893</v>
          </cell>
          <cell r="U653">
            <v>351251</v>
          </cell>
          <cell r="V653">
            <v>354125</v>
          </cell>
          <cell r="W653">
            <v>468076.03089000005</v>
          </cell>
          <cell r="X653">
            <v>779277</v>
          </cell>
          <cell r="Y653">
            <v>457202.74904999993</v>
          </cell>
          <cell r="Z653">
            <v>460935</v>
          </cell>
          <cell r="AA653">
            <v>638844.5618299999</v>
          </cell>
          <cell r="AB653">
            <v>802749</v>
          </cell>
          <cell r="AC653">
            <v>460007.91547999991</v>
          </cell>
          <cell r="AD653">
            <v>457412.99243999994</v>
          </cell>
          <cell r="AE653">
            <v>560834.82027000003</v>
          </cell>
          <cell r="AF653">
            <v>752287.34125000006</v>
          </cell>
          <cell r="AG653">
            <v>614190.0952199999</v>
          </cell>
          <cell r="AH653">
            <v>604013.92631999997</v>
          </cell>
          <cell r="AI653">
            <v>661054.45653000008</v>
          </cell>
        </row>
        <row r="654">
          <cell r="A654" t="str">
            <v>KortfrSkModer</v>
          </cell>
          <cell r="B654" t="str">
            <v>Övriga provisionsintäkter</v>
          </cell>
          <cell r="C654" t="str">
            <v>Kortfristiga skulder</v>
          </cell>
          <cell r="D654"/>
          <cell r="E654">
            <v>0</v>
          </cell>
          <cell r="F654">
            <v>0</v>
          </cell>
          <cell r="G654">
            <v>0</v>
          </cell>
          <cell r="H654">
            <v>3846</v>
          </cell>
          <cell r="I654">
            <v>45784</v>
          </cell>
          <cell r="J654">
            <v>3933.2</v>
          </cell>
          <cell r="K654">
            <v>4984</v>
          </cell>
          <cell r="L654">
            <v>7777</v>
          </cell>
          <cell r="M654">
            <v>4940.7479999999996</v>
          </cell>
          <cell r="N654">
            <v>4603</v>
          </cell>
          <cell r="O654">
            <v>5639</v>
          </cell>
          <cell r="P654">
            <v>6615</v>
          </cell>
          <cell r="Q654">
            <v>5912.47</v>
          </cell>
          <cell r="R654">
            <v>5180</v>
          </cell>
          <cell r="S654">
            <v>6404</v>
          </cell>
          <cell r="T654">
            <v>9744</v>
          </cell>
          <cell r="U654">
            <v>10976</v>
          </cell>
          <cell r="V654">
            <v>7175</v>
          </cell>
          <cell r="W654">
            <v>10292.507610000001</v>
          </cell>
          <cell r="X654">
            <v>16326</v>
          </cell>
          <cell r="Y654">
            <v>4673.09</v>
          </cell>
          <cell r="Z654">
            <v>3845</v>
          </cell>
          <cell r="AA654">
            <v>4381.8628699999999</v>
          </cell>
          <cell r="AB654">
            <v>7404</v>
          </cell>
          <cell r="AC654">
            <v>7656.9231800000007</v>
          </cell>
          <cell r="AD654">
            <v>6883.2476900000001</v>
          </cell>
          <cell r="AE654">
            <v>8688.95543</v>
          </cell>
          <cell r="AF654">
            <v>12950.26541</v>
          </cell>
          <cell r="AG654">
            <v>141643.59041</v>
          </cell>
          <cell r="AH654">
            <v>5483.0240899999999</v>
          </cell>
          <cell r="AI654">
            <v>5455.3437000000004</v>
          </cell>
        </row>
        <row r="655">
          <cell r="A655" t="str">
            <v>SummaEKoSkulderModer</v>
          </cell>
          <cell r="B655" t="str">
            <v>Summa</v>
          </cell>
          <cell r="C655" t="str">
            <v>Summa eget kapital och skulder</v>
          </cell>
          <cell r="D655"/>
          <cell r="E655">
            <v>0</v>
          </cell>
          <cell r="F655">
            <v>0</v>
          </cell>
          <cell r="G655">
            <v>0</v>
          </cell>
          <cell r="H655">
            <v>574422.69465000008</v>
          </cell>
          <cell r="I655">
            <v>410870.28646000003</v>
          </cell>
          <cell r="J655">
            <v>460998.61938000005</v>
          </cell>
          <cell r="K655">
            <v>459309.00717000006</v>
          </cell>
          <cell r="L655">
            <v>786919.02692000009</v>
          </cell>
          <cell r="M655">
            <v>781816.37849999999</v>
          </cell>
          <cell r="N655">
            <v>554271.62320000003</v>
          </cell>
          <cell r="O655">
            <v>553218.15350999997</v>
          </cell>
          <cell r="P655">
            <v>767391.63300000003</v>
          </cell>
          <cell r="Q655">
            <v>5912.47</v>
          </cell>
          <cell r="R655">
            <v>5180</v>
          </cell>
          <cell r="S655">
            <v>495219.05</v>
          </cell>
          <cell r="T655">
            <v>754627.55550000002</v>
          </cell>
          <cell r="U655">
            <v>437217.55550000002</v>
          </cell>
          <cell r="V655">
            <v>436290.55550000002</v>
          </cell>
          <cell r="W655">
            <v>554051.02899999998</v>
          </cell>
          <cell r="X655">
            <v>871285.49049999996</v>
          </cell>
          <cell r="Y655">
            <v>537558.32954999991</v>
          </cell>
          <cell r="Z655">
            <v>540462.49049999996</v>
          </cell>
          <cell r="AA655">
            <v>720119.5861999999</v>
          </cell>
          <cell r="AB655">
            <v>887046.16150000005</v>
          </cell>
          <cell r="AC655">
            <v>544558.00015999994</v>
          </cell>
          <cell r="AD655">
            <v>541189.40162999998</v>
          </cell>
          <cell r="AE655">
            <v>647000.78119999997</v>
          </cell>
          <cell r="AF655">
            <v>842714.61216000002</v>
          </cell>
          <cell r="AG655">
            <v>833310.69112999993</v>
          </cell>
          <cell r="AH655">
            <v>686973.9559099999</v>
          </cell>
          <cell r="AI655">
            <v>744295.67973000009</v>
          </cell>
        </row>
        <row r="656">
          <cell r="A656" t="str">
            <v>ResFSkattModer</v>
          </cell>
          <cell r="B656" t="str">
            <v>Övriga provisionsintäkter</v>
          </cell>
          <cell r="C656" t="str">
            <v>Resultat före skatt och bokslutsdispositioner</v>
          </cell>
          <cell r="D656"/>
          <cell r="E656">
            <v>0</v>
          </cell>
          <cell r="F656">
            <v>0</v>
          </cell>
          <cell r="G656">
            <v>0</v>
          </cell>
          <cell r="H656">
            <v>162852.32222999999</v>
          </cell>
          <cell r="I656">
            <v>-4325.7664399999994</v>
          </cell>
          <cell r="J656">
            <v>-5858.4674800000003</v>
          </cell>
          <cell r="K656">
            <v>-9371.7939200000001</v>
          </cell>
          <cell r="L656">
            <v>317918.60661999998</v>
          </cell>
          <cell r="M656">
            <v>-2906.0695000000005</v>
          </cell>
          <cell r="N656">
            <v>-5892.8757999999998</v>
          </cell>
          <cell r="O656">
            <v>-8582.7674899999984</v>
          </cell>
          <cell r="P656">
            <v>206523.94313999999</v>
          </cell>
          <cell r="Q656">
            <v>-3449.1821799999998</v>
          </cell>
          <cell r="R656">
            <v>-7150.24791</v>
          </cell>
          <cell r="S656">
            <v>-10665.358719999998</v>
          </cell>
          <cell r="T656">
            <v>247749.18410000001</v>
          </cell>
          <cell r="U656">
            <v>-4719.1000499999991</v>
          </cell>
          <cell r="V656">
            <v>-1030.7973200000015</v>
          </cell>
          <cell r="W656">
            <v>0</v>
          </cell>
          <cell r="X656">
            <v>0.55376999999862164</v>
          </cell>
          <cell r="Y656">
            <v>1.5100000891834497E-3</v>
          </cell>
          <cell r="Z656">
            <v>-0.74249999993480742</v>
          </cell>
          <cell r="AA656">
            <v>-4.9999996554106474E-4</v>
          </cell>
          <cell r="AB656">
            <v>-0.50805000006221235</v>
          </cell>
          <cell r="AC656">
            <v>0</v>
          </cell>
          <cell r="AD656">
            <v>-9.9999946542084217E-5</v>
          </cell>
          <cell r="AE656">
            <v>0</v>
          </cell>
          <cell r="AF656">
            <v>0</v>
          </cell>
          <cell r="AG656">
            <v>2.9000011272728443E-4</v>
          </cell>
          <cell r="AH656">
            <v>0</v>
          </cell>
          <cell r="AI656">
            <v>1.6999989748001099E-4</v>
          </cell>
        </row>
        <row r="657">
          <cell r="A657" t="str">
            <v>FordrDBModer</v>
          </cell>
          <cell r="B657" t="str">
            <v>Tidpunkt för intäktsredovisning</v>
          </cell>
          <cell r="C657" t="str">
            <v>Varav fordringar på dotterbolag</v>
          </cell>
          <cell r="D657"/>
          <cell r="E657"/>
          <cell r="F657"/>
          <cell r="G657"/>
          <cell r="H657">
            <v>165825.367</v>
          </cell>
          <cell r="I657">
            <v>210.578</v>
          </cell>
          <cell r="J657">
            <v>50474.688999999998</v>
          </cell>
          <cell r="K657">
            <v>48261.23</v>
          </cell>
          <cell r="L657">
            <v>377248.90600000002</v>
          </cell>
          <cell r="M657">
            <v>371314.22100000002</v>
          </cell>
          <cell r="N657">
            <v>143309.34700000001</v>
          </cell>
          <cell r="O657">
            <v>137131.508</v>
          </cell>
          <cell r="P657">
            <v>352563.13099999999</v>
          </cell>
          <cell r="Q657">
            <v>34981.142999999996</v>
          </cell>
          <cell r="R657">
            <v>21202.630020000001</v>
          </cell>
          <cell r="S657">
            <v>68759.941999999995</v>
          </cell>
          <cell r="T657">
            <v>324246.24702000001</v>
          </cell>
          <cell r="U657">
            <v>1268.8105400000065</v>
          </cell>
          <cell r="V657">
            <v>794.67309000000364</v>
          </cell>
          <cell r="W657">
            <v>108714.38709</v>
          </cell>
          <cell r="X657">
            <v>335757.04109000001</v>
          </cell>
          <cell r="Y657">
            <v>490.73313000000269</v>
          </cell>
          <cell r="Z657">
            <v>5284.7111300000024</v>
          </cell>
          <cell r="AA657">
            <v>183826.66712999999</v>
          </cell>
          <cell r="AB657">
            <v>351691.32613</v>
          </cell>
          <cell r="AC657">
            <v>4691.6871299999957</v>
          </cell>
          <cell r="AD657">
            <v>3419.1753799999951</v>
          </cell>
          <cell r="AE657">
            <v>105040.85088</v>
          </cell>
          <cell r="AF657">
            <v>120937.45388</v>
          </cell>
          <cell r="AG657">
            <v>33948.671879999994</v>
          </cell>
          <cell r="AH657">
            <v>15800.618879999996</v>
          </cell>
          <cell r="AI657">
            <v>75417.814939999997</v>
          </cell>
        </row>
        <row r="658">
          <cell r="A658" t="str">
            <v>TjVaraÖverfvidtidpQ</v>
          </cell>
          <cell r="B658" t="str">
            <v>Tjänst eller vara överförd till kund vid en tidpunkt</v>
          </cell>
          <cell r="C658" t="str">
            <v>Bokslutsdispositoner</v>
          </cell>
          <cell r="D658"/>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6675.6230000000005</v>
          </cell>
          <cell r="V658">
            <v>6676.6830000000009</v>
          </cell>
          <cell r="W658">
            <v>6521.4949999999999</v>
          </cell>
          <cell r="X658">
            <v>8306.3050000000003</v>
          </cell>
          <cell r="Y658">
            <v>-5353.2819999999992</v>
          </cell>
          <cell r="Z658">
            <v>-601.58000999999967</v>
          </cell>
          <cell r="AA658">
            <v>-4990.6320700000015</v>
          </cell>
          <cell r="AB658">
            <v>160007.89608000001</v>
          </cell>
          <cell r="AC658">
            <v>14028.35025</v>
          </cell>
          <cell r="AD658">
            <v>10760.983260000001</v>
          </cell>
          <cell r="AE658">
            <v>15078.751620000003</v>
          </cell>
          <cell r="AF658">
            <v>74827.111069999999</v>
          </cell>
          <cell r="AG658">
            <v>-7809.1395300000013</v>
          </cell>
          <cell r="AH658">
            <v>-20577.454150000001</v>
          </cell>
          <cell r="AI658">
            <v>-27186.840220000006</v>
          </cell>
        </row>
        <row r="659">
          <cell r="A659" t="str">
            <v>KoncernbidragModer</v>
          </cell>
          <cell r="B659" t="str">
            <v>Tidpunkt för intäktsredovisning</v>
          </cell>
          <cell r="C659" t="str">
            <v>Not 1 - Intäkter från avtal med kunder (kSEK)</v>
          </cell>
          <cell r="D659"/>
          <cell r="E659"/>
          <cell r="F659"/>
          <cell r="G659"/>
          <cell r="H659"/>
          <cell r="I659"/>
          <cell r="J659"/>
          <cell r="K659"/>
          <cell r="L659"/>
          <cell r="M659"/>
          <cell r="N659"/>
          <cell r="O659"/>
          <cell r="P659"/>
          <cell r="Q659"/>
          <cell r="R659"/>
          <cell r="S659"/>
          <cell r="T659">
            <v>0</v>
          </cell>
          <cell r="U659">
            <v>6675.6230000000005</v>
          </cell>
          <cell r="V659">
            <v>6676.6830000000009</v>
          </cell>
          <cell r="W659">
            <v>6521.4949999999999</v>
          </cell>
          <cell r="X659">
            <v>8306.3050000000003</v>
          </cell>
          <cell r="Y659">
            <v>9091.2990000000009</v>
          </cell>
          <cell r="Z659">
            <v>8616.7392500000005</v>
          </cell>
          <cell r="AA659">
            <v>8418.1497500000005</v>
          </cell>
          <cell r="AB659">
            <v>9933.7380000000012</v>
          </cell>
          <cell r="AC659">
            <v>9988.0560000000005</v>
          </cell>
          <cell r="AD659">
            <v>9924.1156900000005</v>
          </cell>
          <cell r="AE659">
            <v>10316.960310000002</v>
          </cell>
          <cell r="AF659">
            <v>50899</v>
          </cell>
          <cell r="AG659">
            <v>740180.7112499997</v>
          </cell>
          <cell r="AH659">
            <v>-5000</v>
          </cell>
          <cell r="AI659">
            <v>-5000</v>
          </cell>
        </row>
        <row r="660">
          <cell r="A660" t="str">
            <v>HandCourtageVPQ</v>
          </cell>
          <cell r="B660" t="str">
            <v>Summa</v>
          </cell>
          <cell r="C660" t="str">
            <v>Handel med courtagegenerande värdepapper</v>
          </cell>
          <cell r="D660"/>
          <cell r="E660">
            <v>0</v>
          </cell>
          <cell r="F660">
            <v>0</v>
          </cell>
          <cell r="G660">
            <v>0</v>
          </cell>
          <cell r="H660">
            <v>-586.15599999999995</v>
          </cell>
          <cell r="I660">
            <v>951.69600000000003</v>
          </cell>
          <cell r="J660">
            <v>1288.8510000000001</v>
          </cell>
          <cell r="K660">
            <v>2061.8249999999998</v>
          </cell>
          <cell r="L660">
            <v>5.3999999999999999E-2</v>
          </cell>
          <cell r="M660">
            <v>639.50199999999995</v>
          </cell>
          <cell r="N660">
            <v>1286.473</v>
          </cell>
          <cell r="O660">
            <v>1886.895</v>
          </cell>
          <cell r="P660">
            <v>1</v>
          </cell>
          <cell r="Q660">
            <v>758.69799999999998</v>
          </cell>
          <cell r="R660">
            <v>1573.02774</v>
          </cell>
          <cell r="S660">
            <v>2346.3490000000002</v>
          </cell>
          <cell r="T660">
            <v>1E-3</v>
          </cell>
          <cell r="U660">
            <v>169801.93268000026</v>
          </cell>
          <cell r="V660">
            <v>134770.50094999996</v>
          </cell>
          <cell r="W660">
            <v>157815.00122000006</v>
          </cell>
          <cell r="X660">
            <v>158785.96479000017</v>
          </cell>
          <cell r="Y660">
            <v>158787.31629999995</v>
          </cell>
          <cell r="Z660">
            <v>149241.85484999995</v>
          </cell>
          <cell r="AA660">
            <v>175232.94779000001</v>
          </cell>
          <cell r="AB660">
            <v>170709.19372999991</v>
          </cell>
          <cell r="AC660">
            <v>366228.45157999953</v>
          </cell>
          <cell r="AD660">
            <v>371623.72066999919</v>
          </cell>
          <cell r="AE660">
            <v>406875.98685999971</v>
          </cell>
          <cell r="AF660">
            <v>440887.6686600002</v>
          </cell>
          <cell r="AG660">
            <v>740180.7112499997</v>
          </cell>
          <cell r="AH660">
            <v>502537.33520000015</v>
          </cell>
          <cell r="AI660">
            <v>486941.65854000172</v>
          </cell>
        </row>
        <row r="661">
          <cell r="A661" t="str">
            <v>FondsparQ</v>
          </cell>
          <cell r="B661" t="str">
            <v>Tjänst eller vara överförd till kund över tid</v>
          </cell>
          <cell r="C661" t="str">
            <v>Fondsparande</v>
          </cell>
          <cell r="D661"/>
          <cell r="E661">
            <v>0</v>
          </cell>
          <cell r="F661">
            <v>0</v>
          </cell>
          <cell r="G661">
            <v>0</v>
          </cell>
          <cell r="H661">
            <v>162266.16623</v>
          </cell>
          <cell r="I661">
            <v>-3374.0704399999995</v>
          </cell>
          <cell r="J661">
            <v>-4569.6164800000006</v>
          </cell>
          <cell r="K661">
            <v>-7309.9689200000003</v>
          </cell>
          <cell r="L661">
            <v>317918.66061999998</v>
          </cell>
          <cell r="M661">
            <v>-2266.5675000000006</v>
          </cell>
          <cell r="N661">
            <v>-4606.4027999999998</v>
          </cell>
          <cell r="O661">
            <v>-6695.8724899999979</v>
          </cell>
          <cell r="P661">
            <v>206524.94313999999</v>
          </cell>
          <cell r="Q661">
            <v>-2690.4841799999999</v>
          </cell>
          <cell r="R661">
            <v>-5577.2201700000005</v>
          </cell>
          <cell r="S661">
            <v>-8319.0097199999982</v>
          </cell>
          <cell r="T661">
            <v>247749.1851</v>
          </cell>
          <cell r="U661">
            <v>79099</v>
          </cell>
          <cell r="V661">
            <v>81346</v>
          </cell>
          <cell r="W661">
            <v>87533.623040000006</v>
          </cell>
          <cell r="X661">
            <v>78790.753479999985</v>
          </cell>
          <cell r="Y661">
            <v>78312.630389999977</v>
          </cell>
          <cell r="Z661">
            <v>88910.540230000013</v>
          </cell>
          <cell r="AA661">
            <v>94076.180880000014</v>
          </cell>
          <cell r="AB661">
            <v>97530.802289999992</v>
          </cell>
          <cell r="AC661">
            <v>108552.07922999999</v>
          </cell>
          <cell r="AD661">
            <v>96275.824850000005</v>
          </cell>
          <cell r="AE661">
            <v>117415.06747000004</v>
          </cell>
          <cell r="AF661">
            <v>136940.53993000003</v>
          </cell>
          <cell r="AG661">
            <v>174136.75902000006</v>
          </cell>
          <cell r="AH661">
            <v>180025.08644000001</v>
          </cell>
          <cell r="AI661">
            <v>188759.49108000001</v>
          </cell>
        </row>
        <row r="662">
          <cell r="A662" t="str">
            <v>FöretagstjQ</v>
          </cell>
          <cell r="B662" t="str">
            <v>Summa</v>
          </cell>
          <cell r="C662" t="str">
            <v>Företagstjänster</v>
          </cell>
          <cell r="D662"/>
          <cell r="E662"/>
          <cell r="F662"/>
          <cell r="G662"/>
          <cell r="H662">
            <v>-586.15599999999995</v>
          </cell>
          <cell r="I662">
            <v>951.69600000000003</v>
          </cell>
          <cell r="J662">
            <v>1288.8510000000001</v>
          </cell>
          <cell r="K662">
            <v>2061.8249999999998</v>
          </cell>
          <cell r="L662">
            <v>5.3999999999999999E-2</v>
          </cell>
          <cell r="M662">
            <v>639.50199999999995</v>
          </cell>
          <cell r="N662">
            <v>1286.473</v>
          </cell>
          <cell r="O662">
            <v>1886.895</v>
          </cell>
          <cell r="P662">
            <v>1</v>
          </cell>
          <cell r="Q662">
            <v>758.69799999999998</v>
          </cell>
          <cell r="R662">
            <v>1573.02774</v>
          </cell>
          <cell r="S662">
            <v>2346.3490000000002</v>
          </cell>
          <cell r="T662">
            <v>1E-3</v>
          </cell>
          <cell r="U662">
            <v>6576</v>
          </cell>
          <cell r="V662">
            <v>8008</v>
          </cell>
          <cell r="W662">
            <v>1517.1280000000002</v>
          </cell>
          <cell r="X662">
            <v>7496.9949999999999</v>
          </cell>
          <cell r="Y662">
            <v>4429.1239999999998</v>
          </cell>
          <cell r="Z662">
            <v>7026.2510000000002</v>
          </cell>
          <cell r="AA662">
            <v>3106.2359999999999</v>
          </cell>
          <cell r="AB662">
            <v>12725.985000000001</v>
          </cell>
          <cell r="AC662">
            <v>13644.941000000001</v>
          </cell>
          <cell r="AD662">
            <v>2497.221</v>
          </cell>
          <cell r="AE662">
            <v>3154.5309999999999</v>
          </cell>
          <cell r="AF662">
            <v>17415.866000000002</v>
          </cell>
          <cell r="AG662">
            <v>22849.661</v>
          </cell>
          <cell r="AH662">
            <v>22949.107120000001</v>
          </cell>
          <cell r="AI662">
            <v>19921.042999999998</v>
          </cell>
        </row>
        <row r="663">
          <cell r="A663" t="str">
            <v>ÖvrProvintQ</v>
          </cell>
          <cell r="B663" t="str">
            <v>Not 1 - Intäkter från avtal med kunder (kSEK)</v>
          </cell>
          <cell r="C663" t="str">
            <v>Övriga provisionsintäkter</v>
          </cell>
          <cell r="E663">
            <v>0</v>
          </cell>
          <cell r="F663">
            <v>0</v>
          </cell>
          <cell r="G663">
            <v>0</v>
          </cell>
          <cell r="H663">
            <v>162266.16623</v>
          </cell>
          <cell r="I663">
            <v>-3374.0704399999995</v>
          </cell>
          <cell r="J663">
            <v>-4569.6164800000006</v>
          </cell>
          <cell r="K663">
            <v>-7309.9689200000003</v>
          </cell>
          <cell r="L663">
            <v>317918.66061999998</v>
          </cell>
          <cell r="M663">
            <v>-2266.5675000000006</v>
          </cell>
          <cell r="N663">
            <v>-4606.4027999999998</v>
          </cell>
          <cell r="O663">
            <v>-6695.8724899999979</v>
          </cell>
          <cell r="P663">
            <v>206524.94313999999</v>
          </cell>
          <cell r="Q663">
            <v>-2690.4841799999999</v>
          </cell>
          <cell r="R663">
            <v>-5577.2201700000005</v>
          </cell>
          <cell r="S663">
            <v>-8319.0097199999982</v>
          </cell>
          <cell r="T663">
            <v>247749.1851</v>
          </cell>
          <cell r="U663">
            <v>40138.690319999761</v>
          </cell>
          <cell r="V663">
            <v>42325.484980000183</v>
          </cell>
          <cell r="W663">
            <v>37947.762060000008</v>
          </cell>
          <cell r="X663">
            <v>47273.073489999835</v>
          </cell>
          <cell r="Y663">
            <v>46639.228310000064</v>
          </cell>
          <cell r="Z663">
            <v>45963.028100000258</v>
          </cell>
          <cell r="AA663">
            <v>46544.139020011004</v>
          </cell>
          <cell r="AB663">
            <v>48312.996639991121</v>
          </cell>
          <cell r="AC663">
            <v>59624.236540040525</v>
          </cell>
          <cell r="AD663">
            <v>54841.78085996001</v>
          </cell>
          <cell r="AE663">
            <v>52960.165989974863</v>
          </cell>
          <cell r="AF663">
            <v>61546.387600000133</v>
          </cell>
          <cell r="AG663">
            <v>72577.21497998666</v>
          </cell>
          <cell r="AH663">
            <v>74148.694499985664</v>
          </cell>
          <cell r="AI663">
            <v>87314.229239949374</v>
          </cell>
        </row>
        <row r="664">
          <cell r="A664" t="str">
            <v>SummaIntäktAvtalKundQ</v>
          </cell>
          <cell r="B664" t="str">
            <v>Handel med courtagegenerande värdepapper</v>
          </cell>
          <cell r="C664" t="str">
            <v>Summa</v>
          </cell>
          <cell r="D664"/>
          <cell r="E664"/>
          <cell r="F664"/>
          <cell r="G664"/>
          <cell r="H664"/>
          <cell r="I664"/>
          <cell r="J664"/>
          <cell r="K664"/>
          <cell r="L664"/>
          <cell r="M664"/>
          <cell r="N664"/>
          <cell r="O664"/>
          <cell r="P664"/>
          <cell r="Q664"/>
          <cell r="R664"/>
          <cell r="S664"/>
          <cell r="T664">
            <v>169801.93268000026</v>
          </cell>
          <cell r="U664">
            <v>295615.62300000002</v>
          </cell>
          <cell r="V664">
            <v>266449.98593000014</v>
          </cell>
          <cell r="W664">
            <v>284813.51432000007</v>
          </cell>
          <cell r="X664">
            <v>292346.78675999999</v>
          </cell>
          <cell r="Y664">
            <v>288168.299</v>
          </cell>
          <cell r="Z664">
            <v>291141.67418000021</v>
          </cell>
          <cell r="AA664">
            <v>318959.50369001098</v>
          </cell>
          <cell r="AB664">
            <v>329278.97765999101</v>
          </cell>
          <cell r="AC664">
            <v>548049.70835004002</v>
          </cell>
          <cell r="AD664">
            <v>525238.54737995926</v>
          </cell>
          <cell r="AE664">
            <v>580405.75131997454</v>
          </cell>
          <cell r="AF664">
            <v>656790.46219000034</v>
          </cell>
          <cell r="AG664">
            <v>1009744.3462499863</v>
          </cell>
          <cell r="AH664">
            <v>779660.2232599858</v>
          </cell>
          <cell r="AI664">
            <v>782936.42185995099</v>
          </cell>
        </row>
        <row r="665">
          <cell r="A665" t="str">
            <v>SkattförändrAktInne</v>
          </cell>
          <cell r="B665" t="str">
            <v>Not 1 - Intäkter från avtal med kunder (kSEK)</v>
          </cell>
          <cell r="C665" t="str">
            <v>Övrigt totalresultat</v>
          </cell>
          <cell r="D665"/>
          <cell r="E665"/>
          <cell r="F665"/>
          <cell r="G665"/>
          <cell r="H665"/>
          <cell r="I665"/>
          <cell r="J665"/>
          <cell r="K665"/>
          <cell r="L665"/>
          <cell r="M665"/>
          <cell r="N665"/>
          <cell r="O665"/>
          <cell r="P665"/>
          <cell r="Q665"/>
          <cell r="R665"/>
          <cell r="S665"/>
          <cell r="T665">
            <v>79099</v>
          </cell>
          <cell r="U665">
            <v>0.34486999997170642</v>
          </cell>
          <cell r="V665">
            <v>0</v>
          </cell>
          <cell r="W665">
            <v>2.0954757928848267E-9</v>
          </cell>
          <cell r="X665">
            <v>1.9808067008852959E-7</v>
          </cell>
          <cell r="Y665">
            <v>0.14462999999523163</v>
          </cell>
          <cell r="Z665">
            <v>-4.0036742575466633E-5</v>
          </cell>
          <cell r="AA665">
            <v>4.9942173063755035E-8</v>
          </cell>
          <cell r="AB665">
            <v>-1.1059455573558807E-8</v>
          </cell>
          <cell r="AC665">
            <v>4.0978193283081055E-8</v>
          </cell>
          <cell r="AD665">
            <v>-4.1793100535869598E-8</v>
          </cell>
          <cell r="AE665">
            <v>-2.5262124836444855E-8</v>
          </cell>
          <cell r="AF665">
            <v>5.3551048040390015E-9</v>
          </cell>
          <cell r="AG665">
            <v>-1.1292286217212677E-8</v>
          </cell>
          <cell r="AH665">
            <v>-2.200249582529068E-8</v>
          </cell>
          <cell r="AI665">
            <v>-3.6088749766349792E-8</v>
          </cell>
        </row>
        <row r="666">
          <cell r="A666" t="str">
            <v>ÖvrTotalresModer</v>
          </cell>
          <cell r="B666" t="str">
            <v>Företagstjänster</v>
          </cell>
          <cell r="C666" t="str">
            <v>Tidpunkt för intäktsredovisning</v>
          </cell>
          <cell r="D666"/>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39780</v>
          </cell>
          <cell r="Y666">
            <v>0</v>
          </cell>
          <cell r="Z666">
            <v>0</v>
          </cell>
          <cell r="AA666">
            <v>0</v>
          </cell>
          <cell r="AB666">
            <v>0</v>
          </cell>
          <cell r="AC666">
            <v>0</v>
          </cell>
          <cell r="AD666">
            <v>0</v>
          </cell>
          <cell r="AE666">
            <v>0</v>
          </cell>
          <cell r="AF666">
            <v>134128.20821095892</v>
          </cell>
          <cell r="AG666">
            <v>0</v>
          </cell>
          <cell r="AH666">
            <v>0</v>
          </cell>
          <cell r="AI666">
            <v>0</v>
          </cell>
        </row>
        <row r="667">
          <cell r="A667" t="str">
            <v>TjVaraÖverfvidtidpQ</v>
          </cell>
          <cell r="B667" t="str">
            <v>Övriga provisionsintäkter</v>
          </cell>
          <cell r="C667" t="str">
            <v>Tjänst eller vara överförd till kund vid en tidpunkt</v>
          </cell>
          <cell r="D667"/>
          <cell r="E667"/>
          <cell r="F667"/>
          <cell r="G667"/>
          <cell r="H667"/>
          <cell r="I667"/>
          <cell r="J667"/>
          <cell r="K667"/>
          <cell r="L667"/>
          <cell r="M667"/>
          <cell r="N667"/>
          <cell r="O667"/>
          <cell r="P667"/>
          <cell r="Q667"/>
          <cell r="R667"/>
          <cell r="S667"/>
          <cell r="T667">
            <v>79099</v>
          </cell>
          <cell r="U667">
            <v>295615.62300000002</v>
          </cell>
          <cell r="V667">
            <v>266449.98593000014</v>
          </cell>
          <cell r="W667">
            <v>284813.51432000007</v>
          </cell>
          <cell r="X667">
            <v>292346.78675999999</v>
          </cell>
          <cell r="Y667">
            <v>288168.299</v>
          </cell>
          <cell r="Z667">
            <v>291141.67418000021</v>
          </cell>
          <cell r="AA667">
            <v>318959.50369001098</v>
          </cell>
          <cell r="AB667">
            <v>329278.97765999101</v>
          </cell>
          <cell r="AC667">
            <v>548049.70835004002</v>
          </cell>
          <cell r="AD667">
            <v>525238.54737995926</v>
          </cell>
          <cell r="AE667">
            <v>580405.75131997454</v>
          </cell>
          <cell r="AF667">
            <v>656790.46219000034</v>
          </cell>
          <cell r="AG667">
            <v>1009744.3462499863</v>
          </cell>
          <cell r="AH667">
            <v>779660.2232599858</v>
          </cell>
          <cell r="AI667">
            <v>782936.42185995099</v>
          </cell>
        </row>
        <row r="668">
          <cell r="A668" t="str">
            <v>TjVaraÖverfövertidQ</v>
          </cell>
          <cell r="B668" t="str">
            <v>Summa</v>
          </cell>
          <cell r="C668" t="str">
            <v>Tjänst eller vara överförd till kund över tid</v>
          </cell>
          <cell r="D668"/>
          <cell r="E668">
            <v>0</v>
          </cell>
          <cell r="F668">
            <v>0</v>
          </cell>
          <cell r="G668">
            <v>0</v>
          </cell>
          <cell r="H668">
            <v>162266.16623</v>
          </cell>
          <cell r="I668">
            <v>-3374.0704399999995</v>
          </cell>
          <cell r="J668">
            <v>-4569.6164800000006</v>
          </cell>
          <cell r="K668">
            <v>-7309.9689200000003</v>
          </cell>
          <cell r="L668">
            <v>317918.66061999998</v>
          </cell>
          <cell r="M668">
            <v>-2266.5675000000006</v>
          </cell>
          <cell r="N668">
            <v>-4606.4027999999998</v>
          </cell>
          <cell r="O668">
            <v>-6695.8724899999979</v>
          </cell>
          <cell r="P668">
            <v>206524.94313999999</v>
          </cell>
          <cell r="Q668">
            <v>-2690.4841799999999</v>
          </cell>
          <cell r="R668">
            <v>-5577.2201700000005</v>
          </cell>
          <cell r="S668">
            <v>-8319.0097199999982</v>
          </cell>
          <cell r="T668">
            <v>247749.1851</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row>
        <row r="669">
          <cell r="A669" t="str">
            <v>SummaIntäktAvtalKundQ</v>
          </cell>
          <cell r="B669" t="str">
            <v>Övriga provisionsintäkter</v>
          </cell>
          <cell r="C669" t="str">
            <v>Summa</v>
          </cell>
          <cell r="D669"/>
          <cell r="E669"/>
          <cell r="F669"/>
          <cell r="G669"/>
          <cell r="H669">
            <v>166803.29999999999</v>
          </cell>
          <cell r="I669">
            <v>2181</v>
          </cell>
          <cell r="J669">
            <v>52370</v>
          </cell>
          <cell r="K669">
            <v>50670</v>
          </cell>
          <cell r="L669">
            <v>378304</v>
          </cell>
          <cell r="M669">
            <v>373158</v>
          </cell>
          <cell r="N669">
            <v>145544</v>
          </cell>
          <cell r="O669">
            <v>139575.20000000001</v>
          </cell>
          <cell r="P669">
            <v>353733.49</v>
          </cell>
          <cell r="Q669">
            <v>36905</v>
          </cell>
          <cell r="R669">
            <v>23482</v>
          </cell>
          <cell r="S669">
            <v>71559</v>
          </cell>
          <cell r="T669">
            <v>325020</v>
          </cell>
          <cell r="U669">
            <v>295615.62300000002</v>
          </cell>
          <cell r="V669">
            <v>266449.98593000014</v>
          </cell>
          <cell r="W669">
            <v>284813.51432000007</v>
          </cell>
          <cell r="X669">
            <v>292346.78675999999</v>
          </cell>
          <cell r="Y669">
            <v>288168.299</v>
          </cell>
          <cell r="Z669">
            <v>291141.67418000021</v>
          </cell>
          <cell r="AA669">
            <v>318959.50369001098</v>
          </cell>
          <cell r="AB669">
            <v>329278.97765999101</v>
          </cell>
          <cell r="AC669">
            <v>548049.70835004002</v>
          </cell>
          <cell r="AD669">
            <v>525238.54737995926</v>
          </cell>
          <cell r="AE669">
            <v>580405.75131997454</v>
          </cell>
          <cell r="AF669">
            <v>656790.46219000034</v>
          </cell>
          <cell r="AG669">
            <v>1009744.3462499863</v>
          </cell>
          <cell r="AH669">
            <v>779660.2232599858</v>
          </cell>
          <cell r="AI669">
            <v>782936.42185995099</v>
          </cell>
        </row>
        <row r="670">
          <cell r="A670" t="str">
            <v>SkattVärdeförändrIntrbolModer</v>
          </cell>
          <cell r="B670" t="str">
            <v>Tidpunkt för intäktsredovisning</v>
          </cell>
          <cell r="C670" t="str">
            <v>Skatt på värdeförändringar av intresseföretag</v>
          </cell>
          <cell r="D670"/>
          <cell r="E670"/>
          <cell r="F670"/>
          <cell r="G670"/>
          <cell r="H670">
            <v>18.062000000000001</v>
          </cell>
          <cell r="I670">
            <v>87.936999999999998</v>
          </cell>
          <cell r="J670">
            <v>27.690999999999999</v>
          </cell>
          <cell r="K670">
            <v>38.069000000000003</v>
          </cell>
          <cell r="L670">
            <v>13.497999999999999</v>
          </cell>
          <cell r="M670">
            <v>56.750999999999998</v>
          </cell>
          <cell r="N670">
            <v>126.651</v>
          </cell>
          <cell r="O670">
            <v>28.334</v>
          </cell>
          <cell r="P670">
            <v>44.475000000000001</v>
          </cell>
          <cell r="Q670">
            <v>171.768</v>
          </cell>
          <cell r="R670">
            <v>85.465810000000005</v>
          </cell>
          <cell r="S670">
            <v>155.62299999999999</v>
          </cell>
          <cell r="T670">
            <v>95.773300000000006</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row>
        <row r="671">
          <cell r="A671" t="str">
            <v>VärdeförändrAktInne</v>
          </cell>
          <cell r="B671" t="str">
            <v>Tjänst eller vara överförd till kund vid en tidpunkt</v>
          </cell>
          <cell r="C671" t="str">
            <v>Värdeförändringar av aktier och innehav</v>
          </cell>
          <cell r="D671"/>
          <cell r="E671">
            <v>0</v>
          </cell>
          <cell r="F671">
            <v>0</v>
          </cell>
          <cell r="G671">
            <v>0</v>
          </cell>
          <cell r="H671">
            <v>574422.56400000001</v>
          </cell>
          <cell r="I671">
            <v>410870.13899999997</v>
          </cell>
          <cell r="J671">
            <v>460998.89299999998</v>
          </cell>
          <cell r="K671">
            <v>459309.27100000001</v>
          </cell>
          <cell r="L671">
            <v>786918.70000000007</v>
          </cell>
          <cell r="M671">
            <v>781815.9530000001</v>
          </cell>
          <cell r="N671">
            <v>554271.853</v>
          </cell>
          <cell r="O671">
            <v>553217.53399999999</v>
          </cell>
          <cell r="P671">
            <v>767391.96499999997</v>
          </cell>
          <cell r="Q671">
            <v>450690.76799999998</v>
          </cell>
          <cell r="R671">
            <v>447071.46581000002</v>
          </cell>
          <cell r="S671">
            <v>495218.62300000002</v>
          </cell>
          <cell r="T671">
            <v>754627.7733</v>
          </cell>
          <cell r="U671">
            <v>437217.68946999998</v>
          </cell>
          <cell r="V671">
            <v>436290.60000000003</v>
          </cell>
          <cell r="W671">
            <v>554051.02899999998</v>
          </cell>
          <cell r="X671">
            <v>871286.04426999995</v>
          </cell>
          <cell r="Y671">
            <v>537558.33106</v>
          </cell>
          <cell r="Z671">
            <v>540461.74800000002</v>
          </cell>
          <cell r="AA671">
            <v>720119.58569999994</v>
          </cell>
          <cell r="AB671">
            <v>887045.65344999998</v>
          </cell>
          <cell r="AC671">
            <v>544558.00016000005</v>
          </cell>
          <cell r="AD671">
            <v>541189.40153000003</v>
          </cell>
          <cell r="AE671">
            <v>647000.78119999997</v>
          </cell>
          <cell r="AF671">
            <v>144128.061558785</v>
          </cell>
          <cell r="AG671">
            <v>833310.69142000005</v>
          </cell>
          <cell r="AH671">
            <v>686973.95591000002</v>
          </cell>
          <cell r="AI671">
            <v>744295.67989999999</v>
          </cell>
        </row>
        <row r="672">
          <cell r="A672" t="str">
            <v>SkattförändrAktInne</v>
          </cell>
          <cell r="B672" t="str">
            <v>Tidpunkt för intäktsredovisning</v>
          </cell>
          <cell r="C672" t="str">
            <v>Not 1 - Intäkter från avtal med kunder (kSEK)</v>
          </cell>
          <cell r="D672"/>
          <cell r="E672"/>
          <cell r="F672"/>
          <cell r="G672"/>
          <cell r="H672"/>
          <cell r="I672"/>
          <cell r="J672"/>
          <cell r="K672"/>
          <cell r="L672"/>
          <cell r="M672"/>
          <cell r="N672"/>
          <cell r="O672"/>
          <cell r="P672"/>
          <cell r="Q672"/>
          <cell r="R672"/>
          <cell r="S672"/>
          <cell r="T672">
            <v>0</v>
          </cell>
          <cell r="U672">
            <v>169801.93268000026</v>
          </cell>
          <cell r="V672">
            <v>304572.43363000022</v>
          </cell>
          <cell r="W672">
            <v>462387.43485000031</v>
          </cell>
          <cell r="X672">
            <v>621173.39964000043</v>
          </cell>
          <cell r="Y672">
            <v>158787.31629999995</v>
          </cell>
          <cell r="Z672">
            <v>308029.17114999989</v>
          </cell>
          <cell r="AA672">
            <v>483262.1189399999</v>
          </cell>
          <cell r="AB672">
            <v>653971.31266999978</v>
          </cell>
          <cell r="AC672">
            <v>366228.45157999953</v>
          </cell>
          <cell r="AD672">
            <v>737852.17224999866</v>
          </cell>
          <cell r="AE672">
            <v>1144728.1591099985</v>
          </cell>
          <cell r="AF672">
            <v>0</v>
          </cell>
          <cell r="AG672">
            <v>740180.7112499997</v>
          </cell>
          <cell r="AH672">
            <v>1242718.0464499998</v>
          </cell>
          <cell r="AI672">
            <v>1729659.7049900014</v>
          </cell>
        </row>
        <row r="673">
          <cell r="A673" t="str">
            <v>HandCourtageVPYTD</v>
          </cell>
          <cell r="B673" t="str">
            <v>Summa</v>
          </cell>
          <cell r="C673" t="str">
            <v>Handel med courtagegenerande värdepapper</v>
          </cell>
          <cell r="D673"/>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169801.93268000026</v>
          </cell>
          <cell r="V673">
            <v>304572.43363000022</v>
          </cell>
          <cell r="W673">
            <v>462387.43485000031</v>
          </cell>
          <cell r="X673">
            <v>621173.39964000043</v>
          </cell>
          <cell r="Y673">
            <v>158787.31629999995</v>
          </cell>
          <cell r="Z673">
            <v>308029.17114999989</v>
          </cell>
          <cell r="AA673">
            <v>483262.1189399999</v>
          </cell>
          <cell r="AB673">
            <v>653971.31266999978</v>
          </cell>
          <cell r="AC673">
            <v>366228.45157999953</v>
          </cell>
          <cell r="AD673">
            <v>737852.17224999866</v>
          </cell>
          <cell r="AE673">
            <v>1144728.1591099985</v>
          </cell>
          <cell r="AF673">
            <v>1585615.8277699987</v>
          </cell>
          <cell r="AG673">
            <v>740180.7112499997</v>
          </cell>
          <cell r="AH673">
            <v>1242718.0464499998</v>
          </cell>
          <cell r="AI673">
            <v>1729659.7049900014</v>
          </cell>
        </row>
        <row r="674">
          <cell r="A674" t="str">
            <v>FondsparYTD</v>
          </cell>
          <cell r="B674" t="str">
            <v>Tjänst eller vara överförd till kund över tid</v>
          </cell>
          <cell r="C674" t="str">
            <v>Fondsparande</v>
          </cell>
          <cell r="D674"/>
          <cell r="E674"/>
          <cell r="F674"/>
          <cell r="G674"/>
          <cell r="H674"/>
          <cell r="I674"/>
          <cell r="J674"/>
          <cell r="K674"/>
          <cell r="L674"/>
          <cell r="M674"/>
          <cell r="N674"/>
          <cell r="O674"/>
          <cell r="P674">
            <v>74597.305999999997</v>
          </cell>
          <cell r="Q674"/>
          <cell r="R674"/>
          <cell r="S674">
            <v>74990.555999999997</v>
          </cell>
          <cell r="T674">
            <v>74990.555500000002</v>
          </cell>
          <cell r="U674">
            <v>79099</v>
          </cell>
          <cell r="V674">
            <v>160445</v>
          </cell>
          <cell r="W674">
            <v>247978.62304000001</v>
          </cell>
          <cell r="X674">
            <v>326769.37651999999</v>
          </cell>
          <cell r="Y674">
            <v>78312.630389999977</v>
          </cell>
          <cell r="Z674">
            <v>167223.17061999999</v>
          </cell>
          <cell r="AA674">
            <v>261299.35149999999</v>
          </cell>
          <cell r="AB674">
            <v>358830.15379000001</v>
          </cell>
          <cell r="AC674">
            <v>108552.07922999999</v>
          </cell>
          <cell r="AD674">
            <v>204827.90408000001</v>
          </cell>
          <cell r="AE674">
            <v>322242.97155000002</v>
          </cell>
          <cell r="AF674">
            <v>459183.51148000004</v>
          </cell>
          <cell r="AG674">
            <v>174136.75902000006</v>
          </cell>
          <cell r="AH674">
            <v>354161.8454600001</v>
          </cell>
          <cell r="AI674">
            <v>542921.33654000005</v>
          </cell>
        </row>
        <row r="675">
          <cell r="A675" t="str">
            <v>FöretagstjYTD</v>
          </cell>
          <cell r="B675" t="str">
            <v>Not 1 - Intäkter från avtal med kunder (kSEK)</v>
          </cell>
          <cell r="C675" t="str">
            <v>Företagstjänster</v>
          </cell>
          <cell r="E675">
            <v>0</v>
          </cell>
          <cell r="F675">
            <v>0</v>
          </cell>
          <cell r="G675">
            <v>0</v>
          </cell>
          <cell r="H675">
            <v>162266.16623</v>
          </cell>
          <cell r="I675">
            <v>-3374.0704399999995</v>
          </cell>
          <cell r="J675">
            <v>-4569.6164800000006</v>
          </cell>
          <cell r="K675">
            <v>-7309.9689200000003</v>
          </cell>
          <cell r="L675">
            <v>317918.66061999998</v>
          </cell>
          <cell r="M675">
            <v>-2266.5675000000006</v>
          </cell>
          <cell r="N675">
            <v>-4606.4027999999998</v>
          </cell>
          <cell r="O675">
            <v>-6695.8724899999979</v>
          </cell>
          <cell r="P675">
            <v>206524.94313999999</v>
          </cell>
          <cell r="Q675">
            <v>-2690.4841799999999</v>
          </cell>
          <cell r="R675">
            <v>-5577.2201700000005</v>
          </cell>
          <cell r="S675">
            <v>-8319.0097199999982</v>
          </cell>
          <cell r="T675">
            <v>247749.1851</v>
          </cell>
          <cell r="U675">
            <v>6576</v>
          </cell>
          <cell r="V675">
            <v>14584</v>
          </cell>
          <cell r="W675">
            <v>16101.128000000001</v>
          </cell>
          <cell r="X675">
            <v>23598.123</v>
          </cell>
          <cell r="Y675">
            <v>4429.1239999999998</v>
          </cell>
          <cell r="Z675">
            <v>11455.375</v>
          </cell>
          <cell r="AA675">
            <v>14561.611000000001</v>
          </cell>
          <cell r="AB675">
            <v>27287.596000000001</v>
          </cell>
          <cell r="AC675">
            <v>13644.941000000001</v>
          </cell>
          <cell r="AD675">
            <v>16142.162</v>
          </cell>
          <cell r="AE675">
            <v>19296.692999999999</v>
          </cell>
          <cell r="AF675">
            <v>36712.559000000001</v>
          </cell>
          <cell r="AG675">
            <v>22849.661</v>
          </cell>
          <cell r="AH675">
            <v>45798.768120000001</v>
          </cell>
          <cell r="AI675">
            <v>65719.811119999998</v>
          </cell>
        </row>
        <row r="676">
          <cell r="A676" t="str">
            <v>ÖvrProvintYTD</v>
          </cell>
          <cell r="B676" t="str">
            <v>Handel med courtagegenerande värdepapper</v>
          </cell>
          <cell r="C676" t="str">
            <v>Övriga provisionsintäkter</v>
          </cell>
          <cell r="D676"/>
          <cell r="E676"/>
          <cell r="F676"/>
          <cell r="G676"/>
          <cell r="H676">
            <v>407601.20199999999</v>
          </cell>
          <cell r="I676">
            <v>408601.20199999999</v>
          </cell>
          <cell r="J676">
            <v>408601.20199999999</v>
          </cell>
          <cell r="K676">
            <v>408601.20199999999</v>
          </cell>
          <cell r="L676">
            <v>408601.20199999999</v>
          </cell>
          <cell r="M676">
            <v>408601.20199999999</v>
          </cell>
          <cell r="N676">
            <v>408601.20199999999</v>
          </cell>
          <cell r="O676">
            <v>413614</v>
          </cell>
          <cell r="P676">
            <v>413614</v>
          </cell>
          <cell r="Q676">
            <v>413614</v>
          </cell>
          <cell r="R676">
            <v>423504</v>
          </cell>
          <cell r="S676">
            <v>423504</v>
          </cell>
          <cell r="T676">
            <v>429512</v>
          </cell>
          <cell r="U676">
            <v>40138.690319999761</v>
          </cell>
          <cell r="V676">
            <v>82464.175299999944</v>
          </cell>
          <cell r="W676">
            <v>120411.93735999995</v>
          </cell>
          <cell r="X676">
            <v>167685.01084999979</v>
          </cell>
          <cell r="Y676">
            <v>46639.228310000064</v>
          </cell>
          <cell r="Z676">
            <v>92602.256410000322</v>
          </cell>
          <cell r="AA676">
            <v>139146.39543001133</v>
          </cell>
          <cell r="AB676">
            <v>187459.39207000245</v>
          </cell>
          <cell r="AC676">
            <v>59624.236540040525</v>
          </cell>
          <cell r="AD676">
            <v>114466.01740000054</v>
          </cell>
          <cell r="AE676">
            <v>167426.1833899754</v>
          </cell>
          <cell r="AF676">
            <v>228972.57098997553</v>
          </cell>
          <cell r="AG676">
            <v>72577.21497998666</v>
          </cell>
          <cell r="AH676">
            <v>146725.90947997232</v>
          </cell>
          <cell r="AI676">
            <v>234040.1387199217</v>
          </cell>
        </row>
        <row r="677">
          <cell r="A677" t="str">
            <v>SummaIntäktAvtalKundYTD</v>
          </cell>
          <cell r="B677" t="str">
            <v>Fondsparande</v>
          </cell>
          <cell r="C677" t="str">
            <v>Summa</v>
          </cell>
          <cell r="D677"/>
          <cell r="E677">
            <v>0</v>
          </cell>
          <cell r="F677">
            <v>0</v>
          </cell>
          <cell r="G677">
            <v>0</v>
          </cell>
          <cell r="H677">
            <v>574422.69465000008</v>
          </cell>
          <cell r="I677">
            <v>410870.28646000003</v>
          </cell>
          <cell r="J677">
            <v>460998.61938000005</v>
          </cell>
          <cell r="K677">
            <v>459309.00717000006</v>
          </cell>
          <cell r="L677">
            <v>786919.02692000009</v>
          </cell>
          <cell r="M677">
            <v>781816.37849999999</v>
          </cell>
          <cell r="N677">
            <v>554271.62320000003</v>
          </cell>
          <cell r="O677">
            <v>553218.15350999997</v>
          </cell>
          <cell r="P677">
            <v>767391.63300000003</v>
          </cell>
          <cell r="Q677">
            <v>5912.47</v>
          </cell>
          <cell r="R677">
            <v>5180</v>
          </cell>
          <cell r="S677">
            <v>495219.05</v>
          </cell>
          <cell r="T677">
            <v>754627.55550000002</v>
          </cell>
          <cell r="U677">
            <v>295615.62300000002</v>
          </cell>
          <cell r="V677">
            <v>562065.6089300001</v>
          </cell>
          <cell r="W677">
            <v>846879.12325000018</v>
          </cell>
          <cell r="X677">
            <v>1139225.9100100002</v>
          </cell>
          <cell r="Y677">
            <v>288168.299</v>
          </cell>
          <cell r="Z677">
            <v>579309.9731800002</v>
          </cell>
          <cell r="AA677">
            <v>898269.47687001119</v>
          </cell>
          <cell r="AB677">
            <v>1227548.4545300021</v>
          </cell>
          <cell r="AC677">
            <v>548049.70835004002</v>
          </cell>
          <cell r="AD677">
            <v>1073288.2557299994</v>
          </cell>
          <cell r="AE677">
            <v>1653694.0070499741</v>
          </cell>
          <cell r="AF677">
            <v>2310484.4692399744</v>
          </cell>
          <cell r="AG677">
            <v>1009744.3462499863</v>
          </cell>
          <cell r="AH677">
            <v>1789404.5695099721</v>
          </cell>
          <cell r="AI677">
            <v>2572340.9913699231</v>
          </cell>
        </row>
        <row r="678">
          <cell r="A678" t="str">
            <v>KortfrFordrModer</v>
          </cell>
          <cell r="B678" t="str">
            <v>Företagstjänster</v>
          </cell>
          <cell r="C678" t="str">
            <v>Kortfristiga fordringar</v>
          </cell>
          <cell r="D678"/>
          <cell r="E678"/>
          <cell r="F678"/>
          <cell r="G678"/>
          <cell r="H678">
            <v>166803.29999999999</v>
          </cell>
          <cell r="I678">
            <v>2181</v>
          </cell>
          <cell r="J678">
            <v>52370</v>
          </cell>
          <cell r="K678">
            <v>50670</v>
          </cell>
          <cell r="L678">
            <v>378304</v>
          </cell>
          <cell r="M678">
            <v>373158</v>
          </cell>
          <cell r="N678">
            <v>145544</v>
          </cell>
          <cell r="O678">
            <v>139575.20000000001</v>
          </cell>
          <cell r="P678">
            <v>353733.49</v>
          </cell>
          <cell r="Q678">
            <v>36905</v>
          </cell>
          <cell r="R678">
            <v>23482</v>
          </cell>
          <cell r="S678">
            <v>71559</v>
          </cell>
          <cell r="T678">
            <v>325020</v>
          </cell>
          <cell r="U678">
            <v>3316</v>
          </cell>
          <cell r="V678">
            <v>1667.2</v>
          </cell>
          <cell r="W678">
            <v>109230.84952</v>
          </cell>
          <cell r="X678">
            <v>336880</v>
          </cell>
          <cell r="Y678">
            <v>2353.6921299999999</v>
          </cell>
          <cell r="Z678">
            <v>7004</v>
          </cell>
          <cell r="AA678">
            <v>186081.20892999999</v>
          </cell>
          <cell r="AB678">
            <v>353910</v>
          </cell>
          <cell r="AC678">
            <v>8001.2122999999956</v>
          </cell>
          <cell r="AD678">
            <v>6098.1285599999956</v>
          </cell>
          <cell r="AE678">
            <v>107252.26762</v>
          </cell>
          <cell r="AF678">
            <v>124410.03283000001</v>
          </cell>
          <cell r="AG678">
            <v>37839.433689999998</v>
          </cell>
          <cell r="AH678">
            <v>18972.529249999996</v>
          </cell>
          <cell r="AI678">
            <v>77730.969369999992</v>
          </cell>
        </row>
        <row r="679">
          <cell r="A679" t="str">
            <v>LikvMedelModer</v>
          </cell>
          <cell r="B679" t="str">
            <v>Övriga provisionsintäkter</v>
          </cell>
          <cell r="C679" t="str">
            <v>Tidpunkt för intäktsredovisning</v>
          </cell>
          <cell r="D679"/>
          <cell r="E679"/>
          <cell r="F679"/>
          <cell r="G679"/>
          <cell r="H679">
            <v>18.062000000000001</v>
          </cell>
          <cell r="I679">
            <v>87.936999999999998</v>
          </cell>
          <cell r="J679">
            <v>27.690999999999999</v>
          </cell>
          <cell r="K679">
            <v>38.069000000000003</v>
          </cell>
          <cell r="L679">
            <v>13.497999999999999</v>
          </cell>
          <cell r="M679">
            <v>56.750999999999998</v>
          </cell>
          <cell r="N679">
            <v>126.651</v>
          </cell>
          <cell r="O679">
            <v>28.334</v>
          </cell>
          <cell r="P679">
            <v>44.475000000000001</v>
          </cell>
          <cell r="Q679">
            <v>171.768</v>
          </cell>
          <cell r="R679">
            <v>85.465810000000005</v>
          </cell>
          <cell r="S679">
            <v>155.62299999999999</v>
          </cell>
          <cell r="T679">
            <v>95.773300000000006</v>
          </cell>
          <cell r="U679">
            <v>389.68946999999997</v>
          </cell>
          <cell r="V679">
            <v>104.2</v>
          </cell>
          <cell r="W679">
            <v>5300.9774800000005</v>
          </cell>
          <cell r="X679">
            <v>1275.0442700000001</v>
          </cell>
          <cell r="Y679">
            <v>2073.89093</v>
          </cell>
          <cell r="Z679">
            <v>327</v>
          </cell>
          <cell r="AA679">
            <v>907.62877000000003</v>
          </cell>
          <cell r="AB679">
            <v>4.9054499999999539</v>
          </cell>
          <cell r="AC679">
            <v>3426.0398600000003</v>
          </cell>
          <cell r="AD679">
            <v>1960.5249699999999</v>
          </cell>
          <cell r="AE679">
            <v>3617.7655799999998</v>
          </cell>
          <cell r="AF679">
            <v>61517.115329999993</v>
          </cell>
          <cell r="AG679">
            <v>138683.79373000003</v>
          </cell>
          <cell r="AH679">
            <v>8213.9626600000065</v>
          </cell>
          <cell r="AI679">
            <v>3777.2465300000026</v>
          </cell>
        </row>
        <row r="680">
          <cell r="A680" t="str">
            <v>TjVaraÖverfvidtidpYTD</v>
          </cell>
          <cell r="B680" t="str">
            <v>Summa</v>
          </cell>
          <cell r="C680" t="str">
            <v>Tjänst eller vara överförd till kund vid en tidpunkt</v>
          </cell>
          <cell r="D680"/>
          <cell r="E680">
            <v>0</v>
          </cell>
          <cell r="F680">
            <v>0</v>
          </cell>
          <cell r="G680">
            <v>0</v>
          </cell>
          <cell r="H680">
            <v>574422.56400000001</v>
          </cell>
          <cell r="I680">
            <v>410870.13899999997</v>
          </cell>
          <cell r="J680">
            <v>460998.89299999998</v>
          </cell>
          <cell r="K680">
            <v>459309.27100000001</v>
          </cell>
          <cell r="L680">
            <v>786918.70000000007</v>
          </cell>
          <cell r="M680">
            <v>781815.9530000001</v>
          </cell>
          <cell r="N680">
            <v>554271.853</v>
          </cell>
          <cell r="O680">
            <v>553217.53399999999</v>
          </cell>
          <cell r="P680">
            <v>767391.96499999997</v>
          </cell>
          <cell r="Q680">
            <v>450690.76799999998</v>
          </cell>
          <cell r="R680">
            <v>447071.46581000002</v>
          </cell>
          <cell r="S680">
            <v>495218.62300000002</v>
          </cell>
          <cell r="T680">
            <v>754627.7733</v>
          </cell>
          <cell r="U680">
            <v>295615.62300000002</v>
          </cell>
          <cell r="V680">
            <v>562065.6089300001</v>
          </cell>
          <cell r="W680">
            <v>846879.12325000018</v>
          </cell>
          <cell r="X680">
            <v>1139225.9100100002</v>
          </cell>
          <cell r="Y680">
            <v>288168.299</v>
          </cell>
          <cell r="Z680">
            <v>579309.9731800002</v>
          </cell>
          <cell r="AA680">
            <v>898269.47687001119</v>
          </cell>
          <cell r="AB680">
            <v>1227548.4545300021</v>
          </cell>
          <cell r="AC680">
            <v>548049.70835004002</v>
          </cell>
          <cell r="AD680">
            <v>1073288.2557299994</v>
          </cell>
          <cell r="AE680">
            <v>1653694.0070499741</v>
          </cell>
          <cell r="AF680">
            <v>2310484.4692399744</v>
          </cell>
          <cell r="AG680">
            <v>1009744.3462499863</v>
          </cell>
          <cell r="AH680">
            <v>1789404.5695099721</v>
          </cell>
          <cell r="AI680">
            <v>2572340.9913699231</v>
          </cell>
        </row>
        <row r="681">
          <cell r="A681" t="str">
            <v>TjVaraÖverfövertidYTD</v>
          </cell>
          <cell r="B681" t="str">
            <v>Övriga provisionsintäkter</v>
          </cell>
          <cell r="C681" t="str">
            <v>Tjänst eller vara överförd till kund över tid</v>
          </cell>
          <cell r="D681"/>
          <cell r="E681"/>
          <cell r="F681"/>
          <cell r="G681"/>
          <cell r="H681">
            <v>407601.20199999999</v>
          </cell>
          <cell r="I681">
            <v>408601.20199999999</v>
          </cell>
          <cell r="J681">
            <v>408601.20199999999</v>
          </cell>
          <cell r="K681">
            <v>408601.20199999999</v>
          </cell>
          <cell r="L681">
            <v>408601.20199999999</v>
          </cell>
          <cell r="M681">
            <v>408601.20199999999</v>
          </cell>
          <cell r="N681">
            <v>408601.20199999999</v>
          </cell>
          <cell r="O681">
            <v>413614</v>
          </cell>
          <cell r="P681">
            <v>413614</v>
          </cell>
          <cell r="Q681">
            <v>413614</v>
          </cell>
          <cell r="R681">
            <v>423504</v>
          </cell>
          <cell r="S681">
            <v>423504</v>
          </cell>
          <cell r="T681">
            <v>429512</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row>
        <row r="682">
          <cell r="A682" t="str">
            <v>SummaIntäktAvtalKundYTD</v>
          </cell>
          <cell r="B682" t="str">
            <v>Tidpunkt för intäktsredovisning</v>
          </cell>
          <cell r="C682" t="str">
            <v>Summa</v>
          </cell>
          <cell r="D682"/>
          <cell r="E682"/>
          <cell r="F682"/>
          <cell r="G682"/>
          <cell r="H682"/>
          <cell r="I682"/>
          <cell r="J682"/>
          <cell r="K682"/>
          <cell r="L682"/>
          <cell r="M682"/>
          <cell r="N682"/>
          <cell r="O682"/>
          <cell r="P682"/>
          <cell r="Q682"/>
          <cell r="R682"/>
          <cell r="S682"/>
          <cell r="T682">
            <v>295615.62300000002</v>
          </cell>
          <cell r="U682">
            <v>295615.62300000002</v>
          </cell>
          <cell r="V682">
            <v>562065.6089300001</v>
          </cell>
          <cell r="W682">
            <v>846879.12325000018</v>
          </cell>
          <cell r="X682">
            <v>1139225.9100100002</v>
          </cell>
          <cell r="Y682">
            <v>288168.299</v>
          </cell>
          <cell r="Z682">
            <v>579309.9731800002</v>
          </cell>
          <cell r="AA682">
            <v>898269.47687001119</v>
          </cell>
          <cell r="AB682">
            <v>1227548.4545300021</v>
          </cell>
          <cell r="AC682">
            <v>548049.70835004002</v>
          </cell>
          <cell r="AD682">
            <v>1073288.2557299994</v>
          </cell>
          <cell r="AE682">
            <v>1653694.0070499741</v>
          </cell>
          <cell r="AF682">
            <v>2310484.4692399744</v>
          </cell>
          <cell r="AG682">
            <v>1009744.3462499863</v>
          </cell>
          <cell r="AH682">
            <v>1789404.5695099721</v>
          </cell>
          <cell r="AI682">
            <v>2572340.9913699231</v>
          </cell>
        </row>
        <row r="683">
          <cell r="A683" t="str">
            <v>FinATModer</v>
          </cell>
          <cell r="B683" t="str">
            <v>Tjänst eller vara överförd till kund vid en tidpunkt</v>
          </cell>
          <cell r="C683" t="str">
            <v>Finansiella anläggningstillgångar</v>
          </cell>
          <cell r="D683"/>
          <cell r="E683"/>
          <cell r="F683"/>
          <cell r="G683"/>
          <cell r="H683">
            <v>407601.20199999999</v>
          </cell>
          <cell r="I683">
            <v>408601.20199999999</v>
          </cell>
          <cell r="J683">
            <v>408601.20199999999</v>
          </cell>
          <cell r="K683">
            <v>408601.20199999999</v>
          </cell>
          <cell r="L683">
            <v>408601.20199999999</v>
          </cell>
          <cell r="M683">
            <v>408601.20199999999</v>
          </cell>
          <cell r="N683">
            <v>408601.20199999999</v>
          </cell>
          <cell r="O683">
            <v>413614</v>
          </cell>
          <cell r="P683">
            <v>413614</v>
          </cell>
          <cell r="Q683">
            <v>413614</v>
          </cell>
          <cell r="R683">
            <v>423504</v>
          </cell>
          <cell r="S683">
            <v>423504</v>
          </cell>
          <cell r="T683">
            <v>429512</v>
          </cell>
          <cell r="U683">
            <v>433512</v>
          </cell>
          <cell r="V683">
            <v>434519.2</v>
          </cell>
          <cell r="W683">
            <v>439519.20199999999</v>
          </cell>
          <cell r="X683">
            <v>533131</v>
          </cell>
          <cell r="Y683">
            <v>533130.74800000002</v>
          </cell>
          <cell r="Z683">
            <v>533130.74800000002</v>
          </cell>
          <cell r="AA683">
            <v>533130.74800000002</v>
          </cell>
          <cell r="AB683">
            <v>533130.74800000002</v>
          </cell>
          <cell r="AC683">
            <v>533130.74800000002</v>
          </cell>
          <cell r="AD683">
            <v>533130.74800000002</v>
          </cell>
          <cell r="AE683">
            <v>536130.74800000002</v>
          </cell>
          <cell r="AF683">
            <v>656787.46400000004</v>
          </cell>
          <cell r="AG683">
            <v>656787.46400000004</v>
          </cell>
          <cell r="AH683">
            <v>659787.46400000004</v>
          </cell>
          <cell r="AI683">
            <v>662787.46400000004</v>
          </cell>
        </row>
        <row r="684">
          <cell r="A684" t="str">
            <v>TillgFörsäljModer</v>
          </cell>
          <cell r="B684" t="str">
            <v>Tidpunkt för intäktsredovisning</v>
          </cell>
          <cell r="C684" t="str">
            <v>Not 1 - Intäkter från avtal med kunder (kSEK)</v>
          </cell>
          <cell r="D684"/>
          <cell r="E684"/>
          <cell r="F684"/>
          <cell r="G684"/>
          <cell r="H684">
            <v>570576.69465000008</v>
          </cell>
          <cell r="I684">
            <v>365086.28646000003</v>
          </cell>
          <cell r="J684">
            <v>457065.41938000004</v>
          </cell>
          <cell r="K684">
            <v>454325.00717000006</v>
          </cell>
          <cell r="L684">
            <v>779142.02692000009</v>
          </cell>
          <cell r="M684">
            <v>776875.63049999997</v>
          </cell>
          <cell r="N684">
            <v>549668.62320000003</v>
          </cell>
          <cell r="O684">
            <v>547579.15350999997</v>
          </cell>
          <cell r="P684">
            <v>686179.32700000005</v>
          </cell>
          <cell r="Q684">
            <v>171.768</v>
          </cell>
          <cell r="R684">
            <v>85.465810000000005</v>
          </cell>
          <cell r="S684">
            <v>413824.49400000001</v>
          </cell>
          <cell r="T684">
            <v>669893</v>
          </cell>
          <cell r="U684">
            <v>351251</v>
          </cell>
          <cell r="V684">
            <v>354125</v>
          </cell>
          <cell r="W684">
            <v>468076.03089000005</v>
          </cell>
          <cell r="X684">
            <v>779277</v>
          </cell>
          <cell r="Y684">
            <v>457202.74904999993</v>
          </cell>
          <cell r="Z684">
            <v>460935</v>
          </cell>
          <cell r="AA684">
            <v>638844.5618299999</v>
          </cell>
          <cell r="AB684">
            <v>802749</v>
          </cell>
          <cell r="AC684">
            <v>460007.91547999991</v>
          </cell>
          <cell r="AD684">
            <v>457412.99243999994</v>
          </cell>
          <cell r="AE684">
            <v>560834.82027000003</v>
          </cell>
          <cell r="AF684">
            <v>752287.34125000006</v>
          </cell>
          <cell r="AG684">
            <v>614190.0952199999</v>
          </cell>
          <cell r="AH684">
            <v>604013.92631999997</v>
          </cell>
          <cell r="AI684">
            <v>661054.45653000008</v>
          </cell>
        </row>
        <row r="685">
          <cell r="A685" t="str">
            <v>HandCourtageVP4Q</v>
          </cell>
          <cell r="B685" t="str">
            <v>Summa</v>
          </cell>
          <cell r="C685" t="str">
            <v>Handel med courtagegenerande värdepapper</v>
          </cell>
          <cell r="D685"/>
          <cell r="E685">
            <v>0</v>
          </cell>
          <cell r="F685">
            <v>0</v>
          </cell>
          <cell r="G685">
            <v>0</v>
          </cell>
          <cell r="H685">
            <v>166803.29999999999</v>
          </cell>
          <cell r="I685">
            <v>2181</v>
          </cell>
          <cell r="J685">
            <v>52370</v>
          </cell>
          <cell r="K685">
            <v>50670</v>
          </cell>
          <cell r="L685">
            <v>378304</v>
          </cell>
          <cell r="M685">
            <v>373158</v>
          </cell>
          <cell r="N685">
            <v>145544</v>
          </cell>
          <cell r="O685">
            <v>139575.20000000001</v>
          </cell>
          <cell r="P685">
            <v>353733.49</v>
          </cell>
          <cell r="Q685">
            <v>36905</v>
          </cell>
          <cell r="R685">
            <v>23482</v>
          </cell>
          <cell r="S685">
            <v>71559</v>
          </cell>
          <cell r="T685">
            <v>325020</v>
          </cell>
          <cell r="U685">
            <v>169801.93268000026</v>
          </cell>
          <cell r="V685">
            <v>304572.43363000022</v>
          </cell>
          <cell r="W685">
            <v>462387.43485000031</v>
          </cell>
          <cell r="X685">
            <v>621173.39964000043</v>
          </cell>
          <cell r="Y685">
            <v>158787.31629999995</v>
          </cell>
          <cell r="Z685">
            <v>624630.13716000016</v>
          </cell>
          <cell r="AA685">
            <v>642048.08373000007</v>
          </cell>
          <cell r="AB685">
            <v>653971.31266999978</v>
          </cell>
          <cell r="AC685">
            <v>861412.44794999936</v>
          </cell>
          <cell r="AD685">
            <v>1083794.3137699987</v>
          </cell>
          <cell r="AE685">
            <v>1315437.3528399984</v>
          </cell>
          <cell r="AF685">
            <v>1585615.8277699987</v>
          </cell>
          <cell r="AG685">
            <v>1959568.0874399988</v>
          </cell>
          <cell r="AH685">
            <v>18972.529249999996</v>
          </cell>
          <cell r="AI685">
            <v>2170547.3736500018</v>
          </cell>
        </row>
        <row r="686">
          <cell r="A686" t="str">
            <v>Fondspar4Q</v>
          </cell>
          <cell r="B686" t="str">
            <v>Tjänst eller vara överförd till kund över tid</v>
          </cell>
          <cell r="C686" t="str">
            <v>Fondsparande</v>
          </cell>
          <cell r="D686"/>
          <cell r="E686">
            <v>0</v>
          </cell>
          <cell r="F686">
            <v>0</v>
          </cell>
          <cell r="G686">
            <v>0</v>
          </cell>
          <cell r="H686">
            <v>18.062000000000001</v>
          </cell>
          <cell r="I686">
            <v>87.936999999999998</v>
          </cell>
          <cell r="J686">
            <v>27.690999999999999</v>
          </cell>
          <cell r="K686">
            <v>38.069000000000003</v>
          </cell>
          <cell r="L686">
            <v>13.497999999999999</v>
          </cell>
          <cell r="M686">
            <v>56.750999999999998</v>
          </cell>
          <cell r="N686">
            <v>126.651</v>
          </cell>
          <cell r="O686">
            <v>28.334</v>
          </cell>
          <cell r="P686">
            <v>44.475000000000001</v>
          </cell>
          <cell r="Q686">
            <v>171.768</v>
          </cell>
          <cell r="R686">
            <v>85.465810000000005</v>
          </cell>
          <cell r="S686">
            <v>155.62299999999999</v>
          </cell>
          <cell r="T686">
            <v>95.773300000000006</v>
          </cell>
          <cell r="U686">
            <v>79099</v>
          </cell>
          <cell r="V686">
            <v>160445</v>
          </cell>
          <cell r="W686">
            <v>247978.62304000001</v>
          </cell>
          <cell r="X686">
            <v>326769.37651999999</v>
          </cell>
          <cell r="Y686">
            <v>78312.630389999977</v>
          </cell>
          <cell r="Z686">
            <v>333547.54713999998</v>
          </cell>
          <cell r="AA686">
            <v>340090.10498</v>
          </cell>
          <cell r="AB686">
            <v>358830.15379000001</v>
          </cell>
          <cell r="AC686">
            <v>389069.60263000004</v>
          </cell>
          <cell r="AD686">
            <v>396434.88725000003</v>
          </cell>
          <cell r="AE686">
            <v>419773.77384000004</v>
          </cell>
          <cell r="AF686">
            <v>459183.51148000004</v>
          </cell>
          <cell r="AG686">
            <v>524768.19127000007</v>
          </cell>
          <cell r="AH686">
            <v>8213.9626600000065</v>
          </cell>
          <cell r="AI686">
            <v>679861.87647000002</v>
          </cell>
        </row>
        <row r="687">
          <cell r="A687" t="str">
            <v>Företagstj4Q</v>
          </cell>
          <cell r="B687" t="str">
            <v>Not 2 - Provisionsintäkter(kSEK)</v>
          </cell>
          <cell r="C687" t="str">
            <v>Företagstjänster</v>
          </cell>
          <cell r="D687"/>
          <cell r="E687">
            <v>0</v>
          </cell>
          <cell r="F687">
            <v>0</v>
          </cell>
          <cell r="G687">
            <v>0</v>
          </cell>
          <cell r="H687">
            <v>574422.56400000001</v>
          </cell>
          <cell r="I687">
            <v>410870.13899999997</v>
          </cell>
          <cell r="J687">
            <v>460998.89299999998</v>
          </cell>
          <cell r="K687">
            <v>459309.27100000001</v>
          </cell>
          <cell r="L687">
            <v>786918.70000000007</v>
          </cell>
          <cell r="M687">
            <v>781815.9530000001</v>
          </cell>
          <cell r="N687">
            <v>554271.853</v>
          </cell>
          <cell r="O687">
            <v>553217.53399999999</v>
          </cell>
          <cell r="P687">
            <v>767391.96499999997</v>
          </cell>
          <cell r="Q687">
            <v>450690.76799999998</v>
          </cell>
          <cell r="R687">
            <v>447071.46581000002</v>
          </cell>
          <cell r="S687">
            <v>495218.62300000002</v>
          </cell>
          <cell r="T687">
            <v>754627.7733</v>
          </cell>
          <cell r="U687">
            <v>6576</v>
          </cell>
          <cell r="V687">
            <v>14584</v>
          </cell>
          <cell r="W687">
            <v>16101.128000000001</v>
          </cell>
          <cell r="X687">
            <v>23598.123</v>
          </cell>
          <cell r="Y687">
            <v>4429.1239999999998</v>
          </cell>
          <cell r="Z687">
            <v>20469.498</v>
          </cell>
          <cell r="AA687">
            <v>22058.606</v>
          </cell>
          <cell r="AB687">
            <v>27287.596000000001</v>
          </cell>
          <cell r="AC687">
            <v>36503.413</v>
          </cell>
          <cell r="AD687">
            <v>31974.383000000005</v>
          </cell>
          <cell r="AE687">
            <v>32022.678</v>
          </cell>
          <cell r="AF687">
            <v>36712.559000000001</v>
          </cell>
          <cell r="AG687">
            <v>45917.279000000002</v>
          </cell>
          <cell r="AH687">
            <v>686973.95591000002</v>
          </cell>
          <cell r="AI687">
            <v>83135.677120000008</v>
          </cell>
        </row>
        <row r="688">
          <cell r="A688" t="str">
            <v>ÖvrProvint4Q</v>
          </cell>
          <cell r="B688" t="str">
            <v>Valutaintäkter, brutto</v>
          </cell>
          <cell r="C688" t="str">
            <v>Övriga provisionsintäkter</v>
          </cell>
          <cell r="D688"/>
          <cell r="E688"/>
          <cell r="F688"/>
          <cell r="G688"/>
          <cell r="H688">
            <v>165825.367</v>
          </cell>
          <cell r="I688">
            <v>210.578</v>
          </cell>
          <cell r="J688">
            <v>50474.688999999998</v>
          </cell>
          <cell r="K688">
            <v>48261.23</v>
          </cell>
          <cell r="L688">
            <v>377248.90600000002</v>
          </cell>
          <cell r="M688">
            <v>371314.22100000002</v>
          </cell>
          <cell r="N688">
            <v>143309.34700000001</v>
          </cell>
          <cell r="O688">
            <v>137131.508</v>
          </cell>
          <cell r="P688">
            <v>352563.13099999999</v>
          </cell>
          <cell r="Q688">
            <v>34981.142999999996</v>
          </cell>
          <cell r="R688">
            <v>21202.630020000001</v>
          </cell>
          <cell r="S688">
            <v>68759.941999999995</v>
          </cell>
          <cell r="T688">
            <v>324246.24702000001</v>
          </cell>
          <cell r="U688">
            <v>40138.690319999761</v>
          </cell>
          <cell r="V688">
            <v>82464.175299999944</v>
          </cell>
          <cell r="W688">
            <v>120411.93735999995</v>
          </cell>
          <cell r="X688">
            <v>167685.01084999979</v>
          </cell>
          <cell r="Y688">
            <v>46639.228310000064</v>
          </cell>
          <cell r="Z688">
            <v>177823.09196000017</v>
          </cell>
          <cell r="AA688">
            <v>186419.46892001116</v>
          </cell>
          <cell r="AB688">
            <v>187459.39207000245</v>
          </cell>
          <cell r="AC688">
            <v>200444.40030004291</v>
          </cell>
          <cell r="AD688">
            <v>209323.15306000266</v>
          </cell>
          <cell r="AE688">
            <v>215739.18002996652</v>
          </cell>
          <cell r="AF688">
            <v>228972.57098997553</v>
          </cell>
          <cell r="AG688">
            <v>241925.54942992167</v>
          </cell>
          <cell r="AH688">
            <v>15800.618879999996</v>
          </cell>
          <cell r="AI688">
            <v>295586.52631992183</v>
          </cell>
        </row>
        <row r="689">
          <cell r="A689" t="str">
            <v>SummaIntäktAvtalKund4Q</v>
          </cell>
          <cell r="B689"/>
          <cell r="C689" t="str">
            <v>Summa</v>
          </cell>
          <cell r="D689"/>
          <cell r="E689"/>
          <cell r="F689"/>
          <cell r="G689"/>
          <cell r="H689">
            <v>570576.69465000008</v>
          </cell>
          <cell r="I689">
            <v>365086.28646000003</v>
          </cell>
          <cell r="J689">
            <v>457065.41938000004</v>
          </cell>
          <cell r="K689">
            <v>454325.00717000006</v>
          </cell>
          <cell r="L689">
            <v>779142.02692000009</v>
          </cell>
          <cell r="M689">
            <v>776875.63049999997</v>
          </cell>
          <cell r="N689">
            <v>549668.62320000003</v>
          </cell>
          <cell r="O689">
            <v>547579.15350999997</v>
          </cell>
          <cell r="P689">
            <v>686179.32700000005</v>
          </cell>
          <cell r="Q689"/>
          <cell r="R689"/>
          <cell r="S689">
            <v>413824.49400000001</v>
          </cell>
          <cell r="T689">
            <v>669893</v>
          </cell>
          <cell r="U689">
            <v>295615.62300000002</v>
          </cell>
          <cell r="V689">
            <v>562065.6089300001</v>
          </cell>
          <cell r="W689">
            <v>846879.12325000018</v>
          </cell>
          <cell r="X689">
            <v>1139225.9100100002</v>
          </cell>
          <cell r="Y689">
            <v>288168.299</v>
          </cell>
          <cell r="Z689">
            <v>1156470.2742600003</v>
          </cell>
          <cell r="AA689">
            <v>1190616.2636300111</v>
          </cell>
          <cell r="AB689">
            <v>1227548.4545300021</v>
          </cell>
          <cell r="AC689">
            <v>1487429.8638800422</v>
          </cell>
          <cell r="AD689">
            <v>1721526.7370800013</v>
          </cell>
          <cell r="AE689">
            <v>1982972.9847099651</v>
          </cell>
          <cell r="AF689">
            <v>2310484.4692399744</v>
          </cell>
          <cell r="AG689">
            <v>2772179.1071399204</v>
          </cell>
          <cell r="AH689">
            <v>779660.2232599858</v>
          </cell>
          <cell r="AI689">
            <v>3229131.4535599239</v>
          </cell>
        </row>
        <row r="690">
          <cell r="A690" t="str">
            <v>BundetEKModer</v>
          </cell>
          <cell r="B690" t="str">
            <v>Not 2 - Provisionsintäkter(kSEK)</v>
          </cell>
          <cell r="C690" t="str">
            <v>Bundet eget kapital</v>
          </cell>
          <cell r="D690"/>
          <cell r="E690"/>
          <cell r="F690"/>
          <cell r="G690"/>
          <cell r="H690">
            <v>3846</v>
          </cell>
          <cell r="I690">
            <v>45784</v>
          </cell>
          <cell r="J690">
            <v>3933.2</v>
          </cell>
          <cell r="K690">
            <v>4984</v>
          </cell>
          <cell r="L690">
            <v>7777</v>
          </cell>
          <cell r="M690">
            <v>4940.7479999999996</v>
          </cell>
          <cell r="N690">
            <v>4603</v>
          </cell>
          <cell r="O690">
            <v>5639</v>
          </cell>
          <cell r="P690">
            <v>74597.305999999997</v>
          </cell>
          <cell r="Q690">
            <v>5912.47</v>
          </cell>
          <cell r="R690">
            <v>5180</v>
          </cell>
          <cell r="S690">
            <v>74990.555999999997</v>
          </cell>
          <cell r="T690">
            <v>74990.555500000002</v>
          </cell>
          <cell r="U690">
            <v>74990.555500000002</v>
          </cell>
          <cell r="V690">
            <v>74990.555500000002</v>
          </cell>
          <cell r="W690">
            <v>75682.4905</v>
          </cell>
          <cell r="X690">
            <v>75682.4905</v>
          </cell>
          <cell r="Y690">
            <v>75682.4905</v>
          </cell>
          <cell r="Z690">
            <v>75682.4905</v>
          </cell>
          <cell r="AA690">
            <v>76893.161500000002</v>
          </cell>
          <cell r="AB690">
            <v>76893.161500000002</v>
          </cell>
          <cell r="AC690">
            <v>76893.161500000002</v>
          </cell>
          <cell r="AD690">
            <v>76893.161500000002</v>
          </cell>
          <cell r="AE690">
            <v>77477.005499999999</v>
          </cell>
          <cell r="AF690">
            <v>77477.005499999999</v>
          </cell>
          <cell r="AG690">
            <v>77477.005499999999</v>
          </cell>
          <cell r="AH690">
            <v>77477.005499999999</v>
          </cell>
          <cell r="AI690">
            <v>77785.879499999995</v>
          </cell>
        </row>
        <row r="691">
          <cell r="A691" t="str">
            <v>FrittEKModer</v>
          </cell>
          <cell r="B691" t="str">
            <v>Valutaintäkter, brutto</v>
          </cell>
          <cell r="C691" t="str">
            <v>Tidpunkt för intäktsredovisning</v>
          </cell>
          <cell r="D691"/>
          <cell r="E691">
            <v>0</v>
          </cell>
          <cell r="F691">
            <v>0</v>
          </cell>
          <cell r="G691">
            <v>0</v>
          </cell>
          <cell r="H691">
            <v>570576.69465000008</v>
          </cell>
          <cell r="I691">
            <v>365086.28646000003</v>
          </cell>
          <cell r="J691">
            <v>457065.41938000004</v>
          </cell>
          <cell r="K691">
            <v>454325.00717000006</v>
          </cell>
          <cell r="L691">
            <v>779142.02692000009</v>
          </cell>
          <cell r="M691">
            <v>776875.63049999997</v>
          </cell>
          <cell r="N691">
            <v>549668.62320000003</v>
          </cell>
          <cell r="O691">
            <v>547579.15350999997</v>
          </cell>
          <cell r="P691">
            <v>686179.32700000005</v>
          </cell>
          <cell r="Q691">
            <v>5912.47</v>
          </cell>
          <cell r="R691">
            <v>5180</v>
          </cell>
          <cell r="S691">
            <v>413824.49400000001</v>
          </cell>
          <cell r="T691">
            <v>669893</v>
          </cell>
          <cell r="U691">
            <v>351251</v>
          </cell>
          <cell r="V691">
            <v>354125</v>
          </cell>
          <cell r="W691">
            <v>468076.03089000005</v>
          </cell>
          <cell r="X691">
            <v>779277</v>
          </cell>
          <cell r="Y691">
            <v>457202.74904999993</v>
          </cell>
          <cell r="Z691">
            <v>460935</v>
          </cell>
          <cell r="AA691">
            <v>638844.5618299999</v>
          </cell>
          <cell r="AB691">
            <v>802749</v>
          </cell>
          <cell r="AC691">
            <v>460007.91547999991</v>
          </cell>
          <cell r="AD691">
            <v>457412.99243999994</v>
          </cell>
          <cell r="AE691">
            <v>560834.82027000003</v>
          </cell>
          <cell r="AF691">
            <v>752287.34125000006</v>
          </cell>
          <cell r="AG691">
            <v>614190.0952199999</v>
          </cell>
          <cell r="AH691">
            <v>604013.92631999997</v>
          </cell>
          <cell r="AI691">
            <v>661054.45653000008</v>
          </cell>
        </row>
        <row r="692">
          <cell r="A692" t="str">
            <v>TjVaraÖverfvidtidp4Q</v>
          </cell>
          <cell r="B692"/>
          <cell r="C692" t="str">
            <v>Tjänst eller vara överförd till kund vid en tidpunkt</v>
          </cell>
          <cell r="D692"/>
          <cell r="E692"/>
          <cell r="F692"/>
          <cell r="G692"/>
          <cell r="H692">
            <v>3846</v>
          </cell>
          <cell r="I692">
            <v>45784</v>
          </cell>
          <cell r="J692">
            <v>3933.2</v>
          </cell>
          <cell r="K692">
            <v>4984</v>
          </cell>
          <cell r="L692">
            <v>7777</v>
          </cell>
          <cell r="M692">
            <v>4940.7479999999996</v>
          </cell>
          <cell r="N692">
            <v>4603</v>
          </cell>
          <cell r="O692">
            <v>5639</v>
          </cell>
          <cell r="P692">
            <v>6615</v>
          </cell>
          <cell r="Q692">
            <v>5912.47</v>
          </cell>
          <cell r="R692">
            <v>5180</v>
          </cell>
          <cell r="S692">
            <v>6404</v>
          </cell>
          <cell r="T692">
            <v>9744</v>
          </cell>
          <cell r="U692">
            <v>295615.62300000002</v>
          </cell>
          <cell r="V692">
            <v>562065.6089300001</v>
          </cell>
          <cell r="W692">
            <v>846879.12325000018</v>
          </cell>
          <cell r="X692">
            <v>1139225.9100100002</v>
          </cell>
          <cell r="Y692">
            <v>1131778.5860100002</v>
          </cell>
          <cell r="Z692">
            <v>1156470.2742600003</v>
          </cell>
          <cell r="AA692">
            <v>1190616.2636300111</v>
          </cell>
          <cell r="AB692">
            <v>1227548.4545300021</v>
          </cell>
          <cell r="AC692">
            <v>1487429.8638800422</v>
          </cell>
          <cell r="AD692">
            <v>1721526.7370800013</v>
          </cell>
          <cell r="AE692">
            <v>1982972.9847099651</v>
          </cell>
          <cell r="AF692">
            <v>2310484.4692399744</v>
          </cell>
          <cell r="AG692">
            <v>2772179.1071399204</v>
          </cell>
          <cell r="AH692">
            <v>5483.0240899999999</v>
          </cell>
          <cell r="AI692">
            <v>3229131.4535599239</v>
          </cell>
        </row>
        <row r="693">
          <cell r="A693" t="str">
            <v>TjVaraÖverfövertid4Q</v>
          </cell>
          <cell r="B693" t="str">
            <v>Not 2 - Provisionsintäkter(kSEK)</v>
          </cell>
          <cell r="C693" t="str">
            <v>Tjänst eller vara överförd till kund över tid</v>
          </cell>
          <cell r="D693"/>
          <cell r="E693">
            <v>0</v>
          </cell>
          <cell r="F693">
            <v>0</v>
          </cell>
          <cell r="G693">
            <v>0</v>
          </cell>
          <cell r="H693">
            <v>574422.69465000008</v>
          </cell>
          <cell r="I693">
            <v>410870.28646000003</v>
          </cell>
          <cell r="J693">
            <v>460998.61938000005</v>
          </cell>
          <cell r="K693">
            <v>459309.00717000006</v>
          </cell>
          <cell r="L693">
            <v>786919.02692000009</v>
          </cell>
          <cell r="M693">
            <v>781816.37849999999</v>
          </cell>
          <cell r="N693">
            <v>554271.62320000003</v>
          </cell>
          <cell r="O693">
            <v>553218.15350999997</v>
          </cell>
          <cell r="P693">
            <v>767391.63300000003</v>
          </cell>
          <cell r="Q693">
            <v>5912.47</v>
          </cell>
          <cell r="R693">
            <v>5180</v>
          </cell>
          <cell r="S693">
            <v>495219.05</v>
          </cell>
          <cell r="T693">
            <v>754627.55550000002</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686973.9559099999</v>
          </cell>
          <cell r="AI693">
            <v>0</v>
          </cell>
        </row>
        <row r="694">
          <cell r="A694" t="str">
            <v>SummaIntäktAvtalKund4Q</v>
          </cell>
          <cell r="B694"/>
          <cell r="C694" t="str">
            <v>Summa</v>
          </cell>
          <cell r="D694"/>
          <cell r="E694"/>
          <cell r="F694"/>
          <cell r="G694"/>
          <cell r="H694"/>
          <cell r="I694"/>
          <cell r="J694"/>
          <cell r="K694"/>
          <cell r="L694"/>
          <cell r="M694"/>
          <cell r="N694"/>
          <cell r="O694"/>
          <cell r="P694"/>
          <cell r="Q694"/>
          <cell r="R694"/>
          <cell r="S694"/>
          <cell r="T694"/>
          <cell r="U694">
            <v>295615.62300000002</v>
          </cell>
          <cell r="V694">
            <v>562065.6089300001</v>
          </cell>
          <cell r="W694">
            <v>846879.12325000018</v>
          </cell>
          <cell r="X694">
            <v>1139225.9100100002</v>
          </cell>
          <cell r="Y694">
            <v>1131778.5860100002</v>
          </cell>
          <cell r="Z694">
            <v>1156470.2742600003</v>
          </cell>
          <cell r="AA694">
            <v>1190616.2636300111</v>
          </cell>
          <cell r="AB694">
            <v>1227548.4545300021</v>
          </cell>
          <cell r="AC694">
            <v>1487429.8638800422</v>
          </cell>
          <cell r="AD694">
            <v>1721526.7370800013</v>
          </cell>
          <cell r="AE694">
            <v>1982972.9847099651</v>
          </cell>
          <cell r="AF694">
            <v>2310484.4692399744</v>
          </cell>
          <cell r="AG694">
            <v>2772179.1071399204</v>
          </cell>
          <cell r="AH694">
            <v>0</v>
          </cell>
          <cell r="AI694">
            <v>3229131.4535599239</v>
          </cell>
        </row>
        <row r="695">
          <cell r="A695" t="str">
            <v>SummaIntäktAvtalKundQ</v>
          </cell>
          <cell r="B695" t="str">
            <v>Not 2 - Provisionsintäkter(kSEK)</v>
          </cell>
          <cell r="C695" t="str">
            <v>Summa</v>
          </cell>
          <cell r="D695"/>
          <cell r="E695"/>
          <cell r="F695"/>
          <cell r="G695"/>
          <cell r="H695"/>
          <cell r="I695"/>
          <cell r="J695"/>
          <cell r="K695"/>
          <cell r="L695"/>
          <cell r="M695"/>
          <cell r="N695"/>
          <cell r="O695"/>
          <cell r="P695"/>
          <cell r="Q695"/>
          <cell r="R695"/>
          <cell r="S695"/>
          <cell r="T695"/>
          <cell r="U695">
            <v>295615.62300000002</v>
          </cell>
          <cell r="V695">
            <v>266449.98593000014</v>
          </cell>
          <cell r="W695">
            <v>284813.51432000007</v>
          </cell>
          <cell r="X695">
            <v>292346.78675999999</v>
          </cell>
          <cell r="Y695">
            <v>288168.299</v>
          </cell>
          <cell r="Z695">
            <v>291141.67418000021</v>
          </cell>
          <cell r="AA695">
            <v>318959.50369001098</v>
          </cell>
          <cell r="AB695">
            <v>329278.97765999101</v>
          </cell>
          <cell r="AC695">
            <v>548049.70835004002</v>
          </cell>
          <cell r="AD695">
            <v>525238.54737995926</v>
          </cell>
          <cell r="AE695">
            <v>580405.75131997454</v>
          </cell>
          <cell r="AF695">
            <v>656790.46219000034</v>
          </cell>
          <cell r="AG695">
            <v>1009744.3462499863</v>
          </cell>
          <cell r="AH695">
            <v>779660.2232599858</v>
          </cell>
          <cell r="AI695">
            <v>782936.42185995099</v>
          </cell>
        </row>
        <row r="696">
          <cell r="A696" t="str">
            <v>EgetKapModer</v>
          </cell>
          <cell r="B696" t="str">
            <v>Not 3 - Provisionskostnader (kSEK)</v>
          </cell>
          <cell r="C696" t="str">
            <v>Not 2 - Provisionsintäkter(kSEK)</v>
          </cell>
          <cell r="H696">
            <v>165825.367</v>
          </cell>
          <cell r="I696">
            <v>210.578</v>
          </cell>
          <cell r="J696">
            <v>50474.688999999998</v>
          </cell>
          <cell r="K696">
            <v>48261.23</v>
          </cell>
          <cell r="L696">
            <v>377248.90600000002</v>
          </cell>
          <cell r="M696">
            <v>371314.22100000002</v>
          </cell>
          <cell r="N696">
            <v>143309.34700000001</v>
          </cell>
          <cell r="O696">
            <v>137131.508</v>
          </cell>
          <cell r="P696">
            <v>352563.13099999999</v>
          </cell>
          <cell r="Q696">
            <v>34981.142999999996</v>
          </cell>
          <cell r="R696">
            <v>21202.630020000001</v>
          </cell>
          <cell r="S696">
            <v>68759.941999999995</v>
          </cell>
          <cell r="T696">
            <v>324246.24702000001</v>
          </cell>
          <cell r="U696">
            <v>0.34486999997170642</v>
          </cell>
          <cell r="V696">
            <v>0</v>
          </cell>
          <cell r="W696">
            <v>2.0954757928848267E-9</v>
          </cell>
          <cell r="X696">
            <v>1.9808067008852959E-7</v>
          </cell>
          <cell r="Y696">
            <v>0.14462999999523163</v>
          </cell>
          <cell r="Z696">
            <v>-4.0036742575466633E-5</v>
          </cell>
          <cell r="AA696">
            <v>4.9942173063755035E-8</v>
          </cell>
          <cell r="AB696">
            <v>-1.1059455573558807E-8</v>
          </cell>
          <cell r="AC696">
            <v>4.0978193283081055E-8</v>
          </cell>
          <cell r="AD696">
            <v>-4.1793100535869598E-8</v>
          </cell>
          <cell r="AE696">
            <v>-2.5262124836444855E-8</v>
          </cell>
          <cell r="AF696">
            <v>5.3551048040390015E-9</v>
          </cell>
          <cell r="AG696">
            <v>-1.1292286217212677E-8</v>
          </cell>
          <cell r="AH696">
            <v>-2.200249582529068E-8</v>
          </cell>
          <cell r="AI696">
            <v>-3.6088749766349792E-8</v>
          </cell>
        </row>
        <row r="697">
          <cell r="A697" t="str">
            <v>ValutaintäkterbruttoQ</v>
          </cell>
          <cell r="B697" t="str">
            <v>Transaktionskostnader</v>
          </cell>
          <cell r="C697" t="str">
            <v>Valutaintäkter, brutto</v>
          </cell>
          <cell r="T697">
            <v>-21917</v>
          </cell>
          <cell r="U697">
            <v>6576</v>
          </cell>
          <cell r="V697">
            <v>14584</v>
          </cell>
          <cell r="W697">
            <v>16101.128000000001</v>
          </cell>
          <cell r="X697">
            <v>23598.123</v>
          </cell>
          <cell r="Y697">
            <v>31567.26228000001</v>
          </cell>
          <cell r="Z697">
            <v>29317.766330000002</v>
          </cell>
          <cell r="AA697">
            <v>32909.92371000001</v>
          </cell>
          <cell r="AB697">
            <v>30840.221610000004</v>
          </cell>
          <cell r="AC697">
            <v>72656.789439999993</v>
          </cell>
          <cell r="AD697">
            <v>80547.816159999988</v>
          </cell>
          <cell r="AE697">
            <v>87975.921750000009</v>
          </cell>
          <cell r="AF697">
            <v>114013.33226</v>
          </cell>
          <cell r="AG697">
            <v>247346.30787999992</v>
          </cell>
          <cell r="AH697">
            <v>128869.46822999998</v>
          </cell>
          <cell r="AI697">
            <v>114599.28397000002</v>
          </cell>
        </row>
        <row r="698">
          <cell r="A698" t="str">
            <v>FordrDBModer</v>
          </cell>
          <cell r="B698" t="str">
            <v>Not 2 - Provisionskostnader (kSEK)</v>
          </cell>
          <cell r="C698" t="str">
            <v>Varav fordringar på dotterbolag</v>
          </cell>
          <cell r="H698">
            <v>165825.367</v>
          </cell>
          <cell r="I698">
            <v>210.578</v>
          </cell>
          <cell r="J698">
            <v>50474.688999999998</v>
          </cell>
          <cell r="K698">
            <v>48261.23</v>
          </cell>
          <cell r="L698">
            <v>377248.90600000002</v>
          </cell>
          <cell r="M698">
            <v>371314.22100000002</v>
          </cell>
          <cell r="N698">
            <v>143309.34700000001</v>
          </cell>
          <cell r="O698">
            <v>137131.508</v>
          </cell>
          <cell r="P698">
            <v>352563.13099999999</v>
          </cell>
          <cell r="Q698">
            <v>34981.142999999996</v>
          </cell>
          <cell r="R698">
            <v>21202.630020000001</v>
          </cell>
          <cell r="S698">
            <v>68759.941999999995</v>
          </cell>
          <cell r="T698">
            <v>324246.24702000001</v>
          </cell>
          <cell r="U698">
            <v>1268.8105400000065</v>
          </cell>
          <cell r="V698">
            <v>794.67309000000364</v>
          </cell>
          <cell r="W698">
            <v>108714.38709</v>
          </cell>
          <cell r="X698">
            <v>335757.04109000001</v>
          </cell>
          <cell r="Y698">
            <v>490.73313000000269</v>
          </cell>
          <cell r="Z698">
            <v>5284.7111300000024</v>
          </cell>
          <cell r="AA698">
            <v>183826.66712999999</v>
          </cell>
          <cell r="AB698">
            <v>351691.32613</v>
          </cell>
          <cell r="AC698">
            <v>4691.6871299999957</v>
          </cell>
          <cell r="AD698">
            <v>3419.1753799999951</v>
          </cell>
          <cell r="AE698">
            <v>105040.85088</v>
          </cell>
          <cell r="AF698">
            <v>120937.45388</v>
          </cell>
          <cell r="AG698">
            <v>33948.671879999994</v>
          </cell>
          <cell r="AH698">
            <v>15800.618879999996</v>
          </cell>
          <cell r="AI698">
            <v>75417.814939999997</v>
          </cell>
        </row>
        <row r="699">
          <cell r="A699" t="str">
            <v>TjVaraÖverfövertidQ</v>
          </cell>
          <cell r="B699" t="str">
            <v>Övriga provisionskostnader</v>
          </cell>
          <cell r="C699" t="str">
            <v>Not 2 - Provisionsintäkter(kSEK)</v>
          </cell>
          <cell r="T699">
            <v>-11010.549409999512</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row>
        <row r="700">
          <cell r="A700" t="str">
            <v>ValutaintäkterbruttoYTD</v>
          </cell>
          <cell r="B700" t="str">
            <v>Summa</v>
          </cell>
          <cell r="C700" t="str">
            <v>Valutaintäkter, brutto</v>
          </cell>
          <cell r="T700">
            <v>-46853.549409999512</v>
          </cell>
          <cell r="U700">
            <v>6675.6230000000005</v>
          </cell>
          <cell r="V700">
            <v>6676.6830000000009</v>
          </cell>
          <cell r="W700">
            <v>6521.4949999999999</v>
          </cell>
          <cell r="X700">
            <v>8306.3050000000003</v>
          </cell>
          <cell r="Y700">
            <v>9091.2990000000009</v>
          </cell>
          <cell r="Z700">
            <v>8616.7392500000005</v>
          </cell>
          <cell r="AA700">
            <v>8418.1497500000005</v>
          </cell>
          <cell r="AB700">
            <v>9933.7380000000012</v>
          </cell>
          <cell r="AC700">
            <v>72656.789439999993</v>
          </cell>
          <cell r="AD700">
            <v>153204.60559999998</v>
          </cell>
          <cell r="AE700">
            <v>241180.52734999999</v>
          </cell>
          <cell r="AF700">
            <v>355193.85960999998</v>
          </cell>
          <cell r="AG700">
            <v>247346.30787999992</v>
          </cell>
          <cell r="AH700">
            <v>376215.77610999992</v>
          </cell>
          <cell r="AI700">
            <v>490815.06007999997</v>
          </cell>
        </row>
        <row r="701">
          <cell r="A701" t="str">
            <v>HandCourtageVPQ</v>
          </cell>
          <cell r="B701" t="str">
            <v>Övriga provisionskostnader</v>
          </cell>
          <cell r="C701" t="str">
            <v>Handel med courtagegenerande värdepapper</v>
          </cell>
          <cell r="T701">
            <v>-11010.549409999512</v>
          </cell>
          <cell r="U701">
            <v>169801.93268000026</v>
          </cell>
          <cell r="V701">
            <v>134770.50094999996</v>
          </cell>
          <cell r="W701">
            <v>157815.00122000006</v>
          </cell>
          <cell r="X701">
            <v>158785.96479000017</v>
          </cell>
          <cell r="Y701">
            <v>158787.31629999995</v>
          </cell>
          <cell r="Z701">
            <v>149241.85484999995</v>
          </cell>
          <cell r="AA701">
            <v>175232.94779000001</v>
          </cell>
          <cell r="AB701">
            <v>170709.19372999991</v>
          </cell>
          <cell r="AC701">
            <v>366228.45157999953</v>
          </cell>
          <cell r="AD701">
            <v>371623.72066999919</v>
          </cell>
          <cell r="AE701">
            <v>406875.98685999971</v>
          </cell>
          <cell r="AF701">
            <v>440887.6686600002</v>
          </cell>
          <cell r="AG701">
            <v>740180.7112499997</v>
          </cell>
          <cell r="AH701">
            <v>502537.33520000015</v>
          </cell>
          <cell r="AI701">
            <v>486941.65854000172</v>
          </cell>
        </row>
        <row r="702">
          <cell r="A702" t="str">
            <v>FondsparQ</v>
          </cell>
          <cell r="B702" t="str">
            <v>Not 3 - Provisionskostnader (kSEK)</v>
          </cell>
          <cell r="C702" t="str">
            <v>Not 2 - Provisionsintäkter(kSEK)</v>
          </cell>
          <cell r="T702">
            <v>-46853.549409999512</v>
          </cell>
          <cell r="U702">
            <v>79099</v>
          </cell>
          <cell r="V702">
            <v>81346</v>
          </cell>
          <cell r="W702">
            <v>87533.623040000006</v>
          </cell>
          <cell r="X702">
            <v>78790.753479999985</v>
          </cell>
          <cell r="Y702">
            <v>78312.630389999977</v>
          </cell>
          <cell r="Z702">
            <v>88910.540230000013</v>
          </cell>
          <cell r="AA702">
            <v>94076.180880000014</v>
          </cell>
          <cell r="AB702">
            <v>97530.802289999992</v>
          </cell>
          <cell r="AC702">
            <v>108552.07922999999</v>
          </cell>
          <cell r="AD702">
            <v>96275.824850000005</v>
          </cell>
          <cell r="AE702">
            <v>117415.06747000004</v>
          </cell>
          <cell r="AF702">
            <v>136940.53993000003</v>
          </cell>
          <cell r="AG702">
            <v>174136.75902000006</v>
          </cell>
          <cell r="AH702">
            <v>180025.08644000001</v>
          </cell>
          <cell r="AI702">
            <v>188759.49108000001</v>
          </cell>
        </row>
        <row r="703">
          <cell r="A703" t="str">
            <v>Valutaintäkterbrutto4Q</v>
          </cell>
          <cell r="B703" t="str">
            <v>Transaktionskostnader</v>
          </cell>
          <cell r="C703" t="str">
            <v>Företagstjänster</v>
          </cell>
          <cell r="T703">
            <v>-21917</v>
          </cell>
          <cell r="U703">
            <v>6576</v>
          </cell>
          <cell r="V703">
            <v>8008</v>
          </cell>
          <cell r="W703">
            <v>1517.1280000000002</v>
          </cell>
          <cell r="X703">
            <v>7496.9949999999999</v>
          </cell>
          <cell r="Y703">
            <v>4429.1239999999998</v>
          </cell>
          <cell r="Z703">
            <v>7026.2510000000002</v>
          </cell>
          <cell r="AA703">
            <v>3106.2359999999999</v>
          </cell>
          <cell r="AB703">
            <v>12725.985000000001</v>
          </cell>
          <cell r="AC703">
            <v>165724.70109000002</v>
          </cell>
          <cell r="AD703">
            <v>216954.75091999999</v>
          </cell>
          <cell r="AE703">
            <v>272020.74896</v>
          </cell>
          <cell r="AF703">
            <v>355193.85960999998</v>
          </cell>
          <cell r="AG703">
            <v>529883.37804999994</v>
          </cell>
          <cell r="AH703">
            <v>578205.03011999989</v>
          </cell>
          <cell r="AI703">
            <v>604828.3923399999</v>
          </cell>
        </row>
        <row r="704">
          <cell r="A704" t="str">
            <v>ÖvrProvintQ</v>
          </cell>
          <cell r="B704" t="str">
            <v>Not 2 - Provisionskostnader (kSEK)</v>
          </cell>
          <cell r="C704" t="str">
            <v>Övriga provisionsintäkter</v>
          </cell>
          <cell r="T704">
            <v>-13926</v>
          </cell>
          <cell r="U704">
            <v>40138.690319999761</v>
          </cell>
          <cell r="V704">
            <v>42325.484980000183</v>
          </cell>
          <cell r="W704">
            <v>37947.762060000008</v>
          </cell>
          <cell r="X704">
            <v>47273.073489999835</v>
          </cell>
          <cell r="Y704">
            <v>46639.228310000064</v>
          </cell>
          <cell r="Z704">
            <v>45963.028100000258</v>
          </cell>
          <cell r="AA704">
            <v>46544.139020011004</v>
          </cell>
          <cell r="AB704">
            <v>48312.996639991121</v>
          </cell>
          <cell r="AC704">
            <v>59624.236540040525</v>
          </cell>
          <cell r="AD704">
            <v>54841.78085996001</v>
          </cell>
          <cell r="AE704">
            <v>52960.165989974863</v>
          </cell>
          <cell r="AF704">
            <v>61546.387600000133</v>
          </cell>
          <cell r="AG704">
            <v>72577.21497998666</v>
          </cell>
          <cell r="AH704">
            <v>74148.694499985664</v>
          </cell>
          <cell r="AI704">
            <v>87314.229239949374</v>
          </cell>
        </row>
        <row r="705">
          <cell r="A705" t="str">
            <v>SummaIntäktAvtalKundQ</v>
          </cell>
          <cell r="B705" t="str">
            <v>Transaktionskostnader</v>
          </cell>
          <cell r="C705" t="str">
            <v>Not 2 - Provisionskostnader (kSEK)</v>
          </cell>
          <cell r="T705">
            <v>-21917</v>
          </cell>
          <cell r="U705">
            <v>295615.62300000002</v>
          </cell>
          <cell r="V705">
            <v>266449.98593000014</v>
          </cell>
          <cell r="W705">
            <v>284813.51432000007</v>
          </cell>
          <cell r="X705">
            <v>292346.78675999999</v>
          </cell>
          <cell r="Y705">
            <v>288168.299</v>
          </cell>
          <cell r="Z705">
            <v>291141.67418000021</v>
          </cell>
          <cell r="AA705">
            <v>318959.50369001098</v>
          </cell>
          <cell r="AB705">
            <v>329278.97765999101</v>
          </cell>
          <cell r="AC705">
            <v>548049.70835004002</v>
          </cell>
          <cell r="AD705">
            <v>525238.54737995926</v>
          </cell>
          <cell r="AE705">
            <v>580405.75131997454</v>
          </cell>
          <cell r="AF705">
            <v>656790.46219000034</v>
          </cell>
          <cell r="AG705">
            <v>1009744.3462499863</v>
          </cell>
          <cell r="AH705">
            <v>779660.2232599858</v>
          </cell>
          <cell r="AI705">
            <v>782936.42185995099</v>
          </cell>
        </row>
        <row r="706">
          <cell r="A706" t="str">
            <v>TranskostQ</v>
          </cell>
          <cell r="B706" t="str">
            <v>Not 3 - Provisionskostnader (kSEK)</v>
          </cell>
          <cell r="C706" t="str">
            <v>Transaktionskostnader</v>
          </cell>
          <cell r="T706">
            <v>-13926</v>
          </cell>
          <cell r="U706">
            <v>-21917</v>
          </cell>
          <cell r="V706">
            <v>-20447.699000000001</v>
          </cell>
          <cell r="W706">
            <v>-21335.14399</v>
          </cell>
          <cell r="X706">
            <v>-21399.82071</v>
          </cell>
          <cell r="Y706">
            <v>-21526.510200000004</v>
          </cell>
          <cell r="Z706">
            <v>-21381.229369999997</v>
          </cell>
          <cell r="AA706">
            <v>-24401.146069999999</v>
          </cell>
          <cell r="AB706">
            <v>-23016.24962000001</v>
          </cell>
          <cell r="AC706">
            <v>-37972.476911072001</v>
          </cell>
          <cell r="AD706">
            <v>-39206.426276608006</v>
          </cell>
          <cell r="AE706">
            <v>-44653.204286607994</v>
          </cell>
          <cell r="AF706">
            <v>-47753.498075711999</v>
          </cell>
          <cell r="AG706">
            <v>-76642.57840443599</v>
          </cell>
          <cell r="AH706">
            <v>-52839.965013307963</v>
          </cell>
          <cell r="AI706">
            <v>-52133.207353307997</v>
          </cell>
        </row>
        <row r="707">
          <cell r="A707" t="str">
            <v>BetalförmprovQ</v>
          </cell>
          <cell r="B707" t="str">
            <v>Transaktionskostnader</v>
          </cell>
          <cell r="C707" t="str">
            <v>Betalningsförmedlingsprovisioner</v>
          </cell>
          <cell r="T707">
            <v>-21917</v>
          </cell>
          <cell r="U707">
            <v>-13926</v>
          </cell>
          <cell r="V707">
            <v>-12417.828860000001</v>
          </cell>
          <cell r="W707">
            <v>-11150.802590000003</v>
          </cell>
          <cell r="X707">
            <v>-11325.995049999998</v>
          </cell>
          <cell r="Y707">
            <v>-11466</v>
          </cell>
          <cell r="Z707">
            <v>-14143.772790000003</v>
          </cell>
          <cell r="AA707">
            <v>-13927.286399999997</v>
          </cell>
          <cell r="AB707">
            <v>-14045.023930000001</v>
          </cell>
          <cell r="AC707">
            <v>-18684.457329999997</v>
          </cell>
          <cell r="AD707">
            <v>-21503.581249999999</v>
          </cell>
          <cell r="AE707">
            <v>-20853.30958999999</v>
          </cell>
          <cell r="AF707">
            <v>-24662.893999999997</v>
          </cell>
          <cell r="AG707">
            <v>-32089.364070000007</v>
          </cell>
          <cell r="AH707">
            <v>-29520.56223999997</v>
          </cell>
          <cell r="AI707">
            <v>-26760.838579999989</v>
          </cell>
        </row>
        <row r="708">
          <cell r="A708" t="str">
            <v>TjVaraÖverfvidtidpQ</v>
          </cell>
          <cell r="B708" t="str">
            <v>Not 2 - Provisionskostnader (kSEK)</v>
          </cell>
          <cell r="C708" t="str">
            <v>Övriga provisionskostnader</v>
          </cell>
          <cell r="T708">
            <v>-13926</v>
          </cell>
          <cell r="U708">
            <v>-11010.549409999512</v>
          </cell>
          <cell r="V708">
            <v>-12196.950599998032</v>
          </cell>
          <cell r="W708">
            <v>-9923.6199700014986</v>
          </cell>
          <cell r="X708">
            <v>-15904.627830001351</v>
          </cell>
          <cell r="Y708">
            <v>-17702.797487323536</v>
          </cell>
          <cell r="Z708">
            <v>-13438.156598222908</v>
          </cell>
          <cell r="AA708">
            <v>-12130.424226423289</v>
          </cell>
          <cell r="AB708">
            <v>-12789.858268026292</v>
          </cell>
          <cell r="AC708">
            <v>-13119.170982844473</v>
          </cell>
          <cell r="AD708">
            <v>-14136.055730344902</v>
          </cell>
          <cell r="AE708">
            <v>-14201.112779510797</v>
          </cell>
          <cell r="AF708">
            <v>-15523.749339995775</v>
          </cell>
          <cell r="AG708">
            <v>-20011.385463193074</v>
          </cell>
          <cell r="AH708">
            <v>-23950.429123196227</v>
          </cell>
          <cell r="AI708">
            <v>-19944.933183198882</v>
          </cell>
        </row>
        <row r="709">
          <cell r="A709" t="str">
            <v>TjVaraÖverfövertidQ</v>
          </cell>
          <cell r="B709" t="str">
            <v>Transaktionskostnader</v>
          </cell>
          <cell r="C709" t="str">
            <v>Summa</v>
          </cell>
          <cell r="T709"/>
          <cell r="U709">
            <v>-46853.549409999512</v>
          </cell>
          <cell r="V709">
            <v>-45062.478459998034</v>
          </cell>
          <cell r="W709">
            <v>-42409.566550001502</v>
          </cell>
          <cell r="X709">
            <v>-48630.443590001349</v>
          </cell>
          <cell r="Y709">
            <v>-50695.30768732354</v>
          </cell>
          <cell r="Z709">
            <v>-48963.158758222911</v>
          </cell>
          <cell r="AA709">
            <v>-50458.856696423289</v>
          </cell>
          <cell r="AB709">
            <v>-49851.131818026304</v>
          </cell>
          <cell r="AC709">
            <v>-69776.105223916471</v>
          </cell>
          <cell r="AD709">
            <v>-74846.063256952912</v>
          </cell>
          <cell r="AE709">
            <v>-79707.62665611878</v>
          </cell>
          <cell r="AF709">
            <v>-87940.141415707767</v>
          </cell>
          <cell r="AG709">
            <v>-128743.32793762907</v>
          </cell>
          <cell r="AH709">
            <v>-106310.95637650415</v>
          </cell>
          <cell r="AI709">
            <v>-98838.979116506875</v>
          </cell>
        </row>
        <row r="710">
          <cell r="A710" t="str">
            <v>SummaIntäktAvtalKundQ</v>
          </cell>
          <cell r="B710" t="str">
            <v>Not 4 - Utlåning till kreditinstitut (kSEK)</v>
          </cell>
          <cell r="C710" t="str">
            <v>Summa</v>
          </cell>
          <cell r="T710">
            <v>-13926</v>
          </cell>
          <cell r="U710">
            <v>295615.62300000002</v>
          </cell>
          <cell r="V710">
            <v>266449.98593000014</v>
          </cell>
          <cell r="W710">
            <v>284813.51432000007</v>
          </cell>
          <cell r="X710">
            <v>292346.78675999999</v>
          </cell>
          <cell r="Y710">
            <v>288168.299</v>
          </cell>
          <cell r="Z710">
            <v>291141.67418000021</v>
          </cell>
          <cell r="AA710">
            <v>318959.50369001098</v>
          </cell>
          <cell r="AB710">
            <v>329278.97765999101</v>
          </cell>
          <cell r="AC710">
            <v>548049.70835004002</v>
          </cell>
          <cell r="AD710">
            <v>525238.54737995926</v>
          </cell>
          <cell r="AE710">
            <v>580405.75131997454</v>
          </cell>
          <cell r="AF710">
            <v>656790.46219000034</v>
          </cell>
          <cell r="AG710">
            <v>1009744.3462499863</v>
          </cell>
          <cell r="AH710">
            <v>779660.2232599858</v>
          </cell>
          <cell r="AI710">
            <v>782936.42185995099</v>
          </cell>
        </row>
        <row r="711">
          <cell r="A711" t="str">
            <v>TjVaraÖverfvidtidpYTD</v>
          </cell>
          <cell r="B711" t="str">
            <v>Not 3 - Räntenetto (kSEK)</v>
          </cell>
          <cell r="C711" t="str">
            <v>Not 2 - Provisionskostnader (kSEK)</v>
          </cell>
          <cell r="D711"/>
          <cell r="E711"/>
          <cell r="F711"/>
          <cell r="G711"/>
          <cell r="H711"/>
          <cell r="I711"/>
          <cell r="J711"/>
          <cell r="K711"/>
          <cell r="L711"/>
          <cell r="M711"/>
          <cell r="N711"/>
          <cell r="O711"/>
          <cell r="P711"/>
          <cell r="Q711"/>
          <cell r="R711"/>
          <cell r="S711">
            <v>1199396.5126400001</v>
          </cell>
          <cell r="T711">
            <v>1128000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row>
        <row r="712">
          <cell r="A712" t="str">
            <v>TranskostYTD</v>
          </cell>
          <cell r="B712" t="str">
            <v>Klientmedelsskulder</v>
          </cell>
          <cell r="C712" t="str">
            <v>Transaktionskostnader</v>
          </cell>
          <cell r="D712"/>
          <cell r="E712"/>
          <cell r="F712"/>
          <cell r="G712"/>
          <cell r="H712"/>
          <cell r="I712"/>
          <cell r="J712"/>
          <cell r="K712"/>
          <cell r="L712"/>
          <cell r="M712"/>
          <cell r="N712"/>
          <cell r="O712"/>
          <cell r="P712"/>
          <cell r="Q712"/>
          <cell r="R712"/>
          <cell r="S712">
            <v>1199396.5126400001</v>
          </cell>
          <cell r="T712">
            <v>1128000</v>
          </cell>
          <cell r="U712">
            <v>-21917</v>
          </cell>
          <cell r="V712">
            <v>-42364.699000000001</v>
          </cell>
          <cell r="W712">
            <v>-63699.842990000005</v>
          </cell>
          <cell r="X712">
            <v>-85099.663700000005</v>
          </cell>
          <cell r="Y712">
            <v>-21526.510200000004</v>
          </cell>
          <cell r="Z712">
            <v>-42907.739570000005</v>
          </cell>
          <cell r="AA712">
            <v>-67308.885640000008</v>
          </cell>
          <cell r="AB712">
            <v>-90325.13526000001</v>
          </cell>
          <cell r="AC712">
            <v>-37972.476911072001</v>
          </cell>
          <cell r="AD712">
            <v>-77178.90318768</v>
          </cell>
          <cell r="AE712">
            <v>-121832.107474288</v>
          </cell>
          <cell r="AF712">
            <v>-169585.60555000001</v>
          </cell>
          <cell r="AG712">
            <v>-76642.57840443599</v>
          </cell>
          <cell r="AH712">
            <v>-129482.54341774396</v>
          </cell>
          <cell r="AI712">
            <v>-181615.75077105197</v>
          </cell>
        </row>
        <row r="713">
          <cell r="A713" t="str">
            <v>BetalförmprovYTD</v>
          </cell>
          <cell r="B713" t="str">
            <v>Likvida medel</v>
          </cell>
          <cell r="C713" t="str">
            <v>Betalningsförmedlingsprovisioner</v>
          </cell>
          <cell r="D713">
            <v>9085452.2630000003</v>
          </cell>
          <cell r="E713">
            <v>8991992.254999999</v>
          </cell>
          <cell r="F713">
            <v>8388763.1409999989</v>
          </cell>
          <cell r="G713">
            <v>4534844.8020000001</v>
          </cell>
          <cell r="H713">
            <v>4841671.9879999999</v>
          </cell>
          <cell r="I713">
            <v>7577740.3346799994</v>
          </cell>
          <cell r="J713">
            <v>5629228.58452</v>
          </cell>
          <cell r="K713">
            <v>1701391.496</v>
          </cell>
          <cell r="L713">
            <v>2781522.0480000004</v>
          </cell>
          <cell r="M713">
            <v>4245053.6239999998</v>
          </cell>
          <cell r="N713">
            <v>1946466.9680000003</v>
          </cell>
          <cell r="O713">
            <v>1582561.656</v>
          </cell>
          <cell r="P713">
            <v>2082820.1369999996</v>
          </cell>
          <cell r="Q713">
            <v>1758674.0582900001</v>
          </cell>
          <cell r="R713">
            <v>1578653.4671899998</v>
          </cell>
          <cell r="S713">
            <v>1730891.7770499995</v>
          </cell>
          <cell r="T713">
            <v>2125431.1295500016</v>
          </cell>
          <cell r="U713">
            <v>-13926</v>
          </cell>
          <cell r="V713">
            <v>-26343.828860000001</v>
          </cell>
          <cell r="W713">
            <v>-37494.631450000001</v>
          </cell>
          <cell r="X713">
            <v>-48820.626499999998</v>
          </cell>
          <cell r="Y713">
            <v>-11466</v>
          </cell>
          <cell r="Z713">
            <v>-25609.772790000003</v>
          </cell>
          <cell r="AA713">
            <v>-39537.05919</v>
          </cell>
          <cell r="AB713">
            <v>-53582.083120000003</v>
          </cell>
          <cell r="AC713">
            <v>-18684.457329999997</v>
          </cell>
          <cell r="AD713">
            <v>-40188.038579999993</v>
          </cell>
          <cell r="AE713">
            <v>-61041.348169999983</v>
          </cell>
          <cell r="AF713">
            <v>-85704.242169999983</v>
          </cell>
          <cell r="AG713">
            <v>-32089.364070000007</v>
          </cell>
          <cell r="AH713">
            <v>-61609.926309999981</v>
          </cell>
          <cell r="AI713">
            <v>-88370.764889999962</v>
          </cell>
        </row>
        <row r="714">
          <cell r="A714" t="str">
            <v>HandCourtageVPYTD</v>
          </cell>
          <cell r="B714" t="str">
            <v>varav ställda som säkerhet</v>
          </cell>
          <cell r="C714" t="str">
            <v>Handel med courtagegenerande värdepapper</v>
          </cell>
          <cell r="D714">
            <v>0</v>
          </cell>
          <cell r="E714">
            <v>0</v>
          </cell>
          <cell r="F714">
            <v>0</v>
          </cell>
          <cell r="G714">
            <v>752000</v>
          </cell>
          <cell r="H714">
            <v>796000</v>
          </cell>
          <cell r="I714">
            <v>758000</v>
          </cell>
          <cell r="J714">
            <v>789000</v>
          </cell>
          <cell r="K714">
            <v>102388</v>
          </cell>
          <cell r="L714">
            <v>75250</v>
          </cell>
          <cell r="M714">
            <v>273307.83100000001</v>
          </cell>
          <cell r="N714">
            <v>140622.49299999999</v>
          </cell>
          <cell r="O714">
            <v>129757.139</v>
          </cell>
          <cell r="P714">
            <v>142878.08900000001</v>
          </cell>
          <cell r="Q714">
            <v>47624.852169999998</v>
          </cell>
          <cell r="R714">
            <v>42460.399799999999</v>
          </cell>
          <cell r="S714">
            <v>49696.855069999998</v>
          </cell>
          <cell r="T714">
            <v>22818.3</v>
          </cell>
          <cell r="U714">
            <v>169801.93268000026</v>
          </cell>
          <cell r="V714">
            <v>304572.43363000022</v>
          </cell>
          <cell r="W714">
            <v>462387.43485000031</v>
          </cell>
          <cell r="X714">
            <v>621173.39964000043</v>
          </cell>
          <cell r="Y714">
            <v>158787.31629999995</v>
          </cell>
          <cell r="Z714">
            <v>308029.17114999989</v>
          </cell>
          <cell r="AA714">
            <v>483262.1189399999</v>
          </cell>
          <cell r="AB714">
            <v>653971.31266999978</v>
          </cell>
          <cell r="AC714">
            <v>366228.45157999953</v>
          </cell>
          <cell r="AD714">
            <v>737852.17224999866</v>
          </cell>
          <cell r="AE714">
            <v>1144728.1591099985</v>
          </cell>
          <cell r="AF714">
            <v>1585615.8277699987</v>
          </cell>
          <cell r="AG714">
            <v>740180.7112499997</v>
          </cell>
          <cell r="AH714">
            <v>1242718.0464499998</v>
          </cell>
          <cell r="AI714">
            <v>1729659.7049900014</v>
          </cell>
        </row>
        <row r="715">
          <cell r="A715" t="str">
            <v>FondsparYTD</v>
          </cell>
          <cell r="B715" t="str">
            <v>Övriga ränteintäkter</v>
          </cell>
          <cell r="C715" t="str">
            <v>Not 2 - Provisionskostnader (kSEK)</v>
          </cell>
          <cell r="U715">
            <v>79099</v>
          </cell>
          <cell r="V715">
            <v>160445</v>
          </cell>
          <cell r="W715">
            <v>247978.62304000001</v>
          </cell>
          <cell r="X715">
            <v>326769.37651999999</v>
          </cell>
          <cell r="Y715">
            <v>78312.630389999977</v>
          </cell>
          <cell r="Z715">
            <v>167223.17061999999</v>
          </cell>
          <cell r="AA715">
            <v>261299.35149999999</v>
          </cell>
          <cell r="AB715">
            <v>358830.15379000001</v>
          </cell>
          <cell r="AC715">
            <v>108552.07922999999</v>
          </cell>
          <cell r="AD715">
            <v>204827.90408000001</v>
          </cell>
          <cell r="AE715">
            <v>322242.97155000002</v>
          </cell>
          <cell r="AF715">
            <v>459183.51148000004</v>
          </cell>
          <cell r="AG715">
            <v>174136.75902000006</v>
          </cell>
          <cell r="AH715">
            <v>354161.8454600001</v>
          </cell>
          <cell r="AI715">
            <v>542921.33654000005</v>
          </cell>
        </row>
        <row r="716">
          <cell r="A716" t="str">
            <v>Transkost4Q</v>
          </cell>
          <cell r="B716" t="str">
            <v>Not 5 - Utlåning till allmänheten (kSEK)</v>
          </cell>
          <cell r="C716" t="str">
            <v>Transaktionskostnader</v>
          </cell>
          <cell r="S716">
            <v>2980.0309999999999</v>
          </cell>
          <cell r="U716">
            <v>-21917</v>
          </cell>
          <cell r="V716">
            <v>-42364.699000000001</v>
          </cell>
          <cell r="W716">
            <v>-63699.842990000005</v>
          </cell>
          <cell r="X716">
            <v>-85099.663700000005</v>
          </cell>
          <cell r="Y716">
            <v>-84709.173900000009</v>
          </cell>
          <cell r="Z716">
            <v>-85642.704270000002</v>
          </cell>
          <cell r="AA716">
            <v>-88708.706350000008</v>
          </cell>
          <cell r="AB716">
            <v>-90325.13526000001</v>
          </cell>
          <cell r="AC716">
            <v>-106771.101971072</v>
          </cell>
          <cell r="AD716">
            <v>-124596.29887768002</v>
          </cell>
          <cell r="AE716">
            <v>-144848.35709428802</v>
          </cell>
          <cell r="AF716">
            <v>-169585.60555000001</v>
          </cell>
          <cell r="AG716">
            <v>-208255.707043364</v>
          </cell>
          <cell r="AH716">
            <v>-221889.24578006394</v>
          </cell>
          <cell r="AI716">
            <v>-229369.24884676392</v>
          </cell>
        </row>
        <row r="717">
          <cell r="A717" t="str">
            <v>Betalförmprov4Q</v>
          </cell>
          <cell r="B717" t="str">
            <v>Befarade kreditförluster VP-kredit</v>
          </cell>
          <cell r="C717" t="str">
            <v>Betalningsförmedlingsprovisioner</v>
          </cell>
          <cell r="D717"/>
          <cell r="E717"/>
          <cell r="F717"/>
          <cell r="G717"/>
          <cell r="H717"/>
          <cell r="I717"/>
          <cell r="J717"/>
          <cell r="K717"/>
          <cell r="L717"/>
          <cell r="M717"/>
          <cell r="N717"/>
          <cell r="O717"/>
          <cell r="P717"/>
          <cell r="Q717"/>
          <cell r="R717"/>
          <cell r="S717"/>
          <cell r="T717"/>
          <cell r="U717">
            <v>-13926</v>
          </cell>
          <cell r="V717">
            <v>-26343.828860000001</v>
          </cell>
          <cell r="W717">
            <v>-37494.631450000001</v>
          </cell>
          <cell r="X717">
            <v>-48820.626499999998</v>
          </cell>
          <cell r="Y717">
            <v>-46360.626499999998</v>
          </cell>
          <cell r="Z717">
            <v>-48086.570430000007</v>
          </cell>
          <cell r="AA717">
            <v>-50863.054239999998</v>
          </cell>
          <cell r="AB717">
            <v>-53582.083120000003</v>
          </cell>
          <cell r="AC717">
            <v>-60800.54045</v>
          </cell>
          <cell r="AD717">
            <v>-68160.348910000001</v>
          </cell>
          <cell r="AE717">
            <v>-75086.372099999993</v>
          </cell>
          <cell r="AF717">
            <v>-85704.242169999983</v>
          </cell>
          <cell r="AG717">
            <v>-99109.148910000004</v>
          </cell>
          <cell r="AH717">
            <v>-107126.12989999997</v>
          </cell>
          <cell r="AI717">
            <v>-113033.65888999996</v>
          </cell>
        </row>
        <row r="718">
          <cell r="A718" t="str">
            <v>SummaIntäktAvtalKundYTD</v>
          </cell>
          <cell r="B718" t="str">
            <v>Befarade kreditförluster Bolån</v>
          </cell>
          <cell r="C718" t="str">
            <v>Not 3 - Räntenetto (kSEK)</v>
          </cell>
          <cell r="D718"/>
          <cell r="E718"/>
          <cell r="F718"/>
          <cell r="G718"/>
          <cell r="H718"/>
          <cell r="I718"/>
          <cell r="J718"/>
          <cell r="K718"/>
          <cell r="L718"/>
          <cell r="M718"/>
          <cell r="N718"/>
          <cell r="O718"/>
          <cell r="P718"/>
          <cell r="Q718"/>
          <cell r="R718"/>
          <cell r="S718"/>
          <cell r="T718"/>
          <cell r="U718">
            <v>295615.62300000002</v>
          </cell>
          <cell r="V718">
            <v>562065.6089300001</v>
          </cell>
          <cell r="W718">
            <v>846879.12325000018</v>
          </cell>
          <cell r="X718">
            <v>1139225.9100100002</v>
          </cell>
          <cell r="Y718">
            <v>288168.299</v>
          </cell>
          <cell r="Z718">
            <v>579309.9731800002</v>
          </cell>
          <cell r="AA718">
            <v>898269.47687001119</v>
          </cell>
          <cell r="AB718">
            <v>1227548.4545300021</v>
          </cell>
          <cell r="AC718">
            <v>548049.70835004002</v>
          </cell>
          <cell r="AD718">
            <v>1073288.2557299994</v>
          </cell>
          <cell r="AE718">
            <v>1653694.0070499741</v>
          </cell>
          <cell r="AF718">
            <v>2310484.4692399744</v>
          </cell>
          <cell r="AG718">
            <v>1009744.3462499863</v>
          </cell>
          <cell r="AH718">
            <v>1789404.5695099721</v>
          </cell>
          <cell r="AI718">
            <v>2572340.9913699231</v>
          </cell>
        </row>
        <row r="719">
          <cell r="A719" t="str">
            <v>RänteinkredQ</v>
          </cell>
          <cell r="B719" t="str">
            <v>Totala befarade kreditförluster</v>
          </cell>
          <cell r="C719" t="str">
            <v>Ränteintäkter från utlåning till kreditinstitut</v>
          </cell>
          <cell r="D719"/>
          <cell r="E719"/>
          <cell r="F719"/>
          <cell r="G719"/>
          <cell r="H719"/>
          <cell r="I719"/>
          <cell r="J719"/>
          <cell r="K719"/>
          <cell r="L719"/>
          <cell r="M719"/>
          <cell r="N719"/>
          <cell r="O719"/>
          <cell r="P719"/>
          <cell r="Q719"/>
          <cell r="R719"/>
          <cell r="S719">
            <v>7960.7349999999997</v>
          </cell>
          <cell r="T719">
            <v>10417.844999999999</v>
          </cell>
          <cell r="U719">
            <v>40138.690319999761</v>
          </cell>
          <cell r="V719">
            <v>82464.175299999944</v>
          </cell>
          <cell r="W719">
            <v>120411.93735999995</v>
          </cell>
          <cell r="X719">
            <v>167685.01084999979</v>
          </cell>
          <cell r="Y719">
            <v>46639.228310000064</v>
          </cell>
          <cell r="Z719">
            <v>177823.09196000017</v>
          </cell>
          <cell r="AA719">
            <v>186419.46892001116</v>
          </cell>
          <cell r="AB719">
            <v>187459.39207000245</v>
          </cell>
          <cell r="AC719">
            <v>200444.40030004291</v>
          </cell>
          <cell r="AD719">
            <v>209323.15306000266</v>
          </cell>
          <cell r="AE719">
            <v>215739.18002996652</v>
          </cell>
          <cell r="AF719">
            <v>228972.57098997553</v>
          </cell>
          <cell r="AG719">
            <v>9.3987699999999634</v>
          </cell>
          <cell r="AH719">
            <v>-0.94690000000000096</v>
          </cell>
          <cell r="AI719">
            <v>1.3481300000000001</v>
          </cell>
        </row>
        <row r="720">
          <cell r="A720" t="str">
            <v>RänteinAllQ</v>
          </cell>
          <cell r="B720" t="str">
            <v>Förändring av befarade kreditförluster (YTD)</v>
          </cell>
          <cell r="C720" t="str">
            <v>Ränteintäkter från utlåning till allmänheten</v>
          </cell>
          <cell r="E720"/>
          <cell r="F720"/>
          <cell r="G720"/>
          <cell r="H720">
            <v>0</v>
          </cell>
          <cell r="I720">
            <v>0</v>
          </cell>
          <cell r="J720">
            <v>0</v>
          </cell>
          <cell r="K720">
            <v>0</v>
          </cell>
          <cell r="L720">
            <v>0</v>
          </cell>
          <cell r="M720">
            <v>0</v>
          </cell>
          <cell r="N720">
            <v>0</v>
          </cell>
          <cell r="O720">
            <v>0</v>
          </cell>
          <cell r="P720">
            <v>0</v>
          </cell>
          <cell r="Q720">
            <v>0</v>
          </cell>
          <cell r="R720">
            <v>0</v>
          </cell>
          <cell r="S720">
            <v>-7960.7349999999997</v>
          </cell>
          <cell r="T720">
            <v>522.92100000000028</v>
          </cell>
          <cell r="U720">
            <v>295615.62300000002</v>
          </cell>
          <cell r="V720">
            <v>562065.6089300001</v>
          </cell>
          <cell r="W720">
            <v>846879.12325000018</v>
          </cell>
          <cell r="X720">
            <v>1139225.9100100002</v>
          </cell>
          <cell r="Y720">
            <v>288168.299</v>
          </cell>
          <cell r="Z720">
            <v>1156470.2742600003</v>
          </cell>
          <cell r="AA720">
            <v>1190616.2636300111</v>
          </cell>
          <cell r="AB720">
            <v>1227548.4545300021</v>
          </cell>
          <cell r="AC720">
            <v>1487429.8638800422</v>
          </cell>
          <cell r="AD720">
            <v>1721526.7370800013</v>
          </cell>
          <cell r="AE720">
            <v>1982972.9847099651</v>
          </cell>
          <cell r="AF720">
            <v>2310484.4692399744</v>
          </cell>
          <cell r="AG720">
            <v>90593.920900000026</v>
          </cell>
          <cell r="AH720">
            <v>95317.846839999998</v>
          </cell>
          <cell r="AI720">
            <v>99699.808139999979</v>
          </cell>
        </row>
        <row r="721">
          <cell r="A721" t="str">
            <v>RänteinVPQ</v>
          </cell>
          <cell r="C721" t="str">
            <v>Ränteintäkter för räntebärande värdepapper</v>
          </cell>
          <cell r="U721">
            <v>295615.62300000002</v>
          </cell>
          <cell r="V721">
            <v>562065.6089300001</v>
          </cell>
          <cell r="W721">
            <v>846879.12325000018</v>
          </cell>
          <cell r="X721">
            <v>1139225.9100100002</v>
          </cell>
          <cell r="Y721">
            <v>288168.299</v>
          </cell>
          <cell r="Z721">
            <v>579309.9731800002</v>
          </cell>
          <cell r="AA721">
            <v>898269.47687001119</v>
          </cell>
          <cell r="AB721">
            <v>1227548.4545300021</v>
          </cell>
          <cell r="AC721">
            <v>548049.70835004002</v>
          </cell>
          <cell r="AD721">
            <v>1073288.2557299994</v>
          </cell>
          <cell r="AE721">
            <v>1653694.0070499741</v>
          </cell>
          <cell r="AF721">
            <v>2310484.4692399744</v>
          </cell>
          <cell r="AG721">
            <v>7682.8240200000037</v>
          </cell>
          <cell r="AH721">
            <v>9959.5800899999977</v>
          </cell>
          <cell r="AI721">
            <v>9885.5000199999995</v>
          </cell>
        </row>
        <row r="722">
          <cell r="A722" t="str">
            <v>RänteinÖvrQ</v>
          </cell>
          <cell r="B722" t="str">
            <v>Underkontosaldo KF</v>
          </cell>
          <cell r="C722" t="str">
            <v>Övriga ränteintäkter</v>
          </cell>
          <cell r="D722"/>
          <cell r="E722"/>
          <cell r="F722"/>
          <cell r="G722"/>
          <cell r="H722"/>
          <cell r="I722"/>
          <cell r="J722"/>
          <cell r="K722"/>
          <cell r="L722"/>
          <cell r="M722"/>
          <cell r="N722"/>
          <cell r="O722"/>
          <cell r="P722">
            <v>575114.15063000401</v>
          </cell>
          <cell r="Q722">
            <v>797099.0498999994</v>
          </cell>
          <cell r="R722">
            <v>996843.42986999743</v>
          </cell>
          <cell r="S722">
            <v>0</v>
          </cell>
          <cell r="T722">
            <v>569187.16978999902</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row>
        <row r="723">
          <cell r="A723" t="str">
            <v>RänteavKredQ</v>
          </cell>
          <cell r="B723" t="str">
            <v>Stabelokredit</v>
          </cell>
          <cell r="C723" t="str">
            <v>Ränteavgifter för utlåning till kreditinstitut</v>
          </cell>
          <cell r="D723"/>
          <cell r="E723"/>
          <cell r="F723"/>
          <cell r="G723"/>
          <cell r="H723"/>
          <cell r="I723"/>
          <cell r="J723"/>
          <cell r="K723"/>
          <cell r="L723"/>
          <cell r="M723"/>
          <cell r="N723"/>
          <cell r="O723"/>
          <cell r="P723">
            <v>0</v>
          </cell>
          <cell r="Q723">
            <v>0</v>
          </cell>
          <cell r="R723">
            <v>0</v>
          </cell>
          <cell r="S723">
            <v>43175.860999999997</v>
          </cell>
          <cell r="T723">
            <v>70636.591</v>
          </cell>
          <cell r="U723">
            <v>295615.62300000002</v>
          </cell>
          <cell r="V723">
            <v>562065.6089300001</v>
          </cell>
          <cell r="W723">
            <v>846879.12325000018</v>
          </cell>
          <cell r="X723">
            <v>1139225.9100100002</v>
          </cell>
          <cell r="Y723">
            <v>288168.299</v>
          </cell>
          <cell r="Z723">
            <v>579309.9731800002</v>
          </cell>
          <cell r="AA723">
            <v>898269.47687001119</v>
          </cell>
          <cell r="AB723">
            <v>1227548.4545300021</v>
          </cell>
          <cell r="AC723">
            <v>548049.70835004002</v>
          </cell>
          <cell r="AD723">
            <v>1073288.2557299994</v>
          </cell>
          <cell r="AE723">
            <v>1653694.0070499741</v>
          </cell>
          <cell r="AF723">
            <v>2310484.4692399744</v>
          </cell>
          <cell r="AG723">
            <v>-1827.5806999999993</v>
          </cell>
          <cell r="AH723">
            <v>-2141.2025200000003</v>
          </cell>
          <cell r="AI723">
            <v>-2339.0916900000002</v>
          </cell>
        </row>
        <row r="724">
          <cell r="A724" t="str">
            <v>RäntekosAllQ</v>
          </cell>
          <cell r="B724" t="str">
            <v>Resterande del av utlåning till allmänheten (netto efter bef kundförluster)</v>
          </cell>
          <cell r="C724" t="str">
            <v>Räntekostnader för inlåning från allmänheten</v>
          </cell>
          <cell r="P724">
            <v>8749022.4663699958</v>
          </cell>
          <cell r="Q724">
            <v>8760273.7081000004</v>
          </cell>
          <cell r="R724">
            <v>8920012.3631300014</v>
          </cell>
          <cell r="S724">
            <v>9463407.574409999</v>
          </cell>
          <cell r="T724">
            <v>9775918.3184000012</v>
          </cell>
          <cell r="U724">
            <v>0</v>
          </cell>
          <cell r="V724">
            <v>0</v>
          </cell>
          <cell r="W724">
            <v>0</v>
          </cell>
          <cell r="X724">
            <v>0</v>
          </cell>
          <cell r="Y724">
            <v>0</v>
          </cell>
          <cell r="Z724">
            <v>0</v>
          </cell>
          <cell r="AA724">
            <v>0</v>
          </cell>
          <cell r="AB724">
            <v>0</v>
          </cell>
          <cell r="AC724">
            <v>0</v>
          </cell>
          <cell r="AD724">
            <v>0</v>
          </cell>
          <cell r="AE724">
            <v>0</v>
          </cell>
          <cell r="AF724">
            <v>0</v>
          </cell>
          <cell r="AG724">
            <v>-9741.9418400000013</v>
          </cell>
          <cell r="AH724">
            <v>-12783.54083</v>
          </cell>
          <cell r="AI724">
            <v>-14037.585230000001</v>
          </cell>
        </row>
        <row r="725">
          <cell r="A725" t="str">
            <v>InsResavQ</v>
          </cell>
          <cell r="B725" t="str">
            <v>Utlåning med värdepapper som säkerhet  (netto efter bef kundförluster)</v>
          </cell>
          <cell r="C725" t="str">
            <v>Kostnader för Insättningsgarantin och resolutionsavgift</v>
          </cell>
          <cell r="P725">
            <v>4288129.4513699962</v>
          </cell>
          <cell r="Q725">
            <v>4104067.1441000002</v>
          </cell>
          <cell r="R725">
            <v>3925589.6341300011</v>
          </cell>
          <cell r="S725">
            <v>4178966.0874099992</v>
          </cell>
          <cell r="T725">
            <v>4290818.5424000015</v>
          </cell>
          <cell r="U725">
            <v>295615.62300000002</v>
          </cell>
          <cell r="V725">
            <v>562065.6089300001</v>
          </cell>
          <cell r="W725">
            <v>846879.12325000018</v>
          </cell>
          <cell r="X725">
            <v>1139225.9100100002</v>
          </cell>
          <cell r="Y725">
            <v>1131778.5860100002</v>
          </cell>
          <cell r="Z725">
            <v>1156470.2742600003</v>
          </cell>
          <cell r="AA725">
            <v>1190616.2636300111</v>
          </cell>
          <cell r="AB725">
            <v>1227548.4545300021</v>
          </cell>
          <cell r="AC725">
            <v>1487429.8638800422</v>
          </cell>
          <cell r="AD725">
            <v>1721526.7370800013</v>
          </cell>
          <cell r="AE725">
            <v>1982972.9847099651</v>
          </cell>
          <cell r="AF725">
            <v>2310484.4692399744</v>
          </cell>
          <cell r="AG725">
            <v>-9535.3820699999997</v>
          </cell>
          <cell r="AH725">
            <v>-9639.9192999999996</v>
          </cell>
          <cell r="AI725">
            <v>-9692.1874299999999</v>
          </cell>
        </row>
        <row r="726">
          <cell r="A726" t="str">
            <v>RäntekosÖvrQ</v>
          </cell>
          <cell r="B726" t="str">
            <v>Utlåning med bolån som säkerhet (netto efter bef kundförluster)</v>
          </cell>
          <cell r="C726" t="str">
            <v>Övriga räntekostnader</v>
          </cell>
          <cell r="D726"/>
          <cell r="E726"/>
          <cell r="F726"/>
          <cell r="G726"/>
          <cell r="H726"/>
          <cell r="I726"/>
          <cell r="J726"/>
          <cell r="K726"/>
          <cell r="L726"/>
          <cell r="M726"/>
          <cell r="N726"/>
          <cell r="O726"/>
          <cell r="P726">
            <v>4460893.0149999997</v>
          </cell>
          <cell r="Q726">
            <v>4656206.5640000002</v>
          </cell>
          <cell r="R726">
            <v>4994422.7290000003</v>
          </cell>
          <cell r="S726">
            <v>5284441.4869999997</v>
          </cell>
          <cell r="T726">
            <v>5485099.7759999996</v>
          </cell>
          <cell r="U726">
            <v>169801.93268000026</v>
          </cell>
          <cell r="V726">
            <v>304572.43363000022</v>
          </cell>
          <cell r="W726">
            <v>462387.43485000031</v>
          </cell>
          <cell r="X726">
            <v>621173.39964000043</v>
          </cell>
          <cell r="Y726">
            <v>158787.31629999995</v>
          </cell>
          <cell r="Z726">
            <v>624630.13716000016</v>
          </cell>
          <cell r="AA726">
            <v>642048.08373000007</v>
          </cell>
          <cell r="AB726">
            <v>653971.31266999978</v>
          </cell>
          <cell r="AC726">
            <v>861412.44794999936</v>
          </cell>
          <cell r="AD726">
            <v>1083794.3137699987</v>
          </cell>
          <cell r="AE726">
            <v>1315437.3528399984</v>
          </cell>
          <cell r="AF726">
            <v>1585615.8277699987</v>
          </cell>
          <cell r="AG726">
            <v>-790.51800000000003</v>
          </cell>
          <cell r="AH726">
            <v>-717.649</v>
          </cell>
          <cell r="AI726">
            <v>-672.71735000000012</v>
          </cell>
        </row>
        <row r="727">
          <cell r="A727" t="str">
            <v>Fondspar4Q</v>
          </cell>
          <cell r="B727" t="str">
            <v>Ränteavgifter för utlåning till kreditinstitut</v>
          </cell>
          <cell r="C727" t="str">
            <v>Totalt Räntenetto</v>
          </cell>
          <cell r="U727">
            <v>79099</v>
          </cell>
          <cell r="V727">
            <v>160445</v>
          </cell>
          <cell r="W727">
            <v>247978.62304000001</v>
          </cell>
          <cell r="X727">
            <v>326769.37651999999</v>
          </cell>
          <cell r="Y727">
            <v>78312.630389999977</v>
          </cell>
          <cell r="Z727">
            <v>333547.54713999998</v>
          </cell>
          <cell r="AA727">
            <v>340090.10498</v>
          </cell>
          <cell r="AB727">
            <v>358830.15379000001</v>
          </cell>
          <cell r="AC727">
            <v>389069.60263000004</v>
          </cell>
          <cell r="AD727">
            <v>396434.88725000003</v>
          </cell>
          <cell r="AE727">
            <v>419773.77384000004</v>
          </cell>
          <cell r="AF727">
            <v>459183.51148000004</v>
          </cell>
          <cell r="AG727">
            <v>76390.721080000032</v>
          </cell>
          <cell r="AH727">
            <v>79994.168380000003</v>
          </cell>
          <cell r="AI727">
            <v>82845.074589999975</v>
          </cell>
        </row>
        <row r="728">
          <cell r="A728" t="str">
            <v>Företagstj4Q</v>
          </cell>
          <cell r="B728" t="str">
            <v>Beviljade bolån</v>
          </cell>
          <cell r="C728" t="str">
            <v>Företagstjänster</v>
          </cell>
          <cell r="D728"/>
          <cell r="E728"/>
          <cell r="F728"/>
          <cell r="G728"/>
          <cell r="H728"/>
          <cell r="I728"/>
          <cell r="J728"/>
          <cell r="K728"/>
          <cell r="L728"/>
          <cell r="M728"/>
          <cell r="N728"/>
          <cell r="O728"/>
          <cell r="P728"/>
          <cell r="Q728"/>
          <cell r="R728"/>
          <cell r="S728">
            <v>6466070.1909999996</v>
          </cell>
          <cell r="T728">
            <v>6676649.6519999998</v>
          </cell>
          <cell r="U728">
            <v>6576</v>
          </cell>
          <cell r="V728">
            <v>14584</v>
          </cell>
          <cell r="W728">
            <v>16101.128000000001</v>
          </cell>
          <cell r="X728">
            <v>23598.123</v>
          </cell>
          <cell r="Y728">
            <v>4429.1239999999998</v>
          </cell>
          <cell r="Z728">
            <v>20469.498</v>
          </cell>
          <cell r="AA728">
            <v>22058.606</v>
          </cell>
          <cell r="AB728">
            <v>27287.596000000001</v>
          </cell>
          <cell r="AC728">
            <v>36503.413</v>
          </cell>
          <cell r="AD728">
            <v>31974.383000000005</v>
          </cell>
          <cell r="AE728">
            <v>32022.678</v>
          </cell>
          <cell r="AF728">
            <v>36712.559000000001</v>
          </cell>
          <cell r="AG728">
            <v>0</v>
          </cell>
          <cell r="AH728">
            <v>0</v>
          </cell>
          <cell r="AI728">
            <v>0</v>
          </cell>
        </row>
        <row r="729">
          <cell r="A729" t="str">
            <v>ÖvrProvint4Q</v>
          </cell>
          <cell r="B729" t="str">
            <v>Beviljade ej utbetalda bolån</v>
          </cell>
          <cell r="C729" t="str">
            <v>Not 3 - Räntenetto (kSEK)</v>
          </cell>
          <cell r="S729">
            <v>1181628.7039999999</v>
          </cell>
          <cell r="T729">
            <v>1191549.8760000002</v>
          </cell>
          <cell r="U729">
            <v>40138.690319999761</v>
          </cell>
          <cell r="V729">
            <v>82464.175299999944</v>
          </cell>
          <cell r="W729">
            <v>120411.93735999995</v>
          </cell>
          <cell r="X729">
            <v>167685.01084999979</v>
          </cell>
          <cell r="Y729">
            <v>46639.228310000064</v>
          </cell>
          <cell r="Z729">
            <v>177823.09196000017</v>
          </cell>
          <cell r="AA729">
            <v>186419.46892001116</v>
          </cell>
          <cell r="AB729">
            <v>187459.39207000245</v>
          </cell>
          <cell r="AC729">
            <v>200444.40030004291</v>
          </cell>
          <cell r="AD729">
            <v>209323.15306000266</v>
          </cell>
          <cell r="AE729">
            <v>215739.18002996652</v>
          </cell>
          <cell r="AF729">
            <v>228972.57098997553</v>
          </cell>
          <cell r="AG729">
            <v>241925.54942992167</v>
          </cell>
          <cell r="AH729">
            <v>8.4518699999999622</v>
          </cell>
          <cell r="AI729">
            <v>295586.52631992183</v>
          </cell>
        </row>
        <row r="730">
          <cell r="A730" t="str">
            <v>RänteinkredYTD</v>
          </cell>
          <cell r="B730" t="str">
            <v>Övriga räntekostnader</v>
          </cell>
          <cell r="C730" t="str">
            <v>Ränteintäkter från utlåning till kreditinstitut</v>
          </cell>
          <cell r="U730">
            <v>295615.62300000002</v>
          </cell>
          <cell r="V730">
            <v>562065.6089300001</v>
          </cell>
          <cell r="W730">
            <v>846879.12325000018</v>
          </cell>
          <cell r="X730">
            <v>1139225.9100100002</v>
          </cell>
          <cell r="Y730">
            <v>288168.299</v>
          </cell>
          <cell r="Z730">
            <v>1156470.2742600003</v>
          </cell>
          <cell r="AA730">
            <v>1190616.2636300111</v>
          </cell>
          <cell r="AB730">
            <v>1227548.4545300021</v>
          </cell>
          <cell r="AC730">
            <v>1487429.8638800422</v>
          </cell>
          <cell r="AD730">
            <v>1721526.7370800013</v>
          </cell>
          <cell r="AE730">
            <v>1982972.9847099651</v>
          </cell>
          <cell r="AF730">
            <v>2310484.4692399744</v>
          </cell>
          <cell r="AG730">
            <v>9.3987699999999634</v>
          </cell>
          <cell r="AH730">
            <v>8.4518699999999622</v>
          </cell>
          <cell r="AI730">
            <v>9.7999999999999616</v>
          </cell>
        </row>
        <row r="731">
          <cell r="A731" t="str">
            <v>RänteinAllYTD</v>
          </cell>
          <cell r="B731" t="str">
            <v>Kapitalkrav - Finansiella konglomeratet (kSEK)</v>
          </cell>
          <cell r="C731" t="str">
            <v>Ränteintäkter från utlåning till allmänheten</v>
          </cell>
          <cell r="U731">
            <v>-46853.549409999512</v>
          </cell>
          <cell r="V731">
            <v>-45062.478459998034</v>
          </cell>
          <cell r="W731">
            <v>-42409.566550001502</v>
          </cell>
          <cell r="X731">
            <v>-48630.443590001349</v>
          </cell>
          <cell r="Y731">
            <v>-50695.30768732354</v>
          </cell>
          <cell r="Z731">
            <v>-48963.158758222911</v>
          </cell>
          <cell r="AA731">
            <v>-50458.856696423289</v>
          </cell>
          <cell r="AB731">
            <v>-49851.131818026304</v>
          </cell>
          <cell r="AC731">
            <v>72656.789439999993</v>
          </cell>
          <cell r="AD731">
            <v>153204.60559999998</v>
          </cell>
          <cell r="AE731">
            <v>241180.52734999999</v>
          </cell>
          <cell r="AF731">
            <v>355193.85960999998</v>
          </cell>
          <cell r="AG731">
            <v>90593.920900000026</v>
          </cell>
          <cell r="AH731">
            <v>185911.76774000004</v>
          </cell>
          <cell r="AI731">
            <v>285611.57588000002</v>
          </cell>
        </row>
        <row r="732">
          <cell r="A732" t="str">
            <v>RänteinVPYTD</v>
          </cell>
          <cell r="B732" t="str">
            <v>Kapitalbas</v>
          </cell>
          <cell r="C732" t="str">
            <v>Ränteintäkter för räntebärande värdepapper</v>
          </cell>
          <cell r="U732">
            <v>0</v>
          </cell>
          <cell r="V732">
            <v>0</v>
          </cell>
          <cell r="W732">
            <v>0</v>
          </cell>
          <cell r="X732">
            <v>0</v>
          </cell>
          <cell r="Y732">
            <v>0</v>
          </cell>
          <cell r="Z732">
            <v>0</v>
          </cell>
          <cell r="AA732">
            <v>0</v>
          </cell>
          <cell r="AB732">
            <v>0</v>
          </cell>
          <cell r="AC732">
            <v>0</v>
          </cell>
          <cell r="AD732">
            <v>0</v>
          </cell>
          <cell r="AE732">
            <v>0</v>
          </cell>
          <cell r="AF732">
            <v>0</v>
          </cell>
          <cell r="AG732">
            <v>7682.8240200000037</v>
          </cell>
          <cell r="AH732">
            <v>17642.404110000003</v>
          </cell>
          <cell r="AI732">
            <v>27527.904130000003</v>
          </cell>
        </row>
        <row r="733">
          <cell r="A733" t="str">
            <v>RänteinÖvrYTD</v>
          </cell>
          <cell r="B733" t="str">
            <v>Eget kapital koncernen</v>
          </cell>
          <cell r="C733" t="str">
            <v>Övriga ränteintäkter</v>
          </cell>
          <cell r="D733">
            <v>858958.45282949856</v>
          </cell>
          <cell r="E733">
            <v>683427.46656614554</v>
          </cell>
          <cell r="F733">
            <v>746504.77007100498</v>
          </cell>
          <cell r="G733">
            <v>814725.33780476125</v>
          </cell>
          <cell r="H733">
            <v>711674.5925057428</v>
          </cell>
          <cell r="I733">
            <v>908849.2281739465</v>
          </cell>
          <cell r="J733">
            <v>1007482.8654358219</v>
          </cell>
          <cell r="K733">
            <v>1125791.5921310266</v>
          </cell>
          <cell r="L733">
            <v>1224027.9404558134</v>
          </cell>
          <cell r="M733">
            <v>1093300.5222425</v>
          </cell>
          <cell r="N733">
            <v>1206636.408535532</v>
          </cell>
          <cell r="O733">
            <v>1307717.6887188456</v>
          </cell>
          <cell r="P733">
            <v>1097619.1778009019</v>
          </cell>
          <cell r="Q733">
            <v>1186169.264030921</v>
          </cell>
          <cell r="R733">
            <v>1328942.6302259509</v>
          </cell>
          <cell r="S733">
            <v>1426993.8983840849</v>
          </cell>
          <cell r="T733">
            <v>1248507.3407846699</v>
          </cell>
          <cell r="U733">
            <v>295615.62300000002</v>
          </cell>
          <cell r="V733">
            <v>562065.6089300001</v>
          </cell>
          <cell r="W733">
            <v>846879.12325000018</v>
          </cell>
          <cell r="X733">
            <v>1139225.9100100002</v>
          </cell>
          <cell r="Y733">
            <v>1131778.5860100002</v>
          </cell>
          <cell r="Z733">
            <v>1156470.2742600003</v>
          </cell>
          <cell r="AA733">
            <v>1190616.2636300111</v>
          </cell>
          <cell r="AB733">
            <v>1227548.4545300021</v>
          </cell>
          <cell r="AC733">
            <v>1487429.8638800422</v>
          </cell>
          <cell r="AD733">
            <v>1721526.7370800013</v>
          </cell>
          <cell r="AE733">
            <v>1982972.9847099651</v>
          </cell>
          <cell r="AF733">
            <v>2310484.4692399744</v>
          </cell>
          <cell r="AG733">
            <v>0</v>
          </cell>
          <cell r="AH733">
            <v>0</v>
          </cell>
          <cell r="AI733">
            <v>0</v>
          </cell>
        </row>
        <row r="734">
          <cell r="A734" t="str">
            <v>RänteavKredYTD</v>
          </cell>
          <cell r="B734" t="str">
            <v>Avgår vinster som ej varit föremål för revision</v>
          </cell>
          <cell r="C734" t="str">
            <v>Ränteavgifter för utlåning till kreditinstitut</v>
          </cell>
          <cell r="D734"/>
          <cell r="E734"/>
          <cell r="F734"/>
          <cell r="G734"/>
          <cell r="H734"/>
          <cell r="I734"/>
          <cell r="J734"/>
          <cell r="K734">
            <v>0</v>
          </cell>
          <cell r="L734">
            <v>-98236.185455813189</v>
          </cell>
          <cell r="M734">
            <v>-192375.93824250015</v>
          </cell>
          <cell r="N734">
            <v>0</v>
          </cell>
          <cell r="O734">
            <v>0</v>
          </cell>
          <cell r="P734">
            <v>-103210.96480090257</v>
          </cell>
          <cell r="Q734">
            <v>-191761.05103091983</v>
          </cell>
          <cell r="R734">
            <v>0</v>
          </cell>
          <cell r="S734">
            <v>1199396.5126400001</v>
          </cell>
          <cell r="T734">
            <v>1128000</v>
          </cell>
          <cell r="U734">
            <v>0</v>
          </cell>
          <cell r="V734">
            <v>0</v>
          </cell>
          <cell r="W734">
            <v>0</v>
          </cell>
          <cell r="X734">
            <v>0</v>
          </cell>
          <cell r="Y734">
            <v>0</v>
          </cell>
          <cell r="Z734">
            <v>0</v>
          </cell>
          <cell r="AA734">
            <v>0</v>
          </cell>
          <cell r="AB734">
            <v>0</v>
          </cell>
          <cell r="AC734">
            <v>0</v>
          </cell>
          <cell r="AD734">
            <v>0</v>
          </cell>
          <cell r="AE734">
            <v>0</v>
          </cell>
          <cell r="AF734">
            <v>0</v>
          </cell>
          <cell r="AG734">
            <v>-1827.5806999999993</v>
          </cell>
          <cell r="AH734">
            <v>-3968.7832199999993</v>
          </cell>
          <cell r="AI734">
            <v>-6307.8749099999995</v>
          </cell>
        </row>
        <row r="735">
          <cell r="A735" t="str">
            <v>RäntekosAllYTD</v>
          </cell>
          <cell r="B735" t="str">
            <v>Föreslagen/antagen/fastställd utdelning</v>
          </cell>
          <cell r="C735" t="str">
            <v>Räntekostnader för inlåning från allmänheten</v>
          </cell>
          <cell r="D735"/>
          <cell r="E735"/>
          <cell r="F735"/>
          <cell r="G735"/>
          <cell r="H735"/>
          <cell r="I735"/>
          <cell r="J735"/>
          <cell r="K735">
            <v>-308112.924</v>
          </cell>
          <cell r="L735">
            <v>-308112.924</v>
          </cell>
          <cell r="M735">
            <v>0</v>
          </cell>
          <cell r="N735">
            <v>-208505.5815</v>
          </cell>
          <cell r="O735">
            <v>-313308.68099999998</v>
          </cell>
          <cell r="P735"/>
          <cell r="Q735"/>
          <cell r="R735">
            <v>-196000</v>
          </cell>
          <cell r="S735">
            <v>1199396.5126400001</v>
          </cell>
          <cell r="T735">
            <v>1128000</v>
          </cell>
          <cell r="U735">
            <v>295615.62300000002</v>
          </cell>
          <cell r="V735">
            <v>562065.6089300001</v>
          </cell>
          <cell r="W735">
            <v>846879.12325000018</v>
          </cell>
          <cell r="X735">
            <v>1139225.9100100002</v>
          </cell>
          <cell r="Y735">
            <v>1131778.5860100002</v>
          </cell>
          <cell r="Z735">
            <v>1156470.2742600003</v>
          </cell>
          <cell r="AA735">
            <v>1190616.2636300111</v>
          </cell>
          <cell r="AB735">
            <v>1227548.4545300021</v>
          </cell>
          <cell r="AC735">
            <v>1487429.8638800422</v>
          </cell>
          <cell r="AD735">
            <v>1721526.7370800013</v>
          </cell>
          <cell r="AE735">
            <v>1982972.9847099651</v>
          </cell>
          <cell r="AF735">
            <v>2310484.4692399744</v>
          </cell>
          <cell r="AG735">
            <v>-9741.9418400000013</v>
          </cell>
          <cell r="AH735">
            <v>-22525.482670000001</v>
          </cell>
          <cell r="AI735">
            <v>-36563.067900000002</v>
          </cell>
        </row>
        <row r="736">
          <cell r="A736" t="str">
            <v>InsResavYTD</v>
          </cell>
          <cell r="B736" t="str">
            <v>Eget kapital finansiella konglomeratet</v>
          </cell>
          <cell r="C736" t="str">
            <v>Kostnader för Insättningsgarantin och resolutionsavgift</v>
          </cell>
          <cell r="D736">
            <v>858958.45282949856</v>
          </cell>
          <cell r="E736">
            <v>683427.46656614554</v>
          </cell>
          <cell r="F736">
            <v>746504.77007100498</v>
          </cell>
          <cell r="G736">
            <v>814725.33780476125</v>
          </cell>
          <cell r="H736">
            <v>711674.5925057428</v>
          </cell>
          <cell r="I736">
            <v>908849.2281739465</v>
          </cell>
          <cell r="J736">
            <v>1007482.8654358219</v>
          </cell>
          <cell r="K736">
            <v>817678.66813102656</v>
          </cell>
          <cell r="L736">
            <v>817678.83100000035</v>
          </cell>
          <cell r="M736">
            <v>900924.5839999998</v>
          </cell>
          <cell r="N736">
            <v>998130.82703553198</v>
          </cell>
          <cell r="O736">
            <v>994409.00771884562</v>
          </cell>
          <cell r="P736">
            <v>994408.21299999941</v>
          </cell>
          <cell r="Q736">
            <v>994408.21300000115</v>
          </cell>
          <cell r="R736">
            <v>1132942.6302259509</v>
          </cell>
          <cell r="S736">
            <v>1112033.5673840849</v>
          </cell>
          <cell r="T736">
            <v>1142507.3407846699</v>
          </cell>
          <cell r="U736">
            <v>1142780.6867709898</v>
          </cell>
          <cell r="V736">
            <v>1299760.4978696499</v>
          </cell>
          <cell r="W736">
            <v>1296436.9492736999</v>
          </cell>
          <cell r="X736">
            <v>1296351.6624044913</v>
          </cell>
          <cell r="Y736">
            <v>31567.26228000001</v>
          </cell>
          <cell r="Z736">
            <v>29317.766330000002</v>
          </cell>
          <cell r="AA736">
            <v>32909.92371000001</v>
          </cell>
          <cell r="AB736">
            <v>30840.221610000004</v>
          </cell>
          <cell r="AC736">
            <v>72656.789439999993</v>
          </cell>
          <cell r="AD736">
            <v>80547.816159999988</v>
          </cell>
          <cell r="AE736">
            <v>87975.921750000009</v>
          </cell>
          <cell r="AF736">
            <v>114013.33226</v>
          </cell>
          <cell r="AG736">
            <v>-9535.3820699999997</v>
          </cell>
          <cell r="AH736">
            <v>-19175.301370000001</v>
          </cell>
          <cell r="AI736">
            <v>-28867.488799999999</v>
          </cell>
        </row>
        <row r="737">
          <cell r="A737" t="str">
            <v>RäntekosÖvrYTD</v>
          </cell>
          <cell r="B737" t="str">
            <v>Tillkommer</v>
          </cell>
          <cell r="C737" t="str">
            <v>Övriga räntekostnader</v>
          </cell>
          <cell r="D737">
            <v>0</v>
          </cell>
          <cell r="E737">
            <v>0</v>
          </cell>
          <cell r="F737">
            <v>0</v>
          </cell>
          <cell r="G737">
            <v>752000</v>
          </cell>
          <cell r="H737">
            <v>796000</v>
          </cell>
          <cell r="I737">
            <v>758000</v>
          </cell>
          <cell r="J737">
            <v>789000</v>
          </cell>
          <cell r="K737">
            <v>102388</v>
          </cell>
          <cell r="L737">
            <v>75250</v>
          </cell>
          <cell r="M737">
            <v>273307.83100000001</v>
          </cell>
          <cell r="N737">
            <v>140622.49299999999</v>
          </cell>
          <cell r="O737">
            <v>129757.139</v>
          </cell>
          <cell r="P737">
            <v>142878.08900000001</v>
          </cell>
          <cell r="Q737">
            <v>47624.852169999998</v>
          </cell>
          <cell r="R737">
            <v>42460.399799999999</v>
          </cell>
          <cell r="S737">
            <v>49696.855069999998</v>
          </cell>
          <cell r="T737">
            <v>22818.3</v>
          </cell>
          <cell r="U737">
            <v>-21917</v>
          </cell>
          <cell r="V737">
            <v>-20447.699000000001</v>
          </cell>
          <cell r="W737">
            <v>-21335.14399</v>
          </cell>
          <cell r="X737">
            <v>-21399.82071</v>
          </cell>
          <cell r="Y737">
            <v>-21526.510200000004</v>
          </cell>
          <cell r="Z737">
            <v>-21381.229369999997</v>
          </cell>
          <cell r="AA737">
            <v>-24401.146069999999</v>
          </cell>
          <cell r="AB737">
            <v>-23016.24962000001</v>
          </cell>
          <cell r="AC737">
            <v>-37972.476911072001</v>
          </cell>
          <cell r="AD737">
            <v>-39206.426276608006</v>
          </cell>
          <cell r="AE737">
            <v>-44653.204286607994</v>
          </cell>
          <cell r="AF737">
            <v>-47753.498075711999</v>
          </cell>
          <cell r="AG737">
            <v>-790.51800000000003</v>
          </cell>
          <cell r="AH737">
            <v>-1508.1669999999999</v>
          </cell>
          <cell r="AI737">
            <v>-2180.8843500000003</v>
          </cell>
        </row>
        <row r="738">
          <cell r="A738" t="str">
            <v>ValutaintäkterbruttoQ</v>
          </cell>
          <cell r="B738" t="str">
            <v>Solvenskapital (NPV)</v>
          </cell>
          <cell r="C738" t="str">
            <v>Totalt Räntenetto</v>
          </cell>
          <cell r="D738"/>
          <cell r="E738"/>
          <cell r="F738"/>
          <cell r="G738"/>
          <cell r="H738"/>
          <cell r="I738"/>
          <cell r="J738"/>
          <cell r="K738">
            <v>1241655.842100865</v>
          </cell>
          <cell r="L738">
            <v>1226095.0568409627</v>
          </cell>
          <cell r="M738">
            <v>2132552.0699999998</v>
          </cell>
          <cell r="N738">
            <v>2380023.0090000001</v>
          </cell>
          <cell r="O738">
            <v>2339638.287</v>
          </cell>
          <cell r="P738">
            <v>2474200</v>
          </cell>
          <cell r="Q738">
            <v>2563000</v>
          </cell>
          <cell r="R738">
            <v>2536000</v>
          </cell>
          <cell r="S738">
            <v>2522862.966</v>
          </cell>
          <cell r="T738">
            <v>1091000</v>
          </cell>
          <cell r="U738">
            <v>-13926</v>
          </cell>
          <cell r="V738">
            <v>-12417.828860000001</v>
          </cell>
          <cell r="W738">
            <v>-11150.802590000003</v>
          </cell>
          <cell r="X738">
            <v>-11325.995049999998</v>
          </cell>
          <cell r="Y738">
            <v>31567.26228000001</v>
          </cell>
          <cell r="Z738">
            <v>29317.766330000002</v>
          </cell>
          <cell r="AA738">
            <v>32909.92371000001</v>
          </cell>
          <cell r="AB738">
            <v>30840.221610000004</v>
          </cell>
          <cell r="AC738">
            <v>72656.789439999993</v>
          </cell>
          <cell r="AD738">
            <v>80547.816159999988</v>
          </cell>
          <cell r="AE738">
            <v>87975.921750000009</v>
          </cell>
          <cell r="AF738">
            <v>114013.33226</v>
          </cell>
          <cell r="AG738">
            <v>247346.30787999992</v>
          </cell>
          <cell r="AH738">
            <v>128869.46822999998</v>
          </cell>
          <cell r="AI738">
            <v>114599.28397000002</v>
          </cell>
        </row>
        <row r="739">
          <cell r="A739" t="str">
            <v>Förlagslån</v>
          </cell>
          <cell r="B739" t="str">
            <v>Not 5 - Utlåning till allmänheten (kSEK)</v>
          </cell>
          <cell r="C739" t="str">
            <v>Övriga provisionskostnader</v>
          </cell>
          <cell r="D739"/>
          <cell r="E739"/>
          <cell r="F739"/>
          <cell r="G739"/>
          <cell r="H739"/>
          <cell r="I739"/>
          <cell r="J739"/>
          <cell r="K739">
            <v>78488.276991999999</v>
          </cell>
          <cell r="L739">
            <v>83144</v>
          </cell>
          <cell r="M739">
            <v>93471</v>
          </cell>
          <cell r="N739">
            <v>86905.786999999997</v>
          </cell>
          <cell r="O739">
            <v>92190</v>
          </cell>
          <cell r="P739">
            <v>96000</v>
          </cell>
          <cell r="Q739">
            <v>99000</v>
          </cell>
          <cell r="R739">
            <v>99000</v>
          </cell>
          <cell r="S739">
            <v>2980.0309999999999</v>
          </cell>
          <cell r="T739">
            <v>77000</v>
          </cell>
          <cell r="U739">
            <v>-11010.549409999512</v>
          </cell>
          <cell r="V739">
            <v>-12196.950599998032</v>
          </cell>
          <cell r="W739">
            <v>-9923.6199700014986</v>
          </cell>
          <cell r="X739">
            <v>-15904.627830001351</v>
          </cell>
          <cell r="Y739">
            <v>-17702.797487323536</v>
          </cell>
          <cell r="Z739">
            <v>-13438.156598222908</v>
          </cell>
          <cell r="AA739">
            <v>-12130.424226423289</v>
          </cell>
          <cell r="AB739">
            <v>-12789.858268026292</v>
          </cell>
          <cell r="AC739">
            <v>-13119.170982844473</v>
          </cell>
          <cell r="AD739">
            <v>-14136.055730344902</v>
          </cell>
          <cell r="AE739">
            <v>-14201.112779510797</v>
          </cell>
          <cell r="AF739">
            <v>-15523.749339995775</v>
          </cell>
          <cell r="AG739">
            <v>-20011.385463193074</v>
          </cell>
          <cell r="AH739">
            <v>-23950.429123196227</v>
          </cell>
          <cell r="AI739">
            <v>-19944.933183198882</v>
          </cell>
        </row>
        <row r="740">
          <cell r="A740" t="str">
            <v>KlientmedelsfordrNot1</v>
          </cell>
          <cell r="B740" t="str">
            <v>Avgår</v>
          </cell>
          <cell r="C740" t="str">
            <v>Not 4 - Utlåning till kreditinstitut (kSEK)</v>
          </cell>
          <cell r="T740">
            <v>1199396.5126400001</v>
          </cell>
          <cell r="U740">
            <v>-46853.549409999512</v>
          </cell>
          <cell r="V740">
            <v>-45062.478459998034</v>
          </cell>
          <cell r="W740">
            <v>-42409.566550001502</v>
          </cell>
          <cell r="X740">
            <v>-48630.443590001349</v>
          </cell>
          <cell r="Y740">
            <v>-50695.30768732354</v>
          </cell>
          <cell r="Z740">
            <v>-48963.158758222911</v>
          </cell>
          <cell r="AA740">
            <v>-50458.856696423289</v>
          </cell>
          <cell r="AB740">
            <v>-49851.131818026304</v>
          </cell>
          <cell r="AC740">
            <v>-69776.105223916471</v>
          </cell>
          <cell r="AD740">
            <v>-74846.063256952912</v>
          </cell>
          <cell r="AE740">
            <v>-79707.62665611878</v>
          </cell>
          <cell r="AF740">
            <v>-87940.141415707767</v>
          </cell>
          <cell r="AG740">
            <v>-128743.32793762907</v>
          </cell>
          <cell r="AH740">
            <v>-106310.95637650415</v>
          </cell>
          <cell r="AI740">
            <v>-98838.979116506875</v>
          </cell>
        </row>
        <row r="741">
          <cell r="A741" t="str">
            <v>KlientmedelsfordrNot1</v>
          </cell>
          <cell r="B741" t="str">
            <v>Ytterligare värdejusteringar</v>
          </cell>
          <cell r="C741" t="str">
            <v>Klientmedelsfordringar</v>
          </cell>
          <cell r="D741"/>
          <cell r="E741"/>
          <cell r="F741"/>
          <cell r="G741"/>
          <cell r="H741"/>
          <cell r="I741"/>
          <cell r="J741"/>
          <cell r="K741"/>
          <cell r="L741"/>
          <cell r="M741"/>
          <cell r="N741"/>
          <cell r="O741"/>
          <cell r="P741"/>
          <cell r="Q741"/>
          <cell r="R741"/>
          <cell r="S741"/>
          <cell r="T741">
            <v>1199396.5126400001</v>
          </cell>
          <cell r="U741">
            <v>1128000</v>
          </cell>
          <cell r="V741">
            <v>1206263.5030100001</v>
          </cell>
          <cell r="W741">
            <v>1327528.8911600001</v>
          </cell>
          <cell r="X741">
            <v>1575238.9713000001</v>
          </cell>
          <cell r="Y741">
            <v>1568625.2608099999</v>
          </cell>
          <cell r="Z741">
            <v>1542052.03406</v>
          </cell>
          <cell r="AA741">
            <v>1369048.94878</v>
          </cell>
          <cell r="AB741">
            <v>1420534.58574</v>
          </cell>
          <cell r="AC741">
            <v>1879789.8118400001</v>
          </cell>
          <cell r="AD741">
            <v>2096822.8340100001</v>
          </cell>
          <cell r="AE741">
            <v>1521481.81745</v>
          </cell>
          <cell r="AF741">
            <v>1630024.9868399999</v>
          </cell>
          <cell r="AG741">
            <v>1578622.4395900001</v>
          </cell>
          <cell r="AH741">
            <v>1468470.07112</v>
          </cell>
          <cell r="AI741">
            <v>1480435.29159</v>
          </cell>
        </row>
        <row r="742">
          <cell r="A742" t="str">
            <v>KlientmedelsskuldNot1</v>
          </cell>
          <cell r="B742" t="str">
            <v>Immateriella anläggningstillgångar</v>
          </cell>
          <cell r="C742" t="str">
            <v>Klientmedelsskulder</v>
          </cell>
          <cell r="D742">
            <v>-22544.999650000012</v>
          </cell>
          <cell r="E742">
            <v>9085452.2630000003</v>
          </cell>
          <cell r="F742">
            <v>8991992.254999999</v>
          </cell>
          <cell r="G742">
            <v>8388763.1409999989</v>
          </cell>
          <cell r="H742">
            <v>4534844.8020000001</v>
          </cell>
          <cell r="I742">
            <v>4841671.9879999999</v>
          </cell>
          <cell r="J742">
            <v>7577740.3346799994</v>
          </cell>
          <cell r="K742">
            <v>5629228.58452</v>
          </cell>
          <cell r="L742">
            <v>1701391.496</v>
          </cell>
          <cell r="M742">
            <v>2781522.0480000004</v>
          </cell>
          <cell r="N742">
            <v>4245053.6239999998</v>
          </cell>
          <cell r="O742">
            <v>1946466.9680000003</v>
          </cell>
          <cell r="P742">
            <v>1582561.656</v>
          </cell>
          <cell r="Q742">
            <v>2082820.1369999996</v>
          </cell>
          <cell r="R742">
            <v>1758674.0582900001</v>
          </cell>
          <cell r="S742">
            <v>1578653.4671899998</v>
          </cell>
          <cell r="T742">
            <v>1199396.5126400001</v>
          </cell>
          <cell r="U742">
            <v>1128000</v>
          </cell>
          <cell r="V742">
            <v>1206263.5030100001</v>
          </cell>
          <cell r="W742">
            <v>1327528.8911600001</v>
          </cell>
          <cell r="X742">
            <v>1575238.9713000001</v>
          </cell>
          <cell r="Y742">
            <v>1568625.2608099999</v>
          </cell>
          <cell r="Z742">
            <v>1542052.03406</v>
          </cell>
          <cell r="AA742">
            <v>1369048.94878</v>
          </cell>
          <cell r="AB742">
            <v>1420534.58574</v>
          </cell>
          <cell r="AC742">
            <v>1879789.8118400001</v>
          </cell>
          <cell r="AD742">
            <v>2096822.8340100001</v>
          </cell>
          <cell r="AE742">
            <v>1521481.81745</v>
          </cell>
          <cell r="AF742">
            <v>1630024.9868399999</v>
          </cell>
          <cell r="AG742">
            <v>1578622.4395900001</v>
          </cell>
          <cell r="AH742">
            <v>1468470.07112</v>
          </cell>
          <cell r="AI742">
            <v>1480435.29159</v>
          </cell>
        </row>
        <row r="743">
          <cell r="A743" t="str">
            <v>LikvNot1</v>
          </cell>
          <cell r="B743" t="str">
            <v>Uppskjutna skattefordringar</v>
          </cell>
          <cell r="C743" t="str">
            <v>Likvida medel</v>
          </cell>
          <cell r="D743"/>
          <cell r="E743">
            <v>9085452.2630000003</v>
          </cell>
          <cell r="F743">
            <v>8991992.254999999</v>
          </cell>
          <cell r="G743">
            <v>8388763.1409999989</v>
          </cell>
          <cell r="H743">
            <v>4534844.8020000001</v>
          </cell>
          <cell r="I743">
            <v>4841671.9879999999</v>
          </cell>
          <cell r="J743">
            <v>7577740.3346799994</v>
          </cell>
          <cell r="K743">
            <v>5629228.58452</v>
          </cell>
          <cell r="L743">
            <v>1701391.496</v>
          </cell>
          <cell r="M743">
            <v>2781522.0480000004</v>
          </cell>
          <cell r="N743">
            <v>4245053.6239999998</v>
          </cell>
          <cell r="O743">
            <v>1946466.9680000003</v>
          </cell>
          <cell r="P743">
            <v>1582561.656</v>
          </cell>
          <cell r="Q743">
            <v>2082820.1369999996</v>
          </cell>
          <cell r="R743">
            <v>1758674.0582900001</v>
          </cell>
          <cell r="S743">
            <v>1578653.4671899998</v>
          </cell>
          <cell r="T743">
            <v>1730891.7770499995</v>
          </cell>
          <cell r="U743">
            <v>2125431.1295500016</v>
          </cell>
          <cell r="V743">
            <v>1851899.3597299997</v>
          </cell>
          <cell r="W743">
            <v>2021458.2957399997</v>
          </cell>
          <cell r="X743">
            <v>3820751.9495599992</v>
          </cell>
          <cell r="Y743">
            <v>2591638.2295099995</v>
          </cell>
          <cell r="Z743">
            <v>2239790.9542399985</v>
          </cell>
          <cell r="AA743">
            <v>2473623.294410001</v>
          </cell>
          <cell r="AB743">
            <v>3105994.1794500002</v>
          </cell>
          <cell r="AC743">
            <v>2355500.8243699996</v>
          </cell>
          <cell r="AD743">
            <v>2717834.311900002</v>
          </cell>
          <cell r="AE743">
            <v>1567220.5700899996</v>
          </cell>
          <cell r="AF743">
            <v>3699964.6339200009</v>
          </cell>
          <cell r="AG743">
            <v>5025718.5396100003</v>
          </cell>
          <cell r="AH743">
            <v>3103027.3516300018</v>
          </cell>
          <cell r="AI743">
            <v>5238118.3664399981</v>
          </cell>
        </row>
        <row r="744">
          <cell r="A744" t="str">
            <v>SäkerhetNot1</v>
          </cell>
          <cell r="B744" t="str">
            <v>Total kapitalbas</v>
          </cell>
          <cell r="C744" t="str">
            <v>varav ställda som säkerhet</v>
          </cell>
          <cell r="D744">
            <v>836413.45317949855</v>
          </cell>
          <cell r="E744">
            <v>0</v>
          </cell>
          <cell r="F744">
            <v>0</v>
          </cell>
          <cell r="G744">
            <v>0</v>
          </cell>
          <cell r="H744">
            <v>752000</v>
          </cell>
          <cell r="I744">
            <v>796000</v>
          </cell>
          <cell r="J744">
            <v>758000</v>
          </cell>
          <cell r="K744">
            <v>789000</v>
          </cell>
          <cell r="L744">
            <v>102388</v>
          </cell>
          <cell r="M744">
            <v>75250</v>
          </cell>
          <cell r="N744">
            <v>273307.83100000001</v>
          </cell>
          <cell r="O744">
            <v>140622.49299999999</v>
          </cell>
          <cell r="P744">
            <v>129757.139</v>
          </cell>
          <cell r="Q744">
            <v>142878.08900000001</v>
          </cell>
          <cell r="R744">
            <v>47624.852169999998</v>
          </cell>
          <cell r="S744">
            <v>42460.399799999999</v>
          </cell>
          <cell r="T744">
            <v>49696.855069999998</v>
          </cell>
          <cell r="U744">
            <v>22818.3</v>
          </cell>
          <cell r="V744">
            <v>23027.564999999999</v>
          </cell>
          <cell r="W744">
            <v>23809.382000000001</v>
          </cell>
          <cell r="X744">
            <v>23867.835999999999</v>
          </cell>
          <cell r="Y744">
            <v>239409.106</v>
          </cell>
          <cell r="Z744">
            <v>25430.878239999998</v>
          </cell>
          <cell r="AA744">
            <v>27614.714</v>
          </cell>
          <cell r="AB744">
            <v>29104.523000000001</v>
          </cell>
          <cell r="AC744">
            <v>79887.930489999999</v>
          </cell>
          <cell r="AD744">
            <v>47803.372620000002</v>
          </cell>
          <cell r="AE744">
            <v>25381.109329999999</v>
          </cell>
          <cell r="AF744">
            <v>25375.781780000001</v>
          </cell>
          <cell r="AG744">
            <v>25291.495999999999</v>
          </cell>
          <cell r="AH744">
            <v>227832.74961999999</v>
          </cell>
          <cell r="AI744">
            <v>428794.43303000001</v>
          </cell>
        </row>
        <row r="745">
          <cell r="A745" t="str">
            <v>UKKFNot2</v>
          </cell>
          <cell r="B745" t="str">
            <v>Underkontosaldo KF</v>
          </cell>
          <cell r="C745" t="str">
            <v>Not 5 - Utlåning till allmänheten (kSEK)</v>
          </cell>
          <cell r="P745">
            <v>575114.15063000401</v>
          </cell>
          <cell r="Q745">
            <v>797099.0498999994</v>
          </cell>
          <cell r="R745">
            <v>996843.42986999743</v>
          </cell>
          <cell r="S745">
            <v>0</v>
          </cell>
          <cell r="T745">
            <v>2980.0309999999999</v>
          </cell>
          <cell r="U745">
            <v>-21917</v>
          </cell>
          <cell r="V745">
            <v>-20447.699000000001</v>
          </cell>
          <cell r="W745">
            <v>-21335.14399</v>
          </cell>
          <cell r="X745">
            <v>-21399.82071</v>
          </cell>
          <cell r="Y745">
            <v>-21526.510200000004</v>
          </cell>
          <cell r="Z745">
            <v>-21381.229369999997</v>
          </cell>
          <cell r="AA745">
            <v>-24401.146069999999</v>
          </cell>
          <cell r="AB745">
            <v>-23016.24962000001</v>
          </cell>
          <cell r="AC745">
            <v>-37972.476911072001</v>
          </cell>
          <cell r="AD745">
            <v>-39206.426276608006</v>
          </cell>
          <cell r="AE745">
            <v>-44653.204286607994</v>
          </cell>
          <cell r="AF745">
            <v>-47753.498075711999</v>
          </cell>
          <cell r="AG745">
            <v>-76642.57840443599</v>
          </cell>
          <cell r="AH745">
            <v>-52839.965013307963</v>
          </cell>
          <cell r="AI745">
            <v>-52133.207353307997</v>
          </cell>
        </row>
        <row r="746">
          <cell r="A746" t="str">
            <v>StabeloNot2</v>
          </cell>
          <cell r="B746" t="str">
            <v>Kapitalbas per sektor</v>
          </cell>
          <cell r="C746" t="str">
            <v>Not 5 - Utlåning till allmänheten (kSEK)</v>
          </cell>
          <cell r="P746">
            <v>0</v>
          </cell>
          <cell r="Q746">
            <v>0</v>
          </cell>
          <cell r="R746">
            <v>0</v>
          </cell>
          <cell r="S746">
            <v>43175.860999999997</v>
          </cell>
          <cell r="T746">
            <v>2980.0309999999999</v>
          </cell>
          <cell r="U746">
            <v>-13926</v>
          </cell>
          <cell r="V746">
            <v>-12417.828860000001</v>
          </cell>
          <cell r="W746">
            <v>-11150.802590000003</v>
          </cell>
          <cell r="X746">
            <v>-11325.995049999998</v>
          </cell>
          <cell r="Y746">
            <v>-11466</v>
          </cell>
          <cell r="Z746">
            <v>-14143.772790000003</v>
          </cell>
          <cell r="AA746">
            <v>-13927.286399999997</v>
          </cell>
          <cell r="AB746">
            <v>-14045.023930000001</v>
          </cell>
          <cell r="AC746">
            <v>-18684.457329999997</v>
          </cell>
          <cell r="AD746">
            <v>-21503.581249999999</v>
          </cell>
          <cell r="AE746">
            <v>-20853.30958999999</v>
          </cell>
          <cell r="AF746">
            <v>-24662.893999999997</v>
          </cell>
          <cell r="AG746">
            <v>-32089.364070000007</v>
          </cell>
          <cell r="AH746">
            <v>-29520.56223999997</v>
          </cell>
          <cell r="AI746">
            <v>-26760.838579999989</v>
          </cell>
        </row>
        <row r="747">
          <cell r="A747" t="str">
            <v>TranskostQ</v>
          </cell>
          <cell r="B747" t="str">
            <v>Kapitalbas för reglerade enheter inom försäkringssektorn</v>
          </cell>
          <cell r="C747" t="str">
            <v>Befarade kreditförluster VP-kredit</v>
          </cell>
          <cell r="D747"/>
          <cell r="E747"/>
          <cell r="F747"/>
          <cell r="G747"/>
          <cell r="H747"/>
          <cell r="I747"/>
          <cell r="J747"/>
          <cell r="K747">
            <v>1445776</v>
          </cell>
          <cell r="L747">
            <v>1426930.1328409626</v>
          </cell>
          <cell r="M747">
            <v>2415298.9749999996</v>
          </cell>
          <cell r="N747">
            <v>2578374.0525000002</v>
          </cell>
          <cell r="O747">
            <v>2481828.6060000001</v>
          </cell>
          <cell r="P747">
            <v>8749022.4663699958</v>
          </cell>
          <cell r="Q747">
            <v>8760273.7081000004</v>
          </cell>
          <cell r="R747">
            <v>8920012.3631300014</v>
          </cell>
          <cell r="S747">
            <v>9463407.574409999</v>
          </cell>
          <cell r="T747">
            <v>9775918.3184000012</v>
          </cell>
          <cell r="U747">
            <v>-21917</v>
          </cell>
          <cell r="V747">
            <v>-20447.699000000001</v>
          </cell>
          <cell r="W747">
            <v>-21335.14399</v>
          </cell>
          <cell r="X747">
            <v>8547.9580000000005</v>
          </cell>
          <cell r="Y747">
            <v>8661.4680000000008</v>
          </cell>
          <cell r="Z747">
            <v>7392.26</v>
          </cell>
          <cell r="AA747">
            <v>7712.4429120000104</v>
          </cell>
          <cell r="AB747">
            <v>7477.0376999999999</v>
          </cell>
          <cell r="AC747">
            <v>6621.47</v>
          </cell>
          <cell r="AD747">
            <v>7003.6845289818002</v>
          </cell>
          <cell r="AE747">
            <v>7059.8239999999996</v>
          </cell>
          <cell r="AF747">
            <v>7223.4100924999802</v>
          </cell>
          <cell r="AG747">
            <v>8188.6006647999802</v>
          </cell>
          <cell r="AH747">
            <v>4100.6258144376397</v>
          </cell>
          <cell r="AI747">
            <v>4613.6769700000004</v>
          </cell>
        </row>
        <row r="748">
          <cell r="A748" t="str">
            <v>BetalförmprovQ</v>
          </cell>
          <cell r="B748" t="str">
            <v>Kapitalbas för reglerade enheter inom bank- och värdepapperssektorn</v>
          </cell>
          <cell r="C748" t="str">
            <v>Befarade kreditförluster Bolån</v>
          </cell>
          <cell r="D748"/>
          <cell r="E748"/>
          <cell r="F748"/>
          <cell r="G748"/>
          <cell r="H748"/>
          <cell r="I748"/>
          <cell r="J748"/>
          <cell r="K748">
            <v>653471</v>
          </cell>
          <cell r="L748">
            <v>654653</v>
          </cell>
          <cell r="M748">
            <v>661863.33700000006</v>
          </cell>
          <cell r="N748">
            <v>833597</v>
          </cell>
          <cell r="O748">
            <v>881689.99999999988</v>
          </cell>
          <cell r="P748">
            <v>4288129.4513699962</v>
          </cell>
          <cell r="Q748">
            <v>4104067.1441000002</v>
          </cell>
          <cell r="R748">
            <v>3925589.6341300011</v>
          </cell>
          <cell r="S748">
            <v>4178966.0874099992</v>
          </cell>
          <cell r="T748">
            <v>7960.7349999999997</v>
          </cell>
          <cell r="U748">
            <v>-13926</v>
          </cell>
          <cell r="V748">
            <v>-12417.828860000001</v>
          </cell>
          <cell r="W748">
            <v>-11150.802590000003</v>
          </cell>
          <cell r="X748">
            <v>3132.9850000000001</v>
          </cell>
          <cell r="Y748">
            <v>4201.5240000000003</v>
          </cell>
          <cell r="Z748">
            <v>2718.3539999999998</v>
          </cell>
          <cell r="AA748">
            <v>2844.6080000000002</v>
          </cell>
          <cell r="AB748">
            <v>2766.24505</v>
          </cell>
          <cell r="AC748">
            <v>3075.7269999999999</v>
          </cell>
          <cell r="AD748">
            <v>7633.8329999999996</v>
          </cell>
          <cell r="AE748">
            <v>7988.9449999999997</v>
          </cell>
          <cell r="AF748">
            <v>6841.1251212999796</v>
          </cell>
          <cell r="AG748">
            <v>4441.2737868999802</v>
          </cell>
          <cell r="AH748">
            <v>4527.4286889754403</v>
          </cell>
          <cell r="AI748">
            <v>4534.0652399999999</v>
          </cell>
        </row>
        <row r="749">
          <cell r="A749" t="str">
            <v>BefKreditförlNot2</v>
          </cell>
          <cell r="B749" t="str">
            <v>Check</v>
          </cell>
          <cell r="C749" t="str">
            <v>Totala befarade kreditförluster</v>
          </cell>
          <cell r="D749">
            <v>836413.45317949855</v>
          </cell>
          <cell r="E749">
            <v>660284.17691614549</v>
          </cell>
          <cell r="F749">
            <v>722568.82442100497</v>
          </cell>
          <cell r="G749">
            <v>788734.23515476123</v>
          </cell>
          <cell r="H749">
            <v>683667.65250574285</v>
          </cell>
          <cell r="I749">
            <v>0</v>
          </cell>
          <cell r="J749">
            <v>0</v>
          </cell>
          <cell r="K749">
            <v>0</v>
          </cell>
          <cell r="L749">
            <v>0</v>
          </cell>
          <cell r="M749">
            <v>0</v>
          </cell>
          <cell r="N749">
            <v>0</v>
          </cell>
          <cell r="O749">
            <v>0</v>
          </cell>
          <cell r="P749">
            <v>0</v>
          </cell>
          <cell r="Q749">
            <v>0</v>
          </cell>
          <cell r="R749">
            <v>0</v>
          </cell>
          <cell r="S749">
            <v>0</v>
          </cell>
          <cell r="T749">
            <v>7960.7349999999997</v>
          </cell>
          <cell r="U749">
            <v>10417.844999999999</v>
          </cell>
          <cell r="V749">
            <v>11144.174999999999</v>
          </cell>
          <cell r="W749">
            <v>11584.614</v>
          </cell>
          <cell r="X749">
            <v>11680.943000000001</v>
          </cell>
          <cell r="Y749">
            <v>12862.992000000002</v>
          </cell>
          <cell r="Z749">
            <v>10110.614</v>
          </cell>
          <cell r="AA749">
            <v>10557.05091200001</v>
          </cell>
          <cell r="AB749">
            <v>10243.28275</v>
          </cell>
          <cell r="AC749">
            <v>9697.1970000000001</v>
          </cell>
          <cell r="AD749">
            <v>14637.5175289818</v>
          </cell>
          <cell r="AE749">
            <v>15048.769</v>
          </cell>
          <cell r="AF749">
            <v>14064.53521379996</v>
          </cell>
          <cell r="AG749">
            <v>12629.874451699961</v>
          </cell>
          <cell r="AH749">
            <v>8628.054503413081</v>
          </cell>
          <cell r="AI749">
            <v>9147.7422100000003</v>
          </cell>
        </row>
        <row r="750">
          <cell r="A750" t="str">
            <v>FörändrBefKredFörlNot2</v>
          </cell>
          <cell r="C750" t="str">
            <v>Förändring av befarade kreditförluster (YTD)</v>
          </cell>
          <cell r="I750">
            <v>0</v>
          </cell>
          <cell r="J750">
            <v>0</v>
          </cell>
          <cell r="K750">
            <v>0</v>
          </cell>
          <cell r="L750">
            <v>0</v>
          </cell>
          <cell r="M750">
            <v>0</v>
          </cell>
          <cell r="N750">
            <v>0</v>
          </cell>
          <cell r="O750">
            <v>0</v>
          </cell>
          <cell r="P750">
            <v>0</v>
          </cell>
          <cell r="Q750">
            <v>0</v>
          </cell>
          <cell r="R750">
            <v>0</v>
          </cell>
          <cell r="S750">
            <v>0</v>
          </cell>
          <cell r="T750">
            <v>-7960.7349999999997</v>
          </cell>
          <cell r="U750">
            <v>522.92100000000028</v>
          </cell>
          <cell r="V750">
            <v>-203.40899999999965</v>
          </cell>
          <cell r="W750">
            <v>-643.84799999999996</v>
          </cell>
          <cell r="X750">
            <v>-740.1770000000015</v>
          </cell>
          <cell r="Y750">
            <v>-1182.0490000000009</v>
          </cell>
          <cell r="Z750">
            <v>1570.3290000000015</v>
          </cell>
          <cell r="AA750">
            <v>1123.8920879999914</v>
          </cell>
          <cell r="AB750">
            <v>1437.6602500000008</v>
          </cell>
          <cell r="AC750">
            <v>546.08575000000019</v>
          </cell>
          <cell r="AD750">
            <v>-4394.2347789817995</v>
          </cell>
          <cell r="AE750">
            <v>-4805.4862499999999</v>
          </cell>
          <cell r="AF750">
            <v>-3821.2524637999595</v>
          </cell>
          <cell r="AG750">
            <v>1434.6607620999985</v>
          </cell>
          <cell r="AH750">
            <v>5436.4807103868789</v>
          </cell>
          <cell r="AI750">
            <v>4916.7930037999595</v>
          </cell>
        </row>
        <row r="751">
          <cell r="A751" t="str">
            <v>RänteinAllQ</v>
          </cell>
          <cell r="B751" t="str">
            <v>Kapitalkrav per sektor</v>
          </cell>
          <cell r="C751" t="str">
            <v>Ränteintäkter från utlåning till allmänheten</v>
          </cell>
          <cell r="Q751">
            <v>575114.15063000401</v>
          </cell>
          <cell r="R751">
            <v>797099.0498999994</v>
          </cell>
          <cell r="S751">
            <v>6466070.1909999996</v>
          </cell>
          <cell r="T751">
            <v>6676649.6519999998</v>
          </cell>
          <cell r="U751">
            <v>6624166.4359999998</v>
          </cell>
          <cell r="V751">
            <v>6713883.267</v>
          </cell>
          <cell r="W751">
            <v>6979270.2110000001</v>
          </cell>
          <cell r="X751">
            <v>7319307.9699999997</v>
          </cell>
          <cell r="Y751">
            <v>7774184.7419999996</v>
          </cell>
          <cell r="Z751">
            <v>8474862.0150000006</v>
          </cell>
          <cell r="AA751">
            <v>8935879.3450000007</v>
          </cell>
          <cell r="AB751">
            <v>9362631.2249999996</v>
          </cell>
          <cell r="AC751">
            <v>9433002.8809999991</v>
          </cell>
          <cell r="AD751">
            <v>9868720.8819999993</v>
          </cell>
          <cell r="AE751">
            <v>10128648.472999999</v>
          </cell>
          <cell r="AF751">
            <v>10634108.117000001</v>
          </cell>
          <cell r="AG751">
            <v>90593.920900000026</v>
          </cell>
          <cell r="AH751">
            <v>95317.846839999998</v>
          </cell>
          <cell r="AI751">
            <v>99699.808139999979</v>
          </cell>
        </row>
        <row r="752">
          <cell r="A752" t="str">
            <v>UKKFNot2</v>
          </cell>
          <cell r="B752" t="str">
            <v>Kapitalkrav för reglerade enheter inom försäkringssektorn</v>
          </cell>
          <cell r="C752" t="str">
            <v>Underkontosaldo KF</v>
          </cell>
          <cell r="D752"/>
          <cell r="E752"/>
          <cell r="F752"/>
          <cell r="G752"/>
          <cell r="H752"/>
          <cell r="I752"/>
          <cell r="J752"/>
          <cell r="K752">
            <v>798380.89372547495</v>
          </cell>
          <cell r="L752">
            <v>792969.48936184659</v>
          </cell>
          <cell r="M752">
            <v>1341768.6769999999</v>
          </cell>
          <cell r="N752">
            <v>1491672.138</v>
          </cell>
          <cell r="O752">
            <v>1431623.8959999999</v>
          </cell>
          <cell r="P752">
            <v>1513300</v>
          </cell>
          <cell r="Q752">
            <v>575114.15063000401</v>
          </cell>
          <cell r="R752">
            <v>797099.0498999994</v>
          </cell>
          <cell r="S752">
            <v>996843.42986999743</v>
          </cell>
          <cell r="T752">
            <v>0</v>
          </cell>
          <cell r="U752">
            <v>569187.16978999902</v>
          </cell>
          <cell r="V752">
            <v>784964.50100000005</v>
          </cell>
          <cell r="W752">
            <v>859572.72600000002</v>
          </cell>
          <cell r="X752">
            <v>0</v>
          </cell>
          <cell r="Y752">
            <v>484049.59503999999</v>
          </cell>
          <cell r="Z752">
            <v>704903.69062000106</v>
          </cell>
          <cell r="AA752">
            <v>853379.07988999796</v>
          </cell>
          <cell r="AB752">
            <v>0</v>
          </cell>
          <cell r="AC752">
            <v>1146599.7509999999</v>
          </cell>
          <cell r="AD752">
            <v>1095537.0189499999</v>
          </cell>
          <cell r="AE752">
            <v>1123532.18493</v>
          </cell>
          <cell r="AF752">
            <v>0</v>
          </cell>
          <cell r="AG752">
            <v>912179.56613000005</v>
          </cell>
          <cell r="AH752">
            <v>1224234.7727000001</v>
          </cell>
          <cell r="AI752">
            <v>1436249.527</v>
          </cell>
        </row>
        <row r="753">
          <cell r="A753" t="str">
            <v>StabeloNot2</v>
          </cell>
          <cell r="B753" t="str">
            <v>Kapitalkrav för reglerade enheter inom bank- och värdepapperssektorn</v>
          </cell>
          <cell r="C753" t="str">
            <v>Stabelokredit</v>
          </cell>
          <cell r="D753"/>
          <cell r="E753"/>
          <cell r="F753"/>
          <cell r="G753"/>
          <cell r="H753"/>
          <cell r="I753"/>
          <cell r="J753"/>
          <cell r="K753">
            <v>457885.10915000003</v>
          </cell>
          <cell r="L753">
            <v>495389.19416000007</v>
          </cell>
          <cell r="M753">
            <v>616744.16876000003</v>
          </cell>
          <cell r="N753">
            <v>562254.57328000001</v>
          </cell>
          <cell r="O753">
            <v>597411.64</v>
          </cell>
          <cell r="P753">
            <v>651300</v>
          </cell>
          <cell r="Q753">
            <v>0</v>
          </cell>
          <cell r="R753">
            <v>0</v>
          </cell>
          <cell r="S753">
            <v>0</v>
          </cell>
          <cell r="T753">
            <v>43175.860999999997</v>
          </cell>
          <cell r="U753">
            <v>70636.591</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row>
        <row r="754">
          <cell r="A754" t="str">
            <v>RestUtlNot2</v>
          </cell>
          <cell r="B754" t="str">
            <v xml:space="preserve">   varav tillkommande buffertkrav</v>
          </cell>
          <cell r="C754" t="str">
            <v>Resterande del av utlåning till allmänheten (netto efter bef kundförluster)</v>
          </cell>
          <cell r="D754"/>
          <cell r="E754"/>
          <cell r="F754"/>
          <cell r="G754"/>
          <cell r="H754"/>
          <cell r="I754"/>
          <cell r="J754"/>
          <cell r="K754">
            <v>137355.10915</v>
          </cell>
          <cell r="L754">
            <v>145502.60816000003</v>
          </cell>
          <cell r="M754">
            <v>186941.16876</v>
          </cell>
          <cell r="N754">
            <v>173811.57328000001</v>
          </cell>
          <cell r="O754">
            <v>184380.64</v>
          </cell>
          <cell r="P754">
            <v>216500</v>
          </cell>
          <cell r="Q754">
            <v>8749022.4663699958</v>
          </cell>
          <cell r="R754">
            <v>8760273.7081000004</v>
          </cell>
          <cell r="S754">
            <v>8920012.3631300014</v>
          </cell>
          <cell r="T754">
            <v>9463407.574409999</v>
          </cell>
          <cell r="U754">
            <v>9775918.3184000012</v>
          </cell>
          <cell r="V754">
            <v>9874964.9580100011</v>
          </cell>
          <cell r="W754">
            <v>10127748.958430002</v>
          </cell>
          <cell r="X754">
            <v>10338638.569120001</v>
          </cell>
          <cell r="Y754">
            <v>11084039.582080003</v>
          </cell>
          <cell r="Z754">
            <v>11334687.078289997</v>
          </cell>
          <cell r="AA754">
            <v>11981484.80803</v>
          </cell>
          <cell r="AB754">
            <v>13105745.265110003</v>
          </cell>
          <cell r="AC754">
            <v>12662420.652740002</v>
          </cell>
          <cell r="AD754">
            <v>13994794.944910001</v>
          </cell>
          <cell r="AE754">
            <v>15102940.296389997</v>
          </cell>
          <cell r="AF754">
            <v>16287090.21219</v>
          </cell>
          <cell r="AG754">
            <v>17414545.276229996</v>
          </cell>
          <cell r="AH754">
            <v>18480749.752890002</v>
          </cell>
          <cell r="AI754">
            <v>19317627.564049996</v>
          </cell>
        </row>
        <row r="755">
          <cell r="A755" t="str">
            <v>UtlVPNot2</v>
          </cell>
          <cell r="B755" t="str">
            <v xml:space="preserve">   varav tillkommande Pelare 2-krav</v>
          </cell>
          <cell r="C755" t="str">
            <v>Utlåning med värdepapper som säkerhet  (netto efter bef kundförluster)</v>
          </cell>
          <cell r="D755"/>
          <cell r="E755"/>
          <cell r="F755"/>
          <cell r="G755"/>
          <cell r="H755"/>
          <cell r="I755"/>
          <cell r="J755"/>
          <cell r="K755">
            <v>11000</v>
          </cell>
          <cell r="L755">
            <v>11000</v>
          </cell>
          <cell r="M755">
            <v>46990</v>
          </cell>
          <cell r="N755">
            <v>33604</v>
          </cell>
          <cell r="O755">
            <v>35035</v>
          </cell>
          <cell r="P755">
            <v>38750</v>
          </cell>
          <cell r="Q755">
            <v>4288129.4513699962</v>
          </cell>
          <cell r="R755">
            <v>4104067.1441000002</v>
          </cell>
          <cell r="S755">
            <v>3925589.6341300011</v>
          </cell>
          <cell r="T755">
            <v>4178966.0874099992</v>
          </cell>
          <cell r="U755">
            <v>4290818.5424000015</v>
          </cell>
          <cell r="V755">
            <v>4221851.6940100007</v>
          </cell>
          <cell r="W755">
            <v>4368276.6704300018</v>
          </cell>
          <cell r="X755">
            <v>4360516.6341200015</v>
          </cell>
          <cell r="Y755">
            <v>4803424.5990800029</v>
          </cell>
          <cell r="Z755">
            <v>4596287.3198999967</v>
          </cell>
          <cell r="AA755">
            <v>4768800.1449800003</v>
          </cell>
          <cell r="AB755">
            <v>5156359.4716500025</v>
          </cell>
          <cell r="AC755">
            <v>4278446.8598500015</v>
          </cell>
          <cell r="AD755">
            <v>5362853.798080001</v>
          </cell>
          <cell r="AE755">
            <v>6277850.2740599979</v>
          </cell>
          <cell r="AF755">
            <v>6969738.690061301</v>
          </cell>
          <cell r="AG755">
            <v>7817782.7581368964</v>
          </cell>
          <cell r="AH755">
            <v>8722768.9573189821</v>
          </cell>
          <cell r="AI755">
            <v>9378895.6682099961</v>
          </cell>
        </row>
        <row r="756">
          <cell r="A756" t="str">
            <v>UtlBolånNot2</v>
          </cell>
          <cell r="B756" t="str">
            <v>Totalt kapitalkrav</v>
          </cell>
          <cell r="C756" t="str">
            <v>Utlåning med bolån som säkerhet (netto efter bef kundförluster)</v>
          </cell>
          <cell r="D756">
            <v>0</v>
          </cell>
          <cell r="E756">
            <v>0</v>
          </cell>
          <cell r="F756">
            <v>0</v>
          </cell>
          <cell r="G756">
            <v>0</v>
          </cell>
          <cell r="H756">
            <v>0</v>
          </cell>
          <cell r="I756">
            <v>0</v>
          </cell>
          <cell r="J756">
            <v>0</v>
          </cell>
          <cell r="K756">
            <v>1256266.002875475</v>
          </cell>
          <cell r="L756">
            <v>1288358.6835218468</v>
          </cell>
          <cell r="M756">
            <v>1958512.8457599999</v>
          </cell>
          <cell r="N756">
            <v>2053926.7112799999</v>
          </cell>
          <cell r="O756">
            <v>2029035.5359999998</v>
          </cell>
          <cell r="P756">
            <v>2164600</v>
          </cell>
          <cell r="Q756">
            <v>4460893.0149999997</v>
          </cell>
          <cell r="R756">
            <v>4656206.5640000002</v>
          </cell>
          <cell r="S756">
            <v>4994422.7290000003</v>
          </cell>
          <cell r="T756">
            <v>5284441.4869999997</v>
          </cell>
          <cell r="U756">
            <v>5485099.7759999996</v>
          </cell>
          <cell r="V756">
            <v>5653113.2640000004</v>
          </cell>
          <cell r="W756">
            <v>5759472.2879999997</v>
          </cell>
          <cell r="X756">
            <v>5978121.9349999996</v>
          </cell>
          <cell r="Y756">
            <v>6280614.983</v>
          </cell>
          <cell r="Z756">
            <v>6738399.7583900001</v>
          </cell>
          <cell r="AA756">
            <v>7212684.6630499996</v>
          </cell>
          <cell r="AB756">
            <v>7949385.7934600003</v>
          </cell>
          <cell r="AC756">
            <v>8383973.7928900002</v>
          </cell>
          <cell r="AD756">
            <v>8631941.14683</v>
          </cell>
          <cell r="AE756">
            <v>8825090.0223299991</v>
          </cell>
          <cell r="AF756">
            <v>9317351.5221286993</v>
          </cell>
          <cell r="AG756">
            <v>9596762.5180930998</v>
          </cell>
          <cell r="AH756">
            <v>9757980.7955710199</v>
          </cell>
          <cell r="AI756">
            <v>9938731.8958400004</v>
          </cell>
        </row>
        <row r="757">
          <cell r="A757" t="str">
            <v>Transkost4Q</v>
          </cell>
          <cell r="B757" t="str">
            <v>Avgår vinster som ej varit föremål för revision</v>
          </cell>
          <cell r="C757" t="str">
            <v>Transaktionskostnader</v>
          </cell>
          <cell r="K757">
            <v>0</v>
          </cell>
          <cell r="L757">
            <v>-98236.185455813189</v>
          </cell>
          <cell r="M757">
            <v>-192375.93824250015</v>
          </cell>
          <cell r="N757">
            <v>1846511.1379999998</v>
          </cell>
          <cell r="O757">
            <v>0</v>
          </cell>
          <cell r="P757">
            <v>-103210.96480090257</v>
          </cell>
          <cell r="Q757">
            <v>-191761.05103091983</v>
          </cell>
          <cell r="R757">
            <v>1957000</v>
          </cell>
          <cell r="S757">
            <v>0</v>
          </cell>
          <cell r="T757">
            <v>6466070.1909999996</v>
          </cell>
          <cell r="U757">
            <v>-21917</v>
          </cell>
          <cell r="V757">
            <v>-42364.699000000001</v>
          </cell>
          <cell r="W757">
            <v>-63699.842990000005</v>
          </cell>
          <cell r="X757">
            <v>-85099.663700000005</v>
          </cell>
          <cell r="Y757">
            <v>-84709.173900000009</v>
          </cell>
          <cell r="Z757">
            <v>-85642.704270000002</v>
          </cell>
          <cell r="AA757">
            <v>-88708.706350000008</v>
          </cell>
          <cell r="AB757">
            <v>-90325.13526000001</v>
          </cell>
          <cell r="AC757">
            <v>-106771.101971072</v>
          </cell>
          <cell r="AD757">
            <v>-124596.29887768002</v>
          </cell>
          <cell r="AE757">
            <v>-144848.35709428802</v>
          </cell>
          <cell r="AF757">
            <v>-169585.60555000001</v>
          </cell>
          <cell r="AG757">
            <v>-208255.707043364</v>
          </cell>
          <cell r="AH757">
            <v>-221889.24578006394</v>
          </cell>
          <cell r="AI757">
            <v>-229369.24884676392</v>
          </cell>
        </row>
        <row r="758">
          <cell r="A758" t="str">
            <v>BevBolånNot2</v>
          </cell>
          <cell r="B758" t="str">
            <v>Överskott av kapital</v>
          </cell>
          <cell r="C758" t="str">
            <v>Beviljade bolån</v>
          </cell>
          <cell r="D758">
            <v>836413.45317949855</v>
          </cell>
          <cell r="E758">
            <v>660284.17691614549</v>
          </cell>
          <cell r="F758">
            <v>722568.82442100497</v>
          </cell>
          <cell r="G758">
            <v>788734.23515476123</v>
          </cell>
          <cell r="H758">
            <v>683667.65250574285</v>
          </cell>
          <cell r="I758">
            <v>878186.10553394654</v>
          </cell>
          <cell r="J758">
            <v>972652.78879582195</v>
          </cell>
          <cell r="K758">
            <v>-308112.924</v>
          </cell>
          <cell r="L758">
            <v>-308112.924</v>
          </cell>
          <cell r="M758">
            <v>0</v>
          </cell>
          <cell r="N758">
            <v>-208505.5815</v>
          </cell>
          <cell r="O758">
            <v>-313308.68099999998</v>
          </cell>
          <cell r="P758">
            <v>1332957.1059999997</v>
          </cell>
          <cell r="Q758">
            <v>1340729.3210000014</v>
          </cell>
          <cell r="R758">
            <v>-196000</v>
          </cell>
          <cell r="S758">
            <v>-314960.33100000001</v>
          </cell>
          <cell r="T758">
            <v>6466070.1909999996</v>
          </cell>
          <cell r="U758">
            <v>6676649.6519999998</v>
          </cell>
          <cell r="V758">
            <v>6624166.4359999998</v>
          </cell>
          <cell r="W758">
            <v>6713883.267</v>
          </cell>
          <cell r="X758">
            <v>6979270.2110000001</v>
          </cell>
          <cell r="Y758">
            <v>7319307.9699999997</v>
          </cell>
          <cell r="Z758">
            <v>7774184.7419999996</v>
          </cell>
          <cell r="AA758">
            <v>8474862.0150000006</v>
          </cell>
          <cell r="AB758">
            <v>8935879.3450000007</v>
          </cell>
          <cell r="AC758">
            <v>9362631.2249999996</v>
          </cell>
          <cell r="AD758">
            <v>9433002.8809999991</v>
          </cell>
          <cell r="AE758">
            <v>9868720.8819999993</v>
          </cell>
          <cell r="AF758">
            <v>10128648.472999999</v>
          </cell>
          <cell r="AG758">
            <v>10634108.117000001</v>
          </cell>
          <cell r="AH758">
            <v>10832387.903999999</v>
          </cell>
          <cell r="AI758">
            <v>11017342.038000001</v>
          </cell>
        </row>
        <row r="759">
          <cell r="A759" t="str">
            <v>BevEjUtbNot2</v>
          </cell>
          <cell r="B759" t="str">
            <v>Eget kapital finansiella konglomeratet</v>
          </cell>
          <cell r="C759" t="str">
            <v>Beviljade ej utbetalda bolån</v>
          </cell>
          <cell r="D759">
            <v>858958.45282949856</v>
          </cell>
          <cell r="E759">
            <v>683427.46656614554</v>
          </cell>
          <cell r="F759">
            <v>746504.77007100498</v>
          </cell>
          <cell r="G759">
            <v>814725.33780476125</v>
          </cell>
          <cell r="H759">
            <v>711674.5925057428</v>
          </cell>
          <cell r="I759">
            <v>908849.2281739465</v>
          </cell>
          <cell r="J759">
            <v>1007482.8654358219</v>
          </cell>
          <cell r="K759">
            <v>817678.66813102656</v>
          </cell>
          <cell r="L759">
            <v>817678.83100000035</v>
          </cell>
          <cell r="M759">
            <v>900924.5839999998</v>
          </cell>
          <cell r="N759">
            <v>998130.82703553198</v>
          </cell>
          <cell r="O759">
            <v>994409.00771884562</v>
          </cell>
          <cell r="P759">
            <v>994408.21299999941</v>
          </cell>
          <cell r="Q759">
            <v>994408.21300000115</v>
          </cell>
          <cell r="R759">
            <v>1132942.6302259509</v>
          </cell>
          <cell r="S759">
            <v>1112033.5673840849</v>
          </cell>
          <cell r="T759">
            <v>1181628.7039999999</v>
          </cell>
          <cell r="U759">
            <v>1191549.8760000002</v>
          </cell>
          <cell r="V759">
            <v>971053.17199999932</v>
          </cell>
          <cell r="W759">
            <v>954410.97900000028</v>
          </cell>
          <cell r="X759">
            <v>998015.2910000002</v>
          </cell>
          <cell r="Y759">
            <v>1034491.4629999995</v>
          </cell>
          <cell r="Z759">
            <v>1033066.6296099992</v>
          </cell>
          <cell r="AA759">
            <v>1259332.743950001</v>
          </cell>
          <cell r="AB759">
            <v>983727.30649000034</v>
          </cell>
          <cell r="AC759">
            <v>975581.70510999952</v>
          </cell>
          <cell r="AD759">
            <v>793427.90116999857</v>
          </cell>
          <cell r="AE759">
            <v>1035641.9146699999</v>
          </cell>
          <cell r="AF759">
            <v>804455.82575000077</v>
          </cell>
          <cell r="AG759">
            <v>1032904.3251200002</v>
          </cell>
          <cell r="AH759">
            <v>1069879.6797400042</v>
          </cell>
          <cell r="AI759">
            <v>1074076.0769200008</v>
          </cell>
        </row>
        <row r="760">
          <cell r="A760" t="str">
            <v>RänteinkredQ</v>
          </cell>
          <cell r="B760" t="str">
            <v>Tillkommer</v>
          </cell>
          <cell r="C760" t="str">
            <v>Ränteintäkter från utlåning till kreditinstitut</v>
          </cell>
          <cell r="D760"/>
          <cell r="E760"/>
          <cell r="F760"/>
          <cell r="G760"/>
          <cell r="H760"/>
          <cell r="I760"/>
          <cell r="J760"/>
          <cell r="K760">
            <v>1.6710210141951727</v>
          </cell>
          <cell r="L760">
            <v>1.6156855955290075</v>
          </cell>
          <cell r="M760">
            <v>1.5711727730873821</v>
          </cell>
          <cell r="N760">
            <v>1.6611844197250913</v>
          </cell>
          <cell r="O760">
            <v>1.6576929403363816</v>
          </cell>
          <cell r="P760">
            <v>1.6157983488866301</v>
          </cell>
          <cell r="Q760">
            <v>1.5993425663835501</v>
          </cell>
          <cell r="R760">
            <v>1.6498896897563595</v>
          </cell>
          <cell r="S760">
            <v>1.5497390654474201</v>
          </cell>
          <cell r="T760">
            <v>1.475197059162902</v>
          </cell>
          <cell r="U760">
            <v>1.4283272434267742</v>
          </cell>
          <cell r="V760">
            <v>1.3441357863662386</v>
          </cell>
          <cell r="W760">
            <v>1.341839448295028</v>
          </cell>
          <cell r="X760">
            <v>1.2635900514742864</v>
          </cell>
          <cell r="Y760">
            <v>1.223337255560665</v>
          </cell>
          <cell r="Z760">
            <v>1.3161497039854924</v>
          </cell>
          <cell r="AA760">
            <v>1.297065911402127</v>
          </cell>
          <cell r="AB760">
            <v>1.4259074450950697</v>
          </cell>
          <cell r="AC760">
            <v>1.3900016374837321</v>
          </cell>
          <cell r="AD760">
            <v>1.4546736582981961</v>
          </cell>
          <cell r="AE760">
            <v>1.7515250663467681</v>
          </cell>
          <cell r="AF760">
            <v>1.680526828599572</v>
          </cell>
          <cell r="AG760">
            <v>9.3987699999999634</v>
          </cell>
          <cell r="AH760">
            <v>-0.94690000000000096</v>
          </cell>
          <cell r="AI760">
            <v>1.3481300000000001</v>
          </cell>
        </row>
        <row r="761">
          <cell r="A761" t="str">
            <v>RänteinAllQ</v>
          </cell>
          <cell r="B761" t="str">
            <v>Solvenskapital (NPV)</v>
          </cell>
          <cell r="C761" t="str">
            <v>Kapitalkrav - Finansiella konglomeratet (kSEK)</v>
          </cell>
          <cell r="K761">
            <v>1241655.842100865</v>
          </cell>
          <cell r="L761">
            <v>1226095.0568409627</v>
          </cell>
          <cell r="M761">
            <v>2132552.0699999998</v>
          </cell>
          <cell r="N761">
            <v>2380023.0090000001</v>
          </cell>
          <cell r="O761">
            <v>2339638.287</v>
          </cell>
          <cell r="P761">
            <v>2474200</v>
          </cell>
          <cell r="Q761">
            <v>2563000</v>
          </cell>
          <cell r="R761">
            <v>2536000</v>
          </cell>
          <cell r="S761">
            <v>2522862.966</v>
          </cell>
          <cell r="T761">
            <v>1091000</v>
          </cell>
          <cell r="U761">
            <v>1162829.4673599999</v>
          </cell>
          <cell r="V761">
            <v>988277</v>
          </cell>
          <cell r="W761">
            <v>909011.94541000004</v>
          </cell>
          <cell r="X761">
            <v>1069678.7390000001</v>
          </cell>
          <cell r="Y761">
            <v>1128549.05566586</v>
          </cell>
          <cell r="Z761">
            <v>1185392.7178100001</v>
          </cell>
          <cell r="AA761">
            <v>1294131.78162</v>
          </cell>
          <cell r="AB761">
            <v>1113847.89637</v>
          </cell>
          <cell r="AC761">
            <v>1369140.2422799999</v>
          </cell>
          <cell r="AD761">
            <v>1584899.5149999999</v>
          </cell>
          <cell r="AE761">
            <v>1793584.1577983</v>
          </cell>
          <cell r="AF761">
            <v>2066653.8770000001</v>
          </cell>
          <cell r="AG761">
            <v>90593.920900000026</v>
          </cell>
          <cell r="AH761">
            <v>95317.846839999998</v>
          </cell>
          <cell r="AI761">
            <v>99699.808139999979</v>
          </cell>
        </row>
        <row r="762">
          <cell r="A762" t="str">
            <v>RänteinVPQ</v>
          </cell>
          <cell r="B762" t="str">
            <v>Kapitalkrav - Konsoliderade situationen (kSEK)</v>
          </cell>
          <cell r="C762" t="str">
            <v>Kapitalbas</v>
          </cell>
          <cell r="E762">
            <v>858958.45282949856</v>
          </cell>
          <cell r="F762">
            <v>683427.46656614554</v>
          </cell>
          <cell r="G762">
            <v>746504.77007100498</v>
          </cell>
          <cell r="H762">
            <v>814725.33780476125</v>
          </cell>
          <cell r="I762">
            <v>711674.5925057428</v>
          </cell>
          <cell r="J762">
            <v>908849.2281739465</v>
          </cell>
          <cell r="K762">
            <v>78488.276991999999</v>
          </cell>
          <cell r="L762">
            <v>83144</v>
          </cell>
          <cell r="M762">
            <v>93471</v>
          </cell>
          <cell r="N762">
            <v>86905.786999999997</v>
          </cell>
          <cell r="O762">
            <v>92190</v>
          </cell>
          <cell r="P762">
            <v>96000</v>
          </cell>
          <cell r="Q762">
            <v>99000</v>
          </cell>
          <cell r="R762">
            <v>99000</v>
          </cell>
          <cell r="S762">
            <v>99407</v>
          </cell>
          <cell r="T762">
            <v>77000</v>
          </cell>
          <cell r="U762">
            <v>81362</v>
          </cell>
          <cell r="V762">
            <v>76528</v>
          </cell>
          <cell r="W762">
            <v>75202.388000000006</v>
          </cell>
          <cell r="X762">
            <v>83769.468999999997</v>
          </cell>
          <cell r="Y762">
            <v>87523.475999999995</v>
          </cell>
          <cell r="Z762">
            <v>78225.694000000003</v>
          </cell>
          <cell r="AA762">
            <v>79819.661999999997</v>
          </cell>
          <cell r="AB762">
            <v>66912.073000000004</v>
          </cell>
          <cell r="AC762">
            <v>70283.447</v>
          </cell>
          <cell r="AD762">
            <v>68717.263000000006</v>
          </cell>
          <cell r="AE762">
            <v>0</v>
          </cell>
          <cell r="AF762">
            <v>0</v>
          </cell>
          <cell r="AG762">
            <v>7682.8240200000037</v>
          </cell>
          <cell r="AH762">
            <v>9959.5800899999977</v>
          </cell>
          <cell r="AI762">
            <v>9885.5000199999995</v>
          </cell>
        </row>
        <row r="763">
          <cell r="A763" t="str">
            <v>RänteinÖvrQ</v>
          </cell>
          <cell r="B763" t="str">
            <v>Primärt kapital</v>
          </cell>
          <cell r="C763" t="str">
            <v>Eget kapital koncernen</v>
          </cell>
          <cell r="E763">
            <v>858958.45282949856</v>
          </cell>
          <cell r="F763">
            <v>683427.46656614554</v>
          </cell>
          <cell r="G763">
            <v>746504.77007100498</v>
          </cell>
          <cell r="H763">
            <v>814725.33780476125</v>
          </cell>
          <cell r="I763">
            <v>711674.5925057428</v>
          </cell>
          <cell r="J763">
            <v>908849.2281739465</v>
          </cell>
          <cell r="K763">
            <v>1007482.8654358219</v>
          </cell>
          <cell r="L763">
            <v>1125791.5921310266</v>
          </cell>
          <cell r="M763">
            <v>1224027.9404558134</v>
          </cell>
          <cell r="N763">
            <v>1093300.5222425</v>
          </cell>
          <cell r="O763">
            <v>1206636.408535532</v>
          </cell>
          <cell r="P763">
            <v>1307717.6887188456</v>
          </cell>
          <cell r="Q763">
            <v>1097619.1778009019</v>
          </cell>
          <cell r="R763">
            <v>1186169.264030921</v>
          </cell>
          <cell r="S763">
            <v>1328942.6302259509</v>
          </cell>
          <cell r="T763">
            <v>1426993.8983840849</v>
          </cell>
          <cell r="U763">
            <v>1248507.3407846699</v>
          </cell>
          <cell r="V763">
            <v>1323543.4867709898</v>
          </cell>
          <cell r="W763">
            <v>1538160.4978696499</v>
          </cell>
          <cell r="X763">
            <v>1614303.4072737</v>
          </cell>
          <cell r="Y763">
            <v>1415947.1724044913</v>
          </cell>
          <cell r="Z763">
            <v>1529026.9816428395</v>
          </cell>
          <cell r="AA763">
            <v>1839272.5028754175</v>
          </cell>
          <cell r="AB763">
            <v>1945317.4540872683</v>
          </cell>
          <cell r="AC763">
            <v>1837512.8891921022</v>
          </cell>
          <cell r="AD763">
            <v>2172836.2374911765</v>
          </cell>
          <cell r="AE763">
            <v>2615543.3411971163</v>
          </cell>
          <cell r="AF763">
            <v>3172149.8589487337</v>
          </cell>
          <cell r="AG763">
            <v>3669900.4980705194</v>
          </cell>
          <cell r="AH763">
            <v>4119046.7569329645</v>
          </cell>
          <cell r="AI763">
            <v>4673309.0640702303</v>
          </cell>
        </row>
        <row r="764">
          <cell r="A764" t="str">
            <v>AvgVinstEjRevKong</v>
          </cell>
          <cell r="B764" t="str">
            <v>Kapitalinstrument och tillhörande överkursfonder</v>
          </cell>
          <cell r="C764" t="str">
            <v>Avgår vinster som ej varit föremål för revision</v>
          </cell>
          <cell r="L764">
            <v>0</v>
          </cell>
          <cell r="M764">
            <v>-98236.185455813189</v>
          </cell>
          <cell r="N764">
            <v>-192375.93824250015</v>
          </cell>
          <cell r="O764">
            <v>0</v>
          </cell>
          <cell r="P764">
            <v>0</v>
          </cell>
          <cell r="Q764">
            <v>-103210.96480090257</v>
          </cell>
          <cell r="R764">
            <v>-191761.05103091983</v>
          </cell>
          <cell r="S764">
            <v>0</v>
          </cell>
          <cell r="T764">
            <v>0</v>
          </cell>
          <cell r="U764">
            <v>-106000</v>
          </cell>
          <cell r="V764">
            <v>-180762.8</v>
          </cell>
          <cell r="W764">
            <v>0</v>
          </cell>
          <cell r="X764">
            <v>0</v>
          </cell>
          <cell r="Y764">
            <v>-119595.51</v>
          </cell>
          <cell r="Z764">
            <v>-232704.79300000001</v>
          </cell>
          <cell r="AA764">
            <v>0</v>
          </cell>
          <cell r="AB764">
            <v>0</v>
          </cell>
          <cell r="AC764">
            <v>-245904.33499999999</v>
          </cell>
          <cell r="AD764">
            <v>-581789.50199999998</v>
          </cell>
          <cell r="AE764">
            <v>-926030.15399999998</v>
          </cell>
          <cell r="AF764">
            <v>0</v>
          </cell>
          <cell r="AG764">
            <v>-631686.32700000005</v>
          </cell>
          <cell r="AH764">
            <v>0</v>
          </cell>
          <cell r="AI764">
            <v>-2339.0916900000002</v>
          </cell>
        </row>
        <row r="765">
          <cell r="A765" t="str">
            <v>FaststUtd</v>
          </cell>
          <cell r="B765" t="str">
            <v>varav: instrumenttyp 1</v>
          </cell>
          <cell r="C765" t="str">
            <v>Föreslagen/antagen/fastställd utdelning</v>
          </cell>
          <cell r="D765">
            <v>-22544.999650000012</v>
          </cell>
          <cell r="E765">
            <v>858958.45282949856</v>
          </cell>
          <cell r="F765">
            <v>683427.46656614554</v>
          </cell>
          <cell r="G765">
            <v>746504.77007100498</v>
          </cell>
          <cell r="H765">
            <v>814725.33780476125</v>
          </cell>
          <cell r="I765">
            <v>711674.5925057428</v>
          </cell>
          <cell r="J765">
            <v>908849.2281739465</v>
          </cell>
          <cell r="K765">
            <v>1007482.8654358219</v>
          </cell>
          <cell r="L765">
            <v>-308112.924</v>
          </cell>
          <cell r="M765">
            <v>-308112.924</v>
          </cell>
          <cell r="N765">
            <v>0</v>
          </cell>
          <cell r="O765">
            <v>-208505.5815</v>
          </cell>
          <cell r="P765">
            <v>-313308.68099999998</v>
          </cell>
          <cell r="Q765">
            <v>994408.21299999941</v>
          </cell>
          <cell r="R765">
            <v>994408.21300000115</v>
          </cell>
          <cell r="S765">
            <v>-196000</v>
          </cell>
          <cell r="T765">
            <v>-314960.33100000001</v>
          </cell>
          <cell r="U765">
            <v>0</v>
          </cell>
          <cell r="V765">
            <v>0</v>
          </cell>
          <cell r="W765">
            <v>-238400</v>
          </cell>
          <cell r="X765">
            <v>-317866.45799999998</v>
          </cell>
          <cell r="Y765">
            <v>0</v>
          </cell>
          <cell r="Z765">
            <v>0</v>
          </cell>
          <cell r="AA765">
            <v>-249201.0563</v>
          </cell>
          <cell r="AB765">
            <v>-353708.54060000001</v>
          </cell>
          <cell r="AC765">
            <v>0</v>
          </cell>
          <cell r="AD765">
            <v>0</v>
          </cell>
          <cell r="AE765">
            <v>0</v>
          </cell>
          <cell r="AF765">
            <v>-131710.90849999999</v>
          </cell>
          <cell r="AG765">
            <v>0</v>
          </cell>
          <cell r="AH765">
            <v>-558148.277</v>
          </cell>
          <cell r="AI765">
            <v>-14037.585230000001</v>
          </cell>
        </row>
        <row r="766">
          <cell r="A766" t="str">
            <v>EKFinKonglo</v>
          </cell>
          <cell r="B766" t="str">
            <v>varav: instrumenttyp 2</v>
          </cell>
          <cell r="C766" t="str">
            <v>Eget kapital finansiella konglomeratet</v>
          </cell>
          <cell r="E766">
            <v>858958.45282949856</v>
          </cell>
          <cell r="F766">
            <v>683427.46656614554</v>
          </cell>
          <cell r="G766">
            <v>746504.77007100498</v>
          </cell>
          <cell r="H766">
            <v>814725.33780476125</v>
          </cell>
          <cell r="I766">
            <v>711674.5925057428</v>
          </cell>
          <cell r="J766">
            <v>908849.2281739465</v>
          </cell>
          <cell r="K766">
            <v>1007482.8654358219</v>
          </cell>
          <cell r="L766">
            <v>817678.66813102656</v>
          </cell>
          <cell r="M766">
            <v>817678.83100000035</v>
          </cell>
          <cell r="N766">
            <v>900924.5839999998</v>
          </cell>
          <cell r="O766">
            <v>998130.82703553198</v>
          </cell>
          <cell r="P766">
            <v>994409.00771884562</v>
          </cell>
          <cell r="Q766">
            <v>994408.21299999941</v>
          </cell>
          <cell r="R766">
            <v>994408.21300000115</v>
          </cell>
          <cell r="S766">
            <v>1132942.6302259509</v>
          </cell>
          <cell r="T766">
            <v>1112033.5673840849</v>
          </cell>
          <cell r="U766">
            <v>1142507.3407846699</v>
          </cell>
          <cell r="V766">
            <v>1142780.6867709898</v>
          </cell>
          <cell r="W766">
            <v>1299760.4978696499</v>
          </cell>
          <cell r="X766">
            <v>1296436.9492736999</v>
          </cell>
          <cell r="Y766">
            <v>1296351.6624044913</v>
          </cell>
          <cell r="Z766">
            <v>1296322.1886428394</v>
          </cell>
          <cell r="AA766">
            <v>1590071.4465754174</v>
          </cell>
          <cell r="AB766">
            <v>1591608.9134872684</v>
          </cell>
          <cell r="AC766">
            <v>1591608.5541921023</v>
          </cell>
          <cell r="AD766">
            <v>1591046.7354911766</v>
          </cell>
          <cell r="AE766">
            <v>1689513.1871971162</v>
          </cell>
          <cell r="AF766">
            <v>3040438.9504487338</v>
          </cell>
          <cell r="AG766">
            <v>3038214.1710705194</v>
          </cell>
          <cell r="AH766">
            <v>3560898.4799329648</v>
          </cell>
          <cell r="AI766">
            <v>4673309.0640702303</v>
          </cell>
        </row>
        <row r="767">
          <cell r="A767" t="str">
            <v>RäntekosÖvrQ</v>
          </cell>
          <cell r="B767" t="str">
            <v>Ej vinstutdelade medel</v>
          </cell>
          <cell r="C767" t="str">
            <v>Tillkommer</v>
          </cell>
          <cell r="D767">
            <v>836413.45317949855</v>
          </cell>
          <cell r="E767">
            <v>660284.17691614549</v>
          </cell>
          <cell r="F767">
            <v>722568.82442100497</v>
          </cell>
          <cell r="G767">
            <v>788734.23515476123</v>
          </cell>
          <cell r="H767">
            <v>683667.65250574285</v>
          </cell>
          <cell r="I767">
            <v>878186.10553394654</v>
          </cell>
          <cell r="J767">
            <v>972652.78879582195</v>
          </cell>
          <cell r="K767">
            <v>2099246.8902238919</v>
          </cell>
          <cell r="L767">
            <v>1241655.842100865</v>
          </cell>
          <cell r="M767">
            <v>1226095.0568409627</v>
          </cell>
          <cell r="N767">
            <v>2132552.0699999998</v>
          </cell>
          <cell r="O767">
            <v>2380023.0090000001</v>
          </cell>
          <cell r="P767">
            <v>2339638.287</v>
          </cell>
          <cell r="Q767">
            <v>2474200</v>
          </cell>
          <cell r="R767">
            <v>2563000</v>
          </cell>
          <cell r="S767">
            <v>2536000</v>
          </cell>
          <cell r="T767">
            <v>2522862.966</v>
          </cell>
          <cell r="U767">
            <v>1091000</v>
          </cell>
          <cell r="V767">
            <v>1162829.4673599999</v>
          </cell>
          <cell r="W767">
            <v>988277</v>
          </cell>
          <cell r="X767">
            <v>909011.94541000004</v>
          </cell>
          <cell r="Y767">
            <v>1069678.7390000001</v>
          </cell>
          <cell r="Z767">
            <v>1128549.05566586</v>
          </cell>
          <cell r="AA767">
            <v>1185392.7178100001</v>
          </cell>
          <cell r="AB767">
            <v>1294131.78162</v>
          </cell>
          <cell r="AC767">
            <v>1113847.89637</v>
          </cell>
          <cell r="AD767">
            <v>1369140.2422799999</v>
          </cell>
          <cell r="AE767">
            <v>1584899.5149999999</v>
          </cell>
          <cell r="AF767">
            <v>1793584.1577983</v>
          </cell>
          <cell r="AG767">
            <v>-790.51800000000003</v>
          </cell>
          <cell r="AH767">
            <v>-717.649</v>
          </cell>
          <cell r="AI767">
            <v>-672.71735000000012</v>
          </cell>
        </row>
        <row r="768">
          <cell r="A768" t="str">
            <v>SolvenskapNPV</v>
          </cell>
          <cell r="B768" t="str">
            <v>Ackumulerat annat totalresultat (och andra reserver)</v>
          </cell>
          <cell r="C768" t="str">
            <v>Solvenskapital (NPV)</v>
          </cell>
          <cell r="L768">
            <v>1241655.842100865</v>
          </cell>
          <cell r="M768">
            <v>1226095.0568409627</v>
          </cell>
          <cell r="N768">
            <v>2132552.0699999998</v>
          </cell>
          <cell r="O768">
            <v>2380023.0090000001</v>
          </cell>
          <cell r="P768">
            <v>2339638.287</v>
          </cell>
          <cell r="Q768">
            <v>2474200</v>
          </cell>
          <cell r="R768">
            <v>2563000</v>
          </cell>
          <cell r="S768">
            <v>2536000</v>
          </cell>
          <cell r="T768">
            <v>2522862.966</v>
          </cell>
          <cell r="U768">
            <v>1091000</v>
          </cell>
          <cell r="V768">
            <v>1162829.4673599999</v>
          </cell>
          <cell r="W768">
            <v>988277</v>
          </cell>
          <cell r="X768">
            <v>909011.94541000004</v>
          </cell>
          <cell r="Y768">
            <v>1069678.7390000001</v>
          </cell>
          <cell r="Z768">
            <v>1128549.05566586</v>
          </cell>
          <cell r="AA768">
            <v>1185392.7178100001</v>
          </cell>
          <cell r="AB768">
            <v>1294131.78162</v>
          </cell>
          <cell r="AC768">
            <v>1113847.89637</v>
          </cell>
          <cell r="AD768">
            <v>1369140.2422799999</v>
          </cell>
          <cell r="AE768">
            <v>1584899.5149999999</v>
          </cell>
          <cell r="AF768">
            <v>1793584.1577983</v>
          </cell>
          <cell r="AG768">
            <v>2066653.8770000001</v>
          </cell>
          <cell r="AH768">
            <v>2239076.4699999997</v>
          </cell>
          <cell r="AI768">
            <v>82845.074589999975</v>
          </cell>
        </row>
        <row r="769">
          <cell r="A769" t="str">
            <v>Förlagslån</v>
          </cell>
          <cell r="B769" t="str">
            <v>Delårsresultat netto efter avdrag för förutsebara kostnader och utdelningar som har verifierats av personer som har oberoende ställning</v>
          </cell>
          <cell r="C769" t="str">
            <v>Förlagslån</v>
          </cell>
          <cell r="L769">
            <v>78488.276991999999</v>
          </cell>
          <cell r="M769">
            <v>83144</v>
          </cell>
          <cell r="N769">
            <v>93471</v>
          </cell>
          <cell r="O769">
            <v>86905.786999999997</v>
          </cell>
          <cell r="P769">
            <v>92190</v>
          </cell>
          <cell r="Q769">
            <v>96000</v>
          </cell>
          <cell r="R769">
            <v>99000</v>
          </cell>
          <cell r="S769">
            <v>99000</v>
          </cell>
          <cell r="T769">
            <v>99407</v>
          </cell>
          <cell r="U769">
            <v>77000</v>
          </cell>
          <cell r="V769">
            <v>81362</v>
          </cell>
          <cell r="W769">
            <v>76528</v>
          </cell>
          <cell r="X769">
            <v>75202.388000000006</v>
          </cell>
          <cell r="Y769">
            <v>83769.468999999997</v>
          </cell>
          <cell r="Z769">
            <v>87523.475999999995</v>
          </cell>
          <cell r="AA769">
            <v>78225.694000000003</v>
          </cell>
          <cell r="AB769">
            <v>79819.661999999997</v>
          </cell>
          <cell r="AC769">
            <v>66912.073000000004</v>
          </cell>
          <cell r="AD769">
            <v>70283.447</v>
          </cell>
          <cell r="AE769">
            <v>68717.263000000006</v>
          </cell>
          <cell r="AF769">
            <v>0</v>
          </cell>
          <cell r="AG769">
            <v>0</v>
          </cell>
          <cell r="AH769">
            <v>0</v>
          </cell>
          <cell r="AI769">
            <v>0</v>
          </cell>
        </row>
        <row r="770">
          <cell r="A770" t="str">
            <v>KärnprimärkapFöreLagjust</v>
          </cell>
          <cell r="B770" t="str">
            <v>Kärnprimärkapital före lagstiftningsjusteringar</v>
          </cell>
          <cell r="C770" t="str">
            <v>Avgår</v>
          </cell>
          <cell r="K770">
            <v>1445776</v>
          </cell>
          <cell r="L770">
            <v>1426930.1328409626</v>
          </cell>
          <cell r="M770">
            <v>2415298.9749999996</v>
          </cell>
          <cell r="N770">
            <v>2578374.0525000002</v>
          </cell>
          <cell r="O770">
            <v>2481828.6060000001</v>
          </cell>
          <cell r="P770">
            <v>2615000</v>
          </cell>
          <cell r="Q770">
            <v>2705000</v>
          </cell>
          <cell r="R770">
            <v>2729000</v>
          </cell>
          <cell r="S770">
            <v>2682905.3369999998</v>
          </cell>
          <cell r="T770">
            <v>1223000</v>
          </cell>
          <cell r="U770">
            <v>1300085.7673599999</v>
          </cell>
          <cell r="V770">
            <v>1174468</v>
          </cell>
          <cell r="W770">
            <v>1071056.11641</v>
          </cell>
          <cell r="X770">
            <v>-17073.546999999999</v>
          </cell>
          <cell r="Y770">
            <v>4201.5240000000003</v>
          </cell>
          <cell r="Z770">
            <v>2718.3539999999998</v>
          </cell>
          <cell r="AA770">
            <v>-20347.062999999998</v>
          </cell>
          <cell r="AB770">
            <v>-19889.875</v>
          </cell>
          <cell r="AC770">
            <v>-32829.883999999998</v>
          </cell>
          <cell r="AD770">
            <v>-27591.186000000002</v>
          </cell>
          <cell r="AE770">
            <v>-7943.0510000000004</v>
          </cell>
          <cell r="AF770">
            <v>-7226.0540000000001</v>
          </cell>
          <cell r="AG770">
            <v>90593.920900000026</v>
          </cell>
          <cell r="AH770">
            <v>185911.76774000004</v>
          </cell>
          <cell r="AI770">
            <v>285611.57588000002</v>
          </cell>
        </row>
        <row r="771">
          <cell r="A771" t="str">
            <v>YtlVärdejust</v>
          </cell>
          <cell r="B771" t="str">
            <v>Förutsebar utdelning</v>
          </cell>
          <cell r="C771" t="str">
            <v>Ytterligare värdejusteringar</v>
          </cell>
          <cell r="E771">
            <v>-22544.999650000012</v>
          </cell>
          <cell r="F771">
            <v>-23143.289649999992</v>
          </cell>
          <cell r="G771">
            <v>-23935.945650000009</v>
          </cell>
          <cell r="H771">
            <v>-25991.102650000015</v>
          </cell>
          <cell r="I771">
            <v>-28006.939999999944</v>
          </cell>
          <cell r="J771">
            <v>-30663.122639999958</v>
          </cell>
          <cell r="K771">
            <v>653471</v>
          </cell>
          <cell r="L771">
            <v>654653</v>
          </cell>
          <cell r="M771">
            <v>661863.33700000006</v>
          </cell>
          <cell r="N771">
            <v>833597</v>
          </cell>
          <cell r="O771">
            <v>881689.99999999988</v>
          </cell>
          <cell r="P771">
            <v>883000</v>
          </cell>
          <cell r="Q771">
            <v>873000</v>
          </cell>
          <cell r="R771">
            <v>955000</v>
          </cell>
          <cell r="S771">
            <v>962852</v>
          </cell>
          <cell r="T771">
            <v>986000</v>
          </cell>
          <cell r="U771">
            <v>988377</v>
          </cell>
          <cell r="V771">
            <v>1093904</v>
          </cell>
          <cell r="W771">
            <v>1108012.6214099999</v>
          </cell>
          <cell r="X771">
            <v>-17073.546999999999</v>
          </cell>
          <cell r="Y771">
            <v>1128981.7549999999</v>
          </cell>
          <cell r="Z771">
            <v>1323847.1740000001</v>
          </cell>
          <cell r="AA771">
            <v>-20347.062999999998</v>
          </cell>
          <cell r="AB771">
            <v>-19889.875</v>
          </cell>
          <cell r="AC771">
            <v>-32829.883999999998</v>
          </cell>
          <cell r="AD771">
            <v>-27591.186000000002</v>
          </cell>
          <cell r="AE771">
            <v>-7943.0510000000004</v>
          </cell>
          <cell r="AF771">
            <v>-7226.0540000000001</v>
          </cell>
          <cell r="AG771">
            <v>-7940.8549999999996</v>
          </cell>
          <cell r="AH771">
            <v>-7527.2930000000006</v>
          </cell>
          <cell r="AI771">
            <v>9.7999999999999616</v>
          </cell>
        </row>
        <row r="772">
          <cell r="A772" t="str">
            <v>NegImmAnläggningsti</v>
          </cell>
          <cell r="B772" t="str">
            <v>Ytterligare värdejusteringarg</v>
          </cell>
          <cell r="C772" t="str">
            <v>Immateriella anläggningstillgångar</v>
          </cell>
          <cell r="D772">
            <v>836413.45317949855</v>
          </cell>
          <cell r="E772">
            <v>-22544.999650000012</v>
          </cell>
          <cell r="F772">
            <v>-23143.289649999992</v>
          </cell>
          <cell r="G772">
            <v>-23935.945650000009</v>
          </cell>
          <cell r="H772">
            <v>-25991.102650000015</v>
          </cell>
          <cell r="I772">
            <v>-28006.939999999944</v>
          </cell>
          <cell r="J772">
            <v>-30663.122639999958</v>
          </cell>
          <cell r="K772">
            <v>-34830.076639999985</v>
          </cell>
          <cell r="L772">
            <v>-37516.896999999939</v>
          </cell>
          <cell r="M772">
            <v>-43675.320999999996</v>
          </cell>
          <cell r="N772">
            <v>-47520.595000000001</v>
          </cell>
          <cell r="O772">
            <v>-50297.139000000025</v>
          </cell>
          <cell r="P772">
            <v>-62006.411000000022</v>
          </cell>
          <cell r="Q772">
            <v>-65551.107000000018</v>
          </cell>
          <cell r="R772">
            <v>-76678.891999999993</v>
          </cell>
          <cell r="S772">
            <v>-80738.953000000009</v>
          </cell>
          <cell r="T772">
            <v>-88190.679229999951</v>
          </cell>
          <cell r="U772">
            <v>-90220.884979999973</v>
          </cell>
          <cell r="V772">
            <v>-88177.022239999904</v>
          </cell>
          <cell r="W772">
            <v>-86140.633619999979</v>
          </cell>
          <cell r="X772">
            <v>-84104.244969999942</v>
          </cell>
          <cell r="Y772">
            <v>-82067.856319999963</v>
          </cell>
          <cell r="Z772">
            <v>-80031.467650000006</v>
          </cell>
          <cell r="AA772">
            <v>-77995.07892999996</v>
          </cell>
          <cell r="AB772">
            <v>-75958.690249999985</v>
          </cell>
          <cell r="AC772">
            <v>-73922.301550000033</v>
          </cell>
          <cell r="AD772">
            <v>-73273.443900000013</v>
          </cell>
          <cell r="AE772">
            <v>-75306.964210000006</v>
          </cell>
          <cell r="AF772">
            <v>-81696.882099999988</v>
          </cell>
          <cell r="AG772">
            <v>-94377.58567999996</v>
          </cell>
          <cell r="AH772">
            <v>-117337.1838</v>
          </cell>
          <cell r="AI772">
            <v>-140224.45887000009</v>
          </cell>
        </row>
        <row r="773">
          <cell r="A773" t="str">
            <v>UppskjSkattefordrFinKong</v>
          </cell>
          <cell r="B773" t="str">
            <v>Immateriella tillgångar (netto efter minskning för tillhörande skatteskulder) (negativt belopp)</v>
          </cell>
          <cell r="C773" t="str">
            <v>Uppskjutna skattefordringar</v>
          </cell>
          <cell r="D773">
            <v>-22544.999650000012</v>
          </cell>
          <cell r="E773">
            <v>836413.45317949855</v>
          </cell>
          <cell r="F773">
            <v>660284.17691614549</v>
          </cell>
          <cell r="G773">
            <v>722568.82442100497</v>
          </cell>
          <cell r="H773">
            <v>788734.23515476123</v>
          </cell>
          <cell r="I773">
            <v>683667.65250574285</v>
          </cell>
          <cell r="J773">
            <v>878186.10553394654</v>
          </cell>
          <cell r="K773">
            <v>972652.78879582195</v>
          </cell>
          <cell r="L773">
            <v>-1059</v>
          </cell>
          <cell r="M773">
            <v>-1660</v>
          </cell>
          <cell r="N773">
            <v>-2265</v>
          </cell>
          <cell r="O773">
            <v>-2811.4319999999998</v>
          </cell>
          <cell r="P773">
            <v>-713</v>
          </cell>
          <cell r="Q773">
            <v>-1500</v>
          </cell>
          <cell r="R773">
            <v>-2000</v>
          </cell>
          <cell r="S773">
            <v>-3000</v>
          </cell>
          <cell r="T773">
            <v>-355.49799999999999</v>
          </cell>
          <cell r="U773">
            <v>-1000</v>
          </cell>
          <cell r="V773">
            <v>-465.2</v>
          </cell>
          <cell r="W773">
            <v>-185.75200000000001</v>
          </cell>
          <cell r="X773">
            <v>-460.86900000000003</v>
          </cell>
          <cell r="Y773">
            <v>-1801.174</v>
          </cell>
          <cell r="Z773">
            <v>-605.51499999999999</v>
          </cell>
          <cell r="AA773">
            <v>-1687.854</v>
          </cell>
          <cell r="AB773">
            <v>0</v>
          </cell>
          <cell r="AC773">
            <v>0</v>
          </cell>
          <cell r="AD773">
            <v>0</v>
          </cell>
          <cell r="AE773">
            <v>0</v>
          </cell>
          <cell r="AF773">
            <v>0</v>
          </cell>
          <cell r="AG773">
            <v>0</v>
          </cell>
          <cell r="AH773">
            <v>0</v>
          </cell>
          <cell r="AI773">
            <v>27527.904130000003</v>
          </cell>
        </row>
        <row r="774">
          <cell r="A774" t="str">
            <v>TotalKapbasFinKonglo</v>
          </cell>
          <cell r="B774" t="str">
            <v>Institutets direkta, indirekta och syntetiska innehav av kärnprimärkapitalinstrument i enheter i den finansiella sektorn i vilka institutet har en väsentlig investering (belopp över tröskelvärdet på 10% netto, eller godtagbara korta positioner) (negativt belopp)</v>
          </cell>
          <cell r="C774" t="str">
            <v>Total kapitalbas</v>
          </cell>
          <cell r="D774"/>
          <cell r="E774">
            <v>836413.45317949855</v>
          </cell>
          <cell r="F774">
            <v>660284.17691614549</v>
          </cell>
          <cell r="G774">
            <v>722568.82442100497</v>
          </cell>
          <cell r="H774">
            <v>788734.23515476123</v>
          </cell>
          <cell r="I774">
            <v>683667.65250574285</v>
          </cell>
          <cell r="J774">
            <v>878186.10553394654</v>
          </cell>
          <cell r="K774">
            <v>972652.78879582195</v>
          </cell>
          <cell r="L774">
            <v>2099246.8902238919</v>
          </cell>
          <cell r="M774">
            <v>2081582.566840963</v>
          </cell>
          <cell r="N774">
            <v>3077162.0589999994</v>
          </cell>
          <cell r="O774">
            <v>3411951.052035532</v>
          </cell>
          <cell r="P774">
            <v>3363517.8837188459</v>
          </cell>
          <cell r="Q774">
            <v>3497557.1059999997</v>
          </cell>
          <cell r="R774">
            <v>3577729.3210000014</v>
          </cell>
          <cell r="S774">
            <v>3684203.6772259506</v>
          </cell>
          <cell r="T774">
            <v>3645757.3561540847</v>
          </cell>
          <cell r="U774">
            <v>2219286.4558046698</v>
          </cell>
          <cell r="V774">
            <v>2298329.9318909897</v>
          </cell>
          <cell r="W774">
            <v>2278239.1122496501</v>
          </cell>
          <cell r="X774">
            <v>2179012.6217137002</v>
          </cell>
          <cell r="Y774">
            <v>2365930.8400844918</v>
          </cell>
          <cell r="Z774">
            <v>2431757.737658699</v>
          </cell>
          <cell r="AA774">
            <v>2753659.8624554179</v>
          </cell>
          <cell r="AB774">
            <v>2869711.7918572682</v>
          </cell>
          <cell r="AC774">
            <v>2665616.3380121021</v>
          </cell>
          <cell r="AD774">
            <v>2929605.7948711766</v>
          </cell>
          <cell r="AE774">
            <v>3259879.9499871158</v>
          </cell>
          <cell r="AF774">
            <v>4745100.1721470347</v>
          </cell>
          <cell r="AG774">
            <v>5002549.6073905192</v>
          </cell>
          <cell r="AH774">
            <v>5675110.4731329652</v>
          </cell>
          <cell r="AI774">
            <v>5720113.6385700004</v>
          </cell>
        </row>
        <row r="775">
          <cell r="A775" t="str">
            <v>RänteavKredYTD</v>
          </cell>
          <cell r="B775" t="str">
            <v>Sammanlagda lagstiftningsjusteringar av kärnprimärkapital</v>
          </cell>
          <cell r="C775" t="str">
            <v>Ränteavgifter för utlåning till kreditinstitut</v>
          </cell>
          <cell r="D775">
            <v>-22544.999650000012</v>
          </cell>
          <cell r="E775">
            <v>0</v>
          </cell>
          <cell r="F775">
            <v>0</v>
          </cell>
          <cell r="G775">
            <v>0</v>
          </cell>
          <cell r="H775">
            <v>752000</v>
          </cell>
          <cell r="I775">
            <v>796000</v>
          </cell>
          <cell r="J775">
            <v>758000</v>
          </cell>
          <cell r="K775">
            <v>789000</v>
          </cell>
          <cell r="L775">
            <v>102388</v>
          </cell>
          <cell r="M775">
            <v>75250</v>
          </cell>
          <cell r="N775">
            <v>273307.83100000001</v>
          </cell>
          <cell r="O775">
            <v>140622.49299999999</v>
          </cell>
          <cell r="P775">
            <v>129757.139</v>
          </cell>
          <cell r="Q775">
            <v>142878.08900000001</v>
          </cell>
          <cell r="R775">
            <v>47624.852169999998</v>
          </cell>
          <cell r="S775">
            <v>42460.399799999999</v>
          </cell>
          <cell r="T775">
            <v>49696.855069999998</v>
          </cell>
          <cell r="U775">
            <v>22818.3</v>
          </cell>
          <cell r="V775">
            <v>23027.564999999999</v>
          </cell>
          <cell r="W775">
            <v>23809.382000000001</v>
          </cell>
          <cell r="X775">
            <v>23867.835999999999</v>
          </cell>
          <cell r="Y775">
            <v>239409.106</v>
          </cell>
          <cell r="Z775">
            <v>25430.878239999998</v>
          </cell>
          <cell r="AA775">
            <v>27614.714</v>
          </cell>
          <cell r="AB775">
            <v>29104.523000000001</v>
          </cell>
          <cell r="AC775">
            <v>79887.930489999999</v>
          </cell>
          <cell r="AD775">
            <v>47803.372620000002</v>
          </cell>
          <cell r="AE775">
            <v>25381.109329999999</v>
          </cell>
          <cell r="AF775">
            <v>25375.781780000001</v>
          </cell>
          <cell r="AG775">
            <v>-1827.5806999999993</v>
          </cell>
          <cell r="AH775">
            <v>-3968.7832199999993</v>
          </cell>
          <cell r="AI775">
            <v>-6307.8749099999995</v>
          </cell>
        </row>
        <row r="776">
          <cell r="A776" t="str">
            <v>RäntekosAllYTD</v>
          </cell>
          <cell r="B776" t="str">
            <v>Institutets direkta, indirekta och syntetiska innehav av kärnprimärkapitalinstrument i enheter i den finansiella sektorn i vilka institutet har en väsentlig investering (belopp över tröskelvärdet på 10% netto, eller godtagbara korta positioner) (negativt belopp)</v>
          </cell>
          <cell r="C776" t="str">
            <v>Kapitalbas per sektor</v>
          </cell>
          <cell r="D776"/>
          <cell r="E776"/>
          <cell r="F776"/>
          <cell r="G776"/>
          <cell r="H776"/>
          <cell r="I776"/>
          <cell r="J776"/>
          <cell r="K776">
            <v>457885.10915000003</v>
          </cell>
          <cell r="L776">
            <v>1445776</v>
          </cell>
          <cell r="M776">
            <v>1426930.1328409626</v>
          </cell>
          <cell r="N776">
            <v>2415298.9749999996</v>
          </cell>
          <cell r="O776">
            <v>2578374.0525000002</v>
          </cell>
          <cell r="P776">
            <v>2481828.6060000001</v>
          </cell>
          <cell r="Q776">
            <v>2615000</v>
          </cell>
          <cell r="R776">
            <v>2705000</v>
          </cell>
          <cell r="S776">
            <v>2729000</v>
          </cell>
          <cell r="T776">
            <v>2682905.3369999998</v>
          </cell>
          <cell r="U776">
            <v>1223000</v>
          </cell>
          <cell r="V776">
            <v>1300085.7673599999</v>
          </cell>
          <cell r="W776">
            <v>1174468</v>
          </cell>
          <cell r="X776">
            <v>1071056.11641</v>
          </cell>
          <cell r="Y776">
            <v>1239634.67</v>
          </cell>
          <cell r="Z776">
            <v>1302775.9826658601</v>
          </cell>
          <cell r="AA776">
            <v>1429812.6895099999</v>
          </cell>
          <cell r="AB776">
            <v>1492134.38102</v>
          </cell>
          <cell r="AC776">
            <v>1297619.1543699999</v>
          </cell>
          <cell r="AD776">
            <v>1584652.5762799999</v>
          </cell>
          <cell r="AE776">
            <v>1892298.406</v>
          </cell>
          <cell r="AF776">
            <v>2597932.3162982999</v>
          </cell>
          <cell r="AG776">
            <v>-9741.9418400000013</v>
          </cell>
          <cell r="AH776">
            <v>-22525.482670000001</v>
          </cell>
          <cell r="AI776">
            <v>-36563.067900000002</v>
          </cell>
        </row>
        <row r="777">
          <cell r="A777" t="str">
            <v>KapitalbasFörsäkr</v>
          </cell>
          <cell r="B777" t="str">
            <v>Kärnprimärkapital</v>
          </cell>
          <cell r="C777" t="str">
            <v>Kapitalbas för reglerade enheter inom försäkringssektorn</v>
          </cell>
          <cell r="D777"/>
          <cell r="E777"/>
          <cell r="F777"/>
          <cell r="G777"/>
          <cell r="H777"/>
          <cell r="I777"/>
          <cell r="J777"/>
          <cell r="K777">
            <v>137355.10915</v>
          </cell>
          <cell r="L777">
            <v>1445776</v>
          </cell>
          <cell r="M777">
            <v>1426930.1328409626</v>
          </cell>
          <cell r="N777">
            <v>2415298.9749999996</v>
          </cell>
          <cell r="O777">
            <v>2578374.0525000002</v>
          </cell>
          <cell r="P777">
            <v>2481828.6060000001</v>
          </cell>
          <cell r="Q777">
            <v>2615000</v>
          </cell>
          <cell r="R777">
            <v>2705000</v>
          </cell>
          <cell r="S777">
            <v>2729000</v>
          </cell>
          <cell r="T777">
            <v>2682905.3369999998</v>
          </cell>
          <cell r="U777">
            <v>1223000</v>
          </cell>
          <cell r="V777">
            <v>1300085.7673599999</v>
          </cell>
          <cell r="W777">
            <v>1174468</v>
          </cell>
          <cell r="X777">
            <v>1071056.11641</v>
          </cell>
          <cell r="Y777">
            <v>1239634.67</v>
          </cell>
          <cell r="Z777">
            <v>1302775.9826658601</v>
          </cell>
          <cell r="AA777">
            <v>1429812.6895099999</v>
          </cell>
          <cell r="AB777">
            <v>1492134.38102</v>
          </cell>
          <cell r="AC777">
            <v>1297619.1543699999</v>
          </cell>
          <cell r="AD777">
            <v>1584652.5762799999</v>
          </cell>
          <cell r="AE777">
            <v>1892298.406</v>
          </cell>
          <cell r="AF777">
            <v>2597932.3162982999</v>
          </cell>
          <cell r="AG777">
            <v>2865916.9590000007</v>
          </cell>
          <cell r="AH777">
            <v>3312688.7719999999</v>
          </cell>
          <cell r="AI777">
            <v>3094953.01357</v>
          </cell>
        </row>
        <row r="778">
          <cell r="A778" t="str">
            <v>KapitalbasBank</v>
          </cell>
          <cell r="B778"/>
          <cell r="C778" t="str">
            <v>Kapitalbas för reglerade enheter inom bank- och värdepapperssektorn</v>
          </cell>
          <cell r="D778"/>
          <cell r="E778">
            <v>836413.45317949855</v>
          </cell>
          <cell r="F778">
            <v>660284.17691614549</v>
          </cell>
          <cell r="G778">
            <v>722568.82442100497</v>
          </cell>
          <cell r="H778">
            <v>788734.23515476123</v>
          </cell>
          <cell r="I778">
            <v>683667.65250574285</v>
          </cell>
          <cell r="J778">
            <v>878186.10553394654</v>
          </cell>
          <cell r="K778">
            <v>972652.78879582195</v>
          </cell>
          <cell r="L778">
            <v>653471</v>
          </cell>
          <cell r="M778">
            <v>654653</v>
          </cell>
          <cell r="N778">
            <v>661863.33700000006</v>
          </cell>
          <cell r="O778">
            <v>833597</v>
          </cell>
          <cell r="P778">
            <v>881689.99999999988</v>
          </cell>
          <cell r="Q778">
            <v>883000</v>
          </cell>
          <cell r="R778">
            <v>873000</v>
          </cell>
          <cell r="S778">
            <v>955000</v>
          </cell>
          <cell r="T778">
            <v>962852</v>
          </cell>
          <cell r="U778">
            <v>986000</v>
          </cell>
          <cell r="V778">
            <v>988377</v>
          </cell>
          <cell r="W778">
            <v>1093904</v>
          </cell>
          <cell r="X778">
            <v>1108012.6214099999</v>
          </cell>
          <cell r="Y778">
            <v>1126296.1710000001</v>
          </cell>
          <cell r="Z778">
            <v>1128981.7549999999</v>
          </cell>
          <cell r="AA778">
            <v>1323847.1740000001</v>
          </cell>
          <cell r="AB778">
            <v>1377577.4129999999</v>
          </cell>
          <cell r="AC778">
            <v>1367997.1839999999</v>
          </cell>
          <cell r="AD778">
            <v>1344953.22</v>
          </cell>
          <cell r="AE778">
            <v>1367581.5449999999</v>
          </cell>
          <cell r="AF778">
            <v>2147167.8560000001</v>
          </cell>
          <cell r="AG778">
            <v>2136632.648</v>
          </cell>
          <cell r="AH778">
            <v>2362421.7009999999</v>
          </cell>
          <cell r="AI778">
            <v>2625160.625</v>
          </cell>
        </row>
        <row r="779">
          <cell r="A779" t="str">
            <v>Primärkapitaltillskott</v>
          </cell>
          <cell r="B779" t="str">
            <v>Primärkapitaltillskott</v>
          </cell>
          <cell r="C779" t="str">
            <v>Check</v>
          </cell>
          <cell r="D779"/>
          <cell r="E779">
            <v>836413.45317949855</v>
          </cell>
          <cell r="F779">
            <v>660284.17691614549</v>
          </cell>
          <cell r="G779">
            <v>722568.82442100497</v>
          </cell>
          <cell r="H779">
            <v>788734.23515476123</v>
          </cell>
          <cell r="I779">
            <v>683667.65250574285</v>
          </cell>
          <cell r="J779">
            <v>878186.10553394654</v>
          </cell>
          <cell r="K779">
            <v>972652.78879582195</v>
          </cell>
          <cell r="L779">
            <v>-0.10977610806003213</v>
          </cell>
          <cell r="M779">
            <v>-0.56599999964237213</v>
          </cell>
          <cell r="N779">
            <v>-0.25300000049173832</v>
          </cell>
          <cell r="O779">
            <v>-20.00046446826309</v>
          </cell>
          <cell r="P779">
            <v>-0.72228115424513817</v>
          </cell>
          <cell r="Q779">
            <v>-442.89400000032037</v>
          </cell>
          <cell r="R779">
            <v>-270.67899999860674</v>
          </cell>
          <cell r="S779">
            <v>203.67722595063969</v>
          </cell>
          <cell r="T779">
            <v>1.9154084846377373E-2</v>
          </cell>
          <cell r="U779">
            <v>10286.455804669764</v>
          </cell>
          <cell r="V779">
            <v>9867.164530989714</v>
          </cell>
          <cell r="W779">
            <v>9867.1122496500611</v>
          </cell>
          <cell r="X779">
            <v>-56.116106299683452</v>
          </cell>
          <cell r="Y779">
            <v>-9.1550825163722038E-4</v>
          </cell>
          <cell r="Z779">
            <v>-7.1609392762184143E-6</v>
          </cell>
          <cell r="AA779">
            <v>-1.0545821860432625E-3</v>
          </cell>
          <cell r="AB779">
            <v>-2.1627317182719707E-3</v>
          </cell>
          <cell r="AC779">
            <v>-3.5789795219898224E-4</v>
          </cell>
          <cell r="AD779">
            <v>-1.408823300153017E-3</v>
          </cell>
          <cell r="AE779">
            <v>-1.0128840804100037E-3</v>
          </cell>
          <cell r="AF779">
            <v>-1.5126541256904602E-4</v>
          </cell>
          <cell r="AG779">
            <v>3.9051845669746399E-4</v>
          </cell>
          <cell r="AH779">
            <v>1.3296585530042648E-4</v>
          </cell>
          <cell r="AI779">
            <v>0</v>
          </cell>
        </row>
        <row r="780">
          <cell r="A780" t="str">
            <v>BefKreditförlNot2</v>
          </cell>
          <cell r="B780" t="str">
            <v xml:space="preserve">Primärkapital (primärkapital =kärnprimärkapital + primärkapitaltillskott </v>
          </cell>
          <cell r="C780" t="str">
            <v>Totala befarade kreditförluster</v>
          </cell>
          <cell r="D780"/>
          <cell r="E780"/>
          <cell r="F780"/>
          <cell r="G780"/>
          <cell r="H780"/>
          <cell r="I780"/>
          <cell r="J780"/>
          <cell r="K780"/>
          <cell r="L780"/>
          <cell r="M780"/>
          <cell r="N780">
            <v>1846511.1379999998</v>
          </cell>
          <cell r="O780"/>
          <cell r="P780"/>
          <cell r="Q780"/>
          <cell r="R780">
            <v>1957000</v>
          </cell>
          <cell r="S780"/>
          <cell r="T780">
            <v>7960.7349999999997</v>
          </cell>
          <cell r="U780">
            <v>10417.844999999999</v>
          </cell>
          <cell r="V780">
            <v>11144.174999999999</v>
          </cell>
          <cell r="W780">
            <v>11584.614</v>
          </cell>
          <cell r="X780">
            <v>11680.943000000001</v>
          </cell>
          <cell r="Y780">
            <v>12862.992000000002</v>
          </cell>
          <cell r="Z780">
            <v>10110.614</v>
          </cell>
          <cell r="AA780">
            <v>10557.05091200001</v>
          </cell>
          <cell r="AB780">
            <v>10243.28275</v>
          </cell>
          <cell r="AC780">
            <v>9697.1970000000001</v>
          </cell>
          <cell r="AD780">
            <v>14637.5175289818</v>
          </cell>
          <cell r="AE780">
            <v>15048.769</v>
          </cell>
          <cell r="AF780">
            <v>14064.53521379996</v>
          </cell>
          <cell r="AG780">
            <v>12629.874451699961</v>
          </cell>
          <cell r="AH780">
            <v>8628.054503413081</v>
          </cell>
          <cell r="AI780">
            <v>9147.7422100000003</v>
          </cell>
        </row>
        <row r="781">
          <cell r="A781" t="str">
            <v>FörändrBefKredFörlNot2</v>
          </cell>
          <cell r="B781" t="str">
            <v>Primärkapitaltillskott</v>
          </cell>
          <cell r="C781" t="str">
            <v>Kapitalkrav per sektor</v>
          </cell>
          <cell r="D781">
            <v>836413.45317949855</v>
          </cell>
          <cell r="E781">
            <v>660284.17691614549</v>
          </cell>
          <cell r="F781">
            <v>722568.82442100497</v>
          </cell>
          <cell r="G781">
            <v>788734.23515476123</v>
          </cell>
          <cell r="H781">
            <v>683667.65250574285</v>
          </cell>
          <cell r="I781">
            <v>0</v>
          </cell>
          <cell r="J781">
            <v>0</v>
          </cell>
          <cell r="K781">
            <v>0</v>
          </cell>
          <cell r="L781">
            <v>0</v>
          </cell>
          <cell r="M781">
            <v>0</v>
          </cell>
          <cell r="N781">
            <v>0</v>
          </cell>
          <cell r="O781">
            <v>0</v>
          </cell>
          <cell r="P781">
            <v>0</v>
          </cell>
          <cell r="Q781">
            <v>0</v>
          </cell>
          <cell r="R781">
            <v>0</v>
          </cell>
          <cell r="S781">
            <v>0</v>
          </cell>
          <cell r="T781">
            <v>-7960.7349999999997</v>
          </cell>
          <cell r="U781">
            <v>522.92100000000028</v>
          </cell>
          <cell r="V781">
            <v>-203.40899999999965</v>
          </cell>
          <cell r="W781">
            <v>-643.84799999999996</v>
          </cell>
          <cell r="X781">
            <v>-740.1770000000015</v>
          </cell>
          <cell r="Y781">
            <v>-1182.0490000000009</v>
          </cell>
          <cell r="Z781">
            <v>1570.3290000000015</v>
          </cell>
          <cell r="AA781">
            <v>1123.8920879999914</v>
          </cell>
          <cell r="AB781">
            <v>1437.6602500000008</v>
          </cell>
          <cell r="AC781">
            <v>546.08575000000019</v>
          </cell>
          <cell r="AD781">
            <v>-4394.2347789817995</v>
          </cell>
          <cell r="AE781">
            <v>-4805.4862499999999</v>
          </cell>
          <cell r="AF781">
            <v>-3821.2524637999595</v>
          </cell>
          <cell r="AG781">
            <v>1434.6607620999985</v>
          </cell>
          <cell r="AH781">
            <v>5436.4807103868789</v>
          </cell>
          <cell r="AI781">
            <v>4916.7930037999595</v>
          </cell>
        </row>
        <row r="782">
          <cell r="A782" t="str">
            <v>KapitalkravFörsäkr</v>
          </cell>
          <cell r="B782" t="str">
            <v>Supplementärkapital: instrument och avsättningar</v>
          </cell>
          <cell r="C782" t="str">
            <v>Kapitalkrav för reglerade enheter inom försäkringssektorn</v>
          </cell>
          <cell r="E782">
            <v>9085452.2630000003</v>
          </cell>
          <cell r="F782">
            <v>8991992.254999999</v>
          </cell>
          <cell r="G782">
            <v>8388763.1409999989</v>
          </cell>
          <cell r="H782">
            <v>4534844.8020000001</v>
          </cell>
          <cell r="I782">
            <v>4841671.9879999999</v>
          </cell>
          <cell r="J782">
            <v>7577740.3346799994</v>
          </cell>
          <cell r="K782">
            <v>5629228.58452</v>
          </cell>
          <cell r="L782">
            <v>798380.89372547495</v>
          </cell>
          <cell r="M782">
            <v>792969.48936184659</v>
          </cell>
          <cell r="N782">
            <v>1341768.6769999999</v>
          </cell>
          <cell r="O782">
            <v>1491672.138</v>
          </cell>
          <cell r="P782">
            <v>1431623.8959999999</v>
          </cell>
          <cell r="Q782">
            <v>1513300</v>
          </cell>
          <cell r="R782">
            <v>1567000</v>
          </cell>
          <cell r="S782">
            <v>1531000</v>
          </cell>
          <cell r="T782">
            <v>1562997.551</v>
          </cell>
          <cell r="U782">
            <v>713700</v>
          </cell>
          <cell r="V782">
            <v>790220.08516999998</v>
          </cell>
          <cell r="W782">
            <v>844291.14399999997</v>
          </cell>
          <cell r="X782">
            <v>770840.92849982099</v>
          </cell>
          <cell r="Y782">
            <v>897917.36399999994</v>
          </cell>
          <cell r="Z782">
            <v>969219.26322659198</v>
          </cell>
          <cell r="AA782">
            <v>1023078.9825299999</v>
          </cell>
          <cell r="AB782">
            <v>1107845.93129635</v>
          </cell>
          <cell r="AC782">
            <v>952507.63199999998</v>
          </cell>
          <cell r="AD782">
            <v>1140223.3259699999</v>
          </cell>
          <cell r="AE782">
            <v>1281036.6769999999</v>
          </cell>
          <cell r="AF782">
            <v>1500046.73715583</v>
          </cell>
          <cell r="AG782">
            <v>1731202.5209999999</v>
          </cell>
          <cell r="AH782">
            <v>1891554.42</v>
          </cell>
          <cell r="AI782">
            <v>1923740.0680800001</v>
          </cell>
        </row>
        <row r="783">
          <cell r="A783" t="str">
            <v>KapitalkravBank</v>
          </cell>
          <cell r="B783"/>
          <cell r="C783" t="str">
            <v>Kapitalkrav för reglerade enheter inom bank- och värdepapperssektorn</v>
          </cell>
          <cell r="E783">
            <v>0</v>
          </cell>
          <cell r="F783">
            <v>0</v>
          </cell>
          <cell r="G783">
            <v>0</v>
          </cell>
          <cell r="H783">
            <v>752000</v>
          </cell>
          <cell r="I783">
            <v>796000</v>
          </cell>
          <cell r="J783">
            <v>758000</v>
          </cell>
          <cell r="K783">
            <v>1.6710210141951727</v>
          </cell>
          <cell r="L783">
            <v>457885.10915000003</v>
          </cell>
          <cell r="M783">
            <v>495389.19416000007</v>
          </cell>
          <cell r="N783">
            <v>616744.16876000003</v>
          </cell>
          <cell r="O783">
            <v>562254.57328000001</v>
          </cell>
          <cell r="P783">
            <v>597411.64</v>
          </cell>
          <cell r="Q783">
            <v>651300</v>
          </cell>
          <cell r="R783">
            <v>670000</v>
          </cell>
          <cell r="S783">
            <v>702000</v>
          </cell>
          <cell r="T783">
            <v>789500</v>
          </cell>
          <cell r="U783">
            <v>790700</v>
          </cell>
          <cell r="V783">
            <v>818885.91100000008</v>
          </cell>
          <cell r="W783">
            <v>850656</v>
          </cell>
          <cell r="X783">
            <v>853058.72990000003</v>
          </cell>
          <cell r="Y783">
            <v>974470.62870701402</v>
          </cell>
          <cell r="Z783">
            <v>1018587.22807838</v>
          </cell>
          <cell r="AA783">
            <v>1069129.7184383899</v>
          </cell>
          <cell r="AB783">
            <v>1104618.18994103</v>
          </cell>
          <cell r="AC783">
            <v>916909.87274861801</v>
          </cell>
          <cell r="AD783">
            <v>967404.25940071396</v>
          </cell>
          <cell r="AE783">
            <v>959933.26934577199</v>
          </cell>
          <cell r="AF783">
            <v>1209078.1639476959</v>
          </cell>
          <cell r="AG783">
            <v>1245572.096492586</v>
          </cell>
          <cell r="AH783">
            <v>1278278.506288744</v>
          </cell>
          <cell r="AI783">
            <v>1288843.1144880799</v>
          </cell>
        </row>
        <row r="784">
          <cell r="A784" t="str">
            <v>VaravBuffertkrav</v>
          </cell>
          <cell r="B784" t="str">
            <v>Supplementärkapital: instrument och avsättningar</v>
          </cell>
          <cell r="C784" t="str">
            <v xml:space="preserve">   varav tillkommande buffertkrav</v>
          </cell>
          <cell r="D784"/>
          <cell r="E784">
            <v>9085452.2630000003</v>
          </cell>
          <cell r="F784">
            <v>8991992.254999999</v>
          </cell>
          <cell r="G784">
            <v>8388763.1409999989</v>
          </cell>
          <cell r="H784">
            <v>4534844.8020000001</v>
          </cell>
          <cell r="I784">
            <v>4841671.9879999999</v>
          </cell>
          <cell r="J784">
            <v>7577740.3346799994</v>
          </cell>
          <cell r="K784">
            <v>5629228.58452</v>
          </cell>
          <cell r="L784">
            <v>137355.10915</v>
          </cell>
          <cell r="M784">
            <v>145502.60816000003</v>
          </cell>
          <cell r="N784">
            <v>186941.16876</v>
          </cell>
          <cell r="O784">
            <v>173811.57328000001</v>
          </cell>
          <cell r="P784">
            <v>184380.64</v>
          </cell>
          <cell r="Q784">
            <v>216500</v>
          </cell>
          <cell r="R784">
            <v>224000</v>
          </cell>
          <cell r="S784">
            <v>236000</v>
          </cell>
          <cell r="T784">
            <v>254000</v>
          </cell>
          <cell r="U784">
            <v>266000</v>
          </cell>
          <cell r="V784">
            <v>272611.53899999999</v>
          </cell>
          <cell r="W784">
            <v>280614</v>
          </cell>
          <cell r="X784">
            <v>287893.83600000001</v>
          </cell>
          <cell r="Y784">
            <v>323756.408</v>
          </cell>
          <cell r="Z784">
            <v>337671.033</v>
          </cell>
          <cell r="AA784">
            <v>381808.554</v>
          </cell>
          <cell r="AB784">
            <v>378399.66600000003</v>
          </cell>
          <cell r="AC784">
            <v>188669.353</v>
          </cell>
          <cell r="AD784">
            <v>200116.571</v>
          </cell>
          <cell r="AE784">
            <v>197404.39199999999</v>
          </cell>
          <cell r="AF784">
            <v>224164.106</v>
          </cell>
          <cell r="AG784">
            <v>227795.348</v>
          </cell>
          <cell r="AH784">
            <v>240226.603</v>
          </cell>
          <cell r="AI784">
            <v>5238118.3664399981</v>
          </cell>
        </row>
        <row r="785">
          <cell r="A785" t="str">
            <v>VaravPelare2</v>
          </cell>
          <cell r="B785" t="str">
            <v>Kapitalinstrument och tillhörande överkursfonder</v>
          </cell>
          <cell r="C785" t="str">
            <v xml:space="preserve">   varav tillkommande Pelare 2-krav</v>
          </cell>
          <cell r="D785"/>
          <cell r="E785">
            <v>0</v>
          </cell>
          <cell r="F785">
            <v>0</v>
          </cell>
          <cell r="G785">
            <v>0</v>
          </cell>
          <cell r="H785">
            <v>752000</v>
          </cell>
          <cell r="I785">
            <v>796000</v>
          </cell>
          <cell r="J785">
            <v>758000</v>
          </cell>
          <cell r="K785">
            <v>789000</v>
          </cell>
          <cell r="L785">
            <v>11000</v>
          </cell>
          <cell r="M785">
            <v>11000</v>
          </cell>
          <cell r="N785">
            <v>46990</v>
          </cell>
          <cell r="O785">
            <v>33604</v>
          </cell>
          <cell r="P785">
            <v>35035</v>
          </cell>
          <cell r="Q785">
            <v>38750</v>
          </cell>
          <cell r="R785">
            <v>39000</v>
          </cell>
          <cell r="S785">
            <v>40000</v>
          </cell>
          <cell r="T785">
            <v>80563</v>
          </cell>
          <cell r="U785">
            <v>62000</v>
          </cell>
          <cell r="V785">
            <v>70196</v>
          </cell>
          <cell r="W785">
            <v>79310</v>
          </cell>
          <cell r="X785">
            <v>82594.019</v>
          </cell>
          <cell r="Y785">
            <v>114396.162582256</v>
          </cell>
          <cell r="Z785">
            <v>119344.53</v>
          </cell>
          <cell r="AA785">
            <v>114623.886</v>
          </cell>
          <cell r="AB785">
            <v>113380.96</v>
          </cell>
          <cell r="AC785">
            <v>118740.288</v>
          </cell>
          <cell r="AD785">
            <v>119815.947</v>
          </cell>
          <cell r="AE785">
            <v>122966.71799999999</v>
          </cell>
          <cell r="AF785">
            <v>260000</v>
          </cell>
          <cell r="AG785">
            <v>279765.56900000002</v>
          </cell>
          <cell r="AH785">
            <v>260000</v>
          </cell>
          <cell r="AI785">
            <v>428794.43303000001</v>
          </cell>
        </row>
        <row r="786">
          <cell r="A786" t="str">
            <v>KapkravFinKonglo</v>
          </cell>
          <cell r="B786" t="str">
            <v>Totalt kapital (totalt kapital = primärkapital + supplementärkapital)</v>
          </cell>
          <cell r="C786" t="str">
            <v>Totalt kapitalkrav</v>
          </cell>
          <cell r="D786"/>
          <cell r="E786">
            <v>0</v>
          </cell>
          <cell r="F786">
            <v>0</v>
          </cell>
          <cell r="G786">
            <v>0</v>
          </cell>
          <cell r="H786">
            <v>0</v>
          </cell>
          <cell r="I786">
            <v>0</v>
          </cell>
          <cell r="J786">
            <v>0</v>
          </cell>
          <cell r="K786">
            <v>0</v>
          </cell>
          <cell r="L786">
            <v>1256266.002875475</v>
          </cell>
          <cell r="M786">
            <v>1288358.6835218468</v>
          </cell>
          <cell r="N786">
            <v>1958512.8457599999</v>
          </cell>
          <cell r="O786">
            <v>2053926.7112799999</v>
          </cell>
          <cell r="P786">
            <v>2029035.5359999998</v>
          </cell>
          <cell r="Q786">
            <v>2164600</v>
          </cell>
          <cell r="R786">
            <v>2237000</v>
          </cell>
          <cell r="S786">
            <v>2233000</v>
          </cell>
          <cell r="T786">
            <v>2352497.551</v>
          </cell>
          <cell r="U786">
            <v>1504400</v>
          </cell>
          <cell r="V786">
            <v>1609105.9961700002</v>
          </cell>
          <cell r="W786">
            <v>1694947.1439999999</v>
          </cell>
          <cell r="X786">
            <v>1623899.658399821</v>
          </cell>
          <cell r="Y786">
            <v>1872387.9927070141</v>
          </cell>
          <cell r="Z786">
            <v>1987806.491304972</v>
          </cell>
          <cell r="AA786">
            <v>2092208.7009683899</v>
          </cell>
          <cell r="AB786">
            <v>2212464.12123738</v>
          </cell>
          <cell r="AC786">
            <v>1869417.504748618</v>
          </cell>
          <cell r="AD786">
            <v>2107627.5853707138</v>
          </cell>
          <cell r="AE786">
            <v>2240969.9463457717</v>
          </cell>
          <cell r="AF786">
            <v>2709124.9011035259</v>
          </cell>
          <cell r="AG786">
            <v>2976774.6174925859</v>
          </cell>
          <cell r="AH786">
            <v>3169832.926288744</v>
          </cell>
          <cell r="AI786">
            <v>3212583.1825680798</v>
          </cell>
        </row>
        <row r="787">
          <cell r="A787" t="str">
            <v>UtlBolånNot2</v>
          </cell>
          <cell r="B787"/>
          <cell r="C787" t="str">
            <v>Not 5 - Utlåning till allmänheten (kSEK)</v>
          </cell>
          <cell r="D787"/>
          <cell r="E787">
            <v>836413.45317949855</v>
          </cell>
          <cell r="F787">
            <v>660284.17691614549</v>
          </cell>
          <cell r="G787">
            <v>722568.82442100497</v>
          </cell>
          <cell r="H787">
            <v>788734.23515476123</v>
          </cell>
          <cell r="I787">
            <v>683667.65250574285</v>
          </cell>
          <cell r="J787">
            <v>878186.10553394654</v>
          </cell>
          <cell r="K787">
            <v>972652.78879582195</v>
          </cell>
          <cell r="L787">
            <v>842980.88734841696</v>
          </cell>
          <cell r="M787">
            <v>793223.8833191162</v>
          </cell>
          <cell r="N787">
            <v>1118649.2132399995</v>
          </cell>
          <cell r="O787">
            <v>1846511.1379999998</v>
          </cell>
          <cell r="P787">
            <v>1334482.3477188461</v>
          </cell>
          <cell r="Q787">
            <v>4460893.0149999997</v>
          </cell>
          <cell r="R787">
            <v>4656206.5640000002</v>
          </cell>
          <cell r="S787">
            <v>1957000</v>
          </cell>
          <cell r="T787">
            <v>2980.0309999999999</v>
          </cell>
          <cell r="U787">
            <v>5485099.7759999996</v>
          </cell>
          <cell r="V787">
            <v>5653113.2640000004</v>
          </cell>
          <cell r="W787">
            <v>5759472.2879999997</v>
          </cell>
          <cell r="X787">
            <v>5978121.9349999996</v>
          </cell>
          <cell r="Y787">
            <v>6280614.983</v>
          </cell>
          <cell r="Z787">
            <v>6738399.7583900001</v>
          </cell>
          <cell r="AA787">
            <v>7212684.6630499996</v>
          </cell>
          <cell r="AB787">
            <v>7949385.7934600003</v>
          </cell>
          <cell r="AC787">
            <v>8383973.7928900002</v>
          </cell>
          <cell r="AD787">
            <v>8631941.14683</v>
          </cell>
          <cell r="AE787">
            <v>8825090.0223299991</v>
          </cell>
          <cell r="AF787">
            <v>9317351.5221286993</v>
          </cell>
          <cell r="AG787">
            <v>9596762.5180930998</v>
          </cell>
          <cell r="AH787">
            <v>9757980.7955710199</v>
          </cell>
          <cell r="AI787">
            <v>9938731.8958400004</v>
          </cell>
        </row>
        <row r="788">
          <cell r="A788" t="str">
            <v>ÖverskKapFinKonglo</v>
          </cell>
          <cell r="B788" t="str">
            <v>Totala riskvägda tillgångar</v>
          </cell>
          <cell r="C788" t="str">
            <v>Överskott av kapital</v>
          </cell>
          <cell r="E788">
            <v>836413.45317949855</v>
          </cell>
          <cell r="F788">
            <v>660284.17691614549</v>
          </cell>
          <cell r="G788">
            <v>722568.82442100497</v>
          </cell>
          <cell r="H788">
            <v>788734.23515476123</v>
          </cell>
          <cell r="I788">
            <v>683667.65250574285</v>
          </cell>
          <cell r="J788">
            <v>878186.10553394654</v>
          </cell>
          <cell r="K788">
            <v>972652.78879582195</v>
          </cell>
          <cell r="L788">
            <v>842980.88734841696</v>
          </cell>
          <cell r="M788">
            <v>793223.8833191162</v>
          </cell>
          <cell r="N788">
            <v>1118649.2132399995</v>
          </cell>
          <cell r="O788">
            <v>1358024.340755532</v>
          </cell>
          <cell r="P788">
            <v>1334482.3477188461</v>
          </cell>
          <cell r="Q788">
            <v>1332957.1059999997</v>
          </cell>
          <cell r="R788">
            <v>1340729.3210000014</v>
          </cell>
          <cell r="S788">
            <v>1451203.6772259506</v>
          </cell>
          <cell r="T788">
            <v>1293259.8051540847</v>
          </cell>
          <cell r="U788">
            <v>714886.45580466976</v>
          </cell>
          <cell r="V788">
            <v>689223.93572098948</v>
          </cell>
          <cell r="W788">
            <v>583291.96824965021</v>
          </cell>
          <cell r="X788">
            <v>555112.96331387921</v>
          </cell>
          <cell r="Y788">
            <v>493542.84737747768</v>
          </cell>
          <cell r="Z788">
            <v>443951.24635372707</v>
          </cell>
          <cell r="AA788">
            <v>661451.161487028</v>
          </cell>
          <cell r="AB788">
            <v>657247.67061988823</v>
          </cell>
          <cell r="AC788">
            <v>796198.83326348406</v>
          </cell>
          <cell r="AD788">
            <v>821978.20950046275</v>
          </cell>
          <cell r="AE788">
            <v>1018910.0036413441</v>
          </cell>
          <cell r="AF788">
            <v>2035975.2710435088</v>
          </cell>
          <cell r="AG788">
            <v>2025774.9898979333</v>
          </cell>
          <cell r="AH788">
            <v>2505277.5468442212</v>
          </cell>
          <cell r="AI788">
            <v>2507530.4560019206</v>
          </cell>
        </row>
        <row r="789">
          <cell r="A789" t="str">
            <v>BevBolånNot2</v>
          </cell>
          <cell r="B789"/>
          <cell r="C789" t="str">
            <v>Befarade kreditförluster Bolån</v>
          </cell>
          <cell r="I789">
            <v>0</v>
          </cell>
          <cell r="J789">
            <v>0</v>
          </cell>
          <cell r="K789">
            <v>0</v>
          </cell>
          <cell r="L789">
            <v>1.6710210141951727</v>
          </cell>
          <cell r="M789">
            <v>1.6156855955290075</v>
          </cell>
          <cell r="N789">
            <v>1.5711727730873821</v>
          </cell>
          <cell r="O789">
            <v>1.6611844197250913</v>
          </cell>
          <cell r="P789">
            <v>1.6576929403363816</v>
          </cell>
          <cell r="Q789">
            <v>1.6157983488866301</v>
          </cell>
          <cell r="R789">
            <v>1.5993425663835501</v>
          </cell>
          <cell r="S789">
            <v>1.6498896897563595</v>
          </cell>
          <cell r="T789">
            <v>6466070.1909999996</v>
          </cell>
          <cell r="U789">
            <v>6676649.6519999998</v>
          </cell>
          <cell r="V789">
            <v>6624166.4359999998</v>
          </cell>
          <cell r="W789">
            <v>6713883.267</v>
          </cell>
          <cell r="X789">
            <v>3132.9850000000001</v>
          </cell>
          <cell r="Y789">
            <v>4201.5240000000003</v>
          </cell>
          <cell r="Z789">
            <v>2718.3539999999998</v>
          </cell>
          <cell r="AA789">
            <v>2844.6080000000002</v>
          </cell>
          <cell r="AB789">
            <v>2766.24505</v>
          </cell>
          <cell r="AC789">
            <v>3075.7269999999999</v>
          </cell>
          <cell r="AD789">
            <v>7633.8329999999996</v>
          </cell>
          <cell r="AE789">
            <v>7988.9449999999997</v>
          </cell>
          <cell r="AF789">
            <v>6841.1251212999796</v>
          </cell>
          <cell r="AG789">
            <v>4441.2737868999802</v>
          </cell>
          <cell r="AH789">
            <v>4527.4286889754403</v>
          </cell>
          <cell r="AI789">
            <v>4534.0652399999999</v>
          </cell>
        </row>
        <row r="790">
          <cell r="A790" t="str">
            <v>KapbasKapkrav</v>
          </cell>
          <cell r="B790" t="str">
            <v>Kapitalrelationer och buffertar</v>
          </cell>
          <cell r="C790" t="str">
            <v>Kapitalbas/Kapitalkrav</v>
          </cell>
          <cell r="L790">
            <v>1.6710210141951727</v>
          </cell>
          <cell r="M790">
            <v>1.6156855955290075</v>
          </cell>
          <cell r="N790">
            <v>1.5711727730873821</v>
          </cell>
          <cell r="O790">
            <v>1.6611844197250913</v>
          </cell>
          <cell r="P790">
            <v>1.6576929403363816</v>
          </cell>
          <cell r="Q790">
            <v>1.6157983488866301</v>
          </cell>
          <cell r="R790">
            <v>1.5993425663835501</v>
          </cell>
          <cell r="S790">
            <v>1.6498896897563595</v>
          </cell>
          <cell r="T790">
            <v>1.5497390654474201</v>
          </cell>
          <cell r="U790">
            <v>1.475197059162902</v>
          </cell>
          <cell r="V790">
            <v>1.4283272434267742</v>
          </cell>
          <cell r="W790">
            <v>1.3441357863662386</v>
          </cell>
          <cell r="X790">
            <v>1.341839448295028</v>
          </cell>
          <cell r="Y790">
            <v>1.2635900514742864</v>
          </cell>
          <cell r="Z790">
            <v>1.223337255560665</v>
          </cell>
          <cell r="AA790">
            <v>1.3161497039854924</v>
          </cell>
          <cell r="AB790">
            <v>1.297065911402127</v>
          </cell>
          <cell r="AC790">
            <v>1.4259074450950697</v>
          </cell>
          <cell r="AD790">
            <v>1.3900016374837321</v>
          </cell>
          <cell r="AE790">
            <v>1.4546736582981961</v>
          </cell>
          <cell r="AF790">
            <v>1.7515250663467681</v>
          </cell>
          <cell r="AG790">
            <v>1.680526828599572</v>
          </cell>
          <cell r="AH790">
            <v>1.7903500295131998</v>
          </cell>
          <cell r="AI790">
            <v>1.7805340168647235</v>
          </cell>
        </row>
        <row r="791">
          <cell r="A791" t="str">
            <v>FörändrBefKredFörlNot2</v>
          </cell>
          <cell r="B791" t="str">
            <v>Kärnprimärkapital (som procentandel av det riskvägda exponeringsbeloppet)</v>
          </cell>
          <cell r="C791" t="str">
            <v>Förändring av befarade kreditförluster (YTD)</v>
          </cell>
          <cell r="I791">
            <v>0</v>
          </cell>
          <cell r="J791">
            <v>0</v>
          </cell>
          <cell r="K791">
            <v>0</v>
          </cell>
          <cell r="L791">
            <v>0</v>
          </cell>
          <cell r="M791">
            <v>0</v>
          </cell>
          <cell r="N791">
            <v>0</v>
          </cell>
          <cell r="O791">
            <v>0</v>
          </cell>
          <cell r="P791">
            <v>0</v>
          </cell>
          <cell r="Q791">
            <v>0</v>
          </cell>
          <cell r="R791">
            <v>0</v>
          </cell>
          <cell r="S791">
            <v>0</v>
          </cell>
          <cell r="T791">
            <v>-7960.7349999999997</v>
          </cell>
          <cell r="U791">
            <v>522.92100000000028</v>
          </cell>
          <cell r="V791">
            <v>-203.40899999999965</v>
          </cell>
          <cell r="W791">
            <v>-643.84799999999996</v>
          </cell>
          <cell r="X791">
            <v>-740.1770000000015</v>
          </cell>
          <cell r="Y791">
            <v>-1182.0490000000009</v>
          </cell>
          <cell r="Z791">
            <v>1570.3290000000015</v>
          </cell>
          <cell r="AA791">
            <v>1123.8920879999914</v>
          </cell>
          <cell r="AB791">
            <v>1437.6602500000008</v>
          </cell>
          <cell r="AC791">
            <v>546.08575000000019</v>
          </cell>
          <cell r="AD791">
            <v>-4394.2347789817995</v>
          </cell>
          <cell r="AE791">
            <v>-4805.4862499999999</v>
          </cell>
          <cell r="AF791">
            <v>-3821.2524637999595</v>
          </cell>
          <cell r="AG791">
            <v>1434.6607620999985</v>
          </cell>
          <cell r="AH791">
            <v>5436.4807103868789</v>
          </cell>
          <cell r="AI791">
            <v>4916.7930037999595</v>
          </cell>
        </row>
        <row r="792">
          <cell r="A792" t="str">
            <v>PrimKapRel</v>
          </cell>
          <cell r="B792" t="str">
            <v>Kapitalrelationer och buffertar</v>
          </cell>
          <cell r="C792" t="str">
            <v>Kapitalkrav - Konsoliderade situationen (kSEK)</v>
          </cell>
          <cell r="K792">
            <v>0.16300000000000001</v>
          </cell>
          <cell r="L792">
            <v>0.159</v>
          </cell>
          <cell r="M792">
            <v>0.152</v>
          </cell>
          <cell r="N792">
            <v>0.17499999999999999</v>
          </cell>
          <cell r="O792">
            <v>0.17899999999999999</v>
          </cell>
          <cell r="P792">
            <v>0.17100000000000001</v>
          </cell>
          <cell r="Q792">
            <v>0</v>
          </cell>
          <cell r="R792">
            <v>0</v>
          </cell>
          <cell r="S792">
            <v>0</v>
          </cell>
          <cell r="T792">
            <v>43175.860999999997</v>
          </cell>
          <cell r="U792">
            <v>70636.591</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row>
        <row r="793">
          <cell r="A793" t="str">
            <v>UKKFNot2</v>
          </cell>
          <cell r="B793" t="str">
            <v>Totalt kapital (som procentandel av de riskvägda exponeringsbeloppet)</v>
          </cell>
          <cell r="C793" t="str">
            <v>Primärt kapital</v>
          </cell>
          <cell r="D793"/>
          <cell r="E793"/>
          <cell r="F793"/>
          <cell r="G793"/>
          <cell r="H793"/>
          <cell r="I793"/>
          <cell r="J793"/>
          <cell r="K793">
            <v>0.183</v>
          </cell>
          <cell r="L793">
            <v>0.17899999999999999</v>
          </cell>
          <cell r="M793">
            <v>0.17199999999999999</v>
          </cell>
          <cell r="N793">
            <v>0.19500000000000001</v>
          </cell>
          <cell r="O793">
            <v>0.19900000000000001</v>
          </cell>
          <cell r="P793">
            <v>0.191</v>
          </cell>
          <cell r="Q793">
            <v>575114.15063000401</v>
          </cell>
          <cell r="R793">
            <v>797099.0498999994</v>
          </cell>
          <cell r="S793">
            <v>996843.42986999743</v>
          </cell>
          <cell r="T793">
            <v>0</v>
          </cell>
          <cell r="U793">
            <v>569187.16978999902</v>
          </cell>
          <cell r="V793">
            <v>784964.50100000005</v>
          </cell>
          <cell r="W793">
            <v>859572.72600000002</v>
          </cell>
          <cell r="X793">
            <v>0</v>
          </cell>
          <cell r="Y793">
            <v>484049.59503999999</v>
          </cell>
          <cell r="Z793">
            <v>704903.69062000106</v>
          </cell>
          <cell r="AA793">
            <v>853379.07988999796</v>
          </cell>
          <cell r="AB793">
            <v>0</v>
          </cell>
          <cell r="AC793">
            <v>1146599.7509999999</v>
          </cell>
          <cell r="AD793">
            <v>1095537.0189499999</v>
          </cell>
          <cell r="AE793">
            <v>1123532.18493</v>
          </cell>
          <cell r="AF793">
            <v>0</v>
          </cell>
          <cell r="AG793">
            <v>912179.56613000005</v>
          </cell>
          <cell r="AH793">
            <v>1224234.7727000001</v>
          </cell>
          <cell r="AI793">
            <v>1436249.527</v>
          </cell>
        </row>
        <row r="794">
          <cell r="A794" t="str">
            <v>Kapinstöverkfond</v>
          </cell>
          <cell r="B794" t="str">
            <v>Institutspecifika buffertkrav (krav på kärnprimärkapital i enlighet med artikel 92.1 a  plus krav på kapitalkonserveringsbuffert och kontracyklisk kapitalbuffert, plus systemriskbuffert, plus buffert för systemviktiga institut (buffert för globala systemviktiga institut eller andra systemviktiga institut) uttryckt som en procentandel av det riskvägda exponeringsbeloppet)</v>
          </cell>
          <cell r="C794" t="str">
            <v>Kapitalinstrument och tillhörande överkursfonder</v>
          </cell>
          <cell r="D794"/>
          <cell r="E794">
            <v>858958.45282949856</v>
          </cell>
          <cell r="F794">
            <v>683427.46656614554</v>
          </cell>
          <cell r="G794">
            <v>746504.77007100498</v>
          </cell>
          <cell r="H794">
            <v>814725.33780476125</v>
          </cell>
          <cell r="I794">
            <v>711674.5925057428</v>
          </cell>
          <cell r="J794">
            <v>908849.2281739465</v>
          </cell>
          <cell r="K794">
            <v>1007482.8654358219</v>
          </cell>
          <cell r="L794">
            <v>1125791.5921310266</v>
          </cell>
          <cell r="M794">
            <v>1224027.9404558134</v>
          </cell>
          <cell r="N794">
            <v>1093300.5222425</v>
          </cell>
          <cell r="O794">
            <v>1206636.408535532</v>
          </cell>
          <cell r="P794">
            <v>1307717.6887188456</v>
          </cell>
          <cell r="Q794">
            <v>0</v>
          </cell>
          <cell r="R794">
            <v>0</v>
          </cell>
          <cell r="S794">
            <v>0</v>
          </cell>
          <cell r="T794">
            <v>43175.860999999997</v>
          </cell>
          <cell r="U794">
            <v>70636.591</v>
          </cell>
          <cell r="V794">
            <v>0</v>
          </cell>
          <cell r="W794">
            <v>0</v>
          </cell>
          <cell r="X794">
            <v>0</v>
          </cell>
          <cell r="Y794">
            <v>0</v>
          </cell>
          <cell r="Z794">
            <v>0</v>
          </cell>
          <cell r="AA794">
            <v>0</v>
          </cell>
          <cell r="AB794">
            <v>728698.56299999997</v>
          </cell>
          <cell r="AC794">
            <v>0</v>
          </cell>
          <cell r="AD794">
            <v>0</v>
          </cell>
          <cell r="AE794">
            <v>636624.09199999995</v>
          </cell>
          <cell r="AF794">
            <v>641609.86099999992</v>
          </cell>
          <cell r="AG794">
            <v>711002.99899999995</v>
          </cell>
          <cell r="AH794">
            <v>709210.80899999989</v>
          </cell>
          <cell r="AI794">
            <v>770985.35700000008</v>
          </cell>
        </row>
        <row r="795">
          <cell r="A795" t="str">
            <v>KapinstöverkfondInstr1</v>
          </cell>
          <cell r="B795" t="str">
            <v>varav krav på kapitalkonserveringsbuffert, %</v>
          </cell>
          <cell r="C795" t="str">
            <v>varav: instrumenttyp 1</v>
          </cell>
          <cell r="D795"/>
          <cell r="E795"/>
          <cell r="F795"/>
          <cell r="G795"/>
          <cell r="H795"/>
          <cell r="I795"/>
          <cell r="J795"/>
          <cell r="K795">
            <v>2.5000000000000001E-2</v>
          </cell>
          <cell r="L795">
            <v>0</v>
          </cell>
          <cell r="M795">
            <v>-98236.185455813189</v>
          </cell>
          <cell r="N795">
            <v>-192375.93824250015</v>
          </cell>
          <cell r="O795">
            <v>0</v>
          </cell>
          <cell r="P795">
            <v>0</v>
          </cell>
          <cell r="Q795">
            <v>8749022.4663699958</v>
          </cell>
          <cell r="R795">
            <v>8760273.7081000004</v>
          </cell>
          <cell r="S795">
            <v>8920012.3631300014</v>
          </cell>
          <cell r="T795">
            <v>9463407.574409999</v>
          </cell>
          <cell r="U795">
            <v>9775918.3184000012</v>
          </cell>
          <cell r="V795">
            <v>9874964.9580100011</v>
          </cell>
          <cell r="W795">
            <v>10127748.958430002</v>
          </cell>
          <cell r="X795">
            <v>10338638.569120001</v>
          </cell>
          <cell r="Y795">
            <v>11084039.582080003</v>
          </cell>
          <cell r="Z795">
            <v>11334687.078289997</v>
          </cell>
          <cell r="AA795">
            <v>11981484.80803</v>
          </cell>
          <cell r="AB795">
            <v>76893.161999999997</v>
          </cell>
          <cell r="AC795">
            <v>12662420.652740002</v>
          </cell>
          <cell r="AD795">
            <v>13994794.944910001</v>
          </cell>
          <cell r="AE795">
            <v>77477.005999999994</v>
          </cell>
          <cell r="AF795">
            <v>77477.006000000008</v>
          </cell>
          <cell r="AG795">
            <v>77477.006000000008</v>
          </cell>
          <cell r="AH795">
            <v>77477.006000000008</v>
          </cell>
          <cell r="AI795">
            <v>77785.88</v>
          </cell>
        </row>
        <row r="796">
          <cell r="A796" t="str">
            <v>KapinstöverkfondInstr2</v>
          </cell>
          <cell r="B796" t="str">
            <v>varav krav på kontracyklisk buffert, %</v>
          </cell>
          <cell r="C796" t="str">
            <v>varav: instrumenttyp 2</v>
          </cell>
          <cell r="D796"/>
          <cell r="E796">
            <v>836413.45317949855</v>
          </cell>
          <cell r="F796">
            <v>660284.17691614549</v>
          </cell>
          <cell r="G796">
            <v>722568.82442100497</v>
          </cell>
          <cell r="H796">
            <v>788734.23515476123</v>
          </cell>
          <cell r="I796">
            <v>683667.65250574285</v>
          </cell>
          <cell r="J796">
            <v>878186.10553394654</v>
          </cell>
          <cell r="K796">
            <v>972652.78879582195</v>
          </cell>
          <cell r="L796">
            <v>-308112.924</v>
          </cell>
          <cell r="M796">
            <v>-308112.924</v>
          </cell>
          <cell r="N796">
            <v>0</v>
          </cell>
          <cell r="O796">
            <v>-208505.5815</v>
          </cell>
          <cell r="P796">
            <v>-313308.68099999998</v>
          </cell>
          <cell r="Q796">
            <v>4288129.4513699962</v>
          </cell>
          <cell r="R796">
            <v>4104067.1441000002</v>
          </cell>
          <cell r="S796">
            <v>3925589.6341300011</v>
          </cell>
          <cell r="T796">
            <v>4178966.0874099992</v>
          </cell>
          <cell r="U796">
            <v>4290818.5424000015</v>
          </cell>
          <cell r="V796">
            <v>4221851.6940100007</v>
          </cell>
          <cell r="W796">
            <v>4368276.6704300018</v>
          </cell>
          <cell r="X796">
            <v>4360516.6341200015</v>
          </cell>
          <cell r="Y796">
            <v>4803424.5990800029</v>
          </cell>
          <cell r="Z796">
            <v>4596287.3198999967</v>
          </cell>
          <cell r="AA796">
            <v>4768800.1449800003</v>
          </cell>
          <cell r="AB796">
            <v>651805.40099999995</v>
          </cell>
          <cell r="AC796">
            <v>4278446.8598500015</v>
          </cell>
          <cell r="AD796">
            <v>5362853.798080001</v>
          </cell>
          <cell r="AE796">
            <v>559147.08600000001</v>
          </cell>
          <cell r="AF796">
            <v>564132.85499999998</v>
          </cell>
          <cell r="AG796">
            <v>633525.99300000002</v>
          </cell>
          <cell r="AH796">
            <v>631733.80299999996</v>
          </cell>
          <cell r="AI796">
            <v>693199.47699999996</v>
          </cell>
        </row>
        <row r="797">
          <cell r="A797" t="str">
            <v>EjVutdutdelMed</v>
          </cell>
          <cell r="B797" t="str">
            <v>varav: krav på systemriskbuffert</v>
          </cell>
          <cell r="C797" t="str">
            <v>Ej vinstutdelade medel</v>
          </cell>
          <cell r="D797"/>
          <cell r="E797">
            <v>858958.45282949856</v>
          </cell>
          <cell r="F797">
            <v>683427.46656614554</v>
          </cell>
          <cell r="G797">
            <v>746504.77007100498</v>
          </cell>
          <cell r="H797">
            <v>814725.33780476125</v>
          </cell>
          <cell r="I797">
            <v>711674.5925057428</v>
          </cell>
          <cell r="J797">
            <v>908849.2281739465</v>
          </cell>
          <cell r="K797">
            <v>1007482.8654358219</v>
          </cell>
          <cell r="L797">
            <v>817678.66813102656</v>
          </cell>
          <cell r="M797">
            <v>817678.83100000035</v>
          </cell>
          <cell r="N797">
            <v>900924.5839999998</v>
          </cell>
          <cell r="O797">
            <v>998130.82703553198</v>
          </cell>
          <cell r="P797">
            <v>994409.00771884562</v>
          </cell>
          <cell r="Q797">
            <v>4460893.0149999997</v>
          </cell>
          <cell r="R797">
            <v>4656206.5640000002</v>
          </cell>
          <cell r="S797">
            <v>4994422.7290000003</v>
          </cell>
          <cell r="T797">
            <v>5284441.4869999997</v>
          </cell>
          <cell r="U797">
            <v>5485099.7759999996</v>
          </cell>
          <cell r="V797">
            <v>5653113.2640000004</v>
          </cell>
          <cell r="W797">
            <v>5759472.2879999997</v>
          </cell>
          <cell r="X797">
            <v>5978121.9349999996</v>
          </cell>
          <cell r="Y797">
            <v>6280614.983</v>
          </cell>
          <cell r="Z797">
            <v>6738399.7583900001</v>
          </cell>
          <cell r="AA797">
            <v>7212684.6630499996</v>
          </cell>
          <cell r="AB797">
            <v>721228.37699999998</v>
          </cell>
          <cell r="AC797">
            <v>8383973.7928900002</v>
          </cell>
          <cell r="AD797">
            <v>8631941.14683</v>
          </cell>
          <cell r="AE797">
            <v>966623.71600000001</v>
          </cell>
          <cell r="AF797">
            <v>961111.60800000001</v>
          </cell>
          <cell r="AG797">
            <v>1835258.7579999999</v>
          </cell>
          <cell r="AH797">
            <v>1837358.4479999999</v>
          </cell>
          <cell r="AI797">
            <v>1838223.547</v>
          </cell>
        </row>
        <row r="798">
          <cell r="A798" t="str">
            <v>AckAnnatTotres</v>
          </cell>
          <cell r="B798" t="str">
            <v>varav: buffert för globalt systemviktigt institut eller för annat systemviktigt institut</v>
          </cell>
          <cell r="C798" t="str">
            <v>Ackumulerat annat totalresultat (och andra reserver)</v>
          </cell>
          <cell r="D798"/>
          <cell r="E798"/>
          <cell r="F798"/>
          <cell r="G798"/>
          <cell r="H798"/>
          <cell r="I798"/>
          <cell r="J798"/>
          <cell r="K798">
            <v>0.01</v>
          </cell>
          <cell r="L798">
            <v>0.01</v>
          </cell>
          <cell r="M798">
            <v>1.4999999999999999E-2</v>
          </cell>
          <cell r="N798">
            <v>1.4999999999999999E-2</v>
          </cell>
          <cell r="O798">
            <v>1.4999999999999999E-2</v>
          </cell>
          <cell r="P798">
            <v>0.02</v>
          </cell>
          <cell r="Q798">
            <v>0.02</v>
          </cell>
          <cell r="R798">
            <v>0.02</v>
          </cell>
          <cell r="S798">
            <v>0.02</v>
          </cell>
          <cell r="T798">
            <v>1181628.7039999999</v>
          </cell>
          <cell r="U798">
            <v>1191549.8760000002</v>
          </cell>
          <cell r="V798">
            <v>971053.17199999932</v>
          </cell>
          <cell r="W798">
            <v>954410.97900000028</v>
          </cell>
          <cell r="X798">
            <v>998015.2910000002</v>
          </cell>
          <cell r="Y798">
            <v>1034491.4629999995</v>
          </cell>
          <cell r="Z798">
            <v>1033066.6296099992</v>
          </cell>
          <cell r="AA798">
            <v>1259332.743950001</v>
          </cell>
          <cell r="AB798">
            <v>15113.344999999999</v>
          </cell>
          <cell r="AC798">
            <v>975581.70510999952</v>
          </cell>
          <cell r="AD798">
            <v>793427.90116999857</v>
          </cell>
          <cell r="AE798">
            <v>9444.8070000000007</v>
          </cell>
          <cell r="AF798">
            <v>148558.785</v>
          </cell>
          <cell r="AG798">
            <v>-2224.8409999999999</v>
          </cell>
          <cell r="AH798">
            <v>-4017.0310000000004</v>
          </cell>
          <cell r="AI798">
            <v>-4882.1310000000003</v>
          </cell>
        </row>
        <row r="799">
          <cell r="A799" t="str">
            <v>DelårsresEfterAvdrag</v>
          </cell>
          <cell r="B799" t="str">
            <v>Kärnprimärkapital tillgängligt att användas som buffert (som procentandel av det riskvägda exponeringsbeloppet)</v>
          </cell>
          <cell r="C799" t="str">
            <v>Delårsresultat netto efter avdrag för förutsebara kostnader och utdelningar som har verifierats av personer som har oberoende ställning</v>
          </cell>
          <cell r="D799"/>
          <cell r="E799"/>
          <cell r="F799"/>
          <cell r="G799"/>
          <cell r="H799"/>
          <cell r="I799"/>
          <cell r="J799"/>
          <cell r="K799">
            <v>0.11799999999999999</v>
          </cell>
          <cell r="L799">
            <v>1241655.842100865</v>
          </cell>
          <cell r="M799">
            <v>1226095.0568409627</v>
          </cell>
          <cell r="N799">
            <v>2132552.0699999998</v>
          </cell>
          <cell r="O799">
            <v>2380023.0090000001</v>
          </cell>
          <cell r="P799">
            <v>2339638.287</v>
          </cell>
          <cell r="Q799">
            <v>2474200</v>
          </cell>
          <cell r="R799">
            <v>2563000</v>
          </cell>
          <cell r="S799">
            <v>2536000</v>
          </cell>
          <cell r="T799">
            <v>6466070.1909999996</v>
          </cell>
          <cell r="U799">
            <v>6676649.6519999998</v>
          </cell>
          <cell r="V799">
            <v>6624166.4359999998</v>
          </cell>
          <cell r="W799">
            <v>6713883.267</v>
          </cell>
          <cell r="X799">
            <v>6979270.2110000001</v>
          </cell>
          <cell r="Y799">
            <v>7319307.9699999997</v>
          </cell>
          <cell r="Z799">
            <v>7774184.7419999996</v>
          </cell>
          <cell r="AA799">
            <v>8474862.0150000006</v>
          </cell>
          <cell r="AB799">
            <v>46139.569000000003</v>
          </cell>
          <cell r="AC799">
            <v>9362631.2249999996</v>
          </cell>
          <cell r="AD799">
            <v>9433002.8809999991</v>
          </cell>
          <cell r="AE799">
            <v>0</v>
          </cell>
          <cell r="AF799">
            <v>794981.44099999999</v>
          </cell>
          <cell r="AG799">
            <v>10634108.117000001</v>
          </cell>
          <cell r="AH799">
            <v>239206.40500000003</v>
          </cell>
          <cell r="AI799">
            <v>344478.89299999998</v>
          </cell>
        </row>
        <row r="800">
          <cell r="A800" t="str">
            <v>EgetKapitalKonsol</v>
          </cell>
          <cell r="B800" t="str">
            <v>varav: buffert för globalt systemviktigt institut eller för annat systemviktigt institut</v>
          </cell>
          <cell r="C800" t="str">
            <v>Eget kapital enligt balansräkningen</v>
          </cell>
          <cell r="D800"/>
          <cell r="E800"/>
          <cell r="F800"/>
          <cell r="G800"/>
          <cell r="H800"/>
          <cell r="I800"/>
          <cell r="J800"/>
          <cell r="K800"/>
          <cell r="L800">
            <v>78488.276991999999</v>
          </cell>
          <cell r="M800">
            <v>83144</v>
          </cell>
          <cell r="N800">
            <v>93471</v>
          </cell>
          <cell r="O800">
            <v>86905.786999999997</v>
          </cell>
          <cell r="P800">
            <v>92190</v>
          </cell>
          <cell r="Q800">
            <v>96000</v>
          </cell>
          <cell r="R800">
            <v>99000</v>
          </cell>
          <cell r="S800">
            <v>99000</v>
          </cell>
          <cell r="T800">
            <v>1181628.7039999999</v>
          </cell>
          <cell r="U800">
            <v>1191549.8760000002</v>
          </cell>
          <cell r="V800">
            <v>971053.17199999932</v>
          </cell>
          <cell r="W800">
            <v>954410.97900000028</v>
          </cell>
          <cell r="X800">
            <v>998015.2910000002</v>
          </cell>
          <cell r="Y800">
            <v>1034491.4629999995</v>
          </cell>
          <cell r="Z800">
            <v>1033066.6296099992</v>
          </cell>
          <cell r="AA800">
            <v>1259332.743950001</v>
          </cell>
          <cell r="AB800">
            <v>983727.30649000034</v>
          </cell>
          <cell r="AC800">
            <v>975581.70510999952</v>
          </cell>
          <cell r="AD800">
            <v>793427.90116999857</v>
          </cell>
          <cell r="AE800">
            <v>1035641.9146699999</v>
          </cell>
          <cell r="AF800">
            <v>804455.82575000077</v>
          </cell>
          <cell r="AG800">
            <v>1032904.3251200002</v>
          </cell>
          <cell r="AH800">
            <v>1069879.6797400042</v>
          </cell>
          <cell r="AI800">
            <v>1074076.0769200008</v>
          </cell>
        </row>
        <row r="801">
          <cell r="A801" t="str">
            <v>FörutsebarUtd</v>
          </cell>
          <cell r="B801" t="str">
            <v>Riskvägt exponeringsbelopp och kapitalkrav</v>
          </cell>
          <cell r="C801" t="str">
            <v>Förutsebar utdelning</v>
          </cell>
          <cell r="D801"/>
          <cell r="E801">
            <v>836413.45317949855</v>
          </cell>
          <cell r="F801">
            <v>660284.17691614549</v>
          </cell>
          <cell r="G801">
            <v>722568.82442100497</v>
          </cell>
          <cell r="H801">
            <v>788734.23515476123</v>
          </cell>
          <cell r="I801">
            <v>683667.65250574285</v>
          </cell>
          <cell r="J801">
            <v>878186.10553394654</v>
          </cell>
          <cell r="K801">
            <v>972652.78879582195</v>
          </cell>
          <cell r="L801">
            <v>-0.10977610806003213</v>
          </cell>
          <cell r="M801">
            <v>-0.56599999964237213</v>
          </cell>
          <cell r="N801">
            <v>-0.25300000049173832</v>
          </cell>
          <cell r="O801">
            <v>-20.00046446826309</v>
          </cell>
          <cell r="P801">
            <v>-0.72228115424513817</v>
          </cell>
          <cell r="Q801">
            <v>-442.89400000032037</v>
          </cell>
          <cell r="R801">
            <v>-270.67899999860674</v>
          </cell>
          <cell r="S801">
            <v>203.67722595063969</v>
          </cell>
          <cell r="T801">
            <v>1.9154084846377373E-2</v>
          </cell>
          <cell r="U801">
            <v>10286.455804669764</v>
          </cell>
          <cell r="V801">
            <v>9867.164530989714</v>
          </cell>
          <cell r="W801">
            <v>9867.1122496500611</v>
          </cell>
          <cell r="X801">
            <v>-56.116106299683452</v>
          </cell>
          <cell r="Y801">
            <v>-9.1550825163722038E-4</v>
          </cell>
          <cell r="Z801">
            <v>-7.1609392762184143E-6</v>
          </cell>
          <cell r="AA801">
            <v>-1.0545821860432625E-3</v>
          </cell>
          <cell r="AB801">
            <v>-2.1627317182719707E-3</v>
          </cell>
          <cell r="AC801">
            <v>-3.5789795219898224E-4</v>
          </cell>
          <cell r="AD801">
            <v>-1.408823300153017E-3</v>
          </cell>
          <cell r="AE801">
            <v>-1.0128840804100037E-3</v>
          </cell>
          <cell r="AF801">
            <v>-1.5126541256904602E-4</v>
          </cell>
          <cell r="AG801">
            <v>3.9051845669746399E-4</v>
          </cell>
          <cell r="AH801">
            <v>1.3296585530042648E-4</v>
          </cell>
          <cell r="AI801">
            <v>0</v>
          </cell>
        </row>
        <row r="802">
          <cell r="A802" t="str">
            <v>DelårsresEjVer</v>
          </cell>
          <cell r="B802" t="str">
            <v>Kreditrisk enligt schablonmetoden</v>
          </cell>
          <cell r="C802" t="str">
            <v>Delårsresultat som inte har verifierats av personer som har oberoende ställning</v>
          </cell>
          <cell r="D802"/>
          <cell r="E802">
            <v>858958.45282949856</v>
          </cell>
          <cell r="F802">
            <v>683427.46656614554</v>
          </cell>
          <cell r="G802">
            <v>746504.77007100498</v>
          </cell>
          <cell r="H802">
            <v>814725.33780476125</v>
          </cell>
          <cell r="I802">
            <v>711674.5925057428</v>
          </cell>
          <cell r="J802">
            <v>908849.2281739465</v>
          </cell>
          <cell r="K802">
            <v>1007482.8654358219</v>
          </cell>
          <cell r="L802">
            <v>1125791.5921310266</v>
          </cell>
          <cell r="M802">
            <v>1224027.9404558134</v>
          </cell>
          <cell r="N802">
            <v>1093300.5222425</v>
          </cell>
          <cell r="O802">
            <v>1206636.408535532</v>
          </cell>
          <cell r="P802">
            <v>1307717.6887188456</v>
          </cell>
          <cell r="Q802">
            <v>1097619.1778009019</v>
          </cell>
          <cell r="R802">
            <v>1186169.264030921</v>
          </cell>
          <cell r="S802">
            <v>1328942.6302259509</v>
          </cell>
          <cell r="T802">
            <v>1426993.8983840849</v>
          </cell>
          <cell r="U802">
            <v>1248507.3407846699</v>
          </cell>
          <cell r="V802">
            <v>1323543.4867709898</v>
          </cell>
          <cell r="W802">
            <v>1538160.4978696499</v>
          </cell>
          <cell r="X802">
            <v>-17073.546999999999</v>
          </cell>
          <cell r="Y802">
            <v>1415947.1724044913</v>
          </cell>
          <cell r="Z802">
            <v>1529026.9816428395</v>
          </cell>
          <cell r="AA802">
            <v>-20347.062999999998</v>
          </cell>
          <cell r="AB802">
            <v>-19889.875</v>
          </cell>
          <cell r="AC802">
            <v>-32829.883999999998</v>
          </cell>
          <cell r="AD802">
            <v>-27591.186000000002</v>
          </cell>
          <cell r="AE802">
            <v>-7943.0510000000004</v>
          </cell>
          <cell r="AF802">
            <v>-7226.0540000000001</v>
          </cell>
          <cell r="AG802">
            <v>-7940.8549999999996</v>
          </cell>
          <cell r="AH802">
            <v>-7527.2930000000006</v>
          </cell>
          <cell r="AI802">
            <v>2948805.6660000002</v>
          </cell>
        </row>
        <row r="803">
          <cell r="A803" t="str">
            <v>KärnprimärkapFöreLagjust</v>
          </cell>
          <cell r="B803" t="str">
            <v>Riskvägt exponeringsbelopp och kapitalkrav</v>
          </cell>
          <cell r="C803" t="str">
            <v>Kärnprimärkapital före lagstiftningsjusteringar</v>
          </cell>
          <cell r="E803">
            <v>-22544.999650000012</v>
          </cell>
          <cell r="F803">
            <v>-23143.289649999992</v>
          </cell>
          <cell r="G803">
            <v>-23935.945650000009</v>
          </cell>
          <cell r="H803">
            <v>-25991.102650000015</v>
          </cell>
          <cell r="I803">
            <v>-28006.939999999944</v>
          </cell>
          <cell r="J803">
            <v>-30663.122639999958</v>
          </cell>
          <cell r="K803">
            <v>-34830.076639999985</v>
          </cell>
          <cell r="L803">
            <v>-37516.896999999939</v>
          </cell>
          <cell r="M803">
            <v>-43675.320999999996</v>
          </cell>
          <cell r="N803">
            <v>-47520.595000000001</v>
          </cell>
          <cell r="O803">
            <v>-50297.139000000025</v>
          </cell>
          <cell r="P803">
            <v>-62006.411000000022</v>
          </cell>
          <cell r="Q803">
            <v>-65551.107000000018</v>
          </cell>
          <cell r="R803">
            <v>-76678.891999999993</v>
          </cell>
          <cell r="S803">
            <v>-80738.953000000009</v>
          </cell>
          <cell r="T803">
            <v>-88190.679229999951</v>
          </cell>
          <cell r="U803">
            <v>-90220.884979999973</v>
          </cell>
          <cell r="V803">
            <v>-88177.022239999904</v>
          </cell>
          <cell r="W803">
            <v>-86140.633619999979</v>
          </cell>
          <cell r="X803">
            <v>-84104.244969999942</v>
          </cell>
          <cell r="Y803">
            <v>-82067.856319999963</v>
          </cell>
          <cell r="Z803">
            <v>-80031.467650000006</v>
          </cell>
          <cell r="AA803">
            <v>-77995.07892999996</v>
          </cell>
          <cell r="AB803">
            <v>1511179.8539999998</v>
          </cell>
          <cell r="AC803">
            <v>0</v>
          </cell>
          <cell r="AD803">
            <v>0</v>
          </cell>
          <cell r="AE803">
            <v>1612692.615</v>
          </cell>
          <cell r="AF803">
            <v>2546261.6949999998</v>
          </cell>
          <cell r="AG803">
            <v>2544036.9159999997</v>
          </cell>
          <cell r="AH803">
            <v>2781758.6310000001</v>
          </cell>
          <cell r="AI803">
            <v>2948805.6660000002</v>
          </cell>
        </row>
        <row r="804">
          <cell r="A804" t="str">
            <v>UppskjSkattefordrFinKong</v>
          </cell>
          <cell r="B804" t="str">
            <v>varav exponeringar mot företag (riskvikt 100 %)</v>
          </cell>
          <cell r="C804" t="str">
            <v>Eget kapital koncernen</v>
          </cell>
          <cell r="D804"/>
          <cell r="E804">
            <v>858958.45282949856</v>
          </cell>
          <cell r="F804">
            <v>683427.46656614554</v>
          </cell>
          <cell r="G804">
            <v>746504.77007100498</v>
          </cell>
          <cell r="H804">
            <v>814725.33780476125</v>
          </cell>
          <cell r="I804">
            <v>711674.5925057428</v>
          </cell>
          <cell r="J804">
            <v>908849.2281739465</v>
          </cell>
          <cell r="K804">
            <v>1007482.8654358219</v>
          </cell>
          <cell r="L804">
            <v>1125791.5921310266</v>
          </cell>
          <cell r="M804">
            <v>1224027.9404558134</v>
          </cell>
          <cell r="N804">
            <v>1093300.5222425</v>
          </cell>
          <cell r="O804">
            <v>1206636.408535532</v>
          </cell>
          <cell r="P804">
            <v>1307717.6887188456</v>
          </cell>
          <cell r="Q804">
            <v>1097619.1778009019</v>
          </cell>
          <cell r="R804">
            <v>1186169.264030921</v>
          </cell>
          <cell r="S804">
            <v>1328942.6302259509</v>
          </cell>
          <cell r="T804">
            <v>1426993.8983840849</v>
          </cell>
          <cell r="U804">
            <v>1248507.3407846699</v>
          </cell>
          <cell r="V804">
            <v>1323543.4867709898</v>
          </cell>
          <cell r="W804">
            <v>1538160.4978696499</v>
          </cell>
          <cell r="X804">
            <v>1614303.4072737</v>
          </cell>
          <cell r="Y804">
            <v>1415947.1724044913</v>
          </cell>
          <cell r="Z804">
            <v>1529026.9816428395</v>
          </cell>
          <cell r="AA804">
            <v>1839272.5028754175</v>
          </cell>
          <cell r="AB804">
            <v>1945317.4540872683</v>
          </cell>
          <cell r="AC804">
            <v>1837512.8891921022</v>
          </cell>
          <cell r="AD804">
            <v>2172836.2374911765</v>
          </cell>
          <cell r="AE804">
            <v>2615543.3411971163</v>
          </cell>
          <cell r="AF804">
            <v>3172149.8589487337</v>
          </cell>
          <cell r="AG804">
            <v>3669900.4980705194</v>
          </cell>
          <cell r="AH804">
            <v>4119046.7569329645</v>
          </cell>
          <cell r="AI804">
            <v>4673309.0640702303</v>
          </cell>
        </row>
        <row r="805">
          <cell r="A805" t="str">
            <v>YtlVärdejustGrupp</v>
          </cell>
          <cell r="B805" t="str">
            <v>varav exponeringar mot hushåll (riskvikt 75 %)</v>
          </cell>
          <cell r="C805" t="str">
            <v>Ytterligare värdejusteringar</v>
          </cell>
          <cell r="D805"/>
          <cell r="E805">
            <v>836413.45317949855</v>
          </cell>
          <cell r="F805">
            <v>660284.17691614549</v>
          </cell>
          <cell r="G805">
            <v>722568.82442100497</v>
          </cell>
          <cell r="H805">
            <v>788734.23515476123</v>
          </cell>
          <cell r="I805">
            <v>683667.65250574285</v>
          </cell>
          <cell r="J805">
            <v>878186.10553394654</v>
          </cell>
          <cell r="K805">
            <v>972652.78879582195</v>
          </cell>
          <cell r="L805">
            <v>0</v>
          </cell>
          <cell r="M805">
            <v>-98236.185455813189</v>
          </cell>
          <cell r="N805">
            <v>-192375.93824250015</v>
          </cell>
          <cell r="O805">
            <v>0</v>
          </cell>
          <cell r="P805">
            <v>0</v>
          </cell>
          <cell r="Q805">
            <v>-103210.96480090257</v>
          </cell>
          <cell r="R805">
            <v>-191761.05103091983</v>
          </cell>
          <cell r="S805">
            <v>0</v>
          </cell>
          <cell r="T805">
            <v>0</v>
          </cell>
          <cell r="U805">
            <v>-106000</v>
          </cell>
          <cell r="V805">
            <v>-180762.8</v>
          </cell>
          <cell r="W805">
            <v>0</v>
          </cell>
          <cell r="X805">
            <v>-17073.546999999999</v>
          </cell>
          <cell r="Y805">
            <v>-119595.51</v>
          </cell>
          <cell r="Z805">
            <v>-232704.79300000001</v>
          </cell>
          <cell r="AA805">
            <v>-20347.062999999998</v>
          </cell>
          <cell r="AB805">
            <v>-19889.875</v>
          </cell>
          <cell r="AC805">
            <v>-32829.883999999998</v>
          </cell>
          <cell r="AD805">
            <v>-27591.186000000002</v>
          </cell>
          <cell r="AE805">
            <v>-7943.0510000000004</v>
          </cell>
          <cell r="AF805">
            <v>-7226.0540000000001</v>
          </cell>
          <cell r="AG805">
            <v>-7940.8549999999996</v>
          </cell>
          <cell r="AH805">
            <v>-7527.2930000000006</v>
          </cell>
          <cell r="AI805">
            <v>-9337.3109999999997</v>
          </cell>
        </row>
        <row r="806">
          <cell r="A806" t="str">
            <v>NegImmAnläggningstiKapKrav</v>
          </cell>
          <cell r="B806" t="str">
            <v>varav exponeringar säkrade genom panträtt i fastigheter (riskvikt 35 %)</v>
          </cell>
          <cell r="C806" t="str">
            <v>Immateriella tillgångar (netto efter minskning för tillhörande skatteskulder) (negativt belopp)</v>
          </cell>
          <cell r="D806"/>
          <cell r="E806">
            <v>-22544.999650000012</v>
          </cell>
          <cell r="F806">
            <v>-23143.289649999992</v>
          </cell>
          <cell r="G806">
            <v>-23935.945650000009</v>
          </cell>
          <cell r="H806">
            <v>-25991.102650000015</v>
          </cell>
          <cell r="I806">
            <v>-28006.939999999944</v>
          </cell>
          <cell r="J806">
            <v>-30663.122639999958</v>
          </cell>
          <cell r="K806">
            <v>-34830.076639999985</v>
          </cell>
          <cell r="L806">
            <v>-37516.896999999939</v>
          </cell>
          <cell r="M806">
            <v>-43675.320999999996</v>
          </cell>
          <cell r="N806">
            <v>-47520.595000000001</v>
          </cell>
          <cell r="O806">
            <v>-50297.139000000025</v>
          </cell>
          <cell r="P806">
            <v>-62006.411000000022</v>
          </cell>
          <cell r="Q806">
            <v>-65551.107000000018</v>
          </cell>
          <cell r="R806">
            <v>-76678.891999999993</v>
          </cell>
          <cell r="S806">
            <v>-80738.953000000009</v>
          </cell>
          <cell r="T806">
            <v>-88190.679229999951</v>
          </cell>
          <cell r="U806">
            <v>-90220.884979999973</v>
          </cell>
          <cell r="V806">
            <v>-88177.022239999904</v>
          </cell>
          <cell r="W806">
            <v>-86140.633619999979</v>
          </cell>
          <cell r="X806">
            <v>-84104.244969999942</v>
          </cell>
          <cell r="Y806">
            <v>-82067.856319999963</v>
          </cell>
          <cell r="Z806">
            <v>-80031.467650000006</v>
          </cell>
          <cell r="AA806">
            <v>-77995.07892999996</v>
          </cell>
          <cell r="AB806">
            <v>-75958.690249999985</v>
          </cell>
          <cell r="AC806">
            <v>-73922.301550000033</v>
          </cell>
          <cell r="AD806">
            <v>-73273.443900000013</v>
          </cell>
          <cell r="AE806">
            <v>-75306.964210000006</v>
          </cell>
          <cell r="AF806">
            <v>-81696.881999999998</v>
          </cell>
          <cell r="AG806">
            <v>-94377.58567999996</v>
          </cell>
          <cell r="AH806">
            <v>-117337.18400000001</v>
          </cell>
          <cell r="AI806">
            <v>-140224.459</v>
          </cell>
        </row>
        <row r="807">
          <cell r="A807" t="str">
            <v>InstDirIndSyntet</v>
          </cell>
          <cell r="B807" t="str">
            <v>varav fallerande exponeringar (riskvikt 100%/150%)</v>
          </cell>
          <cell r="C807" t="str">
            <v>Institutets direkta, indirekta och syntetiska innehav av kärnprimärkapitalinstrument i enheter i den finansiella sektorn i vilka institutet har en väsentlig investering (belopp över tröskelvärdet på 10% netto, eller godtagbara korta positioner) (negativt belopp)</v>
          </cell>
          <cell r="D807"/>
          <cell r="E807">
            <v>858958.45282949856</v>
          </cell>
          <cell r="F807">
            <v>683427.46656614554</v>
          </cell>
          <cell r="G807">
            <v>746504.77007100498</v>
          </cell>
          <cell r="H807">
            <v>814725.33780476125</v>
          </cell>
          <cell r="I807">
            <v>711674.5925057428</v>
          </cell>
          <cell r="J807">
            <v>908849.2281739465</v>
          </cell>
          <cell r="K807">
            <v>1007482.8654358219</v>
          </cell>
          <cell r="L807">
            <v>817678.66813102656</v>
          </cell>
          <cell r="M807">
            <v>817678.83100000035</v>
          </cell>
          <cell r="N807">
            <v>900924.5839999998</v>
          </cell>
          <cell r="O807">
            <v>998130.82703553198</v>
          </cell>
          <cell r="P807">
            <v>994409.00771884562</v>
          </cell>
          <cell r="Q807">
            <v>994408.21299999941</v>
          </cell>
          <cell r="R807">
            <v>994408.21300000115</v>
          </cell>
          <cell r="S807">
            <v>1132942.6302259509</v>
          </cell>
          <cell r="T807">
            <v>1112033.5673840849</v>
          </cell>
          <cell r="U807">
            <v>1142507.3407846699</v>
          </cell>
          <cell r="V807">
            <v>1142780.6867709898</v>
          </cell>
          <cell r="W807">
            <v>1299760.4978696499</v>
          </cell>
          <cell r="X807">
            <v>1296436.9492736999</v>
          </cell>
          <cell r="Y807">
            <v>1296351.6624044913</v>
          </cell>
          <cell r="Z807">
            <v>1296322.1886428394</v>
          </cell>
          <cell r="AA807">
            <v>1590071.4465754174</v>
          </cell>
          <cell r="AB807">
            <v>-4699.0389999999998</v>
          </cell>
          <cell r="AC807">
            <v>1591608.5541921023</v>
          </cell>
          <cell r="AD807">
            <v>1591046.7354911766</v>
          </cell>
          <cell r="AE807">
            <v>0</v>
          </cell>
          <cell r="AF807">
            <v>-29922.601999999999</v>
          </cell>
          <cell r="AG807">
            <v>-31484.43</v>
          </cell>
          <cell r="AH807">
            <v>-9966.8629999999994</v>
          </cell>
          <cell r="AI807">
            <v>0</v>
          </cell>
        </row>
        <row r="808">
          <cell r="A808" t="str">
            <v>TotLagjustKärnprimärkap</v>
          </cell>
          <cell r="B808" t="str">
            <v>varav exponeringar i form av säkerställda obligationer (riskvikt 10 %)</v>
          </cell>
          <cell r="C808" t="str">
            <v>Sammanlagda lagstiftningsjusteringar av kärnprimärkapital</v>
          </cell>
          <cell r="D808"/>
          <cell r="E808">
            <v>0</v>
          </cell>
          <cell r="F808">
            <v>0</v>
          </cell>
          <cell r="G808">
            <v>0</v>
          </cell>
          <cell r="H808">
            <v>0</v>
          </cell>
          <cell r="I808">
            <v>0</v>
          </cell>
          <cell r="J808">
            <v>0</v>
          </cell>
          <cell r="K808">
            <v>0</v>
          </cell>
          <cell r="L808">
            <v>1445776</v>
          </cell>
          <cell r="M808">
            <v>1426930.1328409626</v>
          </cell>
          <cell r="N808">
            <v>2415298.9749999996</v>
          </cell>
          <cell r="O808">
            <v>2578374.0525000002</v>
          </cell>
          <cell r="P808">
            <v>2481828.6060000001</v>
          </cell>
          <cell r="Q808">
            <v>2615000</v>
          </cell>
          <cell r="R808">
            <v>2705000</v>
          </cell>
          <cell r="S808">
            <v>2729000</v>
          </cell>
          <cell r="T808">
            <v>2682905.3369999998</v>
          </cell>
          <cell r="U808">
            <v>1223000</v>
          </cell>
          <cell r="V808">
            <v>1300085.7673599999</v>
          </cell>
          <cell r="W808">
            <v>1174468</v>
          </cell>
          <cell r="X808">
            <v>1071056.11641</v>
          </cell>
          <cell r="Y808">
            <v>1239634.67</v>
          </cell>
          <cell r="Z808">
            <v>1302775.9826658601</v>
          </cell>
          <cell r="AA808">
            <v>1429812.6895099999</v>
          </cell>
          <cell r="AB808">
            <v>-100547.60424999999</v>
          </cell>
          <cell r="AC808">
            <v>-106752.18555000002</v>
          </cell>
          <cell r="AD808">
            <v>-100864.62990000001</v>
          </cell>
          <cell r="AE808">
            <v>-83250.015210000012</v>
          </cell>
          <cell r="AF808">
            <v>-118845.538</v>
          </cell>
          <cell r="AG808">
            <v>-133802.87067999996</v>
          </cell>
          <cell r="AH808">
            <v>-134831.34000000003</v>
          </cell>
          <cell r="AI808">
            <v>-149561.76999999999</v>
          </cell>
        </row>
        <row r="809">
          <cell r="A809" t="str">
            <v>SolvenskapNPV</v>
          </cell>
          <cell r="B809" t="str">
            <v>varav aktieexponeringar (riskvikt 250 %)</v>
          </cell>
          <cell r="C809" t="str">
            <v>Solvenskapital (NPV)</v>
          </cell>
          <cell r="D809"/>
          <cell r="E809"/>
          <cell r="F809"/>
          <cell r="G809"/>
          <cell r="H809"/>
          <cell r="I809"/>
          <cell r="J809"/>
          <cell r="K809"/>
          <cell r="L809">
            <v>1241655.842100865</v>
          </cell>
          <cell r="M809">
            <v>1226095.0568409627</v>
          </cell>
          <cell r="N809">
            <v>2132552.0699999998</v>
          </cell>
          <cell r="O809">
            <v>2380023.0090000001</v>
          </cell>
          <cell r="P809">
            <v>2339638.287</v>
          </cell>
          <cell r="Q809">
            <v>2474200</v>
          </cell>
          <cell r="R809">
            <v>2563000</v>
          </cell>
          <cell r="S809">
            <v>2536000</v>
          </cell>
          <cell r="T809">
            <v>2522862.966</v>
          </cell>
          <cell r="U809">
            <v>1091000</v>
          </cell>
          <cell r="V809">
            <v>1162829.4673599999</v>
          </cell>
          <cell r="W809">
            <v>988277</v>
          </cell>
          <cell r="X809">
            <v>909011.94541000004</v>
          </cell>
          <cell r="Y809">
            <v>1069678.7390000001</v>
          </cell>
          <cell r="Z809">
            <v>1128549.05566586</v>
          </cell>
          <cell r="AA809">
            <v>1185392.7178100001</v>
          </cell>
          <cell r="AB809">
            <v>1294131.78162</v>
          </cell>
          <cell r="AC809">
            <v>1113847.89637</v>
          </cell>
          <cell r="AD809">
            <v>1369140.2422799999</v>
          </cell>
          <cell r="AE809">
            <v>1584899.5149999999</v>
          </cell>
          <cell r="AF809">
            <v>1793584.1577983</v>
          </cell>
          <cell r="AG809">
            <v>2066653.8770000001</v>
          </cell>
          <cell r="AH809">
            <v>2239076.4699999997</v>
          </cell>
          <cell r="AI809">
            <v>2625160.625</v>
          </cell>
        </row>
        <row r="810">
          <cell r="A810" t="str">
            <v>Kärnprimärkapital</v>
          </cell>
          <cell r="B810" t="str">
            <v>varav övriga poster (riskvikt 100 %)</v>
          </cell>
          <cell r="C810" t="str">
            <v>Kärnprimärkapital</v>
          </cell>
          <cell r="D810"/>
          <cell r="E810">
            <v>836413.45317949855</v>
          </cell>
          <cell r="F810">
            <v>660284.17691614549</v>
          </cell>
          <cell r="G810">
            <v>722568.82442100497</v>
          </cell>
          <cell r="H810">
            <v>788734.23515476123</v>
          </cell>
          <cell r="I810">
            <v>683667.65250574285</v>
          </cell>
          <cell r="J810">
            <v>878186.10553394654</v>
          </cell>
          <cell r="K810">
            <v>972652.78879582195</v>
          </cell>
          <cell r="L810">
            <v>78488.276991999999</v>
          </cell>
          <cell r="M810">
            <v>83144</v>
          </cell>
          <cell r="N810">
            <v>93471</v>
          </cell>
          <cell r="O810">
            <v>86905.786999999997</v>
          </cell>
          <cell r="P810">
            <v>92190</v>
          </cell>
          <cell r="Q810">
            <v>96000</v>
          </cell>
          <cell r="R810">
            <v>99000</v>
          </cell>
          <cell r="S810">
            <v>99000</v>
          </cell>
          <cell r="T810">
            <v>99407</v>
          </cell>
          <cell r="U810">
            <v>77000</v>
          </cell>
          <cell r="V810">
            <v>81362</v>
          </cell>
          <cell r="W810">
            <v>76528</v>
          </cell>
          <cell r="X810">
            <v>75202.388000000006</v>
          </cell>
          <cell r="Y810">
            <v>83769.468999999997</v>
          </cell>
          <cell r="Z810">
            <v>87523.475999999995</v>
          </cell>
          <cell r="AA810">
            <v>78225.694000000003</v>
          </cell>
          <cell r="AB810">
            <v>1410632.2497499997</v>
          </cell>
          <cell r="AC810">
            <v>-106752.18555000002</v>
          </cell>
          <cell r="AD810">
            <v>-100864.62990000001</v>
          </cell>
          <cell r="AE810">
            <v>1529442.5997899999</v>
          </cell>
          <cell r="AF810">
            <v>2427416.1569999997</v>
          </cell>
          <cell r="AG810">
            <v>2410234.0453199996</v>
          </cell>
          <cell r="AH810">
            <v>2646927.2910000002</v>
          </cell>
          <cell r="AI810">
            <v>2799243.8960000002</v>
          </cell>
        </row>
        <row r="811">
          <cell r="A811" t="str">
            <v>BeloppMarknadsrisk</v>
          </cell>
          <cell r="B811" t="str">
            <v>Marknadsrisk (positionsrisk)</v>
          </cell>
          <cell r="C811" t="str">
            <v>Avgår</v>
          </cell>
          <cell r="D811"/>
          <cell r="E811">
            <v>-22544.999650000012</v>
          </cell>
          <cell r="F811">
            <v>-23143.289649999992</v>
          </cell>
          <cell r="G811">
            <v>-23935.945650000009</v>
          </cell>
          <cell r="H811">
            <v>-25991.102650000015</v>
          </cell>
          <cell r="I811">
            <v>-28006.939999999944</v>
          </cell>
          <cell r="J811">
            <v>-30663.122639999958</v>
          </cell>
          <cell r="K811">
            <v>-34830.076639999985</v>
          </cell>
          <cell r="L811">
            <v>-37516.896999999939</v>
          </cell>
          <cell r="M811">
            <v>-43675.320999999996</v>
          </cell>
          <cell r="N811">
            <v>-47520.595000000001</v>
          </cell>
          <cell r="O811">
            <v>-50297.139000000025</v>
          </cell>
          <cell r="P811">
            <v>-62006.411000000022</v>
          </cell>
          <cell r="Q811">
            <v>-65551.107000000018</v>
          </cell>
          <cell r="R811">
            <v>-76678.891999999993</v>
          </cell>
          <cell r="S811">
            <v>-80738.953000000009</v>
          </cell>
          <cell r="T811">
            <v>-88190.679229999951</v>
          </cell>
          <cell r="U811">
            <v>-90220.884979999973</v>
          </cell>
          <cell r="V811">
            <v>-88177.022239999904</v>
          </cell>
          <cell r="W811">
            <v>-86140.633619999979</v>
          </cell>
          <cell r="X811">
            <v>-84104.244969999942</v>
          </cell>
          <cell r="Y811">
            <v>-82067.856319999963</v>
          </cell>
          <cell r="Z811">
            <v>-80031.467650000006</v>
          </cell>
          <cell r="AA811">
            <v>-77995.07892999996</v>
          </cell>
          <cell r="AB811">
            <v>0</v>
          </cell>
          <cell r="AC811">
            <v>-73922.301550000033</v>
          </cell>
          <cell r="AD811">
            <v>-73273.443900000013</v>
          </cell>
          <cell r="AE811">
            <v>0</v>
          </cell>
          <cell r="AF811">
            <v>0</v>
          </cell>
          <cell r="AG811">
            <v>-94377.58567999996</v>
          </cell>
          <cell r="AH811">
            <v>0</v>
          </cell>
          <cell r="AI811">
            <v>0</v>
          </cell>
        </row>
        <row r="812">
          <cell r="A812" t="str">
            <v>Primärkapitaltillskott</v>
          </cell>
          <cell r="B812" t="str">
            <v>Avvecklingsrisk</v>
          </cell>
          <cell r="C812" t="str">
            <v>Primärkapitaltillskott</v>
          </cell>
          <cell r="D812"/>
          <cell r="E812"/>
          <cell r="F812"/>
          <cell r="G812"/>
          <cell r="H812"/>
          <cell r="I812"/>
          <cell r="J812"/>
          <cell r="K812">
            <v>3</v>
          </cell>
          <cell r="L812">
            <v>1.6710210141951727</v>
          </cell>
          <cell r="M812">
            <v>1.6156855955290075</v>
          </cell>
          <cell r="N812">
            <v>1.5711727730873821</v>
          </cell>
          <cell r="O812">
            <v>1.6611844197250913</v>
          </cell>
          <cell r="P812">
            <v>1.6576929403363816</v>
          </cell>
          <cell r="Q812">
            <v>1.6157983488866301</v>
          </cell>
          <cell r="R812">
            <v>1.5993425663835501</v>
          </cell>
          <cell r="S812">
            <v>1.6498896897563595</v>
          </cell>
          <cell r="T812">
            <v>1.5497390654474201</v>
          </cell>
          <cell r="U812">
            <v>1.475197059162902</v>
          </cell>
          <cell r="V812">
            <v>1.4283272434267742</v>
          </cell>
          <cell r="W812">
            <v>1.3441357863662386</v>
          </cell>
          <cell r="X812">
            <v>-17073.546999999999</v>
          </cell>
          <cell r="Y812">
            <v>1.2635900514742864</v>
          </cell>
          <cell r="Z812">
            <v>1.223337255560665</v>
          </cell>
          <cell r="AA812">
            <v>-20347.062999999998</v>
          </cell>
          <cell r="AB812">
            <v>0</v>
          </cell>
          <cell r="AC812">
            <v>-32829.883999999998</v>
          </cell>
          <cell r="AD812">
            <v>-27591.186000000002</v>
          </cell>
          <cell r="AE812">
            <v>0</v>
          </cell>
          <cell r="AF812">
            <v>0</v>
          </cell>
          <cell r="AG812">
            <v>-7940.8549999999996</v>
          </cell>
          <cell r="AH812">
            <v>0</v>
          </cell>
          <cell r="AI812">
            <v>0</v>
          </cell>
        </row>
        <row r="813">
          <cell r="A813" t="str">
            <v>Primärkapital</v>
          </cell>
          <cell r="B813" t="str">
            <v>Kreditvärdighetsjusteringsrisk enligt schablonmetoden</v>
          </cell>
          <cell r="C813" t="str">
            <v xml:space="preserve">Primärkapital (primärkapital =kärnprimärkapital + primärkapitaltillskott </v>
          </cell>
          <cell r="D813"/>
          <cell r="E813">
            <v>-22544.999650000012</v>
          </cell>
          <cell r="F813">
            <v>-23143.289649999992</v>
          </cell>
          <cell r="G813">
            <v>-23935.945650000009</v>
          </cell>
          <cell r="H813">
            <v>-25991.102650000015</v>
          </cell>
          <cell r="I813">
            <v>-28006.939999999944</v>
          </cell>
          <cell r="J813">
            <v>-30663.122639999958</v>
          </cell>
          <cell r="K813">
            <v>-34830.076639999985</v>
          </cell>
          <cell r="L813">
            <v>-37516.896999999939</v>
          </cell>
          <cell r="M813">
            <v>-43675.320999999996</v>
          </cell>
          <cell r="N813">
            <v>-47520.595000000001</v>
          </cell>
          <cell r="O813">
            <v>-50297.139000000025</v>
          </cell>
          <cell r="P813">
            <v>-62006.411000000022</v>
          </cell>
          <cell r="Q813">
            <v>-65551.107000000018</v>
          </cell>
          <cell r="R813">
            <v>-76678.891999999993</v>
          </cell>
          <cell r="S813">
            <v>-80738.953000000009</v>
          </cell>
          <cell r="T813">
            <v>-88190.679229999951</v>
          </cell>
          <cell r="U813">
            <v>-90220.884979999973</v>
          </cell>
          <cell r="V813">
            <v>-88177.022239999904</v>
          </cell>
          <cell r="W813">
            <v>-86140.633619999979</v>
          </cell>
          <cell r="X813">
            <v>-84104.244969999942</v>
          </cell>
          <cell r="Y813">
            <v>-82067.856319999963</v>
          </cell>
          <cell r="Z813">
            <v>-80031.467650000006</v>
          </cell>
          <cell r="AA813">
            <v>-77995.07892999996</v>
          </cell>
          <cell r="AB813">
            <v>1410632.2497499997</v>
          </cell>
          <cell r="AC813">
            <v>-106752.18555000002</v>
          </cell>
          <cell r="AD813">
            <v>-100864.62990000001</v>
          </cell>
          <cell r="AE813">
            <v>1529442.5997899999</v>
          </cell>
          <cell r="AF813">
            <v>2427416.1569999997</v>
          </cell>
          <cell r="AG813">
            <v>2410234.0453199996</v>
          </cell>
          <cell r="AH813">
            <v>2646927.2910000002</v>
          </cell>
          <cell r="AI813">
            <v>2799243.8960000002</v>
          </cell>
        </row>
        <row r="814">
          <cell r="A814" t="str">
            <v>UppskjSkattefordrFinKong</v>
          </cell>
          <cell r="B814" t="str">
            <v>Operativ risk enligt schablonmetoden</v>
          </cell>
          <cell r="C814" t="str">
            <v>Uppskjutna skattefordringar</v>
          </cell>
          <cell r="D814"/>
          <cell r="E814"/>
          <cell r="F814"/>
          <cell r="G814"/>
          <cell r="H814"/>
          <cell r="I814"/>
          <cell r="J814"/>
          <cell r="K814">
            <v>994781</v>
          </cell>
          <cell r="L814">
            <v>-1059</v>
          </cell>
          <cell r="M814">
            <v>-1660</v>
          </cell>
          <cell r="N814">
            <v>-2265</v>
          </cell>
          <cell r="O814">
            <v>-2811.4319999999998</v>
          </cell>
          <cell r="P814">
            <v>-713</v>
          </cell>
          <cell r="Q814">
            <v>-1500</v>
          </cell>
          <cell r="R814">
            <v>-2000</v>
          </cell>
          <cell r="S814">
            <v>-3000</v>
          </cell>
          <cell r="T814">
            <v>-355.49799999999999</v>
          </cell>
          <cell r="U814">
            <v>-1000</v>
          </cell>
          <cell r="V814">
            <v>-465.2</v>
          </cell>
          <cell r="W814">
            <v>-185.75200000000001</v>
          </cell>
          <cell r="X814">
            <v>-460.86900000000003</v>
          </cell>
          <cell r="Y814">
            <v>-1801.174</v>
          </cell>
          <cell r="Z814">
            <v>-605.51499999999999</v>
          </cell>
          <cell r="AA814">
            <v>-1687.854</v>
          </cell>
          <cell r="AB814">
            <v>0</v>
          </cell>
          <cell r="AC814">
            <v>0</v>
          </cell>
          <cell r="AD814">
            <v>0</v>
          </cell>
          <cell r="AE814">
            <v>0</v>
          </cell>
          <cell r="AF814">
            <v>0</v>
          </cell>
          <cell r="AG814">
            <v>0</v>
          </cell>
          <cell r="AH814">
            <v>0</v>
          </cell>
          <cell r="AI814">
            <v>1288843.1144880799</v>
          </cell>
        </row>
        <row r="815">
          <cell r="A815" t="str">
            <v>TotalKapbasFinKonglo</v>
          </cell>
          <cell r="B815" t="str">
            <v>Kapitalrelationer och buffertar</v>
          </cell>
          <cell r="C815" t="str">
            <v>Supplementärkapital: instrument och avsättningar</v>
          </cell>
          <cell r="D815">
            <v>0</v>
          </cell>
          <cell r="E815">
            <v>836413.45317949855</v>
          </cell>
          <cell r="F815">
            <v>660284.17691614549</v>
          </cell>
          <cell r="G815">
            <v>722568.82442100497</v>
          </cell>
          <cell r="H815">
            <v>788734.23515476123</v>
          </cell>
          <cell r="I815">
            <v>683667.65250574285</v>
          </cell>
          <cell r="J815">
            <v>878186.10553394654</v>
          </cell>
          <cell r="K815">
            <v>972652.78879582195</v>
          </cell>
          <cell r="L815">
            <v>2099246.8902238919</v>
          </cell>
          <cell r="M815">
            <v>2081582.566840963</v>
          </cell>
          <cell r="N815">
            <v>3077162.0589999994</v>
          </cell>
          <cell r="O815">
            <v>3411951.052035532</v>
          </cell>
          <cell r="P815">
            <v>3363517.8837188459</v>
          </cell>
          <cell r="Q815">
            <v>3497557.1059999997</v>
          </cell>
          <cell r="R815">
            <v>3577729.3210000014</v>
          </cell>
          <cell r="S815">
            <v>3684203.6772259506</v>
          </cell>
          <cell r="T815">
            <v>3645757.3561540847</v>
          </cell>
          <cell r="U815">
            <v>2219286.4558046698</v>
          </cell>
          <cell r="V815">
            <v>2298329.9318909897</v>
          </cell>
          <cell r="W815">
            <v>2278239.1122496501</v>
          </cell>
          <cell r="X815">
            <v>2179012.6217137002</v>
          </cell>
          <cell r="Y815">
            <v>2365930.8400844918</v>
          </cell>
          <cell r="Z815">
            <v>2431757.737658699</v>
          </cell>
          <cell r="AA815">
            <v>2753659.8624554179</v>
          </cell>
          <cell r="AB815">
            <v>2869711.7918572682</v>
          </cell>
          <cell r="AC815">
            <v>2665616.3380121021</v>
          </cell>
          <cell r="AD815">
            <v>2929605.7948711766</v>
          </cell>
          <cell r="AE815">
            <v>3259879.9499871158</v>
          </cell>
          <cell r="AF815">
            <v>4745100.1721470347</v>
          </cell>
          <cell r="AG815">
            <v>5002549.6073905192</v>
          </cell>
          <cell r="AH815">
            <v>5675110.4731329652</v>
          </cell>
          <cell r="AI815">
            <v>5720113.6385700004</v>
          </cell>
        </row>
        <row r="816">
          <cell r="A816" t="str">
            <v>KapinstÖverkurs</v>
          </cell>
          <cell r="B816" t="str">
            <v>Operativ risk enligt schablonmetoden</v>
          </cell>
          <cell r="C816" t="str">
            <v>Kapitalinstrument och tillhörande överkursfonder</v>
          </cell>
          <cell r="D816"/>
          <cell r="E816"/>
          <cell r="F816"/>
          <cell r="G816"/>
          <cell r="H816"/>
          <cell r="I816"/>
          <cell r="J816"/>
          <cell r="K816">
            <v>0.16300000000000001</v>
          </cell>
          <cell r="L816">
            <v>11000</v>
          </cell>
          <cell r="M816">
            <v>11000</v>
          </cell>
          <cell r="N816">
            <v>46990</v>
          </cell>
          <cell r="O816">
            <v>33604</v>
          </cell>
          <cell r="P816">
            <v>35035</v>
          </cell>
          <cell r="Q816">
            <v>38750</v>
          </cell>
          <cell r="R816">
            <v>39000</v>
          </cell>
          <cell r="S816">
            <v>40000</v>
          </cell>
          <cell r="T816">
            <v>80563</v>
          </cell>
          <cell r="U816">
            <v>62000</v>
          </cell>
          <cell r="V816">
            <v>70196</v>
          </cell>
          <cell r="W816">
            <v>79310</v>
          </cell>
          <cell r="X816">
            <v>82594.019</v>
          </cell>
          <cell r="Y816">
            <v>114396.162582256</v>
          </cell>
          <cell r="Z816">
            <v>119344.53</v>
          </cell>
          <cell r="AA816">
            <v>114623.886</v>
          </cell>
          <cell r="AB816">
            <v>79819.661999999997</v>
          </cell>
          <cell r="AC816">
            <v>118740.288</v>
          </cell>
          <cell r="AD816">
            <v>119815.947</v>
          </cell>
          <cell r="AE816">
            <v>68717.263000000006</v>
          </cell>
          <cell r="AF816">
            <v>0</v>
          </cell>
          <cell r="AG816">
            <v>279765.56900000002</v>
          </cell>
          <cell r="AH816">
            <v>0</v>
          </cell>
          <cell r="AI816">
            <v>0</v>
          </cell>
        </row>
        <row r="817">
          <cell r="A817" t="str">
            <v>Supplementärkapital</v>
          </cell>
          <cell r="B817" t="str">
            <v>Kapitalkrav</v>
          </cell>
          <cell r="C817" t="str">
            <v>Supplementärkapital</v>
          </cell>
          <cell r="D817">
            <v>0</v>
          </cell>
          <cell r="E817">
            <v>0</v>
          </cell>
          <cell r="F817">
            <v>0</v>
          </cell>
          <cell r="G817">
            <v>0</v>
          </cell>
          <cell r="H817">
            <v>0</v>
          </cell>
          <cell r="I817">
            <v>0</v>
          </cell>
          <cell r="J817">
            <v>0</v>
          </cell>
          <cell r="K817">
            <v>0</v>
          </cell>
          <cell r="L817">
            <v>1256266.002875475</v>
          </cell>
          <cell r="M817">
            <v>1288358.6835218468</v>
          </cell>
          <cell r="N817">
            <v>1958512.8457599999</v>
          </cell>
          <cell r="O817">
            <v>2053926.7112799999</v>
          </cell>
          <cell r="P817">
            <v>2029035.5359999998</v>
          </cell>
          <cell r="Q817">
            <v>2164600</v>
          </cell>
          <cell r="R817">
            <v>2237000</v>
          </cell>
          <cell r="S817">
            <v>2233000</v>
          </cell>
          <cell r="T817">
            <v>2352497.551</v>
          </cell>
          <cell r="U817">
            <v>1504400</v>
          </cell>
          <cell r="V817">
            <v>1609105.9961700002</v>
          </cell>
          <cell r="W817">
            <v>1694947.1439999999</v>
          </cell>
          <cell r="X817">
            <v>1623899.658399821</v>
          </cell>
          <cell r="Y817">
            <v>1872387.9927070141</v>
          </cell>
          <cell r="Z817">
            <v>1987806.491304972</v>
          </cell>
          <cell r="AA817">
            <v>2092208.7009683899</v>
          </cell>
          <cell r="AB817">
            <v>79819.661999999997</v>
          </cell>
          <cell r="AC817">
            <v>0</v>
          </cell>
          <cell r="AD817">
            <v>0</v>
          </cell>
          <cell r="AE817">
            <v>68717.263000000006</v>
          </cell>
          <cell r="AF817">
            <v>0</v>
          </cell>
          <cell r="AG817">
            <v>0</v>
          </cell>
          <cell r="AH817">
            <v>0</v>
          </cell>
          <cell r="AI817">
            <v>0</v>
          </cell>
        </row>
        <row r="818">
          <cell r="A818" t="str">
            <v>KapitalbasFörsäkr</v>
          </cell>
          <cell r="B818" t="str">
            <v>Kreditrisk enligt schablonmetoden</v>
          </cell>
          <cell r="C818" t="str">
            <v>Kapitalbas för reglerade enheter inom försäkringssektorn</v>
          </cell>
          <cell r="D818"/>
          <cell r="E818">
            <v>836413.45317949855</v>
          </cell>
          <cell r="F818">
            <v>660284.17691614549</v>
          </cell>
          <cell r="G818">
            <v>722568.82442100497</v>
          </cell>
          <cell r="H818">
            <v>788734.23515476123</v>
          </cell>
          <cell r="I818">
            <v>683667.65250574285</v>
          </cell>
          <cell r="J818">
            <v>878186.10553394654</v>
          </cell>
          <cell r="K818">
            <v>972652.78879582195</v>
          </cell>
          <cell r="L818">
            <v>1445776</v>
          </cell>
          <cell r="M818">
            <v>1426930.1328409626</v>
          </cell>
          <cell r="N818">
            <v>2415298.9749999996</v>
          </cell>
          <cell r="O818">
            <v>2578374.0525000002</v>
          </cell>
          <cell r="P818">
            <v>2481828.6060000001</v>
          </cell>
          <cell r="Q818">
            <v>2615000</v>
          </cell>
          <cell r="R818">
            <v>2705000</v>
          </cell>
          <cell r="S818">
            <v>2729000</v>
          </cell>
          <cell r="T818">
            <v>2682905.3369999998</v>
          </cell>
          <cell r="U818">
            <v>1223000</v>
          </cell>
          <cell r="V818">
            <v>1300085.7673599999</v>
          </cell>
          <cell r="W818">
            <v>1174468</v>
          </cell>
          <cell r="X818">
            <v>1071056.11641</v>
          </cell>
          <cell r="Y818">
            <v>1239634.67</v>
          </cell>
          <cell r="Z818">
            <v>1302775.9826658601</v>
          </cell>
          <cell r="AA818">
            <v>1429812.6895099999</v>
          </cell>
          <cell r="AB818">
            <v>1492134.38102</v>
          </cell>
          <cell r="AC818">
            <v>1297619.1543699999</v>
          </cell>
          <cell r="AD818">
            <v>1584652.5762799999</v>
          </cell>
          <cell r="AE818">
            <v>1892298.406</v>
          </cell>
          <cell r="AF818">
            <v>2597932.3162982999</v>
          </cell>
          <cell r="AG818">
            <v>2865916.9590000007</v>
          </cell>
          <cell r="AH818">
            <v>3312688.7719999999</v>
          </cell>
          <cell r="AI818">
            <v>3094953.01357</v>
          </cell>
        </row>
        <row r="819">
          <cell r="A819" t="str">
            <v>TotKap</v>
          </cell>
          <cell r="B819" t="str">
            <v>Kapitalkrav</v>
          </cell>
          <cell r="C819" t="str">
            <v>Totalt kapital (totalt kapital = primärkapital + supplementärkapital)</v>
          </cell>
          <cell r="E819">
            <v>836413.45317949855</v>
          </cell>
          <cell r="F819">
            <v>660284.17691614549</v>
          </cell>
          <cell r="G819">
            <v>722568.82442100497</v>
          </cell>
          <cell r="H819">
            <v>788734.23515476123</v>
          </cell>
          <cell r="I819">
            <v>683667.65250574285</v>
          </cell>
          <cell r="J819">
            <v>878186.10553394654</v>
          </cell>
          <cell r="K819">
            <v>972652.78879582195</v>
          </cell>
          <cell r="L819">
            <v>653471</v>
          </cell>
          <cell r="M819">
            <v>654653</v>
          </cell>
          <cell r="N819">
            <v>661863.33700000006</v>
          </cell>
          <cell r="O819">
            <v>833597</v>
          </cell>
          <cell r="P819">
            <v>881689.99999999988</v>
          </cell>
          <cell r="Q819">
            <v>883000</v>
          </cell>
          <cell r="R819">
            <v>873000</v>
          </cell>
          <cell r="S819">
            <v>955000</v>
          </cell>
          <cell r="T819">
            <v>962852</v>
          </cell>
          <cell r="U819">
            <v>986000</v>
          </cell>
          <cell r="V819">
            <v>988377</v>
          </cell>
          <cell r="W819">
            <v>1093904</v>
          </cell>
          <cell r="X819">
            <v>1108012.6214099999</v>
          </cell>
          <cell r="Y819">
            <v>0</v>
          </cell>
          <cell r="Z819">
            <v>0</v>
          </cell>
          <cell r="AA819">
            <v>0</v>
          </cell>
          <cell r="AB819">
            <v>1490451.9117499997</v>
          </cell>
          <cell r="AC819">
            <v>-106752.18555000002</v>
          </cell>
          <cell r="AD819">
            <v>-100864.62990000001</v>
          </cell>
          <cell r="AE819">
            <v>1598159.8627899999</v>
          </cell>
          <cell r="AF819">
            <v>2427416.1569999997</v>
          </cell>
          <cell r="AG819">
            <v>2410234.0453199996</v>
          </cell>
          <cell r="AH819">
            <v>2646927.2910000002</v>
          </cell>
          <cell r="AI819">
            <v>2799243.8960000002</v>
          </cell>
        </row>
        <row r="820">
          <cell r="A820" t="str">
            <v>kravFöretagsexp</v>
          </cell>
          <cell r="B820" t="str">
            <v>varav exponeringar mot företag (riskvikt 100 %)</v>
          </cell>
          <cell r="C820" t="str">
            <v>Check</v>
          </cell>
          <cell r="D820"/>
          <cell r="E820">
            <v>836413.45317949855</v>
          </cell>
          <cell r="F820">
            <v>660284.17691614549</v>
          </cell>
          <cell r="G820">
            <v>722568.82442100497</v>
          </cell>
          <cell r="H820">
            <v>788734.23515476123</v>
          </cell>
          <cell r="I820">
            <v>683667.65250574285</v>
          </cell>
          <cell r="J820">
            <v>878186.10553394654</v>
          </cell>
          <cell r="K820">
            <v>972652.78879582195</v>
          </cell>
          <cell r="L820">
            <v>-0.10977610806003213</v>
          </cell>
          <cell r="M820">
            <v>-0.56599999964237213</v>
          </cell>
          <cell r="N820">
            <v>-0.25300000049173832</v>
          </cell>
          <cell r="O820">
            <v>-20.00046446826309</v>
          </cell>
          <cell r="P820">
            <v>-0.72228115424513817</v>
          </cell>
          <cell r="Q820">
            <v>-442.89400000032037</v>
          </cell>
          <cell r="R820">
            <v>-270.67899999860674</v>
          </cell>
          <cell r="S820">
            <v>203.67722595063969</v>
          </cell>
          <cell r="T820">
            <v>1.9154084846377373E-2</v>
          </cell>
          <cell r="U820">
            <v>10286.455804669764</v>
          </cell>
          <cell r="V820">
            <v>9867.164530989714</v>
          </cell>
          <cell r="W820">
            <v>9867.1122496500611</v>
          </cell>
          <cell r="X820">
            <v>-56.116106299683452</v>
          </cell>
          <cell r="Y820">
            <v>-9.1550825163722038E-4</v>
          </cell>
          <cell r="Z820">
            <v>-7.1609392762184143E-6</v>
          </cell>
          <cell r="AA820">
            <v>-1.0545821860432625E-3</v>
          </cell>
          <cell r="AB820">
            <v>-2.1627317182719707E-3</v>
          </cell>
          <cell r="AC820">
            <v>-3.5789795219898224E-4</v>
          </cell>
          <cell r="AD820">
            <v>-1.408823300153017E-3</v>
          </cell>
          <cell r="AE820">
            <v>-1.0128840804100037E-3</v>
          </cell>
          <cell r="AF820">
            <v>-1.5126541256904602E-4</v>
          </cell>
          <cell r="AG820">
            <v>3.9051845669746399E-4</v>
          </cell>
          <cell r="AH820">
            <v>1.3296585530042648E-4</v>
          </cell>
          <cell r="AI820">
            <v>0</v>
          </cell>
        </row>
        <row r="821">
          <cell r="A821" t="str">
            <v>TotRiskvägdaTillgångar</v>
          </cell>
          <cell r="B821" t="str">
            <v>varav exponeringar mot hushåll (riskvikt 75 %)</v>
          </cell>
          <cell r="C821" t="str">
            <v>Totala riskvägda tillgångar</v>
          </cell>
          <cell r="D821"/>
          <cell r="E821"/>
          <cell r="F821"/>
          <cell r="G821"/>
          <cell r="H821"/>
          <cell r="I821"/>
          <cell r="J821"/>
          <cell r="K821">
            <v>0.01</v>
          </cell>
          <cell r="L821">
            <v>1.6710210141951727</v>
          </cell>
          <cell r="M821">
            <v>1.6156855955290075</v>
          </cell>
          <cell r="N821">
            <v>1.5711727730873821</v>
          </cell>
          <cell r="O821">
            <v>1.6611844197250913</v>
          </cell>
          <cell r="P821">
            <v>1.6576929403363816</v>
          </cell>
          <cell r="Q821">
            <v>1.6157983488866301</v>
          </cell>
          <cell r="R821">
            <v>1.5993425663835501</v>
          </cell>
          <cell r="S821">
            <v>1.6498896897563595</v>
          </cell>
          <cell r="T821">
            <v>1.5497390654474201</v>
          </cell>
          <cell r="U821">
            <v>1.475197059162902</v>
          </cell>
          <cell r="V821">
            <v>1.4283272434267742</v>
          </cell>
          <cell r="W821">
            <v>1.3441357863662386</v>
          </cell>
          <cell r="X821">
            <v>1.341839448295028</v>
          </cell>
          <cell r="Y821">
            <v>1.2635900514742864</v>
          </cell>
          <cell r="Z821">
            <v>1.223337255560665</v>
          </cell>
          <cell r="AA821">
            <v>1.3161497039854924</v>
          </cell>
          <cell r="AB821">
            <v>8367467.5240000002</v>
          </cell>
          <cell r="AC821">
            <v>8109132.9110000003</v>
          </cell>
          <cell r="AD821">
            <v>8663236.6150000002</v>
          </cell>
          <cell r="AE821">
            <v>8525338.7749999985</v>
          </cell>
          <cell r="AF821">
            <v>9956978.4920000006</v>
          </cell>
          <cell r="AG821">
            <v>10096481.504999999</v>
          </cell>
          <cell r="AH821">
            <v>10598263.935999999</v>
          </cell>
          <cell r="AI821">
            <v>10703188.967999998</v>
          </cell>
        </row>
        <row r="822">
          <cell r="A822" t="str">
            <v>kravExpFastighet</v>
          </cell>
          <cell r="B822" t="str">
            <v>varav exponeringar säkrade genom panträtt i fastigheter (riskvikt 35 %)</v>
          </cell>
          <cell r="C822" t="str">
            <v>Kapitalkrav per sektor</v>
          </cell>
          <cell r="D822"/>
          <cell r="E822"/>
          <cell r="F822"/>
          <cell r="G822"/>
          <cell r="H822"/>
          <cell r="I822"/>
          <cell r="J822"/>
          <cell r="K822"/>
          <cell r="L822">
            <v>457885.10915000003</v>
          </cell>
          <cell r="M822">
            <v>495389.19416000007</v>
          </cell>
          <cell r="N822">
            <v>616744.16876000003</v>
          </cell>
          <cell r="O822">
            <v>562254.57328000001</v>
          </cell>
          <cell r="P822">
            <v>597411.64</v>
          </cell>
          <cell r="Q822">
            <v>651300</v>
          </cell>
          <cell r="R822">
            <v>670000</v>
          </cell>
          <cell r="S822">
            <v>702000</v>
          </cell>
          <cell r="T822">
            <v>789500</v>
          </cell>
          <cell r="U822">
            <v>790700</v>
          </cell>
          <cell r="V822">
            <v>818885.91100000008</v>
          </cell>
          <cell r="W822">
            <v>850656</v>
          </cell>
          <cell r="X822">
            <v>853058.72990000003</v>
          </cell>
          <cell r="Y822">
            <v>974470.62870701402</v>
          </cell>
          <cell r="Z822">
            <v>1018587.22807838</v>
          </cell>
          <cell r="AA822">
            <v>1069129.7184383899</v>
          </cell>
          <cell r="AB822">
            <v>1104618.18994103</v>
          </cell>
          <cell r="AC822">
            <v>916909.87274861801</v>
          </cell>
          <cell r="AD822">
            <v>967404.25940071396</v>
          </cell>
          <cell r="AE822">
            <v>959933.26934577199</v>
          </cell>
          <cell r="AF822">
            <v>1209078.1639476959</v>
          </cell>
          <cell r="AG822">
            <v>1245572.096492586</v>
          </cell>
          <cell r="AH822">
            <v>1278278.506288744</v>
          </cell>
          <cell r="AI822">
            <v>1288843.1144880799</v>
          </cell>
        </row>
        <row r="823">
          <cell r="A823" t="str">
            <v>KapitalkravFörsäkr</v>
          </cell>
          <cell r="B823" t="str">
            <v>varav fallerande exponeringar (riskvikt 100%/150%)</v>
          </cell>
          <cell r="C823" t="str">
            <v>Kapitalrelationer och buffertar</v>
          </cell>
          <cell r="D823"/>
          <cell r="E823"/>
          <cell r="F823"/>
          <cell r="G823"/>
          <cell r="H823"/>
          <cell r="I823"/>
          <cell r="J823"/>
          <cell r="K823"/>
          <cell r="L823">
            <v>798380.89372547495</v>
          </cell>
          <cell r="M823">
            <v>792969.48936184659</v>
          </cell>
          <cell r="N823">
            <v>1341768.6769999999</v>
          </cell>
          <cell r="O823">
            <v>1491672.138</v>
          </cell>
          <cell r="P823">
            <v>1431623.8959999999</v>
          </cell>
          <cell r="Q823">
            <v>1513300</v>
          </cell>
          <cell r="R823">
            <v>1567000</v>
          </cell>
          <cell r="S823">
            <v>1531000</v>
          </cell>
          <cell r="T823">
            <v>1562997.551</v>
          </cell>
          <cell r="U823">
            <v>713700</v>
          </cell>
          <cell r="V823">
            <v>790220.08516999998</v>
          </cell>
          <cell r="W823">
            <v>844291.14399999997</v>
          </cell>
          <cell r="X823">
            <v>770840.92849982099</v>
          </cell>
          <cell r="Y823">
            <v>897917.36399999994</v>
          </cell>
          <cell r="Z823">
            <v>969219.26322659198</v>
          </cell>
          <cell r="AA823">
            <v>1023078.9825299999</v>
          </cell>
          <cell r="AB823">
            <v>1107845.93129635</v>
          </cell>
          <cell r="AC823">
            <v>952507.63199999998</v>
          </cell>
          <cell r="AD823">
            <v>1140223.3259699999</v>
          </cell>
          <cell r="AE823">
            <v>1281036.6769999999</v>
          </cell>
          <cell r="AF823">
            <v>1500046.73715583</v>
          </cell>
          <cell r="AG823">
            <v>1731202.5209999999</v>
          </cell>
          <cell r="AH823">
            <v>1891554.42</v>
          </cell>
          <cell r="AI823">
            <v>1923740.0680800001</v>
          </cell>
        </row>
        <row r="824">
          <cell r="A824" t="str">
            <v>KärnPrimKapRel</v>
          </cell>
          <cell r="B824" t="str">
            <v>varav exponeringar i form av säkerställda obligationer (riskvikt 10 %)</v>
          </cell>
          <cell r="C824" t="str">
            <v>Kärnprimärkapital (som procentandel av det riskvägda exponeringsbeloppet)</v>
          </cell>
          <cell r="D824"/>
          <cell r="E824"/>
          <cell r="F824"/>
          <cell r="G824"/>
          <cell r="H824"/>
          <cell r="I824"/>
          <cell r="J824"/>
          <cell r="K824">
            <v>0.11799999999999999</v>
          </cell>
          <cell r="L824">
            <v>0.16300000000000001</v>
          </cell>
          <cell r="M824">
            <v>0.159</v>
          </cell>
          <cell r="N824">
            <v>0.152</v>
          </cell>
          <cell r="O824">
            <v>0.17499999999999999</v>
          </cell>
          <cell r="P824">
            <v>0.17899999999999999</v>
          </cell>
          <cell r="Q824">
            <v>0.17100000000000001</v>
          </cell>
          <cell r="R824">
            <v>0.16300000000000001</v>
          </cell>
          <cell r="S824">
            <v>0.16800000000000001</v>
          </cell>
          <cell r="T824">
            <v>0.157</v>
          </cell>
          <cell r="U824">
            <v>0.16300000000000001</v>
          </cell>
          <cell r="V824">
            <v>0.156</v>
          </cell>
          <cell r="W824">
            <v>0.17699999999999999</v>
          </cell>
          <cell r="X824">
            <v>0.17599999999999999</v>
          </cell>
          <cell r="Y824">
            <v>0.16</v>
          </cell>
          <cell r="Z824">
            <v>0.154</v>
          </cell>
          <cell r="AA824">
            <v>0.187</v>
          </cell>
          <cell r="AB824">
            <v>0.16900000000000001</v>
          </cell>
          <cell r="AC824">
            <v>0.17277172804745999</v>
          </cell>
          <cell r="AD824">
            <v>0.162625928692818</v>
          </cell>
          <cell r="AE824">
            <v>0.17939962743591967</v>
          </cell>
          <cell r="AF824">
            <v>0.24379043893188301</v>
          </cell>
          <cell r="AG824">
            <v>0.23872019612043999</v>
          </cell>
          <cell r="AH824">
            <v>0.24979999999999999</v>
          </cell>
          <cell r="AI824">
            <v>0.26150000000000001</v>
          </cell>
        </row>
        <row r="825">
          <cell r="A825" t="str">
            <v>PrimKapRel</v>
          </cell>
          <cell r="B825" t="str">
            <v>varav aktieexponeringar (riskvikt 250 %)</v>
          </cell>
          <cell r="C825" t="str">
            <v>Primärkapital (som procentandel av det riskvägda exponeringsbeloppet)</v>
          </cell>
          <cell r="D825"/>
          <cell r="E825">
            <v>0</v>
          </cell>
          <cell r="F825">
            <v>0</v>
          </cell>
          <cell r="G825">
            <v>0</v>
          </cell>
          <cell r="H825">
            <v>0</v>
          </cell>
          <cell r="I825">
            <v>0</v>
          </cell>
          <cell r="J825">
            <v>0</v>
          </cell>
          <cell r="K825">
            <v>0</v>
          </cell>
          <cell r="L825">
            <v>0.16300000000000001</v>
          </cell>
          <cell r="M825">
            <v>0.159</v>
          </cell>
          <cell r="N825">
            <v>0.152</v>
          </cell>
          <cell r="O825">
            <v>0.17499999999999999</v>
          </cell>
          <cell r="P825">
            <v>0.17899999999999999</v>
          </cell>
          <cell r="Q825">
            <v>0.17100000000000001</v>
          </cell>
          <cell r="R825">
            <v>0.16300000000000001</v>
          </cell>
          <cell r="S825">
            <v>0.16800000000000001</v>
          </cell>
          <cell r="T825">
            <v>0.157</v>
          </cell>
          <cell r="U825">
            <v>0.16300000000000001</v>
          </cell>
          <cell r="V825">
            <v>0.156</v>
          </cell>
          <cell r="W825">
            <v>0.17699999999999999</v>
          </cell>
          <cell r="X825">
            <v>0.17599999999999999</v>
          </cell>
          <cell r="Y825">
            <v>0.16</v>
          </cell>
          <cell r="Z825">
            <v>0.154</v>
          </cell>
          <cell r="AA825">
            <v>0.187</v>
          </cell>
          <cell r="AB825">
            <v>0.16900000000000001</v>
          </cell>
          <cell r="AC825">
            <v>0.17277172804745999</v>
          </cell>
          <cell r="AD825">
            <v>0.162625928692818</v>
          </cell>
          <cell r="AE825">
            <v>0.17939962743591967</v>
          </cell>
          <cell r="AF825">
            <v>0.24379043893188301</v>
          </cell>
          <cell r="AG825">
            <v>0.23872019612043999</v>
          </cell>
          <cell r="AH825">
            <v>0.24979999999999999</v>
          </cell>
          <cell r="AI825">
            <v>0.26150000000000001</v>
          </cell>
        </row>
        <row r="826">
          <cell r="A826" t="str">
            <v>TotalKapRel</v>
          </cell>
          <cell r="B826" t="str">
            <v>varav övriga poster (riskvikt 100 %)</v>
          </cell>
          <cell r="C826" t="str">
            <v>Totalt kapital (som procentandel av de riskvägda exponeringsbeloppet)</v>
          </cell>
          <cell r="D826"/>
          <cell r="E826"/>
          <cell r="F826"/>
          <cell r="G826"/>
          <cell r="H826"/>
          <cell r="I826"/>
          <cell r="J826"/>
          <cell r="K826"/>
          <cell r="L826">
            <v>0.183</v>
          </cell>
          <cell r="M826">
            <v>0.17899999999999999</v>
          </cell>
          <cell r="N826">
            <v>0.17199999999999999</v>
          </cell>
          <cell r="O826">
            <v>0.19500000000000001</v>
          </cell>
          <cell r="P826">
            <v>0.19900000000000001</v>
          </cell>
          <cell r="Q826">
            <v>0.191</v>
          </cell>
          <cell r="R826">
            <v>0.183</v>
          </cell>
          <cell r="S826">
            <v>0.187</v>
          </cell>
          <cell r="T826">
            <v>0.17499999999999999</v>
          </cell>
          <cell r="U826">
            <v>0.17599999999999999</v>
          </cell>
          <cell r="V826">
            <v>0.16900000000000001</v>
          </cell>
          <cell r="W826">
            <v>0.189</v>
          </cell>
          <cell r="X826">
            <v>0.188</v>
          </cell>
          <cell r="Y826">
            <v>0.17100000000000001</v>
          </cell>
          <cell r="Z826">
            <v>0.16600000000000001</v>
          </cell>
          <cell r="AA826">
            <v>0.19700000000000001</v>
          </cell>
          <cell r="AB826">
            <v>0.17799999999999999</v>
          </cell>
          <cell r="AC826">
            <v>0.18102317413107699</v>
          </cell>
          <cell r="AD826">
            <v>0.17073876805337601</v>
          </cell>
          <cell r="AE826">
            <v>0.18745998313715101</v>
          </cell>
          <cell r="AF826">
            <v>0.24379043893188301</v>
          </cell>
          <cell r="AG826">
            <v>0.23872019612043999</v>
          </cell>
          <cell r="AH826">
            <v>0.24979999999999999</v>
          </cell>
          <cell r="AI826">
            <v>0.26150000000000001</v>
          </cell>
        </row>
        <row r="827">
          <cell r="A827" t="str">
            <v>InstBuffertkrav</v>
          </cell>
          <cell r="B827" t="str">
            <v>Marknadsrisk (positionsrisk)</v>
          </cell>
          <cell r="C827" t="str">
            <v>Institutspecifika buffertkrav (krav på kärnprimärkapital i enlighet med artikel 92.1 a  plus krav på kapitalkonserveringsbuffert och kontracyklisk kapitalbuffert, plus systemriskbuffert, plus buffert för systemviktiga institut (buffert för globala systemviktiga institut eller andra systemviktiga institut) uttryckt som en procentandel av det riskvägda exponeringsbeloppet)</v>
          </cell>
          <cell r="D827"/>
          <cell r="E827">
            <v>0</v>
          </cell>
          <cell r="F827">
            <v>0</v>
          </cell>
          <cell r="G827">
            <v>0</v>
          </cell>
          <cell r="H827">
            <v>0</v>
          </cell>
          <cell r="I827">
            <v>0</v>
          </cell>
          <cell r="J827">
            <v>0</v>
          </cell>
          <cell r="K827">
            <v>0</v>
          </cell>
          <cell r="L827">
            <v>3.5000000000000003E-2</v>
          </cell>
          <cell r="M827">
            <v>3.5000000000000003E-2</v>
          </cell>
          <cell r="N827">
            <v>0.04</v>
          </cell>
          <cell r="O827">
            <v>0.04</v>
          </cell>
          <cell r="P827">
            <v>0.04</v>
          </cell>
          <cell r="Q827">
            <v>4.4999999999999998E-2</v>
          </cell>
          <cell r="R827">
            <v>4.4999999999999998E-2</v>
          </cell>
          <cell r="S827">
            <v>4.4999999999999998E-2</v>
          </cell>
          <cell r="T827">
            <v>4.4999999999999998E-2</v>
          </cell>
          <cell r="U827">
            <v>4.4999999999999998E-2</v>
          </cell>
          <cell r="V827">
            <v>4.4999999999999998E-2</v>
          </cell>
          <cell r="W827">
            <v>4.4999999999999998E-2</v>
          </cell>
          <cell r="X827">
            <v>4.4999999999999998E-2</v>
          </cell>
          <cell r="Y827">
            <v>4.4999999999999998E-2</v>
          </cell>
          <cell r="Z827">
            <v>4.4999999999999998E-2</v>
          </cell>
          <cell r="AA827">
            <v>0.05</v>
          </cell>
          <cell r="AB827">
            <v>0.05</v>
          </cell>
          <cell r="AC827">
            <v>2.5000000000000001E-2</v>
          </cell>
          <cell r="AD827">
            <v>2.5000000000000001E-2</v>
          </cell>
          <cell r="AE827">
            <v>2.5000000000000001E-2</v>
          </cell>
          <cell r="AF827">
            <v>2.5000000000000001E-2</v>
          </cell>
          <cell r="AG827">
            <v>2.5000000000000001E-2</v>
          </cell>
          <cell r="AH827">
            <v>2.5000000000000001E-2</v>
          </cell>
          <cell r="AI827">
            <v>2.5000000000000001E-2</v>
          </cell>
        </row>
        <row r="828">
          <cell r="A828" t="str">
            <v>Gammal-KravKapKonsBuffert</v>
          </cell>
          <cell r="B828" t="str">
            <v>Avvecklingsrisk</v>
          </cell>
          <cell r="C828" t="str">
            <v>varav krav på kapitalkonserveringsbuffert, %</v>
          </cell>
          <cell r="D828"/>
          <cell r="E828">
            <v>-22544.999650000012</v>
          </cell>
          <cell r="F828">
            <v>-23143.289649999992</v>
          </cell>
          <cell r="G828">
            <v>-23935.945650000009</v>
          </cell>
          <cell r="H828">
            <v>-25991.102650000015</v>
          </cell>
          <cell r="I828">
            <v>-28006.939999999944</v>
          </cell>
          <cell r="J828">
            <v>-30663.122639999958</v>
          </cell>
          <cell r="K828">
            <v>-34830.076639999985</v>
          </cell>
          <cell r="L828">
            <v>2.5000000000000001E-2</v>
          </cell>
          <cell r="M828">
            <v>2.5000000000000001E-2</v>
          </cell>
          <cell r="N828">
            <v>2.5000000000000001E-2</v>
          </cell>
          <cell r="O828">
            <v>2.5000000000000001E-2</v>
          </cell>
          <cell r="P828">
            <v>2.5000000000000001E-2</v>
          </cell>
          <cell r="Q828">
            <v>2.5000000000000001E-2</v>
          </cell>
          <cell r="R828">
            <v>2.5000000000000001E-2</v>
          </cell>
          <cell r="S828">
            <v>2.5000000000000001E-2</v>
          </cell>
          <cell r="T828">
            <v>2.5000000000000001E-2</v>
          </cell>
          <cell r="U828">
            <v>2.5000000000000001E-2</v>
          </cell>
          <cell r="V828">
            <v>2.5000000000000001E-2</v>
          </cell>
          <cell r="W828">
            <v>2.5000000000000001E-2</v>
          </cell>
          <cell r="X828">
            <v>2.5000000000000001E-2</v>
          </cell>
          <cell r="Y828">
            <v>2.5000000000000001E-2</v>
          </cell>
          <cell r="Z828">
            <v>2.5000000000000001E-2</v>
          </cell>
          <cell r="AA828">
            <v>2.5000000000000001E-2</v>
          </cell>
          <cell r="AB828">
            <v>2.5000000000000001E-2</v>
          </cell>
          <cell r="AC828">
            <v>2.5000000000000001E-2</v>
          </cell>
          <cell r="AD828">
            <v>2.5000000000000001E-2</v>
          </cell>
          <cell r="AE828">
            <v>2.5000000000000001E-2</v>
          </cell>
          <cell r="AF828">
            <v>2.5000000000000001E-2</v>
          </cell>
          <cell r="AG828">
            <v>2.5000000000000001E-2</v>
          </cell>
          <cell r="AH828">
            <v>2.5000000000000001E-2</v>
          </cell>
          <cell r="AI828">
            <v>2.5000000000000001E-2</v>
          </cell>
        </row>
        <row r="829">
          <cell r="A829" t="str">
            <v>KravKontrcyklBuffert</v>
          </cell>
          <cell r="B829" t="str">
            <v>Kreditvärdighetsjusteringsrisk enligt schablonmetoden</v>
          </cell>
          <cell r="C829" t="str">
            <v>varav krav på kontracyklisk buffert, %</v>
          </cell>
          <cell r="D829"/>
          <cell r="E829">
            <v>836413.45317949855</v>
          </cell>
          <cell r="F829">
            <v>660284.17691614549</v>
          </cell>
          <cell r="G829">
            <v>722568.82442100497</v>
          </cell>
          <cell r="H829">
            <v>788734.23515476123</v>
          </cell>
          <cell r="I829">
            <v>683667.65250574285</v>
          </cell>
          <cell r="J829">
            <v>878186.10553394654</v>
          </cell>
          <cell r="K829">
            <v>972652.78879582195</v>
          </cell>
          <cell r="L829">
            <v>0.01</v>
          </cell>
          <cell r="M829">
            <v>0.01</v>
          </cell>
          <cell r="N829">
            <v>1.4999999999999999E-2</v>
          </cell>
          <cell r="O829">
            <v>1.4999999999999999E-2</v>
          </cell>
          <cell r="P829">
            <v>1.4999999999999999E-2</v>
          </cell>
          <cell r="Q829">
            <v>0.02</v>
          </cell>
          <cell r="R829">
            <v>0.02</v>
          </cell>
          <cell r="S829">
            <v>0.02</v>
          </cell>
          <cell r="T829">
            <v>0.02</v>
          </cell>
          <cell r="U829">
            <v>0.02</v>
          </cell>
          <cell r="V829">
            <v>0.02</v>
          </cell>
          <cell r="W829">
            <v>0.02</v>
          </cell>
          <cell r="X829">
            <v>0.02</v>
          </cell>
          <cell r="Y829">
            <v>0.02</v>
          </cell>
          <cell r="Z829">
            <v>0.02</v>
          </cell>
          <cell r="AA829">
            <v>2.5000000000000001E-2</v>
          </cell>
          <cell r="AB829">
            <v>2.5000000000000001E-2</v>
          </cell>
          <cell r="AC829">
            <v>0</v>
          </cell>
          <cell r="AD829">
            <v>0</v>
          </cell>
          <cell r="AE829">
            <v>0</v>
          </cell>
          <cell r="AF829">
            <v>0</v>
          </cell>
          <cell r="AG829">
            <v>2025774.9898979333</v>
          </cell>
          <cell r="AH829">
            <v>0</v>
          </cell>
          <cell r="AI829">
            <v>0</v>
          </cell>
        </row>
        <row r="830">
          <cell r="A830" t="str">
            <v>Kravsystemriskbuffert</v>
          </cell>
          <cell r="B830" t="str">
            <v>Operativ risk enligt schablonmetoden 1</v>
          </cell>
          <cell r="C830" t="str">
            <v>varav: krav på systemriskbuffert</v>
          </cell>
          <cell r="D830"/>
          <cell r="E830"/>
          <cell r="F830"/>
          <cell r="G830"/>
          <cell r="H830"/>
          <cell r="I830"/>
          <cell r="J830"/>
          <cell r="K830">
            <v>162781</v>
          </cell>
          <cell r="L830">
            <v>155545</v>
          </cell>
          <cell r="M830">
            <v>215799</v>
          </cell>
          <cell r="N830">
            <v>168535.296</v>
          </cell>
          <cell r="O830">
            <v>172365</v>
          </cell>
          <cell r="P830">
            <v>184000</v>
          </cell>
          <cell r="Q830">
            <v>174000</v>
          </cell>
          <cell r="R830">
            <v>169000</v>
          </cell>
          <cell r="S830">
            <v>175000</v>
          </cell>
          <cell r="T830">
            <v>168000</v>
          </cell>
          <cell r="U830">
            <v>186939</v>
          </cell>
          <cell r="V830">
            <v>193918.39499999999</v>
          </cell>
          <cell r="W830">
            <v>160840.07800000001</v>
          </cell>
          <cell r="X830">
            <v>175075.139</v>
          </cell>
          <cell r="Y830">
            <v>202960.652</v>
          </cell>
          <cell r="Z830">
            <v>228029.21299999999</v>
          </cell>
          <cell r="AA830">
            <v>310189.223</v>
          </cell>
          <cell r="AB830">
            <v>0</v>
          </cell>
          <cell r="AC830">
            <v>-106752.18555000002</v>
          </cell>
          <cell r="AD830">
            <v>-100864.62990000001</v>
          </cell>
          <cell r="AE830">
            <v>0</v>
          </cell>
          <cell r="AF830">
            <v>0</v>
          </cell>
          <cell r="AG830">
            <v>-133802.87067999996</v>
          </cell>
          <cell r="AH830">
            <v>0</v>
          </cell>
          <cell r="AI830">
            <v>0</v>
          </cell>
        </row>
        <row r="831">
          <cell r="A831" t="str">
            <v>Kravglobalsystemv</v>
          </cell>
          <cell r="B831" t="str">
            <v>Kapitalkrav</v>
          </cell>
          <cell r="C831" t="str">
            <v>varav: buffert för globalt systemviktigt institut eller för annat systemviktigt institut</v>
          </cell>
          <cell r="D831">
            <v>0</v>
          </cell>
          <cell r="E831">
            <v>0</v>
          </cell>
          <cell r="F831">
            <v>0</v>
          </cell>
          <cell r="G831">
            <v>0</v>
          </cell>
          <cell r="H831">
            <v>0</v>
          </cell>
          <cell r="I831">
            <v>0</v>
          </cell>
          <cell r="J831">
            <v>0</v>
          </cell>
          <cell r="K831">
            <v>951545</v>
          </cell>
          <cell r="L831">
            <v>1.6710210141951727</v>
          </cell>
          <cell r="M831">
            <v>1.6156855955290075</v>
          </cell>
          <cell r="N831">
            <v>1.5711727730873821</v>
          </cell>
          <cell r="O831">
            <v>1.6611844197250913</v>
          </cell>
          <cell r="P831">
            <v>1.6576929403363816</v>
          </cell>
          <cell r="Q831">
            <v>1.6157983488866301</v>
          </cell>
          <cell r="R831">
            <v>1.5993425663835501</v>
          </cell>
          <cell r="S831">
            <v>1.6498896897563595</v>
          </cell>
          <cell r="T831">
            <v>1.5497390654474201</v>
          </cell>
          <cell r="U831">
            <v>1.475197059162902</v>
          </cell>
          <cell r="V831">
            <v>1.4283272434267742</v>
          </cell>
          <cell r="W831">
            <v>1.3441357863662386</v>
          </cell>
          <cell r="X831">
            <v>1.341839448295028</v>
          </cell>
          <cell r="Y831">
            <v>1.2635900514742864</v>
          </cell>
          <cell r="Z831">
            <v>1.223337255560665</v>
          </cell>
          <cell r="AA831">
            <v>1.3161497039854924</v>
          </cell>
          <cell r="AB831">
            <v>0</v>
          </cell>
          <cell r="AC831">
            <v>1.4259074450950697</v>
          </cell>
          <cell r="AD831">
            <v>1.3900016374837321</v>
          </cell>
          <cell r="AE831">
            <v>1.4546736582981961</v>
          </cell>
          <cell r="AF831">
            <v>0</v>
          </cell>
          <cell r="AG831">
            <v>1.680526828599572</v>
          </cell>
          <cell r="AH831">
            <v>0</v>
          </cell>
          <cell r="AI831">
            <v>0</v>
          </cell>
        </row>
        <row r="832">
          <cell r="A832" t="str">
            <v>KärnprimkapBuffertkr</v>
          </cell>
          <cell r="B832" t="str">
            <v>Operativ risk enligt schablonmetoden 1</v>
          </cell>
          <cell r="C832" t="str">
            <v>Kärnprimärkapital tillgängligt att användas som buffert (som procentandel av det riskvägda exponeringsbeloppet)</v>
          </cell>
          <cell r="D832"/>
          <cell r="E832"/>
          <cell r="F832"/>
          <cell r="G832"/>
          <cell r="H832"/>
          <cell r="I832"/>
          <cell r="J832"/>
          <cell r="K832">
            <v>79582.5</v>
          </cell>
          <cell r="L832">
            <v>0.11799999999999999</v>
          </cell>
          <cell r="M832">
            <v>0.114</v>
          </cell>
          <cell r="N832">
            <v>0.107</v>
          </cell>
          <cell r="O832">
            <v>0.13</v>
          </cell>
          <cell r="P832">
            <v>0.13400000000000001</v>
          </cell>
          <cell r="Q832">
            <v>0.126</v>
          </cell>
          <cell r="R832">
            <v>0.11799999999999999</v>
          </cell>
          <cell r="S832">
            <v>0.123</v>
          </cell>
          <cell r="T832">
            <v>0.112</v>
          </cell>
          <cell r="U832">
            <v>0.11799999999999999</v>
          </cell>
          <cell r="V832">
            <v>0.111</v>
          </cell>
          <cell r="W832">
            <v>0.13200000000000001</v>
          </cell>
          <cell r="X832">
            <v>0.13100000000000001</v>
          </cell>
          <cell r="Y832">
            <v>0.115</v>
          </cell>
          <cell r="Z832">
            <v>0.109</v>
          </cell>
          <cell r="AA832">
            <v>0.14199999999999999</v>
          </cell>
          <cell r="AB832">
            <v>9.8124612700916894E-2</v>
          </cell>
          <cell r="AC832">
            <v>0.12777172804746001</v>
          </cell>
          <cell r="AD832">
            <v>0.117625928692818</v>
          </cell>
          <cell r="AE832">
            <v>0.13439962743591966</v>
          </cell>
          <cell r="AF832">
            <v>2427416.1569999997</v>
          </cell>
          <cell r="AG832">
            <v>0.15872019612044</v>
          </cell>
          <cell r="AH832">
            <v>2646927.2910000002</v>
          </cell>
          <cell r="AI832">
            <v>2799243.8960000002</v>
          </cell>
        </row>
        <row r="833">
          <cell r="A833" t="str">
            <v>DelårsresEjVer</v>
          </cell>
          <cell r="B833" t="str">
            <v>Kapitalrelationer och buffertar</v>
          </cell>
          <cell r="C833" t="str">
            <v>Kapitalkrav - Konsoliderade situationen (kSEK)</v>
          </cell>
          <cell r="D833">
            <v>0</v>
          </cell>
          <cell r="E833">
            <v>0</v>
          </cell>
          <cell r="F833">
            <v>0</v>
          </cell>
          <cell r="G833">
            <v>0</v>
          </cell>
          <cell r="H833">
            <v>0</v>
          </cell>
          <cell r="I833">
            <v>0</v>
          </cell>
          <cell r="J833">
            <v>0</v>
          </cell>
          <cell r="K833">
            <v>1103414</v>
          </cell>
          <cell r="L833">
            <v>1212697</v>
          </cell>
          <cell r="M833">
            <v>1313267</v>
          </cell>
          <cell r="N833">
            <v>1282444.5027000001</v>
          </cell>
          <cell r="O833">
            <v>1276083.3</v>
          </cell>
          <cell r="P833">
            <v>1207000</v>
          </cell>
          <cell r="Q833">
            <v>1341000</v>
          </cell>
          <cell r="R833">
            <v>1465000</v>
          </cell>
          <cell r="S833">
            <v>1397000</v>
          </cell>
          <cell r="T833">
            <v>1466000</v>
          </cell>
          <cell r="U833">
            <v>1472503</v>
          </cell>
          <cell r="V833">
            <v>1645151.2420000001</v>
          </cell>
          <cell r="W833">
            <v>1642995.5179999999</v>
          </cell>
          <cell r="X833">
            <v>1866365.872</v>
          </cell>
          <cell r="Y833">
            <v>1985859.395</v>
          </cell>
          <cell r="Z833">
            <v>1902585.4939999999</v>
          </cell>
          <cell r="AA833">
            <v>1878500.8969999999</v>
          </cell>
          <cell r="AB833">
            <v>728698.56299999997</v>
          </cell>
          <cell r="AC833">
            <v>2481701.6629999997</v>
          </cell>
          <cell r="AD833">
            <v>2481272.923</v>
          </cell>
          <cell r="AE833">
            <v>636624.09199999995</v>
          </cell>
          <cell r="AF833">
            <v>641609.86099999992</v>
          </cell>
          <cell r="AG833">
            <v>711002.99899999995</v>
          </cell>
          <cell r="AH833">
            <v>709210.80899999989</v>
          </cell>
          <cell r="AI833">
            <v>770985.35700000008</v>
          </cell>
        </row>
        <row r="834">
          <cell r="A834" t="str">
            <v>ÖvrPrimärkapitalKons</v>
          </cell>
          <cell r="B834" t="str">
            <v>Kärnprimärkapitalrelation</v>
          </cell>
          <cell r="C834" t="str">
            <v>Riskvägt exponeringsbelopp och kapitalkrav</v>
          </cell>
          <cell r="K834">
            <v>0.16300000000000001</v>
          </cell>
          <cell r="L834">
            <v>2929614</v>
          </cell>
          <cell r="M834">
            <v>3161424</v>
          </cell>
          <cell r="N834">
            <v>3670790</v>
          </cell>
          <cell r="O834">
            <v>3339507.3901</v>
          </cell>
          <cell r="P834">
            <v>3436344.05</v>
          </cell>
          <cell r="Q834">
            <v>3631000</v>
          </cell>
          <cell r="R834">
            <v>3770000</v>
          </cell>
          <cell r="S834">
            <v>4048600</v>
          </cell>
          <cell r="T834">
            <v>4227400</v>
          </cell>
          <cell r="U834">
            <v>4493400</v>
          </cell>
          <cell r="V834">
            <v>4646749.25</v>
          </cell>
          <cell r="W834">
            <v>4824426.7349999994</v>
          </cell>
          <cell r="X834">
            <v>4795435.9000000004</v>
          </cell>
          <cell r="Y834">
            <v>5594632.9059999995</v>
          </cell>
          <cell r="Z834">
            <v>5902701.3319999995</v>
          </cell>
          <cell r="AA834">
            <v>6034225.2410000004</v>
          </cell>
          <cell r="AB834">
            <v>76893.161999999997</v>
          </cell>
          <cell r="AC834">
            <v>6660056.4480000008</v>
          </cell>
          <cell r="AD834">
            <v>7214459.2139999997</v>
          </cell>
          <cell r="AE834">
            <v>77477.005999999994</v>
          </cell>
          <cell r="AF834">
            <v>77477.006000000008</v>
          </cell>
          <cell r="AG834">
            <v>77477.006000000008</v>
          </cell>
          <cell r="AH834">
            <v>77477.006000000008</v>
          </cell>
          <cell r="AI834">
            <v>77785.88</v>
          </cell>
        </row>
        <row r="835">
          <cell r="A835" t="str">
            <v>BeloppKreditrisk</v>
          </cell>
          <cell r="B835" t="str">
            <v>Kapitalrelationer och buffertar</v>
          </cell>
          <cell r="C835" t="str">
            <v>Kreditrisk enligt schablonmetoden</v>
          </cell>
          <cell r="K835">
            <v>0.16300000000000001</v>
          </cell>
          <cell r="L835">
            <v>2929614</v>
          </cell>
          <cell r="M835">
            <v>3161424</v>
          </cell>
          <cell r="N835">
            <v>3670790</v>
          </cell>
          <cell r="O835">
            <v>3339507.3901</v>
          </cell>
          <cell r="P835">
            <v>3436344.05</v>
          </cell>
          <cell r="Q835">
            <v>3631000</v>
          </cell>
          <cell r="R835">
            <v>3770000</v>
          </cell>
          <cell r="S835">
            <v>4048600</v>
          </cell>
          <cell r="T835">
            <v>4227400</v>
          </cell>
          <cell r="U835">
            <v>4493400</v>
          </cell>
          <cell r="V835">
            <v>4646749.25</v>
          </cell>
          <cell r="W835">
            <v>4824426.7349999994</v>
          </cell>
          <cell r="X835">
            <v>4795435.9000000004</v>
          </cell>
          <cell r="Y835">
            <v>5594632.9059999995</v>
          </cell>
          <cell r="Z835">
            <v>5902701.3319999995</v>
          </cell>
          <cell r="AA835">
            <v>6034225.2410000004</v>
          </cell>
          <cell r="AB835">
            <v>6529796.2979999995</v>
          </cell>
          <cell r="AC835">
            <v>6660056.4480000008</v>
          </cell>
          <cell r="AD835">
            <v>7214459.2139999997</v>
          </cell>
          <cell r="AE835">
            <v>7076544.811999999</v>
          </cell>
          <cell r="AF835">
            <v>7970312.4540000008</v>
          </cell>
          <cell r="AG835">
            <v>8122376.0920000002</v>
          </cell>
          <cell r="AH835">
            <v>8623002.8859999999</v>
          </cell>
          <cell r="AI835">
            <v>8730223.129999999</v>
          </cell>
        </row>
        <row r="836">
          <cell r="A836" t="str">
            <v>BeloppInstitutsexp</v>
          </cell>
          <cell r="B836" t="str">
            <v>Total kapitalrelation</v>
          </cell>
          <cell r="C836" t="str">
            <v>varav exponeringar mot institut (riskvikt 20 %)</v>
          </cell>
          <cell r="D836"/>
          <cell r="E836"/>
          <cell r="F836"/>
          <cell r="G836"/>
          <cell r="H836"/>
          <cell r="I836"/>
          <cell r="J836"/>
          <cell r="K836">
            <v>499</v>
          </cell>
          <cell r="L836">
            <v>339911</v>
          </cell>
          <cell r="M836">
            <v>555615</v>
          </cell>
          <cell r="N836">
            <v>848164</v>
          </cell>
          <cell r="O836">
            <v>387961</v>
          </cell>
          <cell r="P836">
            <v>315753.40000000002</v>
          </cell>
          <cell r="Q836">
            <v>403000</v>
          </cell>
          <cell r="R836">
            <v>351000</v>
          </cell>
          <cell r="S836">
            <v>314300</v>
          </cell>
          <cell r="T836">
            <v>344700</v>
          </cell>
          <cell r="U836">
            <v>423700</v>
          </cell>
          <cell r="V836">
            <v>369723.2</v>
          </cell>
          <cell r="W836">
            <v>403309.56</v>
          </cell>
          <cell r="X836">
            <v>181736.90400000001</v>
          </cell>
          <cell r="Y836">
            <v>517105.14799999999</v>
          </cell>
          <cell r="Z836">
            <v>445875.94500000001</v>
          </cell>
          <cell r="AA836">
            <v>492902.13099999999</v>
          </cell>
          <cell r="AB836">
            <v>350028.69699999999</v>
          </cell>
          <cell r="AC836">
            <v>336209.15400000004</v>
          </cell>
          <cell r="AD836">
            <v>368371.97400000005</v>
          </cell>
          <cell r="AE836">
            <v>168814.11499999999</v>
          </cell>
          <cell r="AF836">
            <v>449715.011</v>
          </cell>
          <cell r="AG836">
            <v>543308.95699999994</v>
          </cell>
          <cell r="AH836">
            <v>467414.61600000004</v>
          </cell>
          <cell r="AI836">
            <v>478083.40900000004</v>
          </cell>
        </row>
        <row r="837">
          <cell r="A837" t="str">
            <v>BeloppFöretagsexp</v>
          </cell>
          <cell r="B837" t="str">
            <v>Primärkapitalrelation</v>
          </cell>
          <cell r="C837" t="str">
            <v>varav exponeringar mot företag (riskvikt 100 %)</v>
          </cell>
          <cell r="D837"/>
          <cell r="E837"/>
          <cell r="F837"/>
          <cell r="G837"/>
          <cell r="H837"/>
          <cell r="I837"/>
          <cell r="J837"/>
          <cell r="K837">
            <v>3</v>
          </cell>
          <cell r="L837">
            <v>27192</v>
          </cell>
          <cell r="M837">
            <v>26847</v>
          </cell>
          <cell r="N837">
            <v>32440</v>
          </cell>
          <cell r="O837">
            <v>26046.608</v>
          </cell>
          <cell r="P837">
            <v>28361</v>
          </cell>
          <cell r="Q837">
            <v>29000</v>
          </cell>
          <cell r="R837">
            <v>26000</v>
          </cell>
          <cell r="S837">
            <v>36300</v>
          </cell>
          <cell r="T837">
            <v>54700</v>
          </cell>
          <cell r="U837">
            <v>53700</v>
          </cell>
          <cell r="V837">
            <v>35125</v>
          </cell>
          <cell r="W837">
            <v>43733.96</v>
          </cell>
          <cell r="X837">
            <v>36918.932999999997</v>
          </cell>
          <cell r="Y837">
            <v>44299.928999999996</v>
          </cell>
          <cell r="Z837">
            <v>62414.982000000004</v>
          </cell>
          <cell r="AA837">
            <v>57643.458000000006</v>
          </cell>
          <cell r="AB837">
            <v>72713.548999999999</v>
          </cell>
          <cell r="AC837">
            <v>60734.378999999994</v>
          </cell>
          <cell r="AD837">
            <v>82866.361000000004</v>
          </cell>
          <cell r="AE837">
            <v>83281.993999999992</v>
          </cell>
          <cell r="AF837">
            <v>94321.212</v>
          </cell>
          <cell r="AG837">
            <v>86935.692999999999</v>
          </cell>
          <cell r="AH837">
            <v>119070.155</v>
          </cell>
          <cell r="AI837">
            <v>104889.342</v>
          </cell>
        </row>
        <row r="838">
          <cell r="A838" t="str">
            <v>BeloppHushållsexp</v>
          </cell>
          <cell r="B838" t="str">
            <v>Kapitalbas i förhållande till kapitalkrav</v>
          </cell>
          <cell r="C838" t="str">
            <v>varav exponeringar mot hushåll (riskvikt 75 %)</v>
          </cell>
          <cell r="D838"/>
          <cell r="E838">
            <v>-22544.999650000012</v>
          </cell>
          <cell r="F838">
            <v>-23143.289649999992</v>
          </cell>
          <cell r="G838">
            <v>-23935.945650000009</v>
          </cell>
          <cell r="H838">
            <v>-25991.102650000015</v>
          </cell>
          <cell r="I838">
            <v>-28006.939999999944</v>
          </cell>
          <cell r="J838">
            <v>-30663.122639999958</v>
          </cell>
          <cell r="K838">
            <v>-34830.076639999985</v>
          </cell>
          <cell r="L838">
            <v>162781</v>
          </cell>
          <cell r="M838">
            <v>155545</v>
          </cell>
          <cell r="N838">
            <v>215799</v>
          </cell>
          <cell r="O838">
            <v>168535.296</v>
          </cell>
          <cell r="P838">
            <v>172365</v>
          </cell>
          <cell r="Q838">
            <v>184000</v>
          </cell>
          <cell r="R838">
            <v>174000</v>
          </cell>
          <cell r="S838">
            <v>169000</v>
          </cell>
          <cell r="T838">
            <v>175000</v>
          </cell>
          <cell r="U838">
            <v>168000</v>
          </cell>
          <cell r="V838">
            <v>186939</v>
          </cell>
          <cell r="W838">
            <v>193918.39499999999</v>
          </cell>
          <cell r="X838">
            <v>160840.07800000001</v>
          </cell>
          <cell r="Y838">
            <v>175075.139</v>
          </cell>
          <cell r="Z838">
            <v>202960.652</v>
          </cell>
          <cell r="AA838">
            <v>228029.21299999999</v>
          </cell>
          <cell r="AB838">
            <v>310189.223</v>
          </cell>
          <cell r="AC838">
            <v>167682.70300000001</v>
          </cell>
          <cell r="AD838">
            <v>240767.83299999998</v>
          </cell>
          <cell r="AE838">
            <v>324969.35600000003</v>
          </cell>
          <cell r="AF838">
            <v>306098.22899999999</v>
          </cell>
          <cell r="AG838">
            <v>346313.51</v>
          </cell>
          <cell r="AH838">
            <v>626939.24699999997</v>
          </cell>
          <cell r="AI838">
            <v>479163.27500000002</v>
          </cell>
        </row>
        <row r="839">
          <cell r="A839" t="str">
            <v>BeloppExpFastighet</v>
          </cell>
          <cell r="B839" t="str">
            <v>Operativ risk enligt schablonmetoden</v>
          </cell>
          <cell r="C839" t="str">
            <v>varav exponeringar säkrade genom panträtt i fastigheter (riskvikt 35 %)</v>
          </cell>
          <cell r="D839"/>
          <cell r="E839"/>
          <cell r="F839"/>
          <cell r="G839"/>
          <cell r="H839"/>
          <cell r="I839"/>
          <cell r="J839"/>
          <cell r="K839">
            <v>994781</v>
          </cell>
          <cell r="L839">
            <v>951545</v>
          </cell>
          <cell r="M839">
            <v>1009772</v>
          </cell>
          <cell r="N839">
            <v>1057475</v>
          </cell>
          <cell r="O839">
            <v>1258676.1054</v>
          </cell>
          <cell r="P839">
            <v>1419698.35</v>
          </cell>
          <cell r="Q839">
            <v>1561000</v>
          </cell>
          <cell r="R839">
            <v>1630000</v>
          </cell>
          <cell r="S839">
            <v>1748000</v>
          </cell>
          <cell r="T839">
            <v>1850000</v>
          </cell>
          <cell r="U839">
            <v>1920000</v>
          </cell>
          <cell r="V839">
            <v>1977777.55</v>
          </cell>
          <cell r="W839">
            <v>2014925.317</v>
          </cell>
          <cell r="X839">
            <v>2092497.9439999999</v>
          </cell>
          <cell r="Y839">
            <v>2198374.9210000001</v>
          </cell>
          <cell r="Z839">
            <v>2375983.406</v>
          </cell>
          <cell r="AA839">
            <v>2553620.142</v>
          </cell>
          <cell r="AB839">
            <v>2808880.2930000001</v>
          </cell>
          <cell r="AC839">
            <v>2961736.5550000002</v>
          </cell>
          <cell r="AD839">
            <v>3036563.8090000004</v>
          </cell>
          <cell r="AE839">
            <v>3111596.8710000003</v>
          </cell>
          <cell r="AF839">
            <v>3272009.76</v>
          </cell>
          <cell r="AG839">
            <v>3378946.4699999997</v>
          </cell>
          <cell r="AH839">
            <v>3444847.1119999997</v>
          </cell>
          <cell r="AI839">
            <v>3497367.3050000002</v>
          </cell>
        </row>
        <row r="840">
          <cell r="A840" t="str">
            <v>BeloppFallExp</v>
          </cell>
          <cell r="B840" t="str">
            <v>Kärnprimärkapitalkrav</v>
          </cell>
          <cell r="C840" t="str">
            <v>varav fallerande exponeringar (riskvikt 100%/150%)</v>
          </cell>
          <cell r="D840">
            <v>0</v>
          </cell>
          <cell r="E840">
            <v>0</v>
          </cell>
          <cell r="F840">
            <v>0</v>
          </cell>
          <cell r="G840">
            <v>0</v>
          </cell>
          <cell r="H840">
            <v>0</v>
          </cell>
          <cell r="I840">
            <v>0</v>
          </cell>
          <cell r="J840">
            <v>0</v>
          </cell>
          <cell r="K840">
            <v>3924897</v>
          </cell>
          <cell r="L840">
            <v>1103414</v>
          </cell>
          <cell r="M840">
            <v>1212697</v>
          </cell>
          <cell r="N840">
            <v>1313267</v>
          </cell>
          <cell r="O840">
            <v>1282444.5027000001</v>
          </cell>
          <cell r="P840">
            <v>1276083.3</v>
          </cell>
          <cell r="Q840">
            <v>1207000</v>
          </cell>
          <cell r="R840">
            <v>1341000</v>
          </cell>
          <cell r="S840">
            <v>1465000</v>
          </cell>
          <cell r="T840">
            <v>1397000</v>
          </cell>
          <cell r="U840">
            <v>1466000</v>
          </cell>
          <cell r="V840">
            <v>1472503</v>
          </cell>
          <cell r="W840">
            <v>1645151.2420000001</v>
          </cell>
          <cell r="X840">
            <v>1642995.5179999999</v>
          </cell>
          <cell r="Y840">
            <v>1866365.872</v>
          </cell>
          <cell r="Z840">
            <v>1985859.395</v>
          </cell>
          <cell r="AA840">
            <v>1902585.4939999999</v>
          </cell>
          <cell r="AB840">
            <v>0</v>
          </cell>
          <cell r="AC840">
            <v>0</v>
          </cell>
          <cell r="AD840">
            <v>7030.5810000000001</v>
          </cell>
          <cell r="AE840">
            <v>6715.16</v>
          </cell>
          <cell r="AF840">
            <v>5532.41</v>
          </cell>
          <cell r="AG840">
            <v>11270.638999999999</v>
          </cell>
          <cell r="AH840">
            <v>449.10699999999997</v>
          </cell>
          <cell r="AI840">
            <v>2870.3040000000001</v>
          </cell>
        </row>
        <row r="841">
          <cell r="A841" t="str">
            <v>BeloppSäkObl</v>
          </cell>
          <cell r="B841"/>
          <cell r="C841" t="str">
            <v>varav exponeringar i form av säkerställda obligationer (riskvikt 10 %)</v>
          </cell>
          <cell r="D841"/>
          <cell r="E841"/>
          <cell r="F841"/>
          <cell r="G841"/>
          <cell r="H841"/>
          <cell r="I841"/>
          <cell r="J841"/>
          <cell r="K841"/>
          <cell r="L841">
            <v>1103414</v>
          </cell>
          <cell r="M841">
            <v>1212697</v>
          </cell>
          <cell r="N841">
            <v>1313267</v>
          </cell>
          <cell r="O841">
            <v>1282444.5027000001</v>
          </cell>
          <cell r="P841">
            <v>1276083.3</v>
          </cell>
          <cell r="Q841">
            <v>1207000</v>
          </cell>
          <cell r="R841">
            <v>1341000</v>
          </cell>
          <cell r="S841">
            <v>1465000</v>
          </cell>
          <cell r="T841">
            <v>1397000</v>
          </cell>
          <cell r="U841">
            <v>1466000</v>
          </cell>
          <cell r="V841">
            <v>1472503</v>
          </cell>
          <cell r="W841">
            <v>1645151.2420000001</v>
          </cell>
          <cell r="X841">
            <v>1642995.5179999999</v>
          </cell>
          <cell r="Y841">
            <v>1866365.872</v>
          </cell>
          <cell r="Z841">
            <v>1985859.395</v>
          </cell>
          <cell r="AA841">
            <v>1902585.4939999999</v>
          </cell>
          <cell r="AB841">
            <v>1878500.8969999999</v>
          </cell>
          <cell r="AC841">
            <v>2364543.3630000004</v>
          </cell>
          <cell r="AD841">
            <v>2481701.6629999997</v>
          </cell>
          <cell r="AE841">
            <v>2481272.923</v>
          </cell>
          <cell r="AF841">
            <v>2474972.801</v>
          </cell>
          <cell r="AG841">
            <v>2431304.4709999999</v>
          </cell>
          <cell r="AH841">
            <v>2363366.5350000001</v>
          </cell>
          <cell r="AI841">
            <v>2573035.69</v>
          </cell>
        </row>
        <row r="842">
          <cell r="A842" t="str">
            <v>BeloppAktier</v>
          </cell>
          <cell r="B842" t="str">
            <v>Primärkapitalkrav</v>
          </cell>
          <cell r="C842" t="str">
            <v>varav aktieexponeringar (riskvikt 250 %)</v>
          </cell>
          <cell r="L842">
            <v>344771</v>
          </cell>
          <cell r="M842">
            <v>200948</v>
          </cell>
          <cell r="N842">
            <v>203645</v>
          </cell>
          <cell r="O842">
            <v>215843.878</v>
          </cell>
          <cell r="P842">
            <v>224083</v>
          </cell>
          <cell r="Q842">
            <v>247000</v>
          </cell>
          <cell r="R842">
            <v>248000</v>
          </cell>
          <cell r="S842">
            <v>316000</v>
          </cell>
          <cell r="T842">
            <v>52000</v>
          </cell>
          <cell r="U842">
            <v>149000</v>
          </cell>
          <cell r="V842">
            <v>151187.5</v>
          </cell>
          <cell r="W842">
            <v>163688.005</v>
          </cell>
          <cell r="X842">
            <v>291066.29800000001</v>
          </cell>
          <cell r="Y842">
            <v>295548.63500000001</v>
          </cell>
          <cell r="Z842">
            <v>296314.788</v>
          </cell>
          <cell r="AA842">
            <v>357560.60800000001</v>
          </cell>
          <cell r="AB842">
            <v>353457.82300000003</v>
          </cell>
          <cell r="AC842">
            <v>350730.6</v>
          </cell>
          <cell r="AD842">
            <v>352036.11499999999</v>
          </cell>
          <cell r="AE842">
            <v>350647.93</v>
          </cell>
          <cell r="AF842">
            <v>613960.57499999995</v>
          </cell>
          <cell r="AG842">
            <v>610064.24</v>
          </cell>
          <cell r="AH842">
            <v>663848.53799999994</v>
          </cell>
          <cell r="AI842">
            <v>688765.69500000007</v>
          </cell>
        </row>
        <row r="843">
          <cell r="A843" t="str">
            <v>BeloppÖvrPost</v>
          </cell>
          <cell r="B843" t="str">
            <v>Supplementärkapital</v>
          </cell>
          <cell r="C843" t="str">
            <v>varav övriga poster (riskvikt 100 %)</v>
          </cell>
          <cell r="K843">
            <v>234289.25060800003</v>
          </cell>
          <cell r="L843">
            <v>344771</v>
          </cell>
          <cell r="M843">
            <v>200948</v>
          </cell>
          <cell r="N843">
            <v>203645</v>
          </cell>
          <cell r="O843">
            <v>215843.878</v>
          </cell>
          <cell r="P843">
            <v>224083</v>
          </cell>
          <cell r="Q843">
            <v>247000</v>
          </cell>
          <cell r="R843">
            <v>248000</v>
          </cell>
          <cell r="S843">
            <v>316000</v>
          </cell>
          <cell r="T843">
            <v>354000</v>
          </cell>
          <cell r="U843">
            <v>313000</v>
          </cell>
          <cell r="V843">
            <v>453494</v>
          </cell>
          <cell r="W843">
            <v>359700.25599999999</v>
          </cell>
          <cell r="X843">
            <v>389380.22499999998</v>
          </cell>
          <cell r="Y843">
            <v>497863.26199999999</v>
          </cell>
          <cell r="Z843">
            <v>533292.16399999999</v>
          </cell>
          <cell r="AA843">
            <v>441884.19499999995</v>
          </cell>
          <cell r="AB843">
            <v>756025.81599999999</v>
          </cell>
          <cell r="AC843">
            <v>418419.69400000002</v>
          </cell>
          <cell r="AD843">
            <v>645120.87799999991</v>
          </cell>
          <cell r="AE843">
            <v>549246.46299999999</v>
          </cell>
          <cell r="AF843">
            <v>753702.45600000001</v>
          </cell>
          <cell r="AG843">
            <v>714232.11200000008</v>
          </cell>
          <cell r="AH843">
            <v>937067.576</v>
          </cell>
          <cell r="AI843">
            <v>906048.11</v>
          </cell>
        </row>
        <row r="844">
          <cell r="A844" t="str">
            <v>BeloppMotpartsrisk</v>
          </cell>
          <cell r="B844" t="str">
            <v>Totalt minimikapitalkrav</v>
          </cell>
          <cell r="C844" t="str">
            <v>Motpartsrisk</v>
          </cell>
          <cell r="K844">
            <v>234289.25060800003</v>
          </cell>
          <cell r="L844">
            <v>499</v>
          </cell>
          <cell r="M844">
            <v>503</v>
          </cell>
          <cell r="N844">
            <v>8000</v>
          </cell>
          <cell r="O844">
            <v>11220</v>
          </cell>
          <cell r="P844">
            <v>10600</v>
          </cell>
          <cell r="Q844">
            <v>22000</v>
          </cell>
          <cell r="R844">
            <v>37000</v>
          </cell>
          <cell r="S844">
            <v>37000</v>
          </cell>
          <cell r="T844">
            <v>3000</v>
          </cell>
          <cell r="U844">
            <v>1000</v>
          </cell>
          <cell r="V844">
            <v>720</v>
          </cell>
          <cell r="W844">
            <v>1268.9749999999999</v>
          </cell>
          <cell r="X844">
            <v>1045.7</v>
          </cell>
          <cell r="Y844">
            <v>681.625</v>
          </cell>
          <cell r="Z844">
            <v>2068.1999999999998</v>
          </cell>
          <cell r="AA844">
            <v>3259.5</v>
          </cell>
          <cell r="AB844">
            <v>0</v>
          </cell>
          <cell r="AC844">
            <v>503.67500000000001</v>
          </cell>
          <cell r="AD844">
            <v>152.85000000000002</v>
          </cell>
          <cell r="AE844">
            <v>0</v>
          </cell>
          <cell r="AF844">
            <v>0</v>
          </cell>
          <cell r="AG844">
            <v>340.375</v>
          </cell>
          <cell r="AH844">
            <v>0</v>
          </cell>
          <cell r="AI844">
            <v>0</v>
          </cell>
        </row>
        <row r="845">
          <cell r="A845" t="str">
            <v>BeloppMarknadsrisk</v>
          </cell>
          <cell r="B845" t="str">
            <v>Supplementärkapital</v>
          </cell>
          <cell r="C845" t="str">
            <v>Marknadsrisk (positionsrisk)</v>
          </cell>
          <cell r="L845">
            <v>499</v>
          </cell>
          <cell r="M845">
            <v>503</v>
          </cell>
          <cell r="N845">
            <v>8000</v>
          </cell>
          <cell r="O845">
            <v>11220</v>
          </cell>
          <cell r="P845">
            <v>10600</v>
          </cell>
          <cell r="Q845">
            <v>22000</v>
          </cell>
          <cell r="R845">
            <v>37000</v>
          </cell>
          <cell r="S845">
            <v>37000</v>
          </cell>
          <cell r="T845">
            <v>3000</v>
          </cell>
          <cell r="U845">
            <v>1000</v>
          </cell>
          <cell r="V845">
            <v>720</v>
          </cell>
          <cell r="W845">
            <v>1268.9749999999999</v>
          </cell>
          <cell r="X845">
            <v>1045.7</v>
          </cell>
          <cell r="Y845">
            <v>681.625</v>
          </cell>
          <cell r="Z845">
            <v>2068.1999999999998</v>
          </cell>
          <cell r="AA845">
            <v>3259.5</v>
          </cell>
          <cell r="AB845">
            <v>171.7</v>
          </cell>
          <cell r="AC845">
            <v>503.67500000000001</v>
          </cell>
          <cell r="AD845">
            <v>152.85000000000002</v>
          </cell>
          <cell r="AE845">
            <v>17.75</v>
          </cell>
          <cell r="AF845">
            <v>13761.25</v>
          </cell>
          <cell r="AG845">
            <v>340.375</v>
          </cell>
          <cell r="AH845">
            <v>2720.0250000000001</v>
          </cell>
          <cell r="AI845">
            <v>175.85</v>
          </cell>
        </row>
        <row r="846">
          <cell r="A846" t="str">
            <v>BeloppAvvecklingsrisk</v>
          </cell>
          <cell r="B846" t="str">
            <v>Institutsspecifika buffertkrav, %</v>
          </cell>
          <cell r="C846" t="str">
            <v>Avvecklingsrisk</v>
          </cell>
          <cell r="E846">
            <v>-22544.999650000012</v>
          </cell>
          <cell r="F846">
            <v>-23143.289649999992</v>
          </cell>
          <cell r="G846">
            <v>-23935.945650000009</v>
          </cell>
          <cell r="H846">
            <v>-25991.102650000015</v>
          </cell>
          <cell r="I846">
            <v>-28006.939999999944</v>
          </cell>
          <cell r="J846">
            <v>-30663.122639999958</v>
          </cell>
          <cell r="K846">
            <v>3.5000000000000003E-2</v>
          </cell>
          <cell r="L846">
            <v>3</v>
          </cell>
          <cell r="M846">
            <v>5</v>
          </cell>
          <cell r="N846">
            <v>1</v>
          </cell>
          <cell r="O846">
            <v>1.0680000000000001</v>
          </cell>
          <cell r="P846">
            <v>1</v>
          </cell>
          <cell r="Q846">
            <v>1</v>
          </cell>
          <cell r="R846">
            <v>1</v>
          </cell>
          <cell r="S846">
            <v>1</v>
          </cell>
          <cell r="T846">
            <v>1</v>
          </cell>
          <cell r="U846">
            <v>1</v>
          </cell>
          <cell r="V846">
            <v>248.07499999999999</v>
          </cell>
          <cell r="W846">
            <v>1</v>
          </cell>
          <cell r="X846">
            <v>2553.3000000000002</v>
          </cell>
          <cell r="Y846">
            <v>666.41300000000001</v>
          </cell>
          <cell r="Z846">
            <v>425.28800000000001</v>
          </cell>
          <cell r="AA846">
            <v>80.412999999999997</v>
          </cell>
          <cell r="AB846">
            <v>1822.5129999999999</v>
          </cell>
          <cell r="AC846">
            <v>36.75</v>
          </cell>
          <cell r="AD846">
            <v>8.125</v>
          </cell>
          <cell r="AE846">
            <v>239.625</v>
          </cell>
          <cell r="AF846">
            <v>366.72500000000002</v>
          </cell>
          <cell r="AG846">
            <v>1226.4749999999999</v>
          </cell>
          <cell r="AH846">
            <v>3.4499999999999997</v>
          </cell>
          <cell r="AI846">
            <v>252.41300000000001</v>
          </cell>
        </row>
        <row r="847">
          <cell r="A847" t="str">
            <v>BeloppKVJR</v>
          </cell>
          <cell r="B847" t="str">
            <v>varav krav på kapitalkonserveringsbuffert, %</v>
          </cell>
          <cell r="C847" t="str">
            <v>Kreditvärdighetsjusteringsrisk enligt schablonmetoden</v>
          </cell>
          <cell r="K847">
            <v>2.5000000000000001E-2</v>
          </cell>
          <cell r="L847">
            <v>994781</v>
          </cell>
          <cell r="M847">
            <v>994781</v>
          </cell>
          <cell r="N847">
            <v>994781</v>
          </cell>
          <cell r="O847">
            <v>994781</v>
          </cell>
          <cell r="P847">
            <v>1162486.875</v>
          </cell>
          <cell r="Q847">
            <v>1162000</v>
          </cell>
          <cell r="R847">
            <v>1162000</v>
          </cell>
          <cell r="S847">
            <v>1162000</v>
          </cell>
          <cell r="T847">
            <v>1410100</v>
          </cell>
          <cell r="U847">
            <v>1410000</v>
          </cell>
          <cell r="V847">
            <v>1410316.875</v>
          </cell>
          <cell r="W847">
            <v>1410316.875</v>
          </cell>
          <cell r="X847">
            <v>0</v>
          </cell>
          <cell r="Y847">
            <v>1598605.9129999999</v>
          </cell>
          <cell r="Z847">
            <v>1598605.9129999999</v>
          </cell>
          <cell r="AA847">
            <v>-20347.062999999998</v>
          </cell>
          <cell r="AB847">
            <v>0</v>
          </cell>
          <cell r="AC847">
            <v>0</v>
          </cell>
          <cell r="AD847">
            <v>80.388000000000005</v>
          </cell>
          <cell r="AE847">
            <v>0.55000000000000004</v>
          </cell>
          <cell r="AF847">
            <v>0.48799999999999999</v>
          </cell>
          <cell r="AG847">
            <v>0.98799999999999999</v>
          </cell>
          <cell r="AH847">
            <v>0</v>
          </cell>
          <cell r="AI847">
            <v>0</v>
          </cell>
        </row>
        <row r="848">
          <cell r="A848" t="str">
            <v>BeloppOperativRisk</v>
          </cell>
          <cell r="B848" t="str">
            <v>varav krav på kontracyklisk buffert, %</v>
          </cell>
          <cell r="C848" t="str">
            <v>Operativ risk enligt schablonmetoden</v>
          </cell>
          <cell r="D848"/>
          <cell r="E848">
            <v>-22544.999650000012</v>
          </cell>
          <cell r="F848">
            <v>-23143.289649999992</v>
          </cell>
          <cell r="G848">
            <v>-23935.945650000009</v>
          </cell>
          <cell r="H848">
            <v>-25991.102650000015</v>
          </cell>
          <cell r="I848">
            <v>-28006.939999999944</v>
          </cell>
          <cell r="J848">
            <v>-30663.122639999958</v>
          </cell>
          <cell r="K848">
            <v>-34830.076639999985</v>
          </cell>
          <cell r="L848">
            <v>994781</v>
          </cell>
          <cell r="M848">
            <v>994781</v>
          </cell>
          <cell r="N848">
            <v>994781</v>
          </cell>
          <cell r="O848">
            <v>994781</v>
          </cell>
          <cell r="P848">
            <v>1162486.875</v>
          </cell>
          <cell r="Q848">
            <v>1162000</v>
          </cell>
          <cell r="R848">
            <v>1162000</v>
          </cell>
          <cell r="S848">
            <v>1162000</v>
          </cell>
          <cell r="T848">
            <v>1410100</v>
          </cell>
          <cell r="U848">
            <v>1410000</v>
          </cell>
          <cell r="V848">
            <v>1410316.875</v>
          </cell>
          <cell r="W848">
            <v>1410316.875</v>
          </cell>
          <cell r="X848">
            <v>1598605.9129999999</v>
          </cell>
          <cell r="Y848">
            <v>1598605.9129999999</v>
          </cell>
          <cell r="Z848">
            <v>1598605.9129999999</v>
          </cell>
          <cell r="AA848">
            <v>1598605.9130000002</v>
          </cell>
          <cell r="AB848">
            <v>1835677.013</v>
          </cell>
          <cell r="AC848">
            <v>1448536.0379999999</v>
          </cell>
          <cell r="AD848">
            <v>1448536.0379999999</v>
          </cell>
          <cell r="AE848">
            <v>1448536.0379999999</v>
          </cell>
          <cell r="AF848">
            <v>1972537.575</v>
          </cell>
          <cell r="AG848">
            <v>1972537.575</v>
          </cell>
          <cell r="AH848">
            <v>1972537.575</v>
          </cell>
          <cell r="AI848">
            <v>1972537.575</v>
          </cell>
        </row>
        <row r="849">
          <cell r="A849" t="str">
            <v>TotRiskvExpBel</v>
          </cell>
          <cell r="B849" t="str">
            <v>Totalt kapitalkrav inklusive buffertkrav, %</v>
          </cell>
          <cell r="C849" t="str">
            <v>Totala riskvägda exponeringsbelopp</v>
          </cell>
          <cell r="D849"/>
          <cell r="E849">
            <v>0</v>
          </cell>
          <cell r="F849">
            <v>0</v>
          </cell>
          <cell r="G849">
            <v>0</v>
          </cell>
          <cell r="H849">
            <v>0</v>
          </cell>
          <cell r="I849">
            <v>0</v>
          </cell>
          <cell r="J849">
            <v>0</v>
          </cell>
          <cell r="K849">
            <v>0</v>
          </cell>
          <cell r="L849">
            <v>3924897</v>
          </cell>
          <cell r="M849">
            <v>4156713</v>
          </cell>
          <cell r="N849">
            <v>4673572</v>
          </cell>
          <cell r="O849">
            <v>4345509.4581000004</v>
          </cell>
          <cell r="P849">
            <v>4609431.9249999998</v>
          </cell>
          <cell r="Q849">
            <v>4815001</v>
          </cell>
          <cell r="R849">
            <v>4969001</v>
          </cell>
          <cell r="S849">
            <v>5247601</v>
          </cell>
          <cell r="T849">
            <v>5640501</v>
          </cell>
          <cell r="U849">
            <v>5904401</v>
          </cell>
          <cell r="V849">
            <v>6058034.2000000002</v>
          </cell>
          <cell r="W849">
            <v>6236013.584999999</v>
          </cell>
          <cell r="X849">
            <v>6397640.8130000001</v>
          </cell>
          <cell r="Y849">
            <v>7194586.8569999989</v>
          </cell>
          <cell r="Z849">
            <v>7503800.7329999991</v>
          </cell>
          <cell r="AA849">
            <v>7636171.0669999998</v>
          </cell>
          <cell r="AB849">
            <v>8367467.5240000002</v>
          </cell>
          <cell r="AC849">
            <v>8109132.9110000003</v>
          </cell>
          <cell r="AD849">
            <v>8663236.6150000002</v>
          </cell>
          <cell r="AE849">
            <v>8525338.7749999985</v>
          </cell>
          <cell r="AF849">
            <v>9956978.4920000006</v>
          </cell>
          <cell r="AG849">
            <v>10096481.504999999</v>
          </cell>
          <cell r="AH849">
            <v>10598263.935999999</v>
          </cell>
          <cell r="AI849">
            <v>10703188.967999998</v>
          </cell>
        </row>
        <row r="850">
          <cell r="A850" t="str">
            <v>TotLagjustKärnprimärkap</v>
          </cell>
          <cell r="B850" t="str">
            <v>Kärnprimärkapital tillgängligt för buffertkrav, %</v>
          </cell>
          <cell r="C850" t="str">
            <v>Sammanlagda lagstiftningsjusteringar av kärnprimärkapital</v>
          </cell>
          <cell r="D850"/>
          <cell r="E850"/>
          <cell r="F850"/>
          <cell r="G850"/>
          <cell r="H850"/>
          <cell r="I850"/>
          <cell r="J850"/>
          <cell r="K850">
            <v>0.11799999999999999</v>
          </cell>
          <cell r="L850">
            <v>2.5000000000000001E-2</v>
          </cell>
          <cell r="M850">
            <v>2.5000000000000001E-2</v>
          </cell>
          <cell r="N850">
            <v>2.5000000000000001E-2</v>
          </cell>
          <cell r="O850">
            <v>2.5000000000000001E-2</v>
          </cell>
          <cell r="P850">
            <v>2.5000000000000001E-2</v>
          </cell>
          <cell r="Q850">
            <v>2.5000000000000001E-2</v>
          </cell>
          <cell r="R850">
            <v>2.5000000000000001E-2</v>
          </cell>
          <cell r="S850">
            <v>2.5000000000000001E-2</v>
          </cell>
          <cell r="T850">
            <v>2.5000000000000001E-2</v>
          </cell>
          <cell r="U850">
            <v>2.5000000000000001E-2</v>
          </cell>
          <cell r="V850">
            <v>2.5000000000000001E-2</v>
          </cell>
          <cell r="W850">
            <v>2.5000000000000001E-2</v>
          </cell>
          <cell r="X850">
            <v>2.5000000000000001E-2</v>
          </cell>
          <cell r="Y850">
            <v>2.5000000000000001E-2</v>
          </cell>
          <cell r="Z850">
            <v>2.5000000000000001E-2</v>
          </cell>
          <cell r="AA850">
            <v>2.5000000000000001E-2</v>
          </cell>
          <cell r="AB850">
            <v>-100547.60424999999</v>
          </cell>
          <cell r="AC850">
            <v>-106752.18555000002</v>
          </cell>
          <cell r="AD850">
            <v>-100864.62990000001</v>
          </cell>
          <cell r="AE850">
            <v>-83250.015210000012</v>
          </cell>
          <cell r="AF850">
            <v>-118845.538</v>
          </cell>
          <cell r="AG850">
            <v>-133802.87067999996</v>
          </cell>
          <cell r="AH850">
            <v>-134831.34000000003</v>
          </cell>
          <cell r="AI850">
            <v>-149561.76999999999</v>
          </cell>
        </row>
        <row r="851">
          <cell r="A851" t="str">
            <v>TotKap</v>
          </cell>
          <cell r="B851" t="str">
            <v>Institutets direkta och indriekta innehav av kärnprimärkapitalinstrument i enheter i den finansiella sektorn i vilka institutet har en väsentlig investering (belopp under tröskelvärdet på 10%, netto efter godtagbara korta positioner)</v>
          </cell>
          <cell r="C851" t="str">
            <v>Kapitalkrav</v>
          </cell>
          <cell r="D851"/>
          <cell r="E851"/>
          <cell r="F851"/>
          <cell r="G851"/>
          <cell r="H851"/>
          <cell r="I851"/>
          <cell r="J851"/>
          <cell r="K851">
            <v>0.115</v>
          </cell>
          <cell r="L851">
            <v>234289.25060800003</v>
          </cell>
          <cell r="M851">
            <v>252913.94153200003</v>
          </cell>
          <cell r="N851">
            <v>293663</v>
          </cell>
          <cell r="O851">
            <v>267142.98749600002</v>
          </cell>
          <cell r="P851">
            <v>274907.52399999998</v>
          </cell>
          <cell r="Q851">
            <v>290000</v>
          </cell>
          <cell r="R851">
            <v>302000</v>
          </cell>
          <cell r="S851">
            <v>324000</v>
          </cell>
          <cell r="T851">
            <v>338000</v>
          </cell>
          <cell r="U851">
            <v>359200</v>
          </cell>
          <cell r="V851">
            <v>371739.94</v>
          </cell>
          <cell r="W851">
            <v>386000</v>
          </cell>
          <cell r="X851">
            <v>383634.87200000009</v>
          </cell>
          <cell r="Y851">
            <v>0</v>
          </cell>
          <cell r="Z851">
            <v>0</v>
          </cell>
          <cell r="AA851">
            <v>0</v>
          </cell>
          <cell r="AB851">
            <v>1490451.9117499997</v>
          </cell>
          <cell r="AC851">
            <v>-106752.18555000002</v>
          </cell>
          <cell r="AD851">
            <v>-100864.62990000001</v>
          </cell>
          <cell r="AE851">
            <v>1598159.8627899999</v>
          </cell>
          <cell r="AF851">
            <v>2427416.1569999997</v>
          </cell>
          <cell r="AG851">
            <v>2410234.0453199996</v>
          </cell>
          <cell r="AH851">
            <v>2646927.2910000002</v>
          </cell>
          <cell r="AI851">
            <v>2799243.8960000002</v>
          </cell>
        </row>
        <row r="852">
          <cell r="A852" t="str">
            <v>KravKreditrisk</v>
          </cell>
          <cell r="B852" t="str">
            <v>Kärnprimärkapital tillgängligt för buffertkrav, %</v>
          </cell>
          <cell r="C852" t="str">
            <v>Kreditrisk enligt schablonmetoden</v>
          </cell>
          <cell r="D852"/>
          <cell r="E852"/>
          <cell r="F852"/>
          <cell r="G852"/>
          <cell r="H852"/>
          <cell r="I852"/>
          <cell r="J852"/>
          <cell r="K852">
            <v>2.9940000000000002</v>
          </cell>
          <cell r="L852">
            <v>234289.25060800003</v>
          </cell>
          <cell r="M852">
            <v>252913.94153200003</v>
          </cell>
          <cell r="N852">
            <v>293663</v>
          </cell>
          <cell r="O852">
            <v>267142.98749600002</v>
          </cell>
          <cell r="P852">
            <v>274907.52399999998</v>
          </cell>
          <cell r="Q852">
            <v>290000</v>
          </cell>
          <cell r="R852">
            <v>302000</v>
          </cell>
          <cell r="S852">
            <v>324000</v>
          </cell>
          <cell r="T852">
            <v>338000</v>
          </cell>
          <cell r="U852">
            <v>359200</v>
          </cell>
          <cell r="V852">
            <v>371739.94</v>
          </cell>
          <cell r="W852">
            <v>386000</v>
          </cell>
          <cell r="X852">
            <v>383634.87200000009</v>
          </cell>
          <cell r="Y852">
            <v>447570.63247999997</v>
          </cell>
          <cell r="Z852">
            <v>472216.10655999999</v>
          </cell>
          <cell r="AA852">
            <v>482738.01928000001</v>
          </cell>
          <cell r="AB852">
            <v>522383.70383999997</v>
          </cell>
          <cell r="AC852">
            <v>532804.51583999989</v>
          </cell>
          <cell r="AD852">
            <v>577156.73712000006</v>
          </cell>
          <cell r="AE852">
            <v>566123.58496000001</v>
          </cell>
          <cell r="AF852">
            <v>637624.99632000003</v>
          </cell>
          <cell r="AG852">
            <v>649790.08736</v>
          </cell>
          <cell r="AH852">
            <v>689840.23088000005</v>
          </cell>
          <cell r="AI852">
            <v>698417.85040000011</v>
          </cell>
        </row>
        <row r="853">
          <cell r="A853" t="str">
            <v>kravInstitutsexp</v>
          </cell>
          <cell r="B853" t="str">
            <v>Total kapitalbas</v>
          </cell>
          <cell r="C853" t="str">
            <v>varav exponeringar mot institut (riskvikt 20 %)</v>
          </cell>
          <cell r="D853"/>
          <cell r="E853"/>
          <cell r="F853"/>
          <cell r="G853"/>
          <cell r="H853"/>
          <cell r="I853"/>
          <cell r="J853"/>
          <cell r="K853">
            <v>79.790720000000007</v>
          </cell>
          <cell r="L853">
            <v>80.522559999999999</v>
          </cell>
          <cell r="M853">
            <v>1</v>
          </cell>
          <cell r="N853">
            <v>1.0680000000000001</v>
          </cell>
          <cell r="O853">
            <v>1.0680000000000001</v>
          </cell>
          <cell r="P853">
            <v>1</v>
          </cell>
          <cell r="Q853">
            <v>1</v>
          </cell>
          <cell r="R853">
            <v>1</v>
          </cell>
          <cell r="S853">
            <v>1</v>
          </cell>
          <cell r="T853">
            <v>1</v>
          </cell>
          <cell r="U853">
            <v>19.846</v>
          </cell>
          <cell r="V853">
            <v>1</v>
          </cell>
          <cell r="W853">
            <v>1</v>
          </cell>
          <cell r="X853">
            <v>1</v>
          </cell>
          <cell r="Y853">
            <v>34.023040000000002</v>
          </cell>
          <cell r="Z853">
            <v>6.4330400000000001</v>
          </cell>
          <cell r="AA853">
            <v>145.80104</v>
          </cell>
          <cell r="AB853">
            <v>28002.295760000001</v>
          </cell>
          <cell r="AC853">
            <v>26896.732320000003</v>
          </cell>
          <cell r="AD853">
            <v>29469.757920000004</v>
          </cell>
          <cell r="AE853">
            <v>13505.129199999999</v>
          </cell>
          <cell r="AF853">
            <v>35977.200879999997</v>
          </cell>
          <cell r="AG853">
            <v>43464.716560000001</v>
          </cell>
          <cell r="AH853">
            <v>37393.169280000002</v>
          </cell>
          <cell r="AI853">
            <v>38246.672720000002</v>
          </cell>
        </row>
        <row r="854">
          <cell r="A854" t="str">
            <v>kravFöretagsexp</v>
          </cell>
          <cell r="B854" t="str">
            <v>Minimikapitalkrav (8%)</v>
          </cell>
          <cell r="C854" t="str">
            <v>varav exponeringar mot företag (riskvikt 100 %)</v>
          </cell>
          <cell r="D854"/>
          <cell r="E854"/>
          <cell r="F854"/>
          <cell r="G854"/>
          <cell r="H854"/>
          <cell r="I854"/>
          <cell r="J854"/>
          <cell r="K854">
            <v>2.9940000000000002</v>
          </cell>
          <cell r="L854">
            <v>0.11799999999999999</v>
          </cell>
          <cell r="M854">
            <v>0.114</v>
          </cell>
          <cell r="N854">
            <v>0.107</v>
          </cell>
          <cell r="O854">
            <v>0.13</v>
          </cell>
          <cell r="P854">
            <v>0.13400000000000001</v>
          </cell>
          <cell r="Q854">
            <v>0.126</v>
          </cell>
          <cell r="R854">
            <v>0.11799999999999999</v>
          </cell>
          <cell r="S854">
            <v>0.123</v>
          </cell>
          <cell r="T854">
            <v>0.112</v>
          </cell>
          <cell r="U854">
            <v>0.11799999999999999</v>
          </cell>
          <cell r="V854">
            <v>0.111</v>
          </cell>
          <cell r="W854">
            <v>0.13200000000000001</v>
          </cell>
          <cell r="X854">
            <v>0.13100000000000001</v>
          </cell>
          <cell r="Y854">
            <v>0.115</v>
          </cell>
          <cell r="Z854">
            <v>0.109</v>
          </cell>
          <cell r="AA854">
            <v>0.14199999999999999</v>
          </cell>
          <cell r="AB854">
            <v>5817.08392</v>
          </cell>
          <cell r="AC854">
            <v>4858.7503199999992</v>
          </cell>
          <cell r="AD854">
            <v>6629.3088799999996</v>
          </cell>
          <cell r="AE854">
            <v>6662.5595200000007</v>
          </cell>
          <cell r="AF854">
            <v>7545.6969600000011</v>
          </cell>
          <cell r="AG854">
            <v>6954.8554400000003</v>
          </cell>
          <cell r="AH854">
            <v>9525.6124</v>
          </cell>
          <cell r="AI854">
            <v>8391.147359999999</v>
          </cell>
        </row>
        <row r="855">
          <cell r="A855" t="str">
            <v>kravHushållsexp</v>
          </cell>
          <cell r="B855" t="str">
            <v>Kombinerade buffertkravet</v>
          </cell>
          <cell r="C855" t="str">
            <v>varav exponeringar mot hushåll (riskvikt 75 %)</v>
          </cell>
          <cell r="D855"/>
          <cell r="E855"/>
          <cell r="F855"/>
          <cell r="G855"/>
          <cell r="H855"/>
          <cell r="I855"/>
          <cell r="J855"/>
          <cell r="K855">
            <v>79582.5</v>
          </cell>
          <cell r="L855">
            <v>79582.5</v>
          </cell>
          <cell r="M855">
            <v>79583</v>
          </cell>
          <cell r="N855">
            <v>79582.5</v>
          </cell>
          <cell r="O855">
            <v>92998.95</v>
          </cell>
          <cell r="P855">
            <v>93000</v>
          </cell>
          <cell r="Q855">
            <v>93000</v>
          </cell>
          <cell r="R855">
            <v>93000</v>
          </cell>
          <cell r="S855">
            <v>113000</v>
          </cell>
          <cell r="T855">
            <v>113200</v>
          </cell>
          <cell r="U855">
            <v>112825.35</v>
          </cell>
          <cell r="V855">
            <v>113000</v>
          </cell>
          <cell r="W855">
            <v>127888.473</v>
          </cell>
          <cell r="X855">
            <v>127888.473</v>
          </cell>
          <cell r="Y855">
            <v>127888.473</v>
          </cell>
          <cell r="Z855">
            <v>127888.473</v>
          </cell>
          <cell r="AA855">
            <v>146854.16104000001</v>
          </cell>
          <cell r="AB855">
            <v>24815.137840000003</v>
          </cell>
          <cell r="AC855">
            <v>13414.616240000001</v>
          </cell>
          <cell r="AD855">
            <v>19261.426640000001</v>
          </cell>
          <cell r="AE855">
            <v>25997.548480000001</v>
          </cell>
          <cell r="AF855">
            <v>24487.858319999999</v>
          </cell>
          <cell r="AG855">
            <v>27705.0808</v>
          </cell>
          <cell r="AH855">
            <v>50155.139760000005</v>
          </cell>
          <cell r="AI855">
            <v>38333.061999999998</v>
          </cell>
        </row>
        <row r="856">
          <cell r="A856" t="str">
            <v>kravExpFastighet</v>
          </cell>
          <cell r="B856" t="str">
            <v>Det särskilda kapitalbaskravet (Pelare 2)</v>
          </cell>
          <cell r="C856" t="str">
            <v>varav exponeringar säkrade genom panträtt i fastigheter (riskvikt 35 %)</v>
          </cell>
          <cell r="D856"/>
          <cell r="E856"/>
          <cell r="F856"/>
          <cell r="G856"/>
          <cell r="H856"/>
          <cell r="I856"/>
          <cell r="J856"/>
          <cell r="K856">
            <v>-11000</v>
          </cell>
          <cell r="L856">
            <v>0.16300000000000001</v>
          </cell>
          <cell r="M856">
            <v>0.159</v>
          </cell>
          <cell r="N856">
            <v>0.152</v>
          </cell>
          <cell r="O856">
            <v>0.17499999999999999</v>
          </cell>
          <cell r="P856">
            <v>0.17899999999999999</v>
          </cell>
          <cell r="Q856">
            <v>0.17100000000000001</v>
          </cell>
          <cell r="R856">
            <v>0.16300000000000001</v>
          </cell>
          <cell r="S856">
            <v>0.16800000000000001</v>
          </cell>
          <cell r="T856">
            <v>0.157</v>
          </cell>
          <cell r="U856">
            <v>0.16300000000000001</v>
          </cell>
          <cell r="V856">
            <v>0.156</v>
          </cell>
          <cell r="W856">
            <v>0.17699999999999999</v>
          </cell>
          <cell r="X856">
            <v>0.17599999999999999</v>
          </cell>
          <cell r="Y856">
            <v>0.16</v>
          </cell>
          <cell r="Z856">
            <v>0.154</v>
          </cell>
          <cell r="AA856">
            <v>0.187</v>
          </cell>
          <cell r="AB856">
            <v>224710.42344000004</v>
          </cell>
          <cell r="AC856">
            <v>236938.92439999999</v>
          </cell>
          <cell r="AD856">
            <v>242925.10472000003</v>
          </cell>
          <cell r="AE856">
            <v>248927.74968000004</v>
          </cell>
          <cell r="AF856">
            <v>261760.78080000001</v>
          </cell>
          <cell r="AG856">
            <v>270315.71759999997</v>
          </cell>
          <cell r="AH856">
            <v>275587.76896000002</v>
          </cell>
          <cell r="AI856">
            <v>279789.38440000004</v>
          </cell>
        </row>
        <row r="857">
          <cell r="A857" t="str">
            <v>kravFallExp</v>
          </cell>
          <cell r="B857" t="str">
            <v>Summa riskbaserat kapitalkrav</v>
          </cell>
          <cell r="C857" t="str">
            <v>varav fallerande exponeringar (riskvikt 100%/150%)</v>
          </cell>
          <cell r="D857"/>
          <cell r="E857"/>
          <cell r="F857"/>
          <cell r="G857"/>
          <cell r="H857"/>
          <cell r="I857"/>
          <cell r="J857"/>
          <cell r="K857">
            <v>79582.5</v>
          </cell>
          <cell r="L857">
            <v>0.16300000000000001</v>
          </cell>
          <cell r="M857">
            <v>0.159</v>
          </cell>
          <cell r="N857">
            <v>0.152</v>
          </cell>
          <cell r="O857">
            <v>0.17499999999999999</v>
          </cell>
          <cell r="P857">
            <v>0.17899999999999999</v>
          </cell>
          <cell r="Q857">
            <v>0.17100000000000001</v>
          </cell>
          <cell r="R857">
            <v>0.16300000000000001</v>
          </cell>
          <cell r="S857">
            <v>0.16800000000000001</v>
          </cell>
          <cell r="T857">
            <v>0.157</v>
          </cell>
          <cell r="U857">
            <v>0.16300000000000001</v>
          </cell>
          <cell r="V857">
            <v>0.156</v>
          </cell>
          <cell r="W857">
            <v>0.17699999999999999</v>
          </cell>
          <cell r="X857">
            <v>0.17599999999999999</v>
          </cell>
          <cell r="Y857">
            <v>0.16</v>
          </cell>
          <cell r="Z857">
            <v>0.154</v>
          </cell>
          <cell r="AA857">
            <v>0.187</v>
          </cell>
          <cell r="AB857">
            <v>0</v>
          </cell>
          <cell r="AC857">
            <v>0</v>
          </cell>
          <cell r="AD857">
            <v>562.44647999999995</v>
          </cell>
          <cell r="AE857">
            <v>537.21280000000002</v>
          </cell>
          <cell r="AF857">
            <v>442.59279999999995</v>
          </cell>
          <cell r="AG857">
            <v>901.65111999999988</v>
          </cell>
          <cell r="AH857">
            <v>35.928559999999997</v>
          </cell>
          <cell r="AI857">
            <v>229.62431999999998</v>
          </cell>
        </row>
        <row r="858">
          <cell r="A858" t="str">
            <v>kravSäkObl</v>
          </cell>
          <cell r="B858" t="str">
            <v>Kapitalöverskott efter riskbaserat kapitalkrav</v>
          </cell>
          <cell r="C858" t="str">
            <v>varav exponeringar i form av säkerställda obligationer (riskvikt 10 %)</v>
          </cell>
          <cell r="D858"/>
          <cell r="E858"/>
          <cell r="F858"/>
          <cell r="G858"/>
          <cell r="H858"/>
          <cell r="I858"/>
          <cell r="J858"/>
          <cell r="K858">
            <v>-11000</v>
          </cell>
          <cell r="L858">
            <v>0.183</v>
          </cell>
          <cell r="M858">
            <v>0.17899999999999999</v>
          </cell>
          <cell r="N858">
            <v>0.17199999999999999</v>
          </cell>
          <cell r="O858">
            <v>0.19500000000000001</v>
          </cell>
          <cell r="P858">
            <v>0.19900000000000001</v>
          </cell>
          <cell r="Q858">
            <v>0.191</v>
          </cell>
          <cell r="R858">
            <v>0.183</v>
          </cell>
          <cell r="S858">
            <v>0.187</v>
          </cell>
          <cell r="T858">
            <v>0.17499999999999999</v>
          </cell>
          <cell r="U858">
            <v>0.17599999999999999</v>
          </cell>
          <cell r="V858">
            <v>0.16900000000000001</v>
          </cell>
          <cell r="W858">
            <v>0.189</v>
          </cell>
          <cell r="X858">
            <v>0.188</v>
          </cell>
          <cell r="Y858">
            <v>0.17100000000000001</v>
          </cell>
          <cell r="Z858">
            <v>0.16600000000000001</v>
          </cell>
          <cell r="AA858">
            <v>0.19700000000000001</v>
          </cell>
          <cell r="AB858">
            <v>150280.07175999999</v>
          </cell>
          <cell r="AC858">
            <v>189163.46904000003</v>
          </cell>
          <cell r="AD858">
            <v>198536.13303999999</v>
          </cell>
          <cell r="AE858">
            <v>198501.83384000001</v>
          </cell>
          <cell r="AF858">
            <v>197997.82407999999</v>
          </cell>
          <cell r="AG858">
            <v>194504.35767999999</v>
          </cell>
          <cell r="AH858">
            <v>189069.32280000002</v>
          </cell>
          <cell r="AI858">
            <v>205842.85520000002</v>
          </cell>
        </row>
        <row r="859">
          <cell r="A859" t="str">
            <v>kravAktier</v>
          </cell>
          <cell r="B859" t="str">
            <v>Summa riskbaserat kapitalkrav</v>
          </cell>
          <cell r="C859" t="str">
            <v>varav aktieexponeringar (riskvikt 250 %)</v>
          </cell>
          <cell r="D859"/>
          <cell r="E859"/>
          <cell r="F859"/>
          <cell r="G859"/>
          <cell r="H859"/>
          <cell r="I859"/>
          <cell r="J859"/>
          <cell r="K859">
            <v>0.16300000000000001</v>
          </cell>
          <cell r="L859">
            <v>3.5000000000000003E-2</v>
          </cell>
          <cell r="M859">
            <v>3.5000000000000003E-2</v>
          </cell>
          <cell r="N859">
            <v>0.04</v>
          </cell>
          <cell r="O859">
            <v>0.04</v>
          </cell>
          <cell r="P859">
            <v>0.04</v>
          </cell>
          <cell r="Q859">
            <v>4.4999999999999998E-2</v>
          </cell>
          <cell r="R859">
            <v>4.4999999999999998E-2</v>
          </cell>
          <cell r="S859">
            <v>4.4999999999999998E-2</v>
          </cell>
          <cell r="T859">
            <v>4.4999999999999998E-2</v>
          </cell>
          <cell r="U859">
            <v>4.4999999999999998E-2</v>
          </cell>
          <cell r="V859">
            <v>4.4999999999999998E-2</v>
          </cell>
          <cell r="W859">
            <v>4.4999999999999998E-2</v>
          </cell>
          <cell r="X859">
            <v>4.4999999999999998E-2</v>
          </cell>
          <cell r="Y859">
            <v>4.4999999999999998E-2</v>
          </cell>
          <cell r="Z859">
            <v>4.4999999999999998E-2</v>
          </cell>
          <cell r="AA859">
            <v>0.05</v>
          </cell>
          <cell r="AB859">
            <v>28276.625840000001</v>
          </cell>
          <cell r="AC859">
            <v>28058.447999999997</v>
          </cell>
          <cell r="AD859">
            <v>28162.889199999998</v>
          </cell>
          <cell r="AE859">
            <v>28051.834399999996</v>
          </cell>
          <cell r="AF859">
            <v>49116.845999999998</v>
          </cell>
          <cell r="AG859">
            <v>48805.139200000005</v>
          </cell>
          <cell r="AH859">
            <v>53107.883040000001</v>
          </cell>
          <cell r="AI859">
            <v>55101.255600000004</v>
          </cell>
        </row>
        <row r="860">
          <cell r="A860" t="str">
            <v>kravÖvrPost</v>
          </cell>
          <cell r="B860" t="str">
            <v>Bruttosoliditet</v>
          </cell>
          <cell r="C860" t="str">
            <v>varav övriga poster (riskvikt 100 %)</v>
          </cell>
          <cell r="D860"/>
          <cell r="E860"/>
          <cell r="F860"/>
          <cell r="G860"/>
          <cell r="H860"/>
          <cell r="I860"/>
          <cell r="J860"/>
          <cell r="K860">
            <v>0.16300000000000001</v>
          </cell>
          <cell r="L860">
            <v>2.5000000000000001E-2</v>
          </cell>
          <cell r="M860">
            <v>2.5000000000000001E-2</v>
          </cell>
          <cell r="N860">
            <v>2.5000000000000001E-2</v>
          </cell>
          <cell r="O860">
            <v>2.5000000000000001E-2</v>
          </cell>
          <cell r="P860">
            <v>2.5000000000000001E-2</v>
          </cell>
          <cell r="Q860">
            <v>2.5000000000000001E-2</v>
          </cell>
          <cell r="R860">
            <v>2.5000000000000001E-2</v>
          </cell>
          <cell r="S860">
            <v>2.5000000000000001E-2</v>
          </cell>
          <cell r="T860">
            <v>2.5000000000000001E-2</v>
          </cell>
          <cell r="U860">
            <v>2.5000000000000001E-2</v>
          </cell>
          <cell r="V860">
            <v>2.5000000000000001E-2</v>
          </cell>
          <cell r="W860">
            <v>2.5000000000000001E-2</v>
          </cell>
          <cell r="X860">
            <v>2.5000000000000001E-2</v>
          </cell>
          <cell r="Y860">
            <v>2.5000000000000001E-2</v>
          </cell>
          <cell r="Z860">
            <v>2.5000000000000001E-2</v>
          </cell>
          <cell r="AA860">
            <v>2.5000000000000001E-2</v>
          </cell>
          <cell r="AB860">
            <v>60482.065280000003</v>
          </cell>
          <cell r="AC860">
            <v>33473.575519999999</v>
          </cell>
          <cell r="AD860">
            <v>51609.670239999999</v>
          </cell>
          <cell r="AE860">
            <v>43939.717039999996</v>
          </cell>
          <cell r="AF860">
            <v>60296.196479999999</v>
          </cell>
          <cell r="AG860">
            <v>57138.568960000004</v>
          </cell>
          <cell r="AH860">
            <v>74965.406080000015</v>
          </cell>
          <cell r="AI860">
            <v>72483.848800000007</v>
          </cell>
        </row>
        <row r="861">
          <cell r="A861" t="str">
            <v>KravMotpartsrisk</v>
          </cell>
          <cell r="B861" t="str">
            <v>Totalt exponeringsmått för bruttosoliditetsgrad</v>
          </cell>
          <cell r="C861" t="str">
            <v>Motpartsrisk</v>
          </cell>
          <cell r="K861"/>
          <cell r="L861">
            <v>0.01</v>
          </cell>
          <cell r="M861">
            <v>0.01</v>
          </cell>
          <cell r="N861">
            <v>1.4999999999999999E-2</v>
          </cell>
          <cell r="O861">
            <v>1.4999999999999999E-2</v>
          </cell>
          <cell r="P861">
            <v>1.4999999999999999E-2</v>
          </cell>
          <cell r="Q861">
            <v>0.02</v>
          </cell>
          <cell r="R861">
            <v>0.02</v>
          </cell>
          <cell r="S861">
            <v>0.02</v>
          </cell>
          <cell r="T861">
            <v>0.02</v>
          </cell>
          <cell r="U861">
            <v>0.02</v>
          </cell>
          <cell r="V861">
            <v>0.02</v>
          </cell>
          <cell r="W861">
            <v>0.02</v>
          </cell>
          <cell r="X861">
            <v>0.02</v>
          </cell>
          <cell r="Y861">
            <v>0</v>
          </cell>
          <cell r="Z861">
            <v>0</v>
          </cell>
          <cell r="AA861">
            <v>0</v>
          </cell>
          <cell r="AB861">
            <v>1490451.9117499997</v>
          </cell>
          <cell r="AC861">
            <v>-106752.18555000002</v>
          </cell>
          <cell r="AD861">
            <v>-100864.62990000001</v>
          </cell>
          <cell r="AE861">
            <v>1598159.8627899999</v>
          </cell>
          <cell r="AF861">
            <v>2427416.1569999997</v>
          </cell>
          <cell r="AG861">
            <v>2410234.0453199996</v>
          </cell>
          <cell r="AH861">
            <v>2646927.2910000002</v>
          </cell>
          <cell r="AI861">
            <v>2799243.8960000002</v>
          </cell>
        </row>
        <row r="862">
          <cell r="A862" t="str">
            <v>KravMarknadsrisk</v>
          </cell>
          <cell r="B862" t="str">
            <v>Bruttosoliditet</v>
          </cell>
          <cell r="C862" t="str">
            <v>Marknadsrisk (positionsrisk)</v>
          </cell>
          <cell r="K862">
            <v>0.16300000000000001</v>
          </cell>
          <cell r="L862">
            <v>2.9940000000000002</v>
          </cell>
          <cell r="M862">
            <v>0.42599999999999999</v>
          </cell>
          <cell r="N862">
            <v>637</v>
          </cell>
          <cell r="O862">
            <v>896.59104000000002</v>
          </cell>
          <cell r="P862">
            <v>853.28</v>
          </cell>
          <cell r="Q862">
            <v>2000</v>
          </cell>
          <cell r="R862">
            <v>3000</v>
          </cell>
          <cell r="S862">
            <v>3000</v>
          </cell>
          <cell r="T862">
            <v>1</v>
          </cell>
          <cell r="U862">
            <v>1</v>
          </cell>
          <cell r="V862">
            <v>57.6</v>
          </cell>
          <cell r="W862">
            <v>1</v>
          </cell>
          <cell r="X862">
            <v>83.656000000000006</v>
          </cell>
          <cell r="Y862">
            <v>1</v>
          </cell>
          <cell r="Z862">
            <v>165.45599999999999</v>
          </cell>
          <cell r="AA862">
            <v>260.76</v>
          </cell>
          <cell r="AB862">
            <v>13.736000000000001</v>
          </cell>
          <cell r="AC862">
            <v>40.293999999999997</v>
          </cell>
          <cell r="AD862">
            <v>12.228000000000002</v>
          </cell>
          <cell r="AE862">
            <v>1.42</v>
          </cell>
          <cell r="AF862">
            <v>1100.9000000000001</v>
          </cell>
          <cell r="AG862">
            <v>27.23</v>
          </cell>
          <cell r="AH862">
            <v>217.602</v>
          </cell>
          <cell r="AI862">
            <v>14.068000000000001</v>
          </cell>
        </row>
        <row r="863">
          <cell r="A863" t="str">
            <v>KravAvvecklingsrisk</v>
          </cell>
          <cell r="B863" t="str">
            <v>Bruttosoliditetsgrad, %</v>
          </cell>
          <cell r="C863" t="str">
            <v>Avvecklingsrisk</v>
          </cell>
          <cell r="K863">
            <v>0.183</v>
          </cell>
          <cell r="L863">
            <v>79.790720000000007</v>
          </cell>
          <cell r="M863">
            <v>80.522559999999999</v>
          </cell>
          <cell r="N863">
            <v>1</v>
          </cell>
          <cell r="O863">
            <v>1.0680000000000001</v>
          </cell>
          <cell r="P863">
            <v>1.0680000000000001</v>
          </cell>
          <cell r="Q863">
            <v>1</v>
          </cell>
          <cell r="R863">
            <v>1</v>
          </cell>
          <cell r="S863">
            <v>1</v>
          </cell>
          <cell r="T863">
            <v>1</v>
          </cell>
          <cell r="U863">
            <v>1</v>
          </cell>
          <cell r="V863">
            <v>19.846</v>
          </cell>
          <cell r="W863">
            <v>1</v>
          </cell>
          <cell r="X863">
            <v>1</v>
          </cell>
          <cell r="Y863">
            <v>1</v>
          </cell>
          <cell r="Z863">
            <v>34.023040000000002</v>
          </cell>
          <cell r="AA863">
            <v>6.4330400000000001</v>
          </cell>
          <cell r="AB863">
            <v>145.80104</v>
          </cell>
          <cell r="AC863">
            <v>2.94</v>
          </cell>
          <cell r="AD863">
            <v>0.65000000000000013</v>
          </cell>
          <cell r="AE863">
            <v>19.169999999999998</v>
          </cell>
          <cell r="AF863">
            <v>29.338000000000005</v>
          </cell>
          <cell r="AG863">
            <v>98.117999999999995</v>
          </cell>
          <cell r="AH863">
            <v>0.27599999999999997</v>
          </cell>
          <cell r="AI863">
            <v>20.19304</v>
          </cell>
        </row>
        <row r="864">
          <cell r="A864" t="str">
            <v>KravKVJR</v>
          </cell>
          <cell r="B864" t="str">
            <v>Minimikrav (Pelare 1)</v>
          </cell>
          <cell r="C864" t="str">
            <v>Kreditvärdighetsjusteringsrisk enligt schablonmetoden</v>
          </cell>
          <cell r="L864">
            <v>0.11799999999999999</v>
          </cell>
          <cell r="M864">
            <v>0.114</v>
          </cell>
          <cell r="N864">
            <v>0.107</v>
          </cell>
          <cell r="O864">
            <v>0.13</v>
          </cell>
          <cell r="P864">
            <v>0.13400000000000001</v>
          </cell>
          <cell r="Q864">
            <v>0.126</v>
          </cell>
          <cell r="R864">
            <v>0.11799999999999999</v>
          </cell>
          <cell r="S864">
            <v>0.123</v>
          </cell>
          <cell r="T864">
            <v>0.112</v>
          </cell>
          <cell r="U864">
            <v>0.11799999999999999</v>
          </cell>
          <cell r="V864">
            <v>0.111</v>
          </cell>
          <cell r="W864">
            <v>0.13200000000000001</v>
          </cell>
          <cell r="X864">
            <v>0.13100000000000001</v>
          </cell>
          <cell r="Y864">
            <v>0.115</v>
          </cell>
          <cell r="Z864">
            <v>0.109</v>
          </cell>
          <cell r="AA864">
            <v>0.14199999999999999</v>
          </cell>
          <cell r="AB864">
            <v>0</v>
          </cell>
          <cell r="AC864">
            <v>0</v>
          </cell>
          <cell r="AD864">
            <v>6.4310399999999994</v>
          </cell>
          <cell r="AE864">
            <v>4.4000000000000004E-2</v>
          </cell>
          <cell r="AF864">
            <v>3.9039999999999998E-2</v>
          </cell>
          <cell r="AG864">
            <v>7.9039999999999999E-2</v>
          </cell>
          <cell r="AH864">
            <v>0</v>
          </cell>
          <cell r="AI864">
            <v>0</v>
          </cell>
        </row>
        <row r="865">
          <cell r="A865" t="str">
            <v>KravOperativrisk</v>
          </cell>
          <cell r="B865" t="str">
            <v>Summa bruttosoliditetskrav (total lämplig kapitalbasnivå)</v>
          </cell>
          <cell r="C865" t="str">
            <v>Operativ risk enligt schablonmetoden 1</v>
          </cell>
          <cell r="E865">
            <v>0</v>
          </cell>
          <cell r="F865">
            <v>0</v>
          </cell>
          <cell r="G865">
            <v>0</v>
          </cell>
          <cell r="H865">
            <v>0</v>
          </cell>
          <cell r="I865">
            <v>0</v>
          </cell>
          <cell r="J865">
            <v>0</v>
          </cell>
          <cell r="K865">
            <v>0</v>
          </cell>
          <cell r="L865">
            <v>79582.5</v>
          </cell>
          <cell r="M865">
            <v>79582.5</v>
          </cell>
          <cell r="N865">
            <v>79583</v>
          </cell>
          <cell r="O865">
            <v>79582.5</v>
          </cell>
          <cell r="P865">
            <v>92998.95</v>
          </cell>
          <cell r="Q865">
            <v>93000</v>
          </cell>
          <cell r="R865">
            <v>93000</v>
          </cell>
          <cell r="S865">
            <v>93000</v>
          </cell>
          <cell r="T865">
            <v>113000</v>
          </cell>
          <cell r="U865">
            <v>113200</v>
          </cell>
          <cell r="V865">
            <v>112825.35</v>
          </cell>
          <cell r="W865">
            <v>113000</v>
          </cell>
          <cell r="X865">
            <v>127888.473</v>
          </cell>
          <cell r="Y865">
            <v>127888.473</v>
          </cell>
          <cell r="Z865">
            <v>127888.473</v>
          </cell>
          <cell r="AA865">
            <v>127888.473</v>
          </cell>
          <cell r="AB865">
            <v>146854.16104000001</v>
          </cell>
          <cell r="AC865">
            <v>115882.88304</v>
          </cell>
          <cell r="AD865">
            <v>115882.88304</v>
          </cell>
          <cell r="AE865">
            <v>115882.88304</v>
          </cell>
          <cell r="AF865">
            <v>157803.00600000002</v>
          </cell>
          <cell r="AG865">
            <v>157803.00600000002</v>
          </cell>
          <cell r="AH865">
            <v>157803.00600000002</v>
          </cell>
          <cell r="AI865">
            <v>157803.00600000002</v>
          </cell>
        </row>
        <row r="866">
          <cell r="A866" t="str">
            <v>KapitalkravKonSit</v>
          </cell>
          <cell r="B866" t="str">
            <v>Kapitalöverskott efter bruttosoliditetskrav</v>
          </cell>
          <cell r="C866" t="str">
            <v>Kapitalkrav</v>
          </cell>
          <cell r="E866">
            <v>0</v>
          </cell>
          <cell r="F866">
            <v>0</v>
          </cell>
          <cell r="G866">
            <v>0</v>
          </cell>
          <cell r="H866">
            <v>0</v>
          </cell>
          <cell r="I866">
            <v>0</v>
          </cell>
          <cell r="J866">
            <v>0</v>
          </cell>
          <cell r="K866">
            <v>0</v>
          </cell>
          <cell r="L866">
            <v>313954.53532800003</v>
          </cell>
          <cell r="M866">
            <v>332577.39009200002</v>
          </cell>
          <cell r="N866">
            <v>373884</v>
          </cell>
          <cell r="O866">
            <v>347623.14653600007</v>
          </cell>
          <cell r="P866">
            <v>368760.82200000004</v>
          </cell>
          <cell r="Q866">
            <v>385001</v>
          </cell>
          <cell r="R866">
            <v>398001</v>
          </cell>
          <cell r="S866">
            <v>420001</v>
          </cell>
          <cell r="T866">
            <v>451002</v>
          </cell>
          <cell r="U866">
            <v>472402</v>
          </cell>
          <cell r="V866">
            <v>484642.73600000003</v>
          </cell>
          <cell r="W866">
            <v>499002</v>
          </cell>
          <cell r="X866">
            <v>511608.00100000011</v>
          </cell>
          <cell r="Y866">
            <v>575461.10547999991</v>
          </cell>
          <cell r="Z866">
            <v>600304.05859999999</v>
          </cell>
          <cell r="AA866">
            <v>610893.68531999993</v>
          </cell>
          <cell r="AB866">
            <v>669397.40191999997</v>
          </cell>
          <cell r="AC866">
            <v>648730.63287999982</v>
          </cell>
          <cell r="AD866">
            <v>693058.92920000013</v>
          </cell>
          <cell r="AE866">
            <v>682027.10200000007</v>
          </cell>
          <cell r="AF866">
            <v>796558.27936000004</v>
          </cell>
          <cell r="AG866">
            <v>807718.52040000004</v>
          </cell>
          <cell r="AH866">
            <v>847861.11488000001</v>
          </cell>
          <cell r="AI866">
            <v>856255.11744000018</v>
          </cell>
        </row>
        <row r="867">
          <cell r="A867" t="str">
            <v>PrimKapRel</v>
          </cell>
          <cell r="B867" t="str">
            <v>Bruttosoliditetsvägledning</v>
          </cell>
          <cell r="C867" t="str">
            <v>Primärkapital (som procentandel av det riskvägda exponeringsbeloppet)</v>
          </cell>
          <cell r="L867">
            <v>0.16300000000000001</v>
          </cell>
          <cell r="M867">
            <v>0.159</v>
          </cell>
          <cell r="N867">
            <v>0.152</v>
          </cell>
          <cell r="O867">
            <v>0.17499999999999999</v>
          </cell>
          <cell r="P867">
            <v>0.17899999999999999</v>
          </cell>
          <cell r="Q867">
            <v>0.17100000000000001</v>
          </cell>
          <cell r="R867">
            <v>0.16300000000000001</v>
          </cell>
          <cell r="S867">
            <v>0.16800000000000001</v>
          </cell>
          <cell r="T867">
            <v>0.157</v>
          </cell>
          <cell r="U867">
            <v>0.16300000000000001</v>
          </cell>
          <cell r="V867">
            <v>0.156</v>
          </cell>
          <cell r="W867">
            <v>0.17699999999999999</v>
          </cell>
          <cell r="X867">
            <v>0.17599999999999999</v>
          </cell>
          <cell r="Y867">
            <v>0.16</v>
          </cell>
          <cell r="Z867">
            <v>0.154</v>
          </cell>
          <cell r="AA867">
            <v>0.187</v>
          </cell>
          <cell r="AB867">
            <v>0.16900000000000001</v>
          </cell>
          <cell r="AC867">
            <v>0.17277172804745999</v>
          </cell>
          <cell r="AD867">
            <v>0.162625928692818</v>
          </cell>
          <cell r="AE867">
            <v>0.17939962743591967</v>
          </cell>
          <cell r="AF867">
            <v>0.24379043893188301</v>
          </cell>
          <cell r="AG867">
            <v>0.23872019612043999</v>
          </cell>
          <cell r="AH867">
            <v>0.24979999999999999</v>
          </cell>
          <cell r="AI867">
            <v>0.26150000000000001</v>
          </cell>
        </row>
        <row r="868">
          <cell r="A868" t="str">
            <v>TotalKapRel</v>
          </cell>
          <cell r="B868" t="str">
            <v>Summa bruttosoliditetskrav (total lämplig kapitalbasnivå)</v>
          </cell>
          <cell r="C868" t="str">
            <v>Kapitalrelationer och buffertar</v>
          </cell>
          <cell r="L868">
            <v>0.183</v>
          </cell>
          <cell r="M868">
            <v>0.17899999999999999</v>
          </cell>
          <cell r="N868">
            <v>0.17199999999999999</v>
          </cell>
          <cell r="O868">
            <v>0.19500000000000001</v>
          </cell>
          <cell r="P868">
            <v>0.19900000000000001</v>
          </cell>
          <cell r="Q868">
            <v>0.191</v>
          </cell>
          <cell r="R868">
            <v>0.183</v>
          </cell>
          <cell r="S868">
            <v>0.187</v>
          </cell>
          <cell r="T868">
            <v>0.17499999999999999</v>
          </cell>
          <cell r="U868">
            <v>0.17599999999999999</v>
          </cell>
          <cell r="V868">
            <v>0.16900000000000001</v>
          </cell>
          <cell r="W868">
            <v>0.189</v>
          </cell>
          <cell r="X868">
            <v>0.188</v>
          </cell>
          <cell r="Y868">
            <v>0.17100000000000001</v>
          </cell>
          <cell r="Z868">
            <v>0.16600000000000001</v>
          </cell>
          <cell r="AA868">
            <v>0.19700000000000001</v>
          </cell>
          <cell r="AB868">
            <v>0.17799999999999999</v>
          </cell>
          <cell r="AC868">
            <v>0.18102317413107699</v>
          </cell>
          <cell r="AD868">
            <v>0.17073876805337601</v>
          </cell>
          <cell r="AE868">
            <v>0.18745998313715101</v>
          </cell>
          <cell r="AF868">
            <v>0.24379043893188301</v>
          </cell>
          <cell r="AG868">
            <v>0.23872019612043999</v>
          </cell>
          <cell r="AH868">
            <v>0.24979999999999999</v>
          </cell>
          <cell r="AI868">
            <v>0.26150000000000001</v>
          </cell>
        </row>
        <row r="869">
          <cell r="A869" t="str">
            <v>KärnPrimKapRel</v>
          </cell>
          <cell r="B869" t="str">
            <v>Nyckeltal Solo (Bank), MSEK</v>
          </cell>
          <cell r="C869" t="str">
            <v>Kärnprimärkapitalrelation</v>
          </cell>
          <cell r="L869">
            <v>0.16300000000000001</v>
          </cell>
          <cell r="M869">
            <v>0.159</v>
          </cell>
          <cell r="N869">
            <v>0.152</v>
          </cell>
          <cell r="O869">
            <v>0.17499999999999999</v>
          </cell>
          <cell r="P869">
            <v>0.17899999999999999</v>
          </cell>
          <cell r="Q869">
            <v>0.17100000000000001</v>
          </cell>
          <cell r="R869">
            <v>0.16300000000000001</v>
          </cell>
          <cell r="S869">
            <v>0.16800000000000001</v>
          </cell>
          <cell r="T869">
            <v>0.157</v>
          </cell>
          <cell r="U869">
            <v>0.16300000000000001</v>
          </cell>
          <cell r="V869">
            <v>0.156</v>
          </cell>
          <cell r="W869">
            <v>0.17699999999999999</v>
          </cell>
          <cell r="X869">
            <v>0.17599999999999999</v>
          </cell>
          <cell r="Y869">
            <v>0.16</v>
          </cell>
          <cell r="Z869">
            <v>0.154</v>
          </cell>
          <cell r="AA869">
            <v>0.187</v>
          </cell>
          <cell r="AB869">
            <v>0.16900000000000001</v>
          </cell>
          <cell r="AC869">
            <v>0.17277172804745999</v>
          </cell>
          <cell r="AD869">
            <v>0.162625928692818</v>
          </cell>
          <cell r="AE869">
            <v>0.17939962743592</v>
          </cell>
          <cell r="AF869">
            <v>2.5000000000000001E-2</v>
          </cell>
          <cell r="AG869">
            <v>2.5000000000000001E-2</v>
          </cell>
          <cell r="AH869">
            <v>2.5000000000000001E-2</v>
          </cell>
          <cell r="AI869">
            <v>0.17939962743592</v>
          </cell>
        </row>
        <row r="870">
          <cell r="A870" t="str">
            <v>PrimKapRel</v>
          </cell>
          <cell r="B870" t="str">
            <v>Tillgänglig kapitalbas (belopp)</v>
          </cell>
          <cell r="C870" t="str">
            <v>Primärkapitalrelation</v>
          </cell>
          <cell r="L870">
            <v>0.16300000000000001</v>
          </cell>
          <cell r="M870">
            <v>0.159</v>
          </cell>
          <cell r="N870">
            <v>0.152</v>
          </cell>
          <cell r="O870">
            <v>0.17499999999999999</v>
          </cell>
          <cell r="P870">
            <v>0.17899999999999999</v>
          </cell>
          <cell r="Q870">
            <v>0.17100000000000001</v>
          </cell>
          <cell r="R870">
            <v>0.16300000000000001</v>
          </cell>
          <cell r="S870">
            <v>0.16800000000000001</v>
          </cell>
          <cell r="T870">
            <v>0.157</v>
          </cell>
          <cell r="U870">
            <v>0.16300000000000001</v>
          </cell>
          <cell r="V870">
            <v>0.156</v>
          </cell>
          <cell r="W870">
            <v>0.17699999999999999</v>
          </cell>
          <cell r="X870">
            <v>0.17599999999999999</v>
          </cell>
          <cell r="Y870">
            <v>0.16</v>
          </cell>
          <cell r="Z870">
            <v>0.154</v>
          </cell>
          <cell r="AA870">
            <v>0.187</v>
          </cell>
          <cell r="AB870">
            <v>0.16900000000000001</v>
          </cell>
          <cell r="AC870">
            <v>0.17277172804745999</v>
          </cell>
          <cell r="AD870">
            <v>0.162625928692818</v>
          </cell>
          <cell r="AE870">
            <v>0.17939962743592</v>
          </cell>
          <cell r="AF870">
            <v>2.5000000000000001E-2</v>
          </cell>
          <cell r="AG870">
            <v>2.5000000000000001E-2</v>
          </cell>
          <cell r="AH870">
            <v>2.5000000000000001E-2</v>
          </cell>
          <cell r="AI870">
            <v>0.17939962743592</v>
          </cell>
        </row>
        <row r="871">
          <cell r="A871" t="str">
            <v>TotalKapRel</v>
          </cell>
          <cell r="B871" t="str">
            <v>Kärnprimärkapital</v>
          </cell>
          <cell r="C871" t="str">
            <v>Total kapitalrelation</v>
          </cell>
          <cell r="E871">
            <v>0</v>
          </cell>
          <cell r="F871">
            <v>0</v>
          </cell>
          <cell r="G871">
            <v>0</v>
          </cell>
          <cell r="H871">
            <v>0</v>
          </cell>
          <cell r="I871">
            <v>0</v>
          </cell>
          <cell r="J871">
            <v>0</v>
          </cell>
          <cell r="K871">
            <v>3.5000000000000003E-2</v>
          </cell>
          <cell r="L871">
            <v>0.183</v>
          </cell>
          <cell r="M871">
            <v>0.17899999999999999</v>
          </cell>
          <cell r="N871">
            <v>0.17199999999999999</v>
          </cell>
          <cell r="O871">
            <v>0.19500000000000001</v>
          </cell>
          <cell r="P871">
            <v>0.19900000000000001</v>
          </cell>
          <cell r="Q871">
            <v>0.191</v>
          </cell>
          <cell r="R871">
            <v>0.183</v>
          </cell>
          <cell r="S871">
            <v>0.187</v>
          </cell>
          <cell r="T871">
            <v>0.17499999999999999</v>
          </cell>
          <cell r="U871">
            <v>0.17599999999999999</v>
          </cell>
          <cell r="V871">
            <v>0.16900000000000001</v>
          </cell>
          <cell r="W871">
            <v>0.189</v>
          </cell>
          <cell r="X871">
            <v>0.188</v>
          </cell>
          <cell r="Y871">
            <v>0.17100000000000001</v>
          </cell>
          <cell r="Z871">
            <v>0.16600000000000001</v>
          </cell>
          <cell r="AA871">
            <v>0.19700000000000001</v>
          </cell>
          <cell r="AB871">
            <v>0.17799999999999999</v>
          </cell>
          <cell r="AC871">
            <v>0.18102317413107699</v>
          </cell>
          <cell r="AD871">
            <v>0.17073876805337601</v>
          </cell>
          <cell r="AE871">
            <v>0.18745998313715101</v>
          </cell>
          <cell r="AF871">
            <v>0</v>
          </cell>
          <cell r="AG871">
            <v>3378946.4699999997</v>
          </cell>
          <cell r="AH871">
            <v>0</v>
          </cell>
          <cell r="AI871">
            <v>0.18745998313715101</v>
          </cell>
        </row>
        <row r="872">
          <cell r="A872" t="str">
            <v>Kravsystemriskbuffert</v>
          </cell>
          <cell r="B872" t="str">
            <v>Nyckeltal Solo (Bank), MSEK</v>
          </cell>
          <cell r="C872" t="str">
            <v>varav: krav på systemriskbuffert</v>
          </cell>
          <cell r="K872">
            <v>2.5000000000000001E-2</v>
          </cell>
          <cell r="L872">
            <v>0.11799999999999999</v>
          </cell>
          <cell r="M872">
            <v>0.114</v>
          </cell>
          <cell r="N872">
            <v>0.107</v>
          </cell>
          <cell r="O872">
            <v>0.13</v>
          </cell>
          <cell r="P872">
            <v>0.13400000000000001</v>
          </cell>
          <cell r="Q872">
            <v>0.126</v>
          </cell>
          <cell r="R872">
            <v>0.11799999999999999</v>
          </cell>
          <cell r="S872">
            <v>0.123</v>
          </cell>
          <cell r="T872">
            <v>0.112</v>
          </cell>
          <cell r="U872">
            <v>0.11799999999999999</v>
          </cell>
          <cell r="V872">
            <v>0.111</v>
          </cell>
          <cell r="W872">
            <v>0.13200000000000001</v>
          </cell>
          <cell r="X872">
            <v>0.13100000000000001</v>
          </cell>
          <cell r="Y872">
            <v>0.115</v>
          </cell>
          <cell r="Z872">
            <v>0.109</v>
          </cell>
          <cell r="AA872">
            <v>0.14199999999999999</v>
          </cell>
          <cell r="AB872">
            <v>0</v>
          </cell>
          <cell r="AC872">
            <v>0</v>
          </cell>
          <cell r="AD872">
            <v>7030.5810000000001</v>
          </cell>
          <cell r="AE872">
            <v>6715.16</v>
          </cell>
          <cell r="AF872">
            <v>0</v>
          </cell>
          <cell r="AG872">
            <v>11270.638999999999</v>
          </cell>
          <cell r="AH872">
            <v>0</v>
          </cell>
          <cell r="AI872">
            <v>0</v>
          </cell>
        </row>
        <row r="873">
          <cell r="A873" t="str">
            <v>KapitalbasKapitalkrav</v>
          </cell>
          <cell r="B873" t="str">
            <v>Tillgänglig kapitalbas (belopp)</v>
          </cell>
          <cell r="C873" t="str">
            <v>Kapitalbas i förhållande till kapitalkrav</v>
          </cell>
          <cell r="K873">
            <v>0.01</v>
          </cell>
          <cell r="L873">
            <v>1103414</v>
          </cell>
          <cell r="M873">
            <v>1212697</v>
          </cell>
          <cell r="N873">
            <v>1313267</v>
          </cell>
          <cell r="O873">
            <v>1282444.5027000001</v>
          </cell>
          <cell r="P873">
            <v>1276083.3</v>
          </cell>
          <cell r="Q873">
            <v>1207000</v>
          </cell>
          <cell r="R873">
            <v>1341000</v>
          </cell>
          <cell r="S873">
            <v>1465000</v>
          </cell>
          <cell r="T873">
            <v>1397000</v>
          </cell>
          <cell r="U873">
            <v>1466000</v>
          </cell>
          <cell r="V873">
            <v>1472503</v>
          </cell>
          <cell r="W873">
            <v>1645151.2420000001</v>
          </cell>
          <cell r="X873">
            <v>1642995.5179999999</v>
          </cell>
          <cell r="Y873">
            <v>1866365.872</v>
          </cell>
          <cell r="Z873">
            <v>1985859.395</v>
          </cell>
          <cell r="AA873">
            <v>1902585.4939999999</v>
          </cell>
          <cell r="AB873">
            <v>2.2265576583879905</v>
          </cell>
          <cell r="AC873">
            <v>-0.16455548750038249</v>
          </cell>
          <cell r="AD873">
            <v>-0.14553543089969037</v>
          </cell>
          <cell r="AE873">
            <v>2.3432497889064821</v>
          </cell>
          <cell r="AF873">
            <v>3.0473804866485388</v>
          </cell>
          <cell r="AG873">
            <v>2.984002451901683</v>
          </cell>
          <cell r="AH873">
            <v>3.1218878240154071</v>
          </cell>
          <cell r="AI873">
            <v>3.2691704130996331</v>
          </cell>
        </row>
        <row r="874">
          <cell r="A874" t="str">
            <v>KärnprimkapBuffertkr</v>
          </cell>
          <cell r="B874" t="str">
            <v>Riskvägda exponeringsbelopp</v>
          </cell>
          <cell r="C874" t="str">
            <v>Kärnprimärkapital tillgängligt att användas som buffert (som procentandel av det riskvägda exponeringsbeloppet)</v>
          </cell>
          <cell r="D874"/>
          <cell r="E874"/>
          <cell r="F874"/>
          <cell r="G874"/>
          <cell r="H874"/>
          <cell r="I874"/>
          <cell r="J874"/>
          <cell r="K874">
            <v>0.115</v>
          </cell>
          <cell r="L874">
            <v>0.11799999999999999</v>
          </cell>
          <cell r="M874">
            <v>0.114</v>
          </cell>
          <cell r="N874">
            <v>0.107</v>
          </cell>
          <cell r="O874">
            <v>0.13</v>
          </cell>
          <cell r="P874">
            <v>0.13400000000000001</v>
          </cell>
          <cell r="Q874">
            <v>0.126</v>
          </cell>
          <cell r="R874">
            <v>0.11799999999999999</v>
          </cell>
          <cell r="S874">
            <v>0.123</v>
          </cell>
          <cell r="T874">
            <v>0.112</v>
          </cell>
          <cell r="U874">
            <v>0.11799999999999999</v>
          </cell>
          <cell r="V874">
            <v>0.111</v>
          </cell>
          <cell r="W874">
            <v>0.13200000000000001</v>
          </cell>
          <cell r="X874">
            <v>0.13100000000000001</v>
          </cell>
          <cell r="Y874">
            <v>0.115</v>
          </cell>
          <cell r="Z874">
            <v>0.109</v>
          </cell>
          <cell r="AA874">
            <v>0.14199999999999999</v>
          </cell>
          <cell r="AB874">
            <v>9.8124612700916894E-2</v>
          </cell>
          <cell r="AC874">
            <v>0.12777172804746001</v>
          </cell>
          <cell r="AD874">
            <v>0.117625928692818</v>
          </cell>
          <cell r="AE874">
            <v>0.13439962743591966</v>
          </cell>
          <cell r="AF874">
            <v>613960.57499999995</v>
          </cell>
          <cell r="AG874">
            <v>0.15872019612044</v>
          </cell>
          <cell r="AH874">
            <v>663848.53799999994</v>
          </cell>
          <cell r="AI874">
            <v>688765.69500000007</v>
          </cell>
        </row>
        <row r="875">
          <cell r="A875" t="str">
            <v>KärnPrimKapKrav</v>
          </cell>
          <cell r="B875" t="str">
            <v>Totalt riskvägt exponeringsbelopp</v>
          </cell>
          <cell r="C875" t="str">
            <v>Kärnprimärkapitalkrav</v>
          </cell>
          <cell r="K875">
            <v>0.11799999999999999</v>
          </cell>
          <cell r="L875">
            <v>344771</v>
          </cell>
          <cell r="M875">
            <v>200948</v>
          </cell>
          <cell r="N875">
            <v>203645</v>
          </cell>
          <cell r="O875">
            <v>215843.878</v>
          </cell>
          <cell r="P875">
            <v>224083</v>
          </cell>
          <cell r="Q875">
            <v>247000</v>
          </cell>
          <cell r="R875">
            <v>248000</v>
          </cell>
          <cell r="S875">
            <v>316000</v>
          </cell>
          <cell r="T875">
            <v>354000</v>
          </cell>
          <cell r="U875">
            <v>313000</v>
          </cell>
          <cell r="V875">
            <v>453494</v>
          </cell>
          <cell r="W875">
            <v>359700.25599999999</v>
          </cell>
          <cell r="X875">
            <v>4.4999999999999998E-2</v>
          </cell>
          <cell r="Y875">
            <v>4.4999999999999998E-2</v>
          </cell>
          <cell r="Z875">
            <v>4.4999999999999998E-2</v>
          </cell>
          <cell r="AA875">
            <v>4.4999999999999998E-2</v>
          </cell>
          <cell r="AB875">
            <v>4.4999999999999998E-2</v>
          </cell>
          <cell r="AC875">
            <v>4.4999999999999998E-2</v>
          </cell>
          <cell r="AD875">
            <v>4.4999999999999998E-2</v>
          </cell>
          <cell r="AE875">
            <v>4.4999999999999998E-2</v>
          </cell>
          <cell r="AF875">
            <v>753702.45600000001</v>
          </cell>
          <cell r="AG875">
            <v>714232.11200000008</v>
          </cell>
          <cell r="AH875">
            <v>937067.576</v>
          </cell>
          <cell r="AI875">
            <v>4.4999999999999998E-2</v>
          </cell>
        </row>
        <row r="876">
          <cell r="A876" t="str">
            <v>ÖvrPrimKapKrav</v>
          </cell>
          <cell r="B876" t="str">
            <v>Kapitalrelationer (som en procentandel av det riskvägda exponeringsbeloppet)</v>
          </cell>
          <cell r="C876" t="str">
            <v>Övrigt primärkapital</v>
          </cell>
          <cell r="K876">
            <v>0.115</v>
          </cell>
          <cell r="L876">
            <v>339911</v>
          </cell>
          <cell r="M876">
            <v>555615</v>
          </cell>
          <cell r="N876">
            <v>848164</v>
          </cell>
          <cell r="O876">
            <v>387961</v>
          </cell>
          <cell r="P876">
            <v>315753.40000000002</v>
          </cell>
          <cell r="Q876">
            <v>403000</v>
          </cell>
          <cell r="R876">
            <v>351000</v>
          </cell>
          <cell r="S876">
            <v>314300</v>
          </cell>
          <cell r="T876">
            <v>344700</v>
          </cell>
          <cell r="U876">
            <v>423700</v>
          </cell>
          <cell r="V876">
            <v>369723.2</v>
          </cell>
          <cell r="W876">
            <v>403309.56</v>
          </cell>
          <cell r="X876">
            <v>1.4999999999999999E-2</v>
          </cell>
          <cell r="Y876">
            <v>1.4999999999999999E-2</v>
          </cell>
          <cell r="Z876">
            <v>1.4999999999999999E-2</v>
          </cell>
          <cell r="AA876">
            <v>1.4999999999999999E-2</v>
          </cell>
          <cell r="AB876">
            <v>1.4999999999999999E-2</v>
          </cell>
          <cell r="AC876">
            <v>1.4999999999999999E-2</v>
          </cell>
          <cell r="AD876">
            <v>1.4999999999999999E-2</v>
          </cell>
          <cell r="AE876">
            <v>1.4999999999999999E-2</v>
          </cell>
          <cell r="AF876">
            <v>0</v>
          </cell>
          <cell r="AG876">
            <v>0</v>
          </cell>
          <cell r="AH876">
            <v>0</v>
          </cell>
          <cell r="AI876">
            <v>1.4999999999999999E-2</v>
          </cell>
        </row>
        <row r="877">
          <cell r="A877" t="str">
            <v>PrimKapKrav</v>
          </cell>
          <cell r="B877" t="str">
            <v>Riskvägda exponeringsbelopp</v>
          </cell>
          <cell r="C877" t="str">
            <v>Primärkapitalkrav</v>
          </cell>
          <cell r="K877">
            <v>0.11799999999999999</v>
          </cell>
          <cell r="L877">
            <v>2929614</v>
          </cell>
          <cell r="M877">
            <v>3161424</v>
          </cell>
          <cell r="N877">
            <v>3670790</v>
          </cell>
          <cell r="O877">
            <v>3339507.3901</v>
          </cell>
          <cell r="P877">
            <v>3436344.05</v>
          </cell>
          <cell r="Q877">
            <v>3631000</v>
          </cell>
          <cell r="R877">
            <v>3770000</v>
          </cell>
          <cell r="S877">
            <v>4048600</v>
          </cell>
          <cell r="T877">
            <v>4227400</v>
          </cell>
          <cell r="U877">
            <v>4493400</v>
          </cell>
          <cell r="V877">
            <v>4646749.25</v>
          </cell>
          <cell r="W877">
            <v>4824426.7349999994</v>
          </cell>
          <cell r="X877">
            <v>0.06</v>
          </cell>
          <cell r="Y877">
            <v>0.06</v>
          </cell>
          <cell r="Z877">
            <v>0.06</v>
          </cell>
          <cell r="AA877">
            <v>0.06</v>
          </cell>
          <cell r="AB877">
            <v>0.06</v>
          </cell>
          <cell r="AC877">
            <v>0.06</v>
          </cell>
          <cell r="AD877">
            <v>0.06</v>
          </cell>
          <cell r="AE877">
            <v>0.06</v>
          </cell>
          <cell r="AF877">
            <v>0</v>
          </cell>
          <cell r="AG877">
            <v>0</v>
          </cell>
          <cell r="AH877">
            <v>0</v>
          </cell>
          <cell r="AI877">
            <v>0.06</v>
          </cell>
        </row>
        <row r="878">
          <cell r="A878" t="str">
            <v>SuppKapKrav</v>
          </cell>
          <cell r="B878" t="str">
            <v>Primärkapitalrelation (i %)</v>
          </cell>
          <cell r="C878" t="str">
            <v>Supplementärkapital</v>
          </cell>
          <cell r="L878">
            <v>339911</v>
          </cell>
          <cell r="M878">
            <v>555615</v>
          </cell>
          <cell r="N878">
            <v>848164</v>
          </cell>
          <cell r="O878">
            <v>387961</v>
          </cell>
          <cell r="P878">
            <v>315753.40000000002</v>
          </cell>
          <cell r="Q878">
            <v>403000</v>
          </cell>
          <cell r="R878">
            <v>351000</v>
          </cell>
          <cell r="S878">
            <v>314300</v>
          </cell>
          <cell r="T878">
            <v>344700</v>
          </cell>
          <cell r="U878">
            <v>423700</v>
          </cell>
          <cell r="V878">
            <v>369723.2</v>
          </cell>
          <cell r="W878">
            <v>403309.56</v>
          </cell>
          <cell r="X878">
            <v>0.02</v>
          </cell>
          <cell r="Y878">
            <v>0.02</v>
          </cell>
          <cell r="Z878">
            <v>0.02</v>
          </cell>
          <cell r="AA878">
            <v>0.02</v>
          </cell>
          <cell r="AB878">
            <v>0.02</v>
          </cell>
          <cell r="AC878">
            <v>0.02</v>
          </cell>
          <cell r="AD878">
            <v>0.02</v>
          </cell>
          <cell r="AE878">
            <v>0.02</v>
          </cell>
          <cell r="AF878">
            <v>449715.011</v>
          </cell>
          <cell r="AG878">
            <v>543308.95699999994</v>
          </cell>
          <cell r="AH878">
            <v>467414.61600000004</v>
          </cell>
          <cell r="AI878">
            <v>0.02</v>
          </cell>
        </row>
        <row r="879">
          <cell r="A879" t="str">
            <v>TotMinKapKrav</v>
          </cell>
          <cell r="B879" t="str">
            <v>Kapitalrelationer (som en procentandel av det riskvägda exponeringsbeloppet)</v>
          </cell>
          <cell r="C879" t="str">
            <v>Totalt minimikapitalkrav</v>
          </cell>
          <cell r="L879">
            <v>27192</v>
          </cell>
          <cell r="M879">
            <v>26847</v>
          </cell>
          <cell r="N879">
            <v>32440</v>
          </cell>
          <cell r="O879">
            <v>26046.608</v>
          </cell>
          <cell r="P879">
            <v>28361</v>
          </cell>
          <cell r="Q879">
            <v>29000</v>
          </cell>
          <cell r="R879">
            <v>26000</v>
          </cell>
          <cell r="S879">
            <v>36300</v>
          </cell>
          <cell r="T879">
            <v>54700</v>
          </cell>
          <cell r="U879">
            <v>53700</v>
          </cell>
          <cell r="V879">
            <v>35125</v>
          </cell>
          <cell r="W879">
            <v>43733.96</v>
          </cell>
          <cell r="X879">
            <v>0.08</v>
          </cell>
          <cell r="Y879">
            <v>0.08</v>
          </cell>
          <cell r="Z879">
            <v>0.08</v>
          </cell>
          <cell r="AA879">
            <v>0.08</v>
          </cell>
          <cell r="AB879">
            <v>0.08</v>
          </cell>
          <cell r="AC879">
            <v>0.08</v>
          </cell>
          <cell r="AD879">
            <v>0.08</v>
          </cell>
          <cell r="AE879">
            <v>0.08</v>
          </cell>
          <cell r="AF879">
            <v>0</v>
          </cell>
          <cell r="AG879">
            <v>0</v>
          </cell>
          <cell r="AH879">
            <v>0</v>
          </cell>
          <cell r="AI879">
            <v>0.08</v>
          </cell>
        </row>
        <row r="880">
          <cell r="A880" t="str">
            <v>BeloppHushållsexp</v>
          </cell>
          <cell r="B880" t="str">
            <v>Ytterligare kapitalbaskrav för att hantera andra risker än risken för alltför låg bruttosoliditet (som en procentandel av det riskvägda exponeringsbeloppet)</v>
          </cell>
          <cell r="C880" t="str">
            <v>varav exponeringar mot hushåll (riskvikt 75 %)</v>
          </cell>
          <cell r="L880">
            <v>162781</v>
          </cell>
          <cell r="M880">
            <v>155545</v>
          </cell>
          <cell r="N880">
            <v>215799</v>
          </cell>
          <cell r="O880">
            <v>168535.296</v>
          </cell>
          <cell r="P880">
            <v>172365</v>
          </cell>
          <cell r="Q880">
            <v>184000</v>
          </cell>
          <cell r="R880">
            <v>174000</v>
          </cell>
          <cell r="S880">
            <v>169000</v>
          </cell>
          <cell r="T880">
            <v>175000</v>
          </cell>
          <cell r="U880">
            <v>168000</v>
          </cell>
          <cell r="V880">
            <v>186939</v>
          </cell>
          <cell r="W880">
            <v>193918.39499999999</v>
          </cell>
          <cell r="X880">
            <v>160840.07800000001</v>
          </cell>
          <cell r="Y880">
            <v>175075.139</v>
          </cell>
          <cell r="Z880">
            <v>202960.652</v>
          </cell>
          <cell r="AA880">
            <v>228029.21299999999</v>
          </cell>
          <cell r="AB880">
            <v>310189.223</v>
          </cell>
          <cell r="AC880">
            <v>167682.70300000001</v>
          </cell>
          <cell r="AD880">
            <v>240767.83299999998</v>
          </cell>
          <cell r="AE880">
            <v>324969.35600000003</v>
          </cell>
          <cell r="AF880">
            <v>306098.22899999999</v>
          </cell>
          <cell r="AG880">
            <v>346313.51</v>
          </cell>
          <cell r="AH880">
            <v>626939.24699999997</v>
          </cell>
          <cell r="AI880">
            <v>479163.27500000002</v>
          </cell>
        </row>
        <row r="881">
          <cell r="A881" t="str">
            <v>InstBuffertkrav</v>
          </cell>
          <cell r="B881" t="str">
            <v xml:space="preserve">Ytterligare kapitalbaskrav för att hantera andra risker än risken för alltför låg bruttosoliditet (i %) </v>
          </cell>
          <cell r="C881" t="str">
            <v>Institutsspecifika buffertkrav, %</v>
          </cell>
          <cell r="E881">
            <v>0</v>
          </cell>
          <cell r="F881">
            <v>0</v>
          </cell>
          <cell r="G881">
            <v>0</v>
          </cell>
          <cell r="H881">
            <v>0</v>
          </cell>
          <cell r="I881">
            <v>0</v>
          </cell>
          <cell r="J881">
            <v>0</v>
          </cell>
          <cell r="K881">
            <v>0</v>
          </cell>
          <cell r="L881">
            <v>3.5000000000000003E-2</v>
          </cell>
          <cell r="M881">
            <v>3.5000000000000003E-2</v>
          </cell>
          <cell r="N881">
            <v>0.04</v>
          </cell>
          <cell r="O881">
            <v>0.04</v>
          </cell>
          <cell r="P881">
            <v>0.04</v>
          </cell>
          <cell r="Q881">
            <v>4.4999999999999998E-2</v>
          </cell>
          <cell r="R881">
            <v>4.4999999999999998E-2</v>
          </cell>
          <cell r="S881">
            <v>4.4999999999999998E-2</v>
          </cell>
          <cell r="T881">
            <v>4.4999999999999998E-2</v>
          </cell>
          <cell r="U881">
            <v>4.4999999999999998E-2</v>
          </cell>
          <cell r="V881">
            <v>4.4999999999999998E-2</v>
          </cell>
          <cell r="W881">
            <v>4.4999999999999998E-2</v>
          </cell>
          <cell r="X881">
            <v>4.4999999999999998E-2</v>
          </cell>
          <cell r="Y881">
            <v>4.4999999999999998E-2</v>
          </cell>
          <cell r="Z881">
            <v>4.4999999999999998E-2</v>
          </cell>
          <cell r="AA881">
            <v>0.05</v>
          </cell>
          <cell r="AB881">
            <v>0.05</v>
          </cell>
          <cell r="AC881">
            <v>2.5000000000000001E-2</v>
          </cell>
          <cell r="AD881">
            <v>2.5000000000000001E-2</v>
          </cell>
          <cell r="AE881">
            <v>2.5000000000000001E-2</v>
          </cell>
          <cell r="AF881">
            <v>2.5000000000000001E-2</v>
          </cell>
          <cell r="AG881">
            <v>2.5000000000000001E-2</v>
          </cell>
          <cell r="AH881">
            <v>2.5000000000000001E-2</v>
          </cell>
          <cell r="AI881">
            <v>2.5000000000000001E-2</v>
          </cell>
        </row>
        <row r="882">
          <cell r="A882" t="str">
            <v>Gammal-KravKapKonsBuffert</v>
          </cell>
          <cell r="B882" t="str">
            <v xml:space="preserve">     varav: ska utgöras av kärnprimärkapital (i procentenheter)</v>
          </cell>
          <cell r="C882" t="str">
            <v>varav krav på kapitalkonserveringsbuffert, %</v>
          </cell>
          <cell r="L882">
            <v>2.5000000000000001E-2</v>
          </cell>
          <cell r="M882">
            <v>2.5000000000000001E-2</v>
          </cell>
          <cell r="N882">
            <v>2.5000000000000001E-2</v>
          </cell>
          <cell r="O882">
            <v>2.5000000000000001E-2</v>
          </cell>
          <cell r="P882">
            <v>2.5000000000000001E-2</v>
          </cell>
          <cell r="Q882">
            <v>2.5000000000000001E-2</v>
          </cell>
          <cell r="R882">
            <v>2.5000000000000001E-2</v>
          </cell>
          <cell r="S882">
            <v>2.5000000000000001E-2</v>
          </cell>
          <cell r="T882">
            <v>2.5000000000000001E-2</v>
          </cell>
          <cell r="U882">
            <v>2.5000000000000001E-2</v>
          </cell>
          <cell r="V882">
            <v>2.5000000000000001E-2</v>
          </cell>
          <cell r="W882">
            <v>2.5000000000000001E-2</v>
          </cell>
          <cell r="X882">
            <v>2.5000000000000001E-2</v>
          </cell>
          <cell r="Y882">
            <v>2.5000000000000001E-2</v>
          </cell>
          <cell r="Z882">
            <v>2.5000000000000001E-2</v>
          </cell>
          <cell r="AA882">
            <v>2.5000000000000001E-2</v>
          </cell>
          <cell r="AB882">
            <v>2.5000000000000001E-2</v>
          </cell>
          <cell r="AC882">
            <v>2.5000000000000001E-2</v>
          </cell>
          <cell r="AD882">
            <v>2.5000000000000001E-2</v>
          </cell>
          <cell r="AE882">
            <v>2.5000000000000001E-2</v>
          </cell>
          <cell r="AF882">
            <v>2.5000000000000001E-2</v>
          </cell>
          <cell r="AG882">
            <v>2.5000000000000001E-2</v>
          </cell>
          <cell r="AH882">
            <v>2.5000000000000001E-2</v>
          </cell>
          <cell r="AI882">
            <v>2.5000000000000001E-2</v>
          </cell>
        </row>
        <row r="883">
          <cell r="A883" t="str">
            <v>KravKontrcyklBuffert</v>
          </cell>
          <cell r="B883" t="str">
            <v>Ytterligare kapitalbaskrav för att hantera andra risker än risken för alltför låg bruttosoliditet (som en procentandel av det riskvägda exponeringsbeloppet)</v>
          </cell>
          <cell r="C883" t="str">
            <v>varav krav på kontracyklisk buffert, %</v>
          </cell>
          <cell r="K883">
            <v>-11000</v>
          </cell>
          <cell r="L883">
            <v>0.01</v>
          </cell>
          <cell r="M883">
            <v>0.01</v>
          </cell>
          <cell r="N883">
            <v>1.4999999999999999E-2</v>
          </cell>
          <cell r="O883">
            <v>1.4999999999999999E-2</v>
          </cell>
          <cell r="P883">
            <v>1.4999999999999999E-2</v>
          </cell>
          <cell r="Q883">
            <v>0.02</v>
          </cell>
          <cell r="R883">
            <v>0.02</v>
          </cell>
          <cell r="S883">
            <v>0.02</v>
          </cell>
          <cell r="T883">
            <v>0.02</v>
          </cell>
          <cell r="U883">
            <v>0.02</v>
          </cell>
          <cell r="V883">
            <v>0.02</v>
          </cell>
          <cell r="W883">
            <v>0.02</v>
          </cell>
          <cell r="X883">
            <v>0.02</v>
          </cell>
          <cell r="Y883">
            <v>0.02</v>
          </cell>
          <cell r="Z883">
            <v>0.02</v>
          </cell>
          <cell r="AA883">
            <v>2.5000000000000001E-2</v>
          </cell>
          <cell r="AB883">
            <v>2.5000000000000001E-2</v>
          </cell>
          <cell r="AC883">
            <v>0</v>
          </cell>
          <cell r="AD883">
            <v>0</v>
          </cell>
          <cell r="AE883">
            <v>0</v>
          </cell>
          <cell r="AF883">
            <v>0</v>
          </cell>
          <cell r="AG883">
            <v>0</v>
          </cell>
          <cell r="AH883">
            <v>0</v>
          </cell>
          <cell r="AI883">
            <v>0</v>
          </cell>
        </row>
        <row r="884">
          <cell r="A884" t="str">
            <v>KapitalkravInklBuffert'</v>
          </cell>
          <cell r="B884" t="str">
            <v>Totala kapitalbaskrav för översyns- och utvärderingsprocessen (i %)</v>
          </cell>
          <cell r="C884" t="str">
            <v>Totalt kapitalkrav inklusive buffertkrav, %</v>
          </cell>
          <cell r="L884">
            <v>0.115</v>
          </cell>
          <cell r="M884">
            <v>0.115</v>
          </cell>
          <cell r="N884">
            <v>0.12</v>
          </cell>
          <cell r="O884">
            <v>0.12</v>
          </cell>
          <cell r="P884">
            <v>0.12</v>
          </cell>
          <cell r="Q884">
            <v>0.125</v>
          </cell>
          <cell r="R884">
            <v>0.125</v>
          </cell>
          <cell r="S884">
            <v>0.125</v>
          </cell>
          <cell r="T884">
            <v>0.125</v>
          </cell>
          <cell r="U884">
            <v>0.125</v>
          </cell>
          <cell r="V884">
            <v>0.125</v>
          </cell>
          <cell r="W884">
            <v>0.125</v>
          </cell>
          <cell r="X884">
            <v>0.125</v>
          </cell>
          <cell r="Y884">
            <v>0.125</v>
          </cell>
          <cell r="Z884">
            <v>0.125</v>
          </cell>
          <cell r="AA884">
            <v>0.13</v>
          </cell>
          <cell r="AB884">
            <v>0.13</v>
          </cell>
          <cell r="AC884">
            <v>0.105</v>
          </cell>
          <cell r="AD884">
            <v>0.105</v>
          </cell>
          <cell r="AE884">
            <v>0.105</v>
          </cell>
          <cell r="AF884">
            <v>613960.57499999995</v>
          </cell>
          <cell r="AG884">
            <v>610064.24</v>
          </cell>
          <cell r="AH884">
            <v>663848.53799999994</v>
          </cell>
          <cell r="AI884">
            <v>0.105</v>
          </cell>
        </row>
        <row r="885">
          <cell r="A885" t="str">
            <v>KärnprimkapBuffertkr</v>
          </cell>
          <cell r="B885" t="str">
            <v>Kombinerat buffertkrav och samlat kapitalkrav (som en procentandel av det riskvägda exponeringsbeloppet)</v>
          </cell>
          <cell r="C885" t="str">
            <v>Kärnprimärkapital tillgängligt för buffertkrav, %</v>
          </cell>
          <cell r="L885">
            <v>0.11799999999999999</v>
          </cell>
          <cell r="M885">
            <v>0.114</v>
          </cell>
          <cell r="N885">
            <v>0.107</v>
          </cell>
          <cell r="O885">
            <v>0.13</v>
          </cell>
          <cell r="P885">
            <v>0.13400000000000001</v>
          </cell>
          <cell r="Q885">
            <v>0.126</v>
          </cell>
          <cell r="R885">
            <v>0.11799999999999999</v>
          </cell>
          <cell r="S885">
            <v>0.123</v>
          </cell>
          <cell r="T885">
            <v>0.112</v>
          </cell>
          <cell r="U885">
            <v>0.11799999999999999</v>
          </cell>
          <cell r="V885">
            <v>0.111</v>
          </cell>
          <cell r="W885">
            <v>0.13200000000000001</v>
          </cell>
          <cell r="X885">
            <v>0.13100000000000001</v>
          </cell>
          <cell r="Y885">
            <v>0.115</v>
          </cell>
          <cell r="Z885">
            <v>0.109</v>
          </cell>
          <cell r="AA885">
            <v>0.14199999999999999</v>
          </cell>
          <cell r="AB885">
            <v>0.124</v>
          </cell>
          <cell r="AC885">
            <v>0.12777172804746001</v>
          </cell>
          <cell r="AD885">
            <v>0.117625928692818</v>
          </cell>
          <cell r="AE885">
            <v>0.13439962743591966</v>
          </cell>
          <cell r="AF885">
            <v>0</v>
          </cell>
          <cell r="AG885">
            <v>0.15872019612044</v>
          </cell>
          <cell r="AH885">
            <v>0</v>
          </cell>
          <cell r="AI885">
            <v>0</v>
          </cell>
        </row>
        <row r="886">
          <cell r="A886" t="str">
            <v>Tröskelvärde</v>
          </cell>
          <cell r="B886" t="str">
            <v>Kapitalkonserveringsbuffert (i %)</v>
          </cell>
          <cell r="C886" t="str">
            <v>Institutets direkta och indriekta innehav av kärnprimärkapitalinstrument i enheter i den finansiella sektorn i vilka institutet har en väsentlig investering (belopp under tröskelvärdet på 10%, netto efter godtagbara korta positioner)</v>
          </cell>
          <cell r="L886">
            <v>3</v>
          </cell>
          <cell r="M886">
            <v>5</v>
          </cell>
          <cell r="N886">
            <v>1</v>
          </cell>
          <cell r="O886">
            <v>1.0680000000000001</v>
          </cell>
          <cell r="P886">
            <v>1</v>
          </cell>
          <cell r="Q886">
            <v>1</v>
          </cell>
          <cell r="R886">
            <v>1</v>
          </cell>
          <cell r="S886">
            <v>1</v>
          </cell>
          <cell r="T886">
            <v>1</v>
          </cell>
          <cell r="U886">
            <v>1</v>
          </cell>
          <cell r="V886">
            <v>248.07499999999999</v>
          </cell>
          <cell r="W886"/>
          <cell r="X886">
            <v>39022000</v>
          </cell>
          <cell r="Y886">
            <v>40495590.287</v>
          </cell>
          <cell r="Z886">
            <v>41127994.526000001</v>
          </cell>
          <cell r="AA886">
            <v>40868120.104000002</v>
          </cell>
          <cell r="AB886">
            <v>141533.12899999999</v>
          </cell>
          <cell r="AC886">
            <v>4858.7503199999992</v>
          </cell>
          <cell r="AD886">
            <v>6629.3088799999996</v>
          </cell>
          <cell r="AE886">
            <v>6662.5595200000007</v>
          </cell>
          <cell r="AF886">
            <v>245733.87599999999</v>
          </cell>
          <cell r="AG886">
            <v>244171.848</v>
          </cell>
          <cell r="AH886">
            <v>9525.6124</v>
          </cell>
          <cell r="AI886">
            <v>8391.147359999999</v>
          </cell>
        </row>
        <row r="887">
          <cell r="A887" t="str">
            <v>BeloppMarknadsrisk</v>
          </cell>
          <cell r="B887" t="str">
            <v>Konserveringsbuffert på grund av makrotillsynsrisker eller systemrisker identifierade på medlemsstatsnivå (i %)</v>
          </cell>
          <cell r="C887" t="str">
            <v>Marknadsrisk (positionsrisk)</v>
          </cell>
          <cell r="L887">
            <v>499</v>
          </cell>
          <cell r="M887">
            <v>503</v>
          </cell>
          <cell r="N887">
            <v>8000</v>
          </cell>
          <cell r="O887">
            <v>11220</v>
          </cell>
          <cell r="P887">
            <v>10600</v>
          </cell>
          <cell r="Q887">
            <v>22000</v>
          </cell>
          <cell r="R887">
            <v>37000</v>
          </cell>
          <cell r="S887">
            <v>37000</v>
          </cell>
          <cell r="T887">
            <v>3000</v>
          </cell>
          <cell r="U887">
            <v>1000</v>
          </cell>
          <cell r="V887">
            <v>720</v>
          </cell>
          <cell r="W887">
            <v>1268.9749999999999</v>
          </cell>
          <cell r="X887">
            <v>1045.7</v>
          </cell>
          <cell r="Y887">
            <v>681.625</v>
          </cell>
          <cell r="Z887">
            <v>2068.1999999999998</v>
          </cell>
          <cell r="AA887">
            <v>3259.5</v>
          </cell>
          <cell r="AB887">
            <v>171.7</v>
          </cell>
          <cell r="AC887">
            <v>503.67500000000001</v>
          </cell>
          <cell r="AD887">
            <v>152.85000000000002</v>
          </cell>
          <cell r="AE887">
            <v>17.75</v>
          </cell>
          <cell r="AF887">
            <v>13761.25</v>
          </cell>
          <cell r="AG887">
            <v>340.375</v>
          </cell>
          <cell r="AH887">
            <v>2720.0250000000001</v>
          </cell>
          <cell r="AI887">
            <v>175.85</v>
          </cell>
        </row>
        <row r="888">
          <cell r="A888" t="str">
            <v>TotKap</v>
          </cell>
          <cell r="B888" t="str">
            <v>Kombinerat buffertkrav och samlat kapitalkrav (som en procentandel av det riskvägda exponeringsbeloppet)</v>
          </cell>
          <cell r="C888" t="str">
            <v>Total kapitalbas</v>
          </cell>
          <cell r="E888">
            <v>0</v>
          </cell>
          <cell r="F888">
            <v>0</v>
          </cell>
          <cell r="G888">
            <v>0</v>
          </cell>
          <cell r="H888">
            <v>0</v>
          </cell>
          <cell r="I888">
            <v>0</v>
          </cell>
          <cell r="J888">
            <v>0</v>
          </cell>
          <cell r="K888">
            <v>0</v>
          </cell>
          <cell r="L888">
            <v>3</v>
          </cell>
          <cell r="M888">
            <v>5</v>
          </cell>
          <cell r="N888">
            <v>1</v>
          </cell>
          <cell r="O888">
            <v>1.0680000000000001</v>
          </cell>
          <cell r="P888">
            <v>1</v>
          </cell>
          <cell r="Q888">
            <v>1</v>
          </cell>
          <cell r="R888">
            <v>1</v>
          </cell>
          <cell r="S888">
            <v>1</v>
          </cell>
          <cell r="T888">
            <v>1</v>
          </cell>
          <cell r="U888">
            <v>1</v>
          </cell>
          <cell r="V888">
            <v>248.07499999999999</v>
          </cell>
          <cell r="W888">
            <v>1</v>
          </cell>
          <cell r="X888">
            <v>2553.3000000000002</v>
          </cell>
          <cell r="Y888">
            <v>0</v>
          </cell>
          <cell r="Z888">
            <v>0</v>
          </cell>
          <cell r="AA888">
            <v>0</v>
          </cell>
          <cell r="AB888">
            <v>1490451.9117499997</v>
          </cell>
          <cell r="AC888">
            <v>-106752.18555000002</v>
          </cell>
          <cell r="AD888">
            <v>-100864.62990000001</v>
          </cell>
          <cell r="AE888">
            <v>1598159.8627899999</v>
          </cell>
          <cell r="AF888">
            <v>2427416.1569999997</v>
          </cell>
          <cell r="AG888">
            <v>2410234.0453199996</v>
          </cell>
          <cell r="AH888">
            <v>2646927.2910000002</v>
          </cell>
          <cell r="AI888">
            <v>2799243.8960000002</v>
          </cell>
        </row>
        <row r="889">
          <cell r="A889" t="str">
            <v>KapitalkravKonSitNeg</v>
          </cell>
          <cell r="B889" t="str">
            <v>Systemriskbuffert (i %)</v>
          </cell>
          <cell r="C889" t="str">
            <v>Minimikapitalkrav (8%)</v>
          </cell>
          <cell r="E889">
            <v>0</v>
          </cell>
          <cell r="F889">
            <v>0</v>
          </cell>
          <cell r="G889">
            <v>0</v>
          </cell>
          <cell r="H889">
            <v>0</v>
          </cell>
          <cell r="I889">
            <v>0</v>
          </cell>
          <cell r="J889">
            <v>0</v>
          </cell>
          <cell r="K889">
            <v>0</v>
          </cell>
          <cell r="L889">
            <v>3924897</v>
          </cell>
          <cell r="M889">
            <v>4156713</v>
          </cell>
          <cell r="N889">
            <v>4673572</v>
          </cell>
          <cell r="O889">
            <v>4345509.4581000004</v>
          </cell>
          <cell r="P889">
            <v>4609431.9249999998</v>
          </cell>
          <cell r="Q889">
            <v>4815001</v>
          </cell>
          <cell r="R889">
            <v>4969001</v>
          </cell>
          <cell r="S889">
            <v>5247601</v>
          </cell>
          <cell r="T889">
            <v>451002</v>
          </cell>
          <cell r="U889">
            <v>472402</v>
          </cell>
          <cell r="V889">
            <v>484642.73600000003</v>
          </cell>
          <cell r="W889">
            <v>499002</v>
          </cell>
          <cell r="X889">
            <v>511608.00100000011</v>
          </cell>
          <cell r="Y889">
            <v>575461.10547999991</v>
          </cell>
          <cell r="Z889">
            <v>600304.05859999999</v>
          </cell>
          <cell r="AA889">
            <v>610893.68531999993</v>
          </cell>
          <cell r="AB889">
            <v>669397.40191999997</v>
          </cell>
          <cell r="AC889">
            <v>648730.63287999982</v>
          </cell>
          <cell r="AD889">
            <v>693058.92920000013</v>
          </cell>
          <cell r="AE889">
            <v>682027.10200000007</v>
          </cell>
          <cell r="AF889">
            <v>796558.27936000004</v>
          </cell>
          <cell r="AG889">
            <v>807718.52040000004</v>
          </cell>
          <cell r="AH889">
            <v>847861.11488000001</v>
          </cell>
          <cell r="AI889">
            <v>856255.11744000018</v>
          </cell>
        </row>
        <row r="890">
          <cell r="A890" t="str">
            <v>BuffertkravKonSit</v>
          </cell>
          <cell r="B890" t="str">
            <v>Buffert för globalt systemviktigt institut (i %)</v>
          </cell>
          <cell r="C890" t="str">
            <v>Kombinerade buffertkravet</v>
          </cell>
          <cell r="J890"/>
          <cell r="L890">
            <v>994781</v>
          </cell>
          <cell r="M890">
            <v>994781</v>
          </cell>
          <cell r="N890">
            <v>994781</v>
          </cell>
          <cell r="O890">
            <v>994781</v>
          </cell>
          <cell r="P890">
            <v>1162486.875</v>
          </cell>
          <cell r="Q890">
            <v>1162000</v>
          </cell>
          <cell r="R890">
            <v>1162000</v>
          </cell>
          <cell r="S890">
            <v>1162000</v>
          </cell>
          <cell r="T890">
            <v>1410100</v>
          </cell>
          <cell r="U890">
            <v>1410000</v>
          </cell>
          <cell r="V890">
            <v>1410316.875</v>
          </cell>
          <cell r="W890">
            <v>1410316.875</v>
          </cell>
          <cell r="X890">
            <v>1598605.9129999999</v>
          </cell>
          <cell r="Y890">
            <v>1598605.9129999999</v>
          </cell>
          <cell r="Z890">
            <v>1598605.9129999999</v>
          </cell>
          <cell r="AA890">
            <v>1598605.9130000002</v>
          </cell>
          <cell r="AB890">
            <v>-418373.3762</v>
          </cell>
          <cell r="AC890">
            <v>1448536.0379999999</v>
          </cell>
          <cell r="AD890">
            <v>1448536.0379999999</v>
          </cell>
          <cell r="AE890">
            <v>213133.46937499999</v>
          </cell>
          <cell r="AF890">
            <v>248924.46229999996</v>
          </cell>
          <cell r="AG890">
            <v>252412.03762499997</v>
          </cell>
          <cell r="AH890">
            <v>264956.59840000002</v>
          </cell>
          <cell r="AI890">
            <v>267579.7242</v>
          </cell>
        </row>
        <row r="891">
          <cell r="A891" t="str">
            <v>TillkPelare2krav</v>
          </cell>
          <cell r="B891" t="str">
            <v>Buffert för andra systemviktiga institut (i %)</v>
          </cell>
          <cell r="C891" t="str">
            <v>Det särskilda kapitalbaskravet (Pelare 2)</v>
          </cell>
          <cell r="E891">
            <v>0</v>
          </cell>
          <cell r="F891">
            <v>0</v>
          </cell>
          <cell r="G891">
            <v>0</v>
          </cell>
          <cell r="H891">
            <v>0</v>
          </cell>
          <cell r="I891">
            <v>0</v>
          </cell>
          <cell r="J891">
            <v>0</v>
          </cell>
          <cell r="K891">
            <v>0</v>
          </cell>
          <cell r="L891">
            <v>-11000</v>
          </cell>
          <cell r="M891">
            <v>-11000</v>
          </cell>
          <cell r="N891">
            <v>-47000</v>
          </cell>
          <cell r="O891">
            <v>-47000</v>
          </cell>
          <cell r="P891">
            <v>-35000</v>
          </cell>
          <cell r="Q891">
            <v>-39000</v>
          </cell>
          <cell r="R891">
            <v>-38700</v>
          </cell>
          <cell r="S891">
            <v>-40000</v>
          </cell>
          <cell r="T891">
            <v>-80800</v>
          </cell>
          <cell r="U891">
            <v>-62300</v>
          </cell>
          <cell r="V891">
            <v>-70196</v>
          </cell>
          <cell r="W891">
            <v>-79309.721999999994</v>
          </cell>
          <cell r="X891">
            <v>-82594.019</v>
          </cell>
          <cell r="Y891">
            <v>-114396.162582256</v>
          </cell>
          <cell r="Z891">
            <v>-119344.53</v>
          </cell>
          <cell r="AA891">
            <v>-114623.886</v>
          </cell>
          <cell r="AB891">
            <v>-119932.644</v>
          </cell>
          <cell r="AC891">
            <v>8109132.9110000003</v>
          </cell>
          <cell r="AD891">
            <v>8663236.6150000002</v>
          </cell>
          <cell r="AE891">
            <v>127599.92</v>
          </cell>
          <cell r="AF891">
            <v>260000</v>
          </cell>
          <cell r="AG891">
            <v>288800.56900000002</v>
          </cell>
          <cell r="AH891">
            <v>260000</v>
          </cell>
          <cell r="AI891">
            <v>260000</v>
          </cell>
        </row>
        <row r="892">
          <cell r="A892" t="str">
            <v>VägledP2</v>
          </cell>
          <cell r="B892" t="str">
            <v>Kombinerat buffertkrav (i %)</v>
          </cell>
          <cell r="C892" t="str">
            <v>Pelare 2-vägledning</v>
          </cell>
          <cell r="L892">
            <v>0.16300000000000001</v>
          </cell>
          <cell r="M892">
            <v>0.159</v>
          </cell>
          <cell r="N892">
            <v>0.152</v>
          </cell>
          <cell r="O892">
            <v>0.17499999999999999</v>
          </cell>
          <cell r="P892">
            <v>0.17899999999999999</v>
          </cell>
          <cell r="Q892">
            <v>0.17100000000000001</v>
          </cell>
          <cell r="R892">
            <v>0.16300000000000001</v>
          </cell>
          <cell r="S892">
            <v>0.16800000000000001</v>
          </cell>
          <cell r="T892">
            <v>0.157</v>
          </cell>
          <cell r="U892">
            <v>0.16300000000000001</v>
          </cell>
          <cell r="V892">
            <v>0.156</v>
          </cell>
          <cell r="W892">
            <v>0.17699999999999999</v>
          </cell>
          <cell r="X892">
            <v>0.17599999999999999</v>
          </cell>
          <cell r="Y892">
            <v>0.16</v>
          </cell>
          <cell r="Z892">
            <v>0.154</v>
          </cell>
          <cell r="AA892">
            <v>0.187</v>
          </cell>
          <cell r="AB892">
            <v>60482.065280000003</v>
          </cell>
          <cell r="AC892">
            <v>33473.575519999999</v>
          </cell>
          <cell r="AD892">
            <v>51609.670239999999</v>
          </cell>
          <cell r="AE892">
            <v>43939.717039999996</v>
          </cell>
          <cell r="AF892">
            <v>60296.196479999999</v>
          </cell>
          <cell r="AG892">
            <v>57138.568960000004</v>
          </cell>
          <cell r="AH892">
            <v>74965.406080000015</v>
          </cell>
          <cell r="AI892">
            <v>72483.848800000007</v>
          </cell>
        </row>
        <row r="893">
          <cell r="A893" t="str">
            <v>SummaKravKonSit</v>
          </cell>
          <cell r="B893" t="str">
            <v>Samlade kapitalkrav (i %)</v>
          </cell>
          <cell r="C893" t="str">
            <v>Summa riskbaserat kapitalkrav</v>
          </cell>
          <cell r="L893">
            <v>0.183</v>
          </cell>
          <cell r="M893">
            <v>0.17899999999999999</v>
          </cell>
          <cell r="N893">
            <v>0.17199999999999999</v>
          </cell>
          <cell r="O893">
            <v>0.19500000000000001</v>
          </cell>
          <cell r="P893">
            <v>0.19900000000000001</v>
          </cell>
          <cell r="Q893">
            <v>0.191</v>
          </cell>
          <cell r="R893">
            <v>0.183</v>
          </cell>
          <cell r="S893">
            <v>0.187</v>
          </cell>
          <cell r="T893">
            <v>0.17499999999999999</v>
          </cell>
          <cell r="U893">
            <v>0.17599999999999999</v>
          </cell>
          <cell r="V893">
            <v>0.16900000000000001</v>
          </cell>
          <cell r="W893">
            <v>0.189</v>
          </cell>
          <cell r="X893">
            <v>0.188</v>
          </cell>
          <cell r="Y893">
            <v>0.17100000000000001</v>
          </cell>
          <cell r="Z893">
            <v>0.16600000000000001</v>
          </cell>
          <cell r="AA893">
            <v>0.19700000000000001</v>
          </cell>
          <cell r="AB893">
            <v>131091.38171999998</v>
          </cell>
          <cell r="AC893">
            <v>648730.63287999982</v>
          </cell>
          <cell r="AD893">
            <v>693058.92920000013</v>
          </cell>
          <cell r="AE893">
            <v>1022760.4913750001</v>
          </cell>
          <cell r="AF893">
            <v>1305482.7416600001</v>
          </cell>
          <cell r="AG893">
            <v>1348931.1270249998</v>
          </cell>
          <cell r="AH893">
            <v>1372817.71328</v>
          </cell>
          <cell r="AI893">
            <v>1383834.8416400002</v>
          </cell>
        </row>
        <row r="894">
          <cell r="A894" t="str">
            <v>KapÖverskKonSit</v>
          </cell>
          <cell r="B894" t="str">
            <v>Tillgängligt kärnprimärkapital efter uppfyllande av de totala kapitalbaskraven för översyns- och utvärderingsprocessen (i %)</v>
          </cell>
          <cell r="C894" t="str">
            <v>Kapitalöverskott efter riskbaserat kapitalkrav</v>
          </cell>
          <cell r="L894">
            <v>234289.25060800003</v>
          </cell>
          <cell r="M894">
            <v>252913.94153200003</v>
          </cell>
          <cell r="N894">
            <v>293663</v>
          </cell>
          <cell r="O894">
            <v>267142.98749600002</v>
          </cell>
          <cell r="P894">
            <v>274907.52399999998</v>
          </cell>
          <cell r="Q894">
            <v>290000</v>
          </cell>
          <cell r="R894">
            <v>302000</v>
          </cell>
          <cell r="S894">
            <v>324000</v>
          </cell>
          <cell r="T894">
            <v>338000</v>
          </cell>
          <cell r="U894">
            <v>359200</v>
          </cell>
          <cell r="V894">
            <v>371739.94</v>
          </cell>
          <cell r="W894">
            <v>386000</v>
          </cell>
          <cell r="X894">
            <v>383634.87200000009</v>
          </cell>
          <cell r="Y894">
            <v>447570.63247999997</v>
          </cell>
          <cell r="Z894">
            <v>472216.10655999999</v>
          </cell>
          <cell r="AA894">
            <v>482738.01928000001</v>
          </cell>
          <cell r="AB894">
            <v>282748.48988000001</v>
          </cell>
          <cell r="AC894">
            <v>532804.51583999989</v>
          </cell>
          <cell r="AD894">
            <v>577156.73712000006</v>
          </cell>
          <cell r="AE894">
            <v>575399.37162500003</v>
          </cell>
          <cell r="AF894">
            <v>1121933.415</v>
          </cell>
          <cell r="AG894">
            <v>1061302.9179749999</v>
          </cell>
          <cell r="AH894">
            <v>1274109.5777199999</v>
          </cell>
          <cell r="AI894">
            <v>1415409.05436</v>
          </cell>
        </row>
        <row r="895">
          <cell r="A895" t="str">
            <v>kravInstitutsexp</v>
          </cell>
          <cell r="B895" t="str">
            <v>Nyckeltal Solo (Bank), MSEK</v>
          </cell>
          <cell r="C895" t="str">
            <v>varav exponeringar mot institut (riskvikt 20 %)</v>
          </cell>
          <cell r="L895">
            <v>79.790720000000007</v>
          </cell>
          <cell r="M895">
            <v>80.522559999999999</v>
          </cell>
          <cell r="N895">
            <v>1</v>
          </cell>
          <cell r="O895">
            <v>1.0680000000000001</v>
          </cell>
          <cell r="P895">
            <v>1.0680000000000001</v>
          </cell>
          <cell r="Q895">
            <v>1</v>
          </cell>
          <cell r="R895">
            <v>1</v>
          </cell>
          <cell r="S895">
            <v>1</v>
          </cell>
          <cell r="T895">
            <v>1</v>
          </cell>
          <cell r="U895">
            <v>1</v>
          </cell>
          <cell r="V895">
            <v>19.846</v>
          </cell>
          <cell r="W895">
            <v>1</v>
          </cell>
          <cell r="X895">
            <v>1</v>
          </cell>
          <cell r="Y895">
            <v>1</v>
          </cell>
          <cell r="Z895">
            <v>34.023040000000002</v>
          </cell>
          <cell r="AA895">
            <v>6.4330400000000001</v>
          </cell>
          <cell r="AB895">
            <v>28002.295760000001</v>
          </cell>
          <cell r="AC895">
            <v>26896.732320000003</v>
          </cell>
          <cell r="AD895">
            <v>29469.757920000004</v>
          </cell>
          <cell r="AE895">
            <v>13505.129199999999</v>
          </cell>
          <cell r="AF895">
            <v>35977.200879999997</v>
          </cell>
          <cell r="AG895">
            <v>43464.716560000001</v>
          </cell>
          <cell r="AH895">
            <v>37393.169280000002</v>
          </cell>
          <cell r="AI895">
            <v>38246.672720000002</v>
          </cell>
        </row>
        <row r="896">
          <cell r="A896" t="str">
            <v>kravFöretagsexp</v>
          </cell>
          <cell r="B896" t="str">
            <v>Tillgänglig kapitalbas (belopp)</v>
          </cell>
          <cell r="C896" t="str">
            <v>Bruttosoliditet</v>
          </cell>
          <cell r="X896">
            <v>1127876.0349999999</v>
          </cell>
          <cell r="Y896">
            <v>1149747.49</v>
          </cell>
          <cell r="Z896">
            <v>1155613.156</v>
          </cell>
          <cell r="AA896">
            <v>1426845.0120000001</v>
          </cell>
          <cell r="AB896">
            <v>5817.08392</v>
          </cell>
          <cell r="AC896">
            <v>4858.7503199999992</v>
          </cell>
          <cell r="AD896">
            <v>6629.3088799999996</v>
          </cell>
          <cell r="AE896">
            <v>6662.5595200000007</v>
          </cell>
          <cell r="AF896">
            <v>7545.6969600000011</v>
          </cell>
          <cell r="AG896">
            <v>6954.8554400000003</v>
          </cell>
          <cell r="AH896">
            <v>9525.6124</v>
          </cell>
          <cell r="AI896">
            <v>8391.147359999999</v>
          </cell>
        </row>
        <row r="897">
          <cell r="A897" t="str">
            <v>TotExpBruttoSolidgrad</v>
          </cell>
          <cell r="B897" t="str">
            <v>Bruttosoliditetsgrad (i %)</v>
          </cell>
          <cell r="C897" t="str">
            <v>Totalt exponeringsmått för bruttosoliditetsgrad</v>
          </cell>
          <cell r="L897">
            <v>79582.5</v>
          </cell>
          <cell r="M897">
            <v>79582.5</v>
          </cell>
          <cell r="N897">
            <v>79583</v>
          </cell>
          <cell r="O897">
            <v>79582.5</v>
          </cell>
          <cell r="P897">
            <v>92998.95</v>
          </cell>
          <cell r="Q897">
            <v>93000</v>
          </cell>
          <cell r="R897">
            <v>93000</v>
          </cell>
          <cell r="S897">
            <v>93000</v>
          </cell>
          <cell r="T897">
            <v>113000</v>
          </cell>
          <cell r="U897">
            <v>113200</v>
          </cell>
          <cell r="V897">
            <v>112825.35</v>
          </cell>
          <cell r="W897">
            <v>113000</v>
          </cell>
          <cell r="X897">
            <v>36405787.088</v>
          </cell>
          <cell r="Y897">
            <v>39022000</v>
          </cell>
          <cell r="Z897">
            <v>40495590.287</v>
          </cell>
          <cell r="AA897">
            <v>41127994.526000001</v>
          </cell>
          <cell r="AB897">
            <v>40868120.104000002</v>
          </cell>
          <cell r="AC897">
            <v>55899015.943999998</v>
          </cell>
          <cell r="AD897">
            <v>50575359.376999997</v>
          </cell>
          <cell r="AE897">
            <v>49687916.089000002</v>
          </cell>
          <cell r="AF897">
            <v>50031799.365999997</v>
          </cell>
          <cell r="AG897">
            <v>55739695.982999995</v>
          </cell>
          <cell r="AH897">
            <v>56074512.567000002</v>
          </cell>
          <cell r="AI897">
            <v>62363867.853</v>
          </cell>
        </row>
        <row r="898">
          <cell r="A898" t="str">
            <v>Primärkap</v>
          </cell>
          <cell r="B898" t="str">
            <v>Ytterligare kapitalbaskrav för att hantera risken för alltför låg bruttosoliditet (som en procentandel av det totala exponeringsmåttet)</v>
          </cell>
          <cell r="C898" t="str">
            <v>Primärkapital</v>
          </cell>
          <cell r="E898">
            <v>0</v>
          </cell>
          <cell r="F898">
            <v>0</v>
          </cell>
          <cell r="G898">
            <v>0</v>
          </cell>
          <cell r="H898">
            <v>0</v>
          </cell>
          <cell r="I898">
            <v>0</v>
          </cell>
          <cell r="J898">
            <v>0</v>
          </cell>
          <cell r="K898">
            <v>0</v>
          </cell>
          <cell r="L898">
            <v>313954.53532800003</v>
          </cell>
          <cell r="M898">
            <v>332577.39009200002</v>
          </cell>
          <cell r="N898">
            <v>373884</v>
          </cell>
          <cell r="O898">
            <v>347623.14653600007</v>
          </cell>
          <cell r="P898">
            <v>368760.82200000004</v>
          </cell>
          <cell r="Q898">
            <v>385001</v>
          </cell>
          <cell r="R898">
            <v>398001</v>
          </cell>
          <cell r="S898">
            <v>420001</v>
          </cell>
          <cell r="T898">
            <v>451002</v>
          </cell>
          <cell r="U898">
            <v>472402</v>
          </cell>
          <cell r="V898">
            <v>484642.73600000003</v>
          </cell>
          <cell r="W898">
            <v>499002</v>
          </cell>
          <cell r="X898">
            <v>1127876.0349999999</v>
          </cell>
          <cell r="Y898">
            <v>1149747.49</v>
          </cell>
          <cell r="Z898">
            <v>1155613.156</v>
          </cell>
          <cell r="AA898">
            <v>1426845.0120000001</v>
          </cell>
          <cell r="AB898">
            <v>1410632.25</v>
          </cell>
          <cell r="AC898">
            <v>1401028.906</v>
          </cell>
          <cell r="AD898">
            <v>1408866.9</v>
          </cell>
          <cell r="AE898">
            <v>1529442.6</v>
          </cell>
          <cell r="AF898">
            <v>2427416.1570000001</v>
          </cell>
          <cell r="AG898">
            <v>2410234.0449999999</v>
          </cell>
          <cell r="AH898">
            <v>2646927.2910000002</v>
          </cell>
          <cell r="AI898">
            <v>2799243.8960000002</v>
          </cell>
        </row>
        <row r="899">
          <cell r="A899" t="str">
            <v>BruttoSolidgrad</v>
          </cell>
          <cell r="B899" t="str">
            <v xml:space="preserve">Ytterligare kapitalbaskrav för att hantera risken för alltför låg bruttosoliditet (i %) </v>
          </cell>
          <cell r="C899" t="str">
            <v>Bruttosoliditetsgrad, %</v>
          </cell>
          <cell r="X899">
            <v>3.0980679864816549E-2</v>
          </cell>
          <cell r="Y899">
            <v>2.9464084106401518E-2</v>
          </cell>
          <cell r="Z899">
            <v>2.8536765307282802E-2</v>
          </cell>
          <cell r="AA899">
            <v>3.4692793277289205E-2</v>
          </cell>
          <cell r="AB899">
            <v>3.4516690427899892E-2</v>
          </cell>
          <cell r="AC899">
            <v>2.5063570124446554E-2</v>
          </cell>
          <cell r="AD899">
            <v>2.7856784753579153E-2</v>
          </cell>
          <cell r="AE899">
            <v>3.0780976953440613E-2</v>
          </cell>
          <cell r="AF899">
            <v>4.8517466646414362E-2</v>
          </cell>
          <cell r="AG899">
            <v>4.3240889683630414E-2</v>
          </cell>
          <cell r="AH899">
            <v>4.7203750328410773E-2</v>
          </cell>
          <cell r="AI899">
            <v>4.4885668454660209E-2</v>
          </cell>
        </row>
        <row r="900">
          <cell r="A900" t="str">
            <v>MinimikravPel1</v>
          </cell>
          <cell r="B900" t="str">
            <v xml:space="preserve">     varav: ska utgöras av kärnprimärkapital (i procentenheter)</v>
          </cell>
          <cell r="C900" t="str">
            <v>Minimikrav (Pelare 1)</v>
          </cell>
          <cell r="X900">
            <v>0.02</v>
          </cell>
          <cell r="Y900">
            <v>0.02</v>
          </cell>
          <cell r="Z900">
            <v>0.02</v>
          </cell>
          <cell r="AA900">
            <v>0.02</v>
          </cell>
          <cell r="AB900">
            <v>150280.07175999999</v>
          </cell>
          <cell r="AC900">
            <v>189163.46904000003</v>
          </cell>
          <cell r="AD900">
            <v>198536.13303999999</v>
          </cell>
          <cell r="AE900">
            <v>198501.83384000001</v>
          </cell>
          <cell r="AF900">
            <v>0</v>
          </cell>
          <cell r="AG900">
            <v>194504.35767999999</v>
          </cell>
          <cell r="AH900">
            <v>1682235.3770099999</v>
          </cell>
          <cell r="AI900">
            <v>1870916.03559</v>
          </cell>
        </row>
        <row r="901">
          <cell r="A901" t="str">
            <v>SärskiltkravP2</v>
          </cell>
          <cell r="B901" t="str">
            <v>Ytterligare kapitalbaskrav för att hantera risken för alltför låg bruttosoliditet (som en procentandel av det totala exponeringsmåttet)</v>
          </cell>
          <cell r="C901" t="str">
            <v>Det särskilda kapitalbaskravet (Pelare 2)</v>
          </cell>
          <cell r="L901">
            <v>0.16300000000000001</v>
          </cell>
          <cell r="M901">
            <v>0.159</v>
          </cell>
          <cell r="N901">
            <v>0.152</v>
          </cell>
          <cell r="O901">
            <v>0.17499999999999999</v>
          </cell>
          <cell r="P901">
            <v>0.17899999999999999</v>
          </cell>
          <cell r="Q901">
            <v>0.17100000000000001</v>
          </cell>
          <cell r="R901">
            <v>0.16300000000000001</v>
          </cell>
          <cell r="S901">
            <v>0.16800000000000001</v>
          </cell>
          <cell r="T901">
            <v>0.157</v>
          </cell>
          <cell r="U901">
            <v>0.16300000000000001</v>
          </cell>
          <cell r="V901">
            <v>0.156</v>
          </cell>
          <cell r="W901">
            <v>0.17699999999999999</v>
          </cell>
          <cell r="X901">
            <v>0.17599999999999999</v>
          </cell>
          <cell r="Y901">
            <v>0.16</v>
          </cell>
          <cell r="Z901">
            <v>0.154</v>
          </cell>
          <cell r="AA901">
            <v>0.187</v>
          </cell>
          <cell r="AB901">
            <v>28276.625840000001</v>
          </cell>
          <cell r="AC901">
            <v>28058.447999999997</v>
          </cell>
          <cell r="AD901">
            <v>28162.889199999998</v>
          </cell>
          <cell r="AE901">
            <v>28051.834399999996</v>
          </cell>
          <cell r="AF901">
            <v>49116.845999999998</v>
          </cell>
          <cell r="AG901">
            <v>48805.139200000005</v>
          </cell>
          <cell r="AH901">
            <v>53107.883040000001</v>
          </cell>
          <cell r="AI901">
            <v>55101.255600000004</v>
          </cell>
        </row>
        <row r="902">
          <cell r="A902" t="str">
            <v>BruttoSolidgradVägl</v>
          </cell>
          <cell r="B902" t="str">
            <v>Bruttosoliditetsbuffert och samlat bruttosoliditetskrav (som en procentandel av det totala exponeringsmåttet)</v>
          </cell>
          <cell r="C902" t="str">
            <v>Bruttosoliditetsvägledning</v>
          </cell>
          <cell r="L902">
            <v>0.16300000000000001</v>
          </cell>
          <cell r="M902">
            <v>0.159</v>
          </cell>
          <cell r="N902">
            <v>0.152</v>
          </cell>
          <cell r="O902">
            <v>0.17499999999999999</v>
          </cell>
          <cell r="P902">
            <v>0.17899999999999999</v>
          </cell>
          <cell r="Q902">
            <v>0.17100000000000001</v>
          </cell>
          <cell r="R902">
            <v>0.16300000000000001</v>
          </cell>
          <cell r="S902">
            <v>0.16800000000000001</v>
          </cell>
          <cell r="T902">
            <v>0.157</v>
          </cell>
          <cell r="U902">
            <v>0.16300000000000001</v>
          </cell>
          <cell r="V902">
            <v>0.156</v>
          </cell>
          <cell r="W902">
            <v>0.17699999999999999</v>
          </cell>
          <cell r="X902">
            <v>0.17599999999999999</v>
          </cell>
          <cell r="Y902">
            <v>0.16</v>
          </cell>
          <cell r="Z902">
            <v>0.154</v>
          </cell>
          <cell r="AA902">
            <v>0.187</v>
          </cell>
          <cell r="AB902">
            <v>60482.065280000003</v>
          </cell>
          <cell r="AC902">
            <v>33473.575519999999</v>
          </cell>
          <cell r="AD902">
            <v>51609.670239999999</v>
          </cell>
          <cell r="AE902">
            <v>43939.717039999996</v>
          </cell>
          <cell r="AF902">
            <v>60296.196479999999</v>
          </cell>
          <cell r="AG902">
            <v>57138.568960000004</v>
          </cell>
          <cell r="AH902">
            <v>0</v>
          </cell>
          <cell r="AI902">
            <v>0</v>
          </cell>
        </row>
        <row r="903">
          <cell r="A903" t="str">
            <v>SumBrottosoliditetskrav</v>
          </cell>
          <cell r="B903" t="str">
            <v>Krav på bruttosoliditetsbuffert (i %)</v>
          </cell>
          <cell r="C903" t="str">
            <v>Summa bruttosoliditetskrav (total lämplig kapitalbasnivå)</v>
          </cell>
          <cell r="L903">
            <v>0.183</v>
          </cell>
          <cell r="M903">
            <v>0.17899999999999999</v>
          </cell>
          <cell r="N903">
            <v>0.17199999999999999</v>
          </cell>
          <cell r="O903">
            <v>0.19500000000000001</v>
          </cell>
          <cell r="P903">
            <v>0.19900000000000001</v>
          </cell>
          <cell r="Q903">
            <v>0.191</v>
          </cell>
          <cell r="R903">
            <v>0.183</v>
          </cell>
          <cell r="S903">
            <v>0.187</v>
          </cell>
          <cell r="T903">
            <v>0.17499999999999999</v>
          </cell>
          <cell r="U903">
            <v>0.17599999999999999</v>
          </cell>
          <cell r="V903">
            <v>0.16900000000000001</v>
          </cell>
          <cell r="W903">
            <v>0.189</v>
          </cell>
          <cell r="X903">
            <v>0.188</v>
          </cell>
          <cell r="Y903">
            <v>0.17100000000000001</v>
          </cell>
          <cell r="Z903">
            <v>0.16600000000000001</v>
          </cell>
          <cell r="AA903">
            <v>0.19700000000000001</v>
          </cell>
          <cell r="AB903">
            <v>0.17799999999999999</v>
          </cell>
          <cell r="AC903">
            <v>0.18102317413107699</v>
          </cell>
          <cell r="AD903">
            <v>0.17073876805337601</v>
          </cell>
          <cell r="AE903">
            <v>0.18745998313715101</v>
          </cell>
          <cell r="AF903">
            <v>0</v>
          </cell>
          <cell r="AG903">
            <v>2.5000000000000001E-2</v>
          </cell>
          <cell r="AH903">
            <v>1682235.3770099999</v>
          </cell>
          <cell r="AI903">
            <v>1870916.03559</v>
          </cell>
        </row>
        <row r="904">
          <cell r="A904" t="str">
            <v>KapÖverskottEftBruttosoliditetskrav</v>
          </cell>
          <cell r="B904" t="str">
            <v>Samlat bruttosoliditetskrav (i %)</v>
          </cell>
          <cell r="C904" t="str">
            <v>Kapitalöverskott efter bruttosoliditetskrav</v>
          </cell>
          <cell r="L904">
            <v>2.9940000000000002</v>
          </cell>
          <cell r="M904">
            <v>0.42599999999999999</v>
          </cell>
          <cell r="N904">
            <v>637</v>
          </cell>
          <cell r="O904">
            <v>896.59104000000002</v>
          </cell>
          <cell r="P904">
            <v>853.28</v>
          </cell>
          <cell r="Q904">
            <v>2000</v>
          </cell>
          <cell r="R904">
            <v>3000</v>
          </cell>
          <cell r="S904">
            <v>3000</v>
          </cell>
          <cell r="T904">
            <v>1</v>
          </cell>
          <cell r="U904">
            <v>1</v>
          </cell>
          <cell r="V904">
            <v>57.6</v>
          </cell>
          <cell r="W904">
            <v>1</v>
          </cell>
          <cell r="X904">
            <v>83.656000000000006</v>
          </cell>
          <cell r="Y904">
            <v>1</v>
          </cell>
          <cell r="Z904">
            <v>165.45599999999999</v>
          </cell>
          <cell r="AA904">
            <v>260.76</v>
          </cell>
          <cell r="AB904">
            <v>13.736000000000001</v>
          </cell>
          <cell r="AC904">
            <v>40.293999999999997</v>
          </cell>
          <cell r="AD904">
            <v>12.228000000000002</v>
          </cell>
          <cell r="AE904">
            <v>1.42</v>
          </cell>
          <cell r="AF904">
            <v>2427416.1570000001</v>
          </cell>
          <cell r="AG904">
            <v>27.23</v>
          </cell>
          <cell r="AH904">
            <v>964691.91399000015</v>
          </cell>
          <cell r="AI904">
            <v>928327.86040999996</v>
          </cell>
        </row>
        <row r="905">
          <cell r="A905" t="str">
            <v>KravAvvecklingsrisk</v>
          </cell>
          <cell r="B905" t="str">
            <v>Likviditetstäckningskvot</v>
          </cell>
          <cell r="C905" t="str">
            <v>Avvecklingsrisk</v>
          </cell>
          <cell r="L905">
            <v>79.790720000000007</v>
          </cell>
          <cell r="M905">
            <v>80.522559999999999</v>
          </cell>
          <cell r="N905">
            <v>1</v>
          </cell>
          <cell r="O905">
            <v>1.0680000000000001</v>
          </cell>
          <cell r="P905">
            <v>1.0680000000000001</v>
          </cell>
          <cell r="Q905">
            <v>1</v>
          </cell>
          <cell r="R905">
            <v>1</v>
          </cell>
          <cell r="S905">
            <v>1</v>
          </cell>
          <cell r="T905">
            <v>1</v>
          </cell>
          <cell r="U905">
            <v>1</v>
          </cell>
          <cell r="V905">
            <v>19.846</v>
          </cell>
          <cell r="W905">
            <v>1</v>
          </cell>
          <cell r="X905">
            <v>1</v>
          </cell>
          <cell r="Y905">
            <v>1</v>
          </cell>
          <cell r="Z905">
            <v>34.023040000000002</v>
          </cell>
          <cell r="AA905">
            <v>6.4330400000000001</v>
          </cell>
          <cell r="AB905">
            <v>145.80104</v>
          </cell>
          <cell r="AC905">
            <v>2.94</v>
          </cell>
          <cell r="AD905">
            <v>0.65000000000000013</v>
          </cell>
          <cell r="AE905">
            <v>19.169999999999998</v>
          </cell>
          <cell r="AF905">
            <v>29.338000000000005</v>
          </cell>
          <cell r="AG905">
            <v>98.117999999999995</v>
          </cell>
          <cell r="AH905">
            <v>0.27599999999999997</v>
          </cell>
          <cell r="AI905">
            <v>20.19304</v>
          </cell>
        </row>
        <row r="906">
          <cell r="A906" t="str">
            <v>KravKVJR</v>
          </cell>
          <cell r="B906" t="str">
            <v>Totala högkvalitativa likvida tillgångar (viktat värde – genomsnitt)</v>
          </cell>
          <cell r="C906" t="str">
            <v>Kreditvärdighetsjusteringsrisk enligt schablonmetoden</v>
          </cell>
          <cell r="E906">
            <v>0</v>
          </cell>
          <cell r="F906">
            <v>0</v>
          </cell>
          <cell r="G906">
            <v>0</v>
          </cell>
          <cell r="H906">
            <v>0</v>
          </cell>
          <cell r="I906">
            <v>0</v>
          </cell>
          <cell r="J906">
            <v>0</v>
          </cell>
          <cell r="K906">
            <v>0</v>
          </cell>
          <cell r="L906">
            <v>0.115</v>
          </cell>
          <cell r="M906">
            <v>0.115</v>
          </cell>
          <cell r="N906">
            <v>0.12</v>
          </cell>
          <cell r="O906">
            <v>0.12</v>
          </cell>
          <cell r="P906">
            <v>0.12</v>
          </cell>
          <cell r="Q906">
            <v>0.125</v>
          </cell>
          <cell r="R906">
            <v>0.125</v>
          </cell>
          <cell r="S906">
            <v>0.125</v>
          </cell>
          <cell r="T906">
            <v>0.125</v>
          </cell>
          <cell r="U906">
            <v>0.125</v>
          </cell>
          <cell r="V906">
            <v>0.125</v>
          </cell>
          <cell r="W906">
            <v>0.125</v>
          </cell>
          <cell r="X906">
            <v>0.125</v>
          </cell>
          <cell r="Y906">
            <v>0.125</v>
          </cell>
          <cell r="Z906">
            <v>0.125</v>
          </cell>
          <cell r="AA906">
            <v>0.13</v>
          </cell>
          <cell r="AB906">
            <v>0</v>
          </cell>
          <cell r="AC906">
            <v>0</v>
          </cell>
          <cell r="AD906">
            <v>6.4310399999999994</v>
          </cell>
          <cell r="AE906">
            <v>4.4000000000000004E-2</v>
          </cell>
          <cell r="AF906">
            <v>3.9039999999999998E-2</v>
          </cell>
          <cell r="AG906">
            <v>7.9039999999999999E-2</v>
          </cell>
          <cell r="AH906">
            <v>0</v>
          </cell>
          <cell r="AI906">
            <v>0</v>
          </cell>
        </row>
        <row r="907">
          <cell r="A907" t="str">
            <v>KravOperativrisk</v>
          </cell>
          <cell r="B907" t="str">
            <v xml:space="preserve">Likviditetsutflöden – totalt viktat värde </v>
          </cell>
          <cell r="C907" t="str">
            <v>Nyckeltal Solo (Bank), MSEK</v>
          </cell>
          <cell r="L907">
            <v>79582.5</v>
          </cell>
          <cell r="M907">
            <v>79582.5</v>
          </cell>
          <cell r="N907">
            <v>79583</v>
          </cell>
          <cell r="O907">
            <v>79582.5</v>
          </cell>
          <cell r="P907">
            <v>92998.95</v>
          </cell>
          <cell r="Q907">
            <v>93000</v>
          </cell>
          <cell r="R907">
            <v>93000</v>
          </cell>
          <cell r="S907">
            <v>93000</v>
          </cell>
          <cell r="T907">
            <v>113000</v>
          </cell>
          <cell r="U907">
            <v>113200</v>
          </cell>
          <cell r="V907">
            <v>112825.35</v>
          </cell>
          <cell r="W907">
            <v>113000</v>
          </cell>
          <cell r="X907">
            <v>127888.473</v>
          </cell>
          <cell r="Y907">
            <v>127888.473</v>
          </cell>
          <cell r="Z907">
            <v>127888.473</v>
          </cell>
          <cell r="AA907">
            <v>127888.473</v>
          </cell>
          <cell r="AB907">
            <v>146854.16104000001</v>
          </cell>
          <cell r="AC907">
            <v>115882.88304</v>
          </cell>
          <cell r="AD907">
            <v>115882.88304</v>
          </cell>
          <cell r="AE907">
            <v>115882.88304</v>
          </cell>
          <cell r="AF907">
            <v>157803.00600000002</v>
          </cell>
          <cell r="AG907">
            <v>157803.00600000002</v>
          </cell>
          <cell r="AH907">
            <v>157803.00600000002</v>
          </cell>
          <cell r="AI907">
            <v>157803.00600000002</v>
          </cell>
        </row>
        <row r="908">
          <cell r="A908" t="str">
            <v>KapitalkravKonSit</v>
          </cell>
          <cell r="B908" t="str">
            <v>Likviditetstäckningskvot</v>
          </cell>
          <cell r="C908" t="str">
            <v>Tillgänglig kapitalbas (belopp)</v>
          </cell>
          <cell r="E908">
            <v>0</v>
          </cell>
          <cell r="F908">
            <v>0</v>
          </cell>
          <cell r="G908">
            <v>0</v>
          </cell>
          <cell r="H908">
            <v>0</v>
          </cell>
          <cell r="I908">
            <v>0</v>
          </cell>
          <cell r="J908">
            <v>0</v>
          </cell>
          <cell r="K908">
            <v>0</v>
          </cell>
          <cell r="L908">
            <v>313954.53532800003</v>
          </cell>
          <cell r="M908">
            <v>332577.39009200002</v>
          </cell>
          <cell r="N908">
            <v>373884</v>
          </cell>
          <cell r="O908">
            <v>347623.14653600007</v>
          </cell>
          <cell r="P908">
            <v>368760.82200000004</v>
          </cell>
          <cell r="Q908">
            <v>385001</v>
          </cell>
          <cell r="R908">
            <v>398001</v>
          </cell>
          <cell r="S908">
            <v>420001</v>
          </cell>
          <cell r="T908">
            <v>451002</v>
          </cell>
          <cell r="U908">
            <v>472402</v>
          </cell>
          <cell r="V908">
            <v>484642.73600000003</v>
          </cell>
          <cell r="W908">
            <v>499002</v>
          </cell>
          <cell r="X908">
            <v>511608.00100000011</v>
          </cell>
          <cell r="Y908">
            <v>575461.10547999991</v>
          </cell>
          <cell r="Z908">
            <v>600304.05859999999</v>
          </cell>
          <cell r="AA908">
            <v>610893.68531999993</v>
          </cell>
          <cell r="AB908">
            <v>669397.40191999997</v>
          </cell>
          <cell r="AC908">
            <v>648730.63287999982</v>
          </cell>
          <cell r="AD908">
            <v>693058.92920000013</v>
          </cell>
          <cell r="AE908">
            <v>682027.10200000007</v>
          </cell>
          <cell r="AF908">
            <v>796558.27936000004</v>
          </cell>
          <cell r="AG908">
            <v>807718.52040000004</v>
          </cell>
          <cell r="AH908">
            <v>847861.11488000001</v>
          </cell>
          <cell r="AI908">
            <v>856255.11744000018</v>
          </cell>
        </row>
        <row r="909">
          <cell r="A909" t="str">
            <v>KärnPrimKapSolo</v>
          </cell>
          <cell r="B909" t="str">
            <v>Totala nettolikviditetsutflöden (justerat värde)</v>
          </cell>
          <cell r="C909" t="str">
            <v>Kärnprimärkapital</v>
          </cell>
          <cell r="L909">
            <v>0.16300000000000001</v>
          </cell>
          <cell r="M909">
            <v>0.159</v>
          </cell>
          <cell r="N909">
            <v>0.152</v>
          </cell>
          <cell r="O909">
            <v>0.17499999999999999</v>
          </cell>
          <cell r="P909">
            <v>0.17899999999999999</v>
          </cell>
          <cell r="Q909">
            <v>0.17100000000000001</v>
          </cell>
          <cell r="R909">
            <v>0.16300000000000001</v>
          </cell>
          <cell r="S909">
            <v>0.16800000000000001</v>
          </cell>
          <cell r="T909">
            <v>0.157</v>
          </cell>
          <cell r="U909">
            <v>0.16300000000000001</v>
          </cell>
          <cell r="V909">
            <v>0.156</v>
          </cell>
          <cell r="W909">
            <v>0.17699999999999999</v>
          </cell>
          <cell r="X909">
            <v>0.06</v>
          </cell>
          <cell r="Y909">
            <v>0.06</v>
          </cell>
          <cell r="Z909">
            <v>0.06</v>
          </cell>
          <cell r="AA909">
            <v>0.06</v>
          </cell>
          <cell r="AB909">
            <v>0.06</v>
          </cell>
          <cell r="AC909">
            <v>0.06</v>
          </cell>
          <cell r="AD909">
            <v>1260475.6440000001</v>
          </cell>
          <cell r="AE909">
            <v>1279191.351</v>
          </cell>
          <cell r="AF909">
            <v>2131997.9910000004</v>
          </cell>
          <cell r="AG909">
            <v>2116241.9850000003</v>
          </cell>
          <cell r="AH909">
            <v>0</v>
          </cell>
          <cell r="AI909">
            <v>1279191.351</v>
          </cell>
        </row>
        <row r="910">
          <cell r="A910" t="str">
            <v>PrimKapSolo</v>
          </cell>
          <cell r="B910" t="str">
            <v>Likviditetstäckningskvot (i %)</v>
          </cell>
          <cell r="C910" t="str">
            <v xml:space="preserve">Primärkapital </v>
          </cell>
          <cell r="L910">
            <v>0.16300000000000001</v>
          </cell>
          <cell r="M910">
            <v>0.159</v>
          </cell>
          <cell r="N910">
            <v>0.152</v>
          </cell>
          <cell r="O910">
            <v>0.17499999999999999</v>
          </cell>
          <cell r="P910">
            <v>0.17899999999999999</v>
          </cell>
          <cell r="Q910">
            <v>0.17100000000000001</v>
          </cell>
          <cell r="R910">
            <v>0.16300000000000001</v>
          </cell>
          <cell r="S910">
            <v>0.16800000000000001</v>
          </cell>
          <cell r="T910">
            <v>0.157</v>
          </cell>
          <cell r="U910">
            <v>0.16300000000000001</v>
          </cell>
          <cell r="V910">
            <v>0.156</v>
          </cell>
          <cell r="W910">
            <v>0.17699999999999999</v>
          </cell>
          <cell r="X910">
            <v>0.02</v>
          </cell>
          <cell r="Y910">
            <v>0.02</v>
          </cell>
          <cell r="Z910">
            <v>0.02</v>
          </cell>
          <cell r="AA910">
            <v>0.02</v>
          </cell>
          <cell r="AB910">
            <v>0.02</v>
          </cell>
          <cell r="AC910">
            <v>0.02</v>
          </cell>
          <cell r="AD910">
            <v>1260475.6440000001</v>
          </cell>
          <cell r="AE910">
            <v>1279191.351</v>
          </cell>
          <cell r="AF910">
            <v>2131997.9910000004</v>
          </cell>
          <cell r="AG910">
            <v>2116241.9850000003</v>
          </cell>
          <cell r="AH910">
            <v>0.08</v>
          </cell>
          <cell r="AI910">
            <v>1279191.351</v>
          </cell>
        </row>
        <row r="911">
          <cell r="A911" t="str">
            <v>TotalKapSolo</v>
          </cell>
          <cell r="B911" t="str">
            <v>Stabil nettofinansieringskvot</v>
          </cell>
          <cell r="C911" t="str">
            <v xml:space="preserve">Totalt kapital </v>
          </cell>
          <cell r="L911">
            <v>0.16300000000000001</v>
          </cell>
          <cell r="M911">
            <v>0.159</v>
          </cell>
          <cell r="N911">
            <v>0.152</v>
          </cell>
          <cell r="O911">
            <v>0.17499999999999999</v>
          </cell>
          <cell r="P911">
            <v>0.17899999999999999</v>
          </cell>
          <cell r="Q911">
            <v>0.17100000000000001</v>
          </cell>
          <cell r="R911">
            <v>0.16300000000000001</v>
          </cell>
          <cell r="S911">
            <v>0.16800000000000001</v>
          </cell>
          <cell r="T911">
            <v>0.157</v>
          </cell>
          <cell r="U911">
            <v>0.16300000000000001</v>
          </cell>
          <cell r="V911">
            <v>0.156</v>
          </cell>
          <cell r="W911">
            <v>0.17699999999999999</v>
          </cell>
          <cell r="X911">
            <v>0.17599999999999999</v>
          </cell>
          <cell r="Y911">
            <v>0.16</v>
          </cell>
          <cell r="Z911">
            <v>0.154</v>
          </cell>
          <cell r="AA911">
            <v>0.187</v>
          </cell>
          <cell r="AB911">
            <v>0.16900000000000001</v>
          </cell>
          <cell r="AC911">
            <v>0.17277172804745999</v>
          </cell>
          <cell r="AD911">
            <v>1360390.8690000002</v>
          </cell>
          <cell r="AE911">
            <v>1379157.4410000001</v>
          </cell>
          <cell r="AF911">
            <v>2131997.9910000004</v>
          </cell>
          <cell r="AG911">
            <v>2116241.9850000003</v>
          </cell>
          <cell r="AH911">
            <v>0</v>
          </cell>
          <cell r="AI911">
            <v>1379157.4410000001</v>
          </cell>
        </row>
        <row r="912">
          <cell r="A912" t="str">
            <v>PrimKapRel</v>
          </cell>
          <cell r="B912" t="str">
            <v>Total tillgänglig stabil finansiering</v>
          </cell>
          <cell r="C912" t="str">
            <v>Riskvägda exponeringsbelopp</v>
          </cell>
          <cell r="L912">
            <v>0.16300000000000001</v>
          </cell>
          <cell r="M912">
            <v>0.159</v>
          </cell>
          <cell r="N912">
            <v>0.152</v>
          </cell>
          <cell r="O912">
            <v>0.17499999999999999</v>
          </cell>
          <cell r="P912">
            <v>0.17899999999999999</v>
          </cell>
          <cell r="Q912">
            <v>0.17100000000000001</v>
          </cell>
          <cell r="R912">
            <v>0.16300000000000001</v>
          </cell>
          <cell r="S912">
            <v>0.16800000000000001</v>
          </cell>
          <cell r="T912">
            <v>0.157</v>
          </cell>
          <cell r="U912">
            <v>0.16300000000000001</v>
          </cell>
          <cell r="V912">
            <v>0.156</v>
          </cell>
          <cell r="W912">
            <v>0.17699999999999999</v>
          </cell>
          <cell r="X912">
            <v>0.17599999999999999</v>
          </cell>
          <cell r="Y912">
            <v>0.16</v>
          </cell>
          <cell r="Z912">
            <v>0.154</v>
          </cell>
          <cell r="AA912">
            <v>0.187</v>
          </cell>
          <cell r="AB912">
            <v>0.16900000000000001</v>
          </cell>
          <cell r="AC912">
            <v>0.17277172804745999</v>
          </cell>
          <cell r="AD912">
            <v>0.162625928692818</v>
          </cell>
          <cell r="AE912">
            <v>0.17939962743592</v>
          </cell>
          <cell r="AF912">
            <v>2.4999999969613693E-2</v>
          </cell>
          <cell r="AG912"/>
          <cell r="AH912">
            <v>2.4999999955463852E-2</v>
          </cell>
          <cell r="AI912">
            <v>0.17939962743592</v>
          </cell>
        </row>
        <row r="913">
          <cell r="A913" t="str">
            <v>TotRiskvExpBelSolo</v>
          </cell>
          <cell r="B913" t="str">
            <v>Totalt behov av stabil finansiering</v>
          </cell>
          <cell r="C913" t="str">
            <v>Totalt riskvägt exponeringsbelopp</v>
          </cell>
          <cell r="L913">
            <v>0.183</v>
          </cell>
          <cell r="M913">
            <v>0.17899999999999999</v>
          </cell>
          <cell r="N913">
            <v>0.17199999999999999</v>
          </cell>
          <cell r="O913">
            <v>0.19500000000000001</v>
          </cell>
          <cell r="P913">
            <v>0.19900000000000001</v>
          </cell>
          <cell r="Q913">
            <v>0.191</v>
          </cell>
          <cell r="R913">
            <v>0.183</v>
          </cell>
          <cell r="S913">
            <v>0.187</v>
          </cell>
          <cell r="T913">
            <v>0.17499999999999999</v>
          </cell>
          <cell r="U913">
            <v>0.17599999999999999</v>
          </cell>
          <cell r="V913">
            <v>0.16900000000000001</v>
          </cell>
          <cell r="W913">
            <v>0.189</v>
          </cell>
          <cell r="X913">
            <v>0.188</v>
          </cell>
          <cell r="Y913">
            <v>0.17100000000000001</v>
          </cell>
          <cell r="Z913">
            <v>0.16600000000000001</v>
          </cell>
          <cell r="AA913">
            <v>0.19700000000000001</v>
          </cell>
          <cell r="AB913">
            <v>0.17799999999999999</v>
          </cell>
          <cell r="AC913">
            <v>0.18102317413107699</v>
          </cell>
          <cell r="AD913">
            <v>7970050.9380000001</v>
          </cell>
          <cell r="AE913">
            <v>7858784.9340000004</v>
          </cell>
          <cell r="AF913">
            <v>8915055.6500000004</v>
          </cell>
          <cell r="AG913">
            <v>9050128.6909999996</v>
          </cell>
          <cell r="AH913">
            <v>2.5000000000000001E-2</v>
          </cell>
          <cell r="AI913">
            <v>7858784.9340000004</v>
          </cell>
        </row>
        <row r="914">
          <cell r="A914" t="str">
            <v>Gammal-KravKapKonsBuffert</v>
          </cell>
          <cell r="B914" t="str">
            <v>Stabil nettofinansieringskvot</v>
          </cell>
          <cell r="C914" t="str">
            <v>Kapitalrelationer (som en procentandel av det riskvägda exponeringsbeloppet)</v>
          </cell>
          <cell r="L914">
            <v>2.5000000000000001E-2</v>
          </cell>
          <cell r="M914">
            <v>2.5000000000000001E-2</v>
          </cell>
          <cell r="N914">
            <v>2.5000000000000001E-2</v>
          </cell>
          <cell r="O914">
            <v>2.5000000000000001E-2</v>
          </cell>
          <cell r="P914">
            <v>2.5000000000000001E-2</v>
          </cell>
          <cell r="Q914">
            <v>2.5000000000000001E-2</v>
          </cell>
          <cell r="R914">
            <v>2.5000000000000001E-2</v>
          </cell>
          <cell r="S914">
            <v>2.5000000000000001E-2</v>
          </cell>
          <cell r="T914">
            <v>2.5000000000000001E-2</v>
          </cell>
          <cell r="U914">
            <v>2.5000000000000001E-2</v>
          </cell>
          <cell r="V914">
            <v>2.5000000000000001E-2</v>
          </cell>
          <cell r="W914">
            <v>2.5000000000000001E-2</v>
          </cell>
          <cell r="X914">
            <v>2.5000000000000001E-2</v>
          </cell>
          <cell r="Y914">
            <v>2.5000000000000001E-2</v>
          </cell>
          <cell r="Z914">
            <v>2.5000000000000001E-2</v>
          </cell>
          <cell r="AA914">
            <v>2.5000000000000001E-2</v>
          </cell>
          <cell r="AB914">
            <v>2.5000000000000001E-2</v>
          </cell>
          <cell r="AC914">
            <v>2.5000000000000001E-2</v>
          </cell>
          <cell r="AD914">
            <v>2.5000000000000001E-2</v>
          </cell>
          <cell r="AE914">
            <v>2.5000000000000001E-2</v>
          </cell>
          <cell r="AF914">
            <v>2.5000000000000001E-2</v>
          </cell>
          <cell r="AG914">
            <v>2.5000000000000001E-2</v>
          </cell>
          <cell r="AH914">
            <v>2.5000000000000001E-2</v>
          </cell>
          <cell r="AI914">
            <v>2.5000000000000001E-2</v>
          </cell>
        </row>
        <row r="915">
          <cell r="A915" t="str">
            <v>KärnPrimKapRelSolo</v>
          </cell>
          <cell r="B915" t="str">
            <v>Total tillgänglig stabil finansiering</v>
          </cell>
          <cell r="C915" t="str">
            <v>Kärnprimärkapitalrelation (i %)</v>
          </cell>
          <cell r="L915">
            <v>0.01</v>
          </cell>
          <cell r="M915">
            <v>0.01</v>
          </cell>
          <cell r="N915">
            <v>1.4999999999999999E-2</v>
          </cell>
          <cell r="O915">
            <v>1.4999999999999999E-2</v>
          </cell>
          <cell r="P915">
            <v>1.4999999999999999E-2</v>
          </cell>
          <cell r="Q915">
            <v>0.02</v>
          </cell>
          <cell r="R915">
            <v>0.02</v>
          </cell>
          <cell r="S915">
            <v>0.02</v>
          </cell>
          <cell r="T915">
            <v>0.02</v>
          </cell>
          <cell r="U915">
            <v>0.02</v>
          </cell>
          <cell r="V915">
            <v>0.02</v>
          </cell>
          <cell r="W915">
            <v>0.02</v>
          </cell>
          <cell r="X915">
            <v>0.02</v>
          </cell>
          <cell r="Y915">
            <v>0.02</v>
          </cell>
          <cell r="Z915">
            <v>0.02</v>
          </cell>
          <cell r="AA915">
            <v>2.5000000000000001E-2</v>
          </cell>
          <cell r="AB915">
            <v>2.2265576583879905</v>
          </cell>
          <cell r="AC915">
            <v>-0.16455548750038249</v>
          </cell>
          <cell r="AD915">
            <v>0.15820000000000001</v>
          </cell>
          <cell r="AE915">
            <v>0.1628</v>
          </cell>
          <cell r="AF915">
            <v>0.23910000000000001</v>
          </cell>
          <cell r="AG915">
            <v>0.23380000000000001</v>
          </cell>
          <cell r="AH915">
            <v>3.1218878240154071</v>
          </cell>
          <cell r="AI915">
            <v>0.1628</v>
          </cell>
        </row>
        <row r="916">
          <cell r="A916" t="str">
            <v>PrimKapRelSolo</v>
          </cell>
          <cell r="B916" t="str">
            <v>Nyckeltal Konsoliderad sit, MSEK</v>
          </cell>
          <cell r="C916" t="str">
            <v>Primärkapitalrelation (i %)</v>
          </cell>
          <cell r="L916">
            <v>0.115</v>
          </cell>
          <cell r="M916">
            <v>0.115</v>
          </cell>
          <cell r="N916">
            <v>0.12</v>
          </cell>
          <cell r="O916">
            <v>0.12</v>
          </cell>
          <cell r="P916">
            <v>0.12</v>
          </cell>
          <cell r="Q916">
            <v>0.125</v>
          </cell>
          <cell r="R916">
            <v>0.125</v>
          </cell>
          <cell r="S916">
            <v>0.125</v>
          </cell>
          <cell r="T916">
            <v>0.125</v>
          </cell>
          <cell r="U916">
            <v>0.125</v>
          </cell>
          <cell r="V916">
            <v>0.125</v>
          </cell>
          <cell r="W916">
            <v>0.125</v>
          </cell>
          <cell r="X916">
            <v>0.125</v>
          </cell>
          <cell r="Y916">
            <v>0.125</v>
          </cell>
          <cell r="Z916">
            <v>0.125</v>
          </cell>
          <cell r="AA916">
            <v>0.13</v>
          </cell>
          <cell r="AB916">
            <v>0.13</v>
          </cell>
          <cell r="AC916">
            <v>0.105</v>
          </cell>
          <cell r="AD916">
            <v>0.15820000000000001</v>
          </cell>
          <cell r="AE916">
            <v>0.1628</v>
          </cell>
          <cell r="AF916">
            <v>0.23910000000000001</v>
          </cell>
          <cell r="AG916">
            <v>0.23380000000000001</v>
          </cell>
          <cell r="AH916">
            <v>0</v>
          </cell>
          <cell r="AI916">
            <v>0.1628</v>
          </cell>
        </row>
        <row r="917">
          <cell r="A917" t="str">
            <v>TotalKapRelSolo</v>
          </cell>
          <cell r="B917" t="str">
            <v>Tillgänglig kapitalbas (belopp)</v>
          </cell>
          <cell r="C917" t="str">
            <v>Total kapitalrelation (i %)</v>
          </cell>
          <cell r="L917">
            <v>0.11799999999999999</v>
          </cell>
          <cell r="M917">
            <v>0.114</v>
          </cell>
          <cell r="N917">
            <v>0.107</v>
          </cell>
          <cell r="O917">
            <v>0.13</v>
          </cell>
          <cell r="P917">
            <v>0.13400000000000001</v>
          </cell>
          <cell r="Q917">
            <v>0.126</v>
          </cell>
          <cell r="R917">
            <v>0.11799999999999999</v>
          </cell>
          <cell r="S917">
            <v>0.123</v>
          </cell>
          <cell r="T917">
            <v>0.112</v>
          </cell>
          <cell r="U917">
            <v>0.11799999999999999</v>
          </cell>
          <cell r="V917">
            <v>0.111</v>
          </cell>
          <cell r="W917">
            <v>0.13200000000000001</v>
          </cell>
          <cell r="X917">
            <v>4.4999999999999998E-2</v>
          </cell>
          <cell r="Y917">
            <v>4.4999999999999998E-2</v>
          </cell>
          <cell r="Z917">
            <v>4.4999999999999998E-2</v>
          </cell>
          <cell r="AA917">
            <v>4.4999999999999998E-2</v>
          </cell>
          <cell r="AB917">
            <v>4.4999999999999998E-2</v>
          </cell>
          <cell r="AC917">
            <v>4.4999999999999998E-2</v>
          </cell>
          <cell r="AD917">
            <v>0.17069999999999999</v>
          </cell>
          <cell r="AE917">
            <v>0.17549999999999999</v>
          </cell>
          <cell r="AF917">
            <v>0.23910000000000001</v>
          </cell>
          <cell r="AG917">
            <v>0.23380000000000001</v>
          </cell>
          <cell r="AH917">
            <v>0</v>
          </cell>
          <cell r="AI917">
            <v>0.17549999999999999</v>
          </cell>
        </row>
        <row r="918">
          <cell r="A918" t="str">
            <v>ÖvrPrimKapKrav</v>
          </cell>
          <cell r="B918" t="str">
            <v xml:space="preserve">Kärnprimärkapital </v>
          </cell>
          <cell r="C918" t="str">
            <v>Ytterligare kapitalbaskrav för att hantera andra risker än risken för alltför låg bruttosoliditet (som en procentandel av det riskvägda exponeringsbeloppet)</v>
          </cell>
          <cell r="X918">
            <v>1.4999999999999999E-2</v>
          </cell>
          <cell r="Y918">
            <v>1.4999999999999999E-2</v>
          </cell>
          <cell r="Z918">
            <v>1.4999999999999999E-2</v>
          </cell>
          <cell r="AA918">
            <v>1.4999999999999999E-2</v>
          </cell>
          <cell r="AB918">
            <v>1.4999999999999999E-2</v>
          </cell>
          <cell r="AC918">
            <v>1.4999999999999999E-2</v>
          </cell>
          <cell r="AD918">
            <v>1.4999999999999999E-2</v>
          </cell>
          <cell r="AE918">
            <v>1.4999999999999999E-2</v>
          </cell>
          <cell r="AF918">
            <v>245733.87599999999</v>
          </cell>
          <cell r="AG918">
            <v>244171.848</v>
          </cell>
          <cell r="AH918">
            <v>2.4999999955463852E-2</v>
          </cell>
          <cell r="AI918">
            <v>1.4999999999999999E-2</v>
          </cell>
        </row>
        <row r="919">
          <cell r="A919" t="str">
            <v>YttKapbaskravSolo</v>
          </cell>
          <cell r="B919" t="str">
            <v>Nyckeltal Konsoliderad sit, MSEK</v>
          </cell>
          <cell r="C919" t="str">
            <v xml:space="preserve">Ytterligare kapitalbaskrav för att hantera andra risker än risken för alltför låg bruttosoliditet (i %) </v>
          </cell>
          <cell r="X919">
            <v>0.06</v>
          </cell>
          <cell r="Y919">
            <v>0.06</v>
          </cell>
          <cell r="Z919">
            <v>0.06</v>
          </cell>
          <cell r="AA919">
            <v>0.06</v>
          </cell>
          <cell r="AB919">
            <v>0.06</v>
          </cell>
          <cell r="AC919">
            <v>0.06</v>
          </cell>
          <cell r="AD919">
            <v>0</v>
          </cell>
          <cell r="AE919">
            <v>0</v>
          </cell>
          <cell r="AF919">
            <v>0</v>
          </cell>
          <cell r="AG919">
            <v>0</v>
          </cell>
          <cell r="AH919">
            <v>0</v>
          </cell>
          <cell r="AI919">
            <v>0</v>
          </cell>
        </row>
        <row r="920">
          <cell r="A920" t="str">
            <v>YttKapbaskravkärnprimSolo</v>
          </cell>
          <cell r="B920" t="str">
            <v>Tillgänglig kapitalbas (belopp)</v>
          </cell>
          <cell r="C920" t="str">
            <v xml:space="preserve">     varav: ska utgöras av kärnprimärkapital (i procentenheter)</v>
          </cell>
          <cell r="X920">
            <v>0.02</v>
          </cell>
          <cell r="Y920">
            <v>0.02</v>
          </cell>
          <cell r="Z920">
            <v>0.02</v>
          </cell>
          <cell r="AA920">
            <v>0.02</v>
          </cell>
          <cell r="AB920">
            <v>0.02</v>
          </cell>
          <cell r="AC920">
            <v>0.02</v>
          </cell>
          <cell r="AD920">
            <v>0</v>
          </cell>
          <cell r="AE920">
            <v>0</v>
          </cell>
          <cell r="AF920">
            <v>0</v>
          </cell>
          <cell r="AG920">
            <v>0</v>
          </cell>
          <cell r="AH920">
            <v>2646927.2910000002</v>
          </cell>
          <cell r="AI920">
            <v>0</v>
          </cell>
        </row>
        <row r="921">
          <cell r="A921" t="str">
            <v>YttKapbaskravprimärSolo</v>
          </cell>
          <cell r="B921" t="str">
            <v>Riskvägda exponeringsbelopp</v>
          </cell>
          <cell r="C921" t="str">
            <v xml:space="preserve">     varav: ska utgöras av primärkapital (i procentenheter)</v>
          </cell>
          <cell r="L921">
            <v>3.5000000000000003E-2</v>
          </cell>
          <cell r="M921">
            <v>3.5000000000000003E-2</v>
          </cell>
          <cell r="N921">
            <v>0.04</v>
          </cell>
          <cell r="O921">
            <v>0.04</v>
          </cell>
          <cell r="P921">
            <v>0.04</v>
          </cell>
          <cell r="Q921">
            <v>4.4999999999999998E-2</v>
          </cell>
          <cell r="R921">
            <v>4.4999999999999998E-2</v>
          </cell>
          <cell r="S921">
            <v>4.4999999999999998E-2</v>
          </cell>
          <cell r="T921">
            <v>451002</v>
          </cell>
          <cell r="U921">
            <v>472402</v>
          </cell>
          <cell r="V921">
            <v>484642.73600000003</v>
          </cell>
          <cell r="W921">
            <v>499002</v>
          </cell>
          <cell r="X921">
            <v>0.08</v>
          </cell>
          <cell r="Y921">
            <v>0.08</v>
          </cell>
          <cell r="Z921">
            <v>0.08</v>
          </cell>
          <cell r="AA921">
            <v>0.08</v>
          </cell>
          <cell r="AB921">
            <v>0.08</v>
          </cell>
          <cell r="AC921">
            <v>0.08</v>
          </cell>
          <cell r="AD921">
            <v>0</v>
          </cell>
          <cell r="AE921">
            <v>0</v>
          </cell>
          <cell r="AF921">
            <v>0</v>
          </cell>
          <cell r="AG921">
            <v>0</v>
          </cell>
          <cell r="AH921">
            <v>0</v>
          </cell>
          <cell r="AI921">
            <v>0</v>
          </cell>
        </row>
        <row r="922">
          <cell r="A922" t="str">
            <v>TotalKapbaskravÖvUtSolo</v>
          </cell>
          <cell r="B922" t="str">
            <v>Totalt riskvägt exponeringsbelopp</v>
          </cell>
          <cell r="C922" t="str">
            <v>Totala kapitalbaskrav för översyns- och utvärderingsprocessen (i %)</v>
          </cell>
          <cell r="L922">
            <v>2.5000000000000001E-2</v>
          </cell>
          <cell r="M922">
            <v>2.5000000000000001E-2</v>
          </cell>
          <cell r="N922">
            <v>2.5000000000000001E-2</v>
          </cell>
          <cell r="O922">
            <v>2.5000000000000001E-2</v>
          </cell>
          <cell r="P922">
            <v>2.5000000000000001E-2</v>
          </cell>
          <cell r="Q922">
            <v>2.5000000000000001E-2</v>
          </cell>
          <cell r="R922">
            <v>2.5000000000000001E-2</v>
          </cell>
          <cell r="S922">
            <v>2.5000000000000001E-2</v>
          </cell>
          <cell r="T922">
            <v>2.5000000000000001E-2</v>
          </cell>
          <cell r="U922">
            <v>2.5000000000000001E-2</v>
          </cell>
          <cell r="V922">
            <v>2.5000000000000001E-2</v>
          </cell>
          <cell r="W922">
            <v>2.5000000000000001E-2</v>
          </cell>
          <cell r="X922">
            <v>2.5000000000000001E-2</v>
          </cell>
          <cell r="Y922">
            <v>7496512.9819999998</v>
          </cell>
          <cell r="Z922">
            <v>7636171.0669999998</v>
          </cell>
          <cell r="AA922">
            <v>8367467.5240000002</v>
          </cell>
          <cell r="AB922">
            <v>-418373.3762</v>
          </cell>
          <cell r="AC922">
            <v>50575360.676999994</v>
          </cell>
          <cell r="AD922">
            <v>0.08</v>
          </cell>
          <cell r="AE922">
            <v>0.08</v>
          </cell>
          <cell r="AF922">
            <v>0.08</v>
          </cell>
          <cell r="AG922">
            <v>0.08</v>
          </cell>
          <cell r="AH922">
            <v>264956.59840000002</v>
          </cell>
          <cell r="AI922">
            <v>0.08</v>
          </cell>
        </row>
        <row r="923">
          <cell r="A923" t="str">
            <v>InstBuffertkrav</v>
          </cell>
          <cell r="B923" t="str">
            <v>Kapitalrelationer (som en procentandel av det riskvägda exponeringsbeloppet)</v>
          </cell>
          <cell r="C923" t="str">
            <v>Kombinerat buffertkrav och samlat kapitalkrav (som en procentandel av det riskvägda exponeringsbeloppet)</v>
          </cell>
          <cell r="L923">
            <v>3.5000000000000003E-2</v>
          </cell>
          <cell r="M923">
            <v>3.5000000000000003E-2</v>
          </cell>
          <cell r="N923">
            <v>0.04</v>
          </cell>
          <cell r="O923">
            <v>0.04</v>
          </cell>
          <cell r="P923">
            <v>0.04</v>
          </cell>
          <cell r="Q923">
            <v>4.4999999999999998E-2</v>
          </cell>
          <cell r="R923">
            <v>4.4999999999999998E-2</v>
          </cell>
          <cell r="S923">
            <v>4.4999999999999998E-2</v>
          </cell>
          <cell r="T923">
            <v>4.4999999999999998E-2</v>
          </cell>
          <cell r="U923">
            <v>4.4999999999999998E-2</v>
          </cell>
          <cell r="V923">
            <v>4.4999999999999998E-2</v>
          </cell>
          <cell r="W923">
            <v>4.4999999999999998E-2</v>
          </cell>
          <cell r="X923">
            <v>4.4999999999999998E-2</v>
          </cell>
          <cell r="Y923">
            <v>4.4999999999999998E-2</v>
          </cell>
          <cell r="Z923">
            <v>4.4999999999999998E-2</v>
          </cell>
          <cell r="AA923">
            <v>0.05</v>
          </cell>
          <cell r="AB923">
            <v>0.05</v>
          </cell>
          <cell r="AC923">
            <v>2.5000000000000001E-2</v>
          </cell>
          <cell r="AD923">
            <v>2.5000000000000001E-2</v>
          </cell>
          <cell r="AE923">
            <v>2.5000000000000001E-2</v>
          </cell>
          <cell r="AF923">
            <v>2.5000000000000001E-2</v>
          </cell>
          <cell r="AG923">
            <v>2.5000000000000001E-2</v>
          </cell>
          <cell r="AH923">
            <v>2.5000000000000001E-2</v>
          </cell>
          <cell r="AI923">
            <v>2.5000000000000001E-2</v>
          </cell>
        </row>
        <row r="924">
          <cell r="A924" t="str">
            <v>Gammal-KravKapKonsBuffertSolo</v>
          </cell>
          <cell r="B924" t="str">
            <v>Riskvägda exponeringsbelopp</v>
          </cell>
          <cell r="C924" t="str">
            <v>Kapitalkonserveringsbuffert (i %)</v>
          </cell>
          <cell r="L924">
            <v>2.5000000000000001E-2</v>
          </cell>
          <cell r="M924">
            <v>2.5000000000000001E-2</v>
          </cell>
          <cell r="N924">
            <v>2.5000000000000001E-2</v>
          </cell>
          <cell r="O924">
            <v>2.5000000000000001E-2</v>
          </cell>
          <cell r="P924">
            <v>2.5000000000000001E-2</v>
          </cell>
          <cell r="Q924">
            <v>2.5000000000000001E-2</v>
          </cell>
          <cell r="R924">
            <v>2.5000000000000001E-2</v>
          </cell>
          <cell r="S924">
            <v>2.5000000000000001E-2</v>
          </cell>
          <cell r="T924">
            <v>2.5000000000000001E-2</v>
          </cell>
          <cell r="U924">
            <v>2.5000000000000001E-2</v>
          </cell>
          <cell r="V924">
            <v>2.5000000000000001E-2</v>
          </cell>
          <cell r="W924">
            <v>2.5000000000000001E-2</v>
          </cell>
          <cell r="X924">
            <v>2.5000000000000001E-2</v>
          </cell>
          <cell r="Y924">
            <v>2.5000000000000001E-2</v>
          </cell>
          <cell r="Z924">
            <v>2.5000000000000001E-2</v>
          </cell>
          <cell r="AA924">
            <v>2.5000000000000001E-2</v>
          </cell>
          <cell r="AB924">
            <v>2.5000000000000001E-2</v>
          </cell>
          <cell r="AC924">
            <v>2.5000000000000001E-2</v>
          </cell>
          <cell r="AD924">
            <v>2.4999999943538631E-2</v>
          </cell>
          <cell r="AE924">
            <v>2.4999999955463852E-2</v>
          </cell>
          <cell r="AF924">
            <v>2.4999999971957551E-2</v>
          </cell>
          <cell r="AG924">
            <v>2.4999999969613693E-2</v>
          </cell>
          <cell r="AH924">
            <v>2.5000000000000001E-2</v>
          </cell>
          <cell r="AI924">
            <v>2.4999999955463852E-2</v>
          </cell>
        </row>
        <row r="925">
          <cell r="A925" t="str">
            <v>KonsBuffertMedlemsstatSolo</v>
          </cell>
          <cell r="B925" t="str">
            <v>Primärkapitalrelation (i %)</v>
          </cell>
          <cell r="C925" t="str">
            <v>Konserveringsbuffert på grund av makrotillsynsrisker eller systemrisker identifierade på medlemsstatsnivå (i %)</v>
          </cell>
          <cell r="L925">
            <v>0.01</v>
          </cell>
          <cell r="M925">
            <v>0.01</v>
          </cell>
          <cell r="N925">
            <v>1.4999999999999999E-2</v>
          </cell>
          <cell r="O925">
            <v>1.4999999999999999E-2</v>
          </cell>
          <cell r="P925">
            <v>1.4999999999999999E-2</v>
          </cell>
          <cell r="Q925">
            <v>0.02</v>
          </cell>
          <cell r="R925">
            <v>0.02</v>
          </cell>
          <cell r="S925">
            <v>0.02</v>
          </cell>
          <cell r="T925">
            <v>0.02</v>
          </cell>
          <cell r="U925">
            <v>0.02</v>
          </cell>
          <cell r="V925">
            <v>0.02</v>
          </cell>
          <cell r="W925">
            <v>0.02</v>
          </cell>
          <cell r="X925">
            <v>0.02</v>
          </cell>
          <cell r="Y925">
            <v>0.02</v>
          </cell>
          <cell r="Z925">
            <v>0.02</v>
          </cell>
          <cell r="AA925">
            <v>2.5000000000000001E-2</v>
          </cell>
          <cell r="AB925">
            <v>2.5000000000000001E-2</v>
          </cell>
          <cell r="AC925">
            <v>0</v>
          </cell>
          <cell r="AD925">
            <v>0</v>
          </cell>
          <cell r="AE925">
            <v>0</v>
          </cell>
          <cell r="AF925">
            <v>0</v>
          </cell>
          <cell r="AG925">
            <v>0</v>
          </cell>
          <cell r="AH925">
            <v>0</v>
          </cell>
          <cell r="AI925">
            <v>0</v>
          </cell>
        </row>
        <row r="926">
          <cell r="A926" t="str">
            <v>InstBuffertkravSolo</v>
          </cell>
          <cell r="B926" t="str">
            <v>Kapitalrelationer (som en procentandel av det riskvägda exponeringsbeloppet)</v>
          </cell>
          <cell r="C926" t="str">
            <v>Institutspecifik kontracyklisk kapitalbuffert (i %)</v>
          </cell>
          <cell r="L926">
            <v>0.115</v>
          </cell>
          <cell r="M926">
            <v>0.115</v>
          </cell>
          <cell r="N926">
            <v>0.12</v>
          </cell>
          <cell r="O926">
            <v>0.12</v>
          </cell>
          <cell r="P926">
            <v>0.12</v>
          </cell>
          <cell r="Q926">
            <v>0.125</v>
          </cell>
          <cell r="R926">
            <v>0.125</v>
          </cell>
          <cell r="S926">
            <v>0.125</v>
          </cell>
          <cell r="T926">
            <v>0.125</v>
          </cell>
          <cell r="U926">
            <v>0.125</v>
          </cell>
          <cell r="V926">
            <v>0.125</v>
          </cell>
          <cell r="W926">
            <v>0.125</v>
          </cell>
          <cell r="X926">
            <v>0.125</v>
          </cell>
          <cell r="Y926">
            <v>0.125</v>
          </cell>
          <cell r="Z926">
            <v>0.125</v>
          </cell>
          <cell r="AA926">
            <v>0.13</v>
          </cell>
          <cell r="AB926">
            <v>0.13</v>
          </cell>
          <cell r="AC926">
            <v>0.105</v>
          </cell>
          <cell r="AD926">
            <v>0</v>
          </cell>
          <cell r="AE926">
            <v>0</v>
          </cell>
          <cell r="AF926">
            <v>0</v>
          </cell>
          <cell r="AG926">
            <v>0</v>
          </cell>
          <cell r="AH926">
            <v>1274109.5777199999</v>
          </cell>
          <cell r="AI926">
            <v>0</v>
          </cell>
        </row>
        <row r="927">
          <cell r="A927" t="str">
            <v>SystemriskBuffertSolo</v>
          </cell>
          <cell r="B927" t="str">
            <v>Ytterligare kapitalbaskrav för att hantera andra risker än risken för alltför låg bruttosoliditet (som en procentandel av det riskvägda exponeringsbeloppet)</v>
          </cell>
          <cell r="C927" t="str">
            <v>Systemriskbuffert (i %)</v>
          </cell>
          <cell r="L927">
            <v>0.11799999999999999</v>
          </cell>
          <cell r="M927">
            <v>0.114</v>
          </cell>
          <cell r="N927">
            <v>0.107</v>
          </cell>
          <cell r="O927">
            <v>0.13</v>
          </cell>
          <cell r="P927">
            <v>0.13400000000000001</v>
          </cell>
          <cell r="Q927">
            <v>0.126</v>
          </cell>
          <cell r="R927">
            <v>0.11799999999999999</v>
          </cell>
          <cell r="S927">
            <v>0.123</v>
          </cell>
          <cell r="T927">
            <v>0.112</v>
          </cell>
          <cell r="U927">
            <v>0.11799999999999999</v>
          </cell>
          <cell r="V927">
            <v>0.111</v>
          </cell>
          <cell r="W927">
            <v>0.13200000000000001</v>
          </cell>
          <cell r="X927">
            <v>0.13100000000000001</v>
          </cell>
          <cell r="Y927">
            <v>0.115</v>
          </cell>
          <cell r="Z927">
            <v>0.109</v>
          </cell>
          <cell r="AA927">
            <v>0.14199999999999999</v>
          </cell>
          <cell r="AB927">
            <v>0.124</v>
          </cell>
          <cell r="AC927">
            <v>0.12777172804746001</v>
          </cell>
          <cell r="AD927">
            <v>0</v>
          </cell>
          <cell r="AE927">
            <v>0</v>
          </cell>
          <cell r="AF927">
            <v>0</v>
          </cell>
          <cell r="AG927">
            <v>0</v>
          </cell>
          <cell r="AH927">
            <v>0</v>
          </cell>
          <cell r="AI927">
            <v>0</v>
          </cell>
        </row>
        <row r="928">
          <cell r="A928" t="str">
            <v>GlobSystemvBuffertSolo</v>
          </cell>
          <cell r="B928" t="str">
            <v xml:space="preserve">Ytterligare kapitalbaskrav för att hantera andra risker än risken för alltför låg bruttosoliditet (i %) </v>
          </cell>
          <cell r="C928" t="str">
            <v>Buffert för globalt systemviktigt institut (i %)</v>
          </cell>
          <cell r="Y928">
            <v>0.151</v>
          </cell>
          <cell r="Z928">
            <v>0.187</v>
          </cell>
          <cell r="AA928">
            <v>0.16900000000000001</v>
          </cell>
          <cell r="AB928">
            <v>141533.12899999999</v>
          </cell>
          <cell r="AC928">
            <v>1.3043865861426441E-2</v>
          </cell>
          <cell r="AD928">
            <v>0</v>
          </cell>
          <cell r="AE928">
            <v>0</v>
          </cell>
          <cell r="AF928">
            <v>0</v>
          </cell>
          <cell r="AG928">
            <v>0</v>
          </cell>
          <cell r="AH928">
            <v>2.4291825623338075E-2</v>
          </cell>
          <cell r="AI928">
            <v>0</v>
          </cell>
        </row>
        <row r="929">
          <cell r="A929" t="str">
            <v>AndraSystemvBuffertSolo</v>
          </cell>
          <cell r="B929" t="str">
            <v xml:space="preserve">     varav: ska utgöras av kärnprimärkapital (i procentenheter)</v>
          </cell>
          <cell r="C929" t="str">
            <v>Buffert för andra systemviktiga institut (i %)</v>
          </cell>
          <cell r="T929">
            <v>451002</v>
          </cell>
          <cell r="U929">
            <v>472402</v>
          </cell>
          <cell r="V929">
            <v>484642.73600000003</v>
          </cell>
          <cell r="W929">
            <v>499002</v>
          </cell>
          <cell r="X929">
            <v>36405787.088</v>
          </cell>
          <cell r="Y929">
            <v>39022000</v>
          </cell>
          <cell r="Z929">
            <v>40495590.287</v>
          </cell>
          <cell r="AA929">
            <v>41127994.526000001</v>
          </cell>
          <cell r="AB929">
            <v>40868120.104000002</v>
          </cell>
          <cell r="AC929">
            <v>55899015.943999998</v>
          </cell>
          <cell r="AD929">
            <v>0</v>
          </cell>
          <cell r="AE929">
            <v>0</v>
          </cell>
          <cell r="AF929">
            <v>0</v>
          </cell>
          <cell r="AG929">
            <v>0</v>
          </cell>
          <cell r="AH929">
            <v>56074512.567000002</v>
          </cell>
          <cell r="AI929">
            <v>0</v>
          </cell>
        </row>
        <row r="930">
          <cell r="A930" t="str">
            <v>KombBuffertkravSolo</v>
          </cell>
          <cell r="B930" t="str">
            <v>Ytterligare kapitalbaskrav för att hantera andra risker än risken för alltför låg bruttosoliditet (som en procentandel av det riskvägda exponeringsbeloppet)</v>
          </cell>
          <cell r="C930" t="str">
            <v>Kombinerat buffertkrav (i %)</v>
          </cell>
          <cell r="X930">
            <v>1127876.0349999999</v>
          </cell>
          <cell r="Y930">
            <v>0</v>
          </cell>
          <cell r="Z930">
            <v>0</v>
          </cell>
          <cell r="AA930">
            <v>0</v>
          </cell>
          <cell r="AB930">
            <v>1490451.9117499997</v>
          </cell>
          <cell r="AC930">
            <v>-106752.18555000002</v>
          </cell>
          <cell r="AD930">
            <v>2.4999999943538631E-2</v>
          </cell>
          <cell r="AE930">
            <v>2.4999999955463852E-2</v>
          </cell>
          <cell r="AF930">
            <v>2.4999999971957551E-2</v>
          </cell>
          <cell r="AG930">
            <v>2.4999999969613693E-2</v>
          </cell>
          <cell r="AH930">
            <v>2646927.2910000002</v>
          </cell>
          <cell r="AI930">
            <v>2.4999999955463852E-2</v>
          </cell>
        </row>
        <row r="931">
          <cell r="A931" t="str">
            <v>SamKapkravSolo</v>
          </cell>
          <cell r="B931" t="str">
            <v>Totala kapitalbaskrav för översyns- och utvärderingsprocessen (i %)</v>
          </cell>
          <cell r="C931" t="str">
            <v>Samlade kapitalkrav (i %)</v>
          </cell>
          <cell r="L931">
            <v>-11000</v>
          </cell>
          <cell r="M931">
            <v>-11000</v>
          </cell>
          <cell r="N931">
            <v>-47000</v>
          </cell>
          <cell r="O931">
            <v>-47000</v>
          </cell>
          <cell r="P931">
            <v>-35000</v>
          </cell>
          <cell r="Q931">
            <v>-39000</v>
          </cell>
          <cell r="R931">
            <v>-38700</v>
          </cell>
          <cell r="S931">
            <v>-40000</v>
          </cell>
          <cell r="T931">
            <v>451002</v>
          </cell>
          <cell r="U931">
            <v>472402</v>
          </cell>
          <cell r="V931">
            <v>484642.73600000003</v>
          </cell>
          <cell r="W931">
            <v>499002</v>
          </cell>
          <cell r="X931">
            <v>511608.00100000011</v>
          </cell>
          <cell r="Y931">
            <v>575461.10547999991</v>
          </cell>
          <cell r="Z931">
            <v>600304.05859999999</v>
          </cell>
          <cell r="AA931">
            <v>610893.68531999993</v>
          </cell>
          <cell r="AB931">
            <v>669397.40191999997</v>
          </cell>
          <cell r="AC931">
            <v>648730.63287999982</v>
          </cell>
          <cell r="AD931">
            <v>0.105</v>
          </cell>
          <cell r="AE931">
            <v>0.105</v>
          </cell>
          <cell r="AF931">
            <v>0.105</v>
          </cell>
          <cell r="AG931">
            <v>0.105</v>
          </cell>
          <cell r="AH931">
            <v>847861.11488000001</v>
          </cell>
          <cell r="AI931">
            <v>0.105</v>
          </cell>
        </row>
        <row r="932">
          <cell r="A932" t="str">
            <v>TillgängKärnprimkapÖvUTSolo</v>
          </cell>
          <cell r="B932" t="str">
            <v>Kombinerat buffertkrav och samlat kapitalkrav (som en procentandel av det riskvägda exponeringsbeloppet)</v>
          </cell>
          <cell r="C932" t="str">
            <v>Tillgängligt kärnprimärkapital efter uppfyllande av de totala kapitalbaskraven för översyns- och utvärderingsprocessen (i %)</v>
          </cell>
          <cell r="AB932">
            <v>-418373.3762</v>
          </cell>
          <cell r="AC932">
            <v>11953546.828583334</v>
          </cell>
          <cell r="AD932">
            <v>0</v>
          </cell>
          <cell r="AE932">
            <v>0</v>
          </cell>
          <cell r="AF932">
            <v>0</v>
          </cell>
          <cell r="AG932">
            <v>0</v>
          </cell>
          <cell r="AH932">
            <v>264956.59840000002</v>
          </cell>
          <cell r="AI932">
            <v>0</v>
          </cell>
        </row>
        <row r="933">
          <cell r="A933" t="str">
            <v>TillkPelare2krav</v>
          </cell>
          <cell r="B933" t="str">
            <v>Kapitalkonserveringsbuffert (i %)</v>
          </cell>
          <cell r="C933" t="str">
            <v>Bruttosoliditetsgrad</v>
          </cell>
          <cell r="L933">
            <v>-11000</v>
          </cell>
          <cell r="M933">
            <v>-11000</v>
          </cell>
          <cell r="N933">
            <v>-47000</v>
          </cell>
          <cell r="O933">
            <v>-47000</v>
          </cell>
          <cell r="P933">
            <v>-35000</v>
          </cell>
          <cell r="Q933">
            <v>-39000</v>
          </cell>
          <cell r="R933">
            <v>-38700</v>
          </cell>
          <cell r="S933">
            <v>-40000</v>
          </cell>
          <cell r="T933">
            <v>-80800</v>
          </cell>
          <cell r="U933">
            <v>-62300</v>
          </cell>
          <cell r="V933">
            <v>-70196</v>
          </cell>
          <cell r="W933">
            <v>-79309.721999999994</v>
          </cell>
          <cell r="X933">
            <v>-82594.019</v>
          </cell>
          <cell r="Y933">
            <v>-114396.162582256</v>
          </cell>
          <cell r="Z933">
            <v>-119344.53</v>
          </cell>
          <cell r="AA933">
            <v>-114623.886</v>
          </cell>
          <cell r="AB933">
            <v>-119932.644</v>
          </cell>
          <cell r="AC933">
            <v>4774550.3908333331</v>
          </cell>
          <cell r="AD933">
            <v>4888214.17</v>
          </cell>
          <cell r="AE933">
            <v>127599.92</v>
          </cell>
          <cell r="AF933">
            <v>260000</v>
          </cell>
          <cell r="AG933">
            <v>288800.56900000002</v>
          </cell>
          <cell r="AH933">
            <v>260000</v>
          </cell>
          <cell r="AI933">
            <v>260000</v>
          </cell>
        </row>
        <row r="934">
          <cell r="A934" t="str">
            <v>TotExpBruttoSolidgradSolo</v>
          </cell>
          <cell r="B934" t="str">
            <v>Konserveringsbuffert på grund av makrotillsynsrisker eller systemrisker identifierade på medlemsstatsnivå (i %)</v>
          </cell>
          <cell r="C934" t="str">
            <v>Totalt exponeringsmått</v>
          </cell>
          <cell r="AB934"/>
          <cell r="AC934">
            <v>4864615.3023333326</v>
          </cell>
          <cell r="AD934">
            <v>50575360.676999994</v>
          </cell>
          <cell r="AE934">
            <v>49687916.089000002</v>
          </cell>
          <cell r="AF934">
            <v>50031799.365999997</v>
          </cell>
          <cell r="AG934">
            <v>55197223.827</v>
          </cell>
          <cell r="AH934">
            <v>0</v>
          </cell>
          <cell r="AI934">
            <v>49687916.089000002</v>
          </cell>
        </row>
        <row r="935">
          <cell r="A935" t="str">
            <v>BruttoSolidgradSolo</v>
          </cell>
          <cell r="B935" t="str">
            <v>Kombinerat buffertkrav och samlat kapitalkrav (som en procentandel av det riskvägda exponeringsbeloppet)</v>
          </cell>
          <cell r="C935" t="str">
            <v>Bruttosoliditetsgrad (i %)</v>
          </cell>
          <cell r="AB935">
            <v>131091.38171999998</v>
          </cell>
          <cell r="AC935">
            <v>648730.63287999982</v>
          </cell>
          <cell r="AD935">
            <v>2.5000000000000001E-2</v>
          </cell>
          <cell r="AE935">
            <v>2.58E-2</v>
          </cell>
          <cell r="AF935">
            <v>4.2999999999999997E-2</v>
          </cell>
          <cell r="AG935">
            <v>3.8300000000000001E-2</v>
          </cell>
          <cell r="AH935">
            <v>1372817.71328</v>
          </cell>
          <cell r="AI935">
            <v>2.58E-2</v>
          </cell>
        </row>
        <row r="936">
          <cell r="A936" t="str">
            <v>KapÖverskKonSit</v>
          </cell>
          <cell r="B936" t="str">
            <v>Systemriskbuffert (i %)</v>
          </cell>
          <cell r="C936" t="str">
            <v>Ytterligare kapitalbaskrav för att hantera risken för alltför låg bruttosoliditet (som en procentandel av det totala exponeringsmåttet)</v>
          </cell>
          <cell r="AB936">
            <v>282748.48988000001</v>
          </cell>
          <cell r="AC936">
            <v>6281.4083333333319</v>
          </cell>
          <cell r="AD936">
            <v>7388.4499999999989</v>
          </cell>
          <cell r="AE936">
            <v>575399.37162500003</v>
          </cell>
          <cell r="AF936">
            <v>1121933.415</v>
          </cell>
          <cell r="AG936">
            <v>1061302.9179749999</v>
          </cell>
          <cell r="AH936">
            <v>1274109.5777199999</v>
          </cell>
          <cell r="AI936">
            <v>1415409.05436</v>
          </cell>
        </row>
        <row r="937">
          <cell r="A937" t="str">
            <v>YttKapbaskravLågBruttoSolo</v>
          </cell>
          <cell r="B937" t="str">
            <v>Buffert för globalt systemviktigt institut (i %)</v>
          </cell>
          <cell r="C937" t="str">
            <v xml:space="preserve">Ytterligare kapitalbaskrav för att hantera risken för alltför låg bruttosoliditet (i %) </v>
          </cell>
          <cell r="X937">
            <v>36405787.088</v>
          </cell>
          <cell r="Y937">
            <v>39022000</v>
          </cell>
          <cell r="Z937">
            <v>40495590.287</v>
          </cell>
          <cell r="AA937">
            <v>41127994.526000001</v>
          </cell>
          <cell r="AB937"/>
          <cell r="AC937">
            <v>1275553.9919166667</v>
          </cell>
          <cell r="AD937">
            <v>1312146.7518333332</v>
          </cell>
          <cell r="AE937">
            <v>1383259.70725</v>
          </cell>
          <cell r="AF937">
            <v>1336330.7668333333</v>
          </cell>
          <cell r="AG937">
            <v>0</v>
          </cell>
          <cell r="AH937">
            <v>1312146.7518333332</v>
          </cell>
          <cell r="AI937">
            <v>0</v>
          </cell>
        </row>
        <row r="938">
          <cell r="A938" t="str">
            <v>YttKapbaskravLågBruttoKärnprimSolo</v>
          </cell>
          <cell r="B938" t="str">
            <v>Buffert för andra systemviktiga institut (i %)</v>
          </cell>
          <cell r="C938" t="str">
            <v xml:space="preserve">     varav: ska utgöras av kärnprimärkapital (i procentenheter)</v>
          </cell>
          <cell r="X938">
            <v>1127876.0349999999</v>
          </cell>
          <cell r="Y938">
            <v>1149747.49</v>
          </cell>
          <cell r="Z938">
            <v>1155613.156</v>
          </cell>
          <cell r="AA938">
            <v>1426845.0120000001</v>
          </cell>
          <cell r="AB938"/>
          <cell r="AC938">
            <v>6281.4083333333319</v>
          </cell>
          <cell r="AD938">
            <v>7388.4499999999989</v>
          </cell>
          <cell r="AE938">
            <v>7998.1916666666648</v>
          </cell>
          <cell r="AF938">
            <v>8459.8916666666682</v>
          </cell>
          <cell r="AG938">
            <v>0</v>
          </cell>
          <cell r="AH938">
            <v>7388.4499999999989</v>
          </cell>
          <cell r="AI938">
            <v>0</v>
          </cell>
        </row>
        <row r="939">
          <cell r="A939" t="str">
            <v>TotKravBruttosolÖvUtSolo</v>
          </cell>
          <cell r="B939" t="str">
            <v>Kombinerat buffertkrav (i %)</v>
          </cell>
          <cell r="C939" t="str">
            <v>Totala krav avseende bruttosoliditetsgrad för översyns- och utvärderingsprocessen (i %)</v>
          </cell>
          <cell r="X939">
            <v>36405787.088</v>
          </cell>
          <cell r="Y939">
            <v>39022000</v>
          </cell>
          <cell r="Z939">
            <v>40495590.287</v>
          </cell>
          <cell r="AA939">
            <v>41127994.526000001</v>
          </cell>
          <cell r="AB939">
            <v>40868120.104000002</v>
          </cell>
          <cell r="AC939">
            <v>55899015.943999998</v>
          </cell>
          <cell r="AD939">
            <v>50575359.376999997</v>
          </cell>
          <cell r="AE939">
            <v>49687916.089000002</v>
          </cell>
          <cell r="AF939">
            <v>50031799.365999997</v>
          </cell>
          <cell r="AG939">
            <v>55739695.982999995</v>
          </cell>
          <cell r="AH939">
            <v>56074512.567000002</v>
          </cell>
          <cell r="AI939">
            <v>62363867.853</v>
          </cell>
        </row>
        <row r="940">
          <cell r="A940" t="str">
            <v>BruttosoliditetsBuffertKravSolo</v>
          </cell>
          <cell r="B940" t="str">
            <v>Samlade kapitalkrav (i %)</v>
          </cell>
          <cell r="C940" t="str">
            <v>Bruttosoliditetsbuffert och samlat bruttosoliditetskrav (som en procentandel av det totala exponeringsmåttet)</v>
          </cell>
          <cell r="X940">
            <v>1127876.0349999999</v>
          </cell>
          <cell r="Y940">
            <v>1149747.49</v>
          </cell>
          <cell r="Z940">
            <v>1155613.156</v>
          </cell>
          <cell r="AA940">
            <v>1426845.0120000001</v>
          </cell>
          <cell r="AB940">
            <v>1410632.25</v>
          </cell>
          <cell r="AC940">
            <v>1401028.906</v>
          </cell>
          <cell r="AD940">
            <v>1408866.9</v>
          </cell>
          <cell r="AE940">
            <v>1529442.6</v>
          </cell>
          <cell r="AF940">
            <v>2427416.1570000001</v>
          </cell>
          <cell r="AG940">
            <v>2410234.0449999999</v>
          </cell>
          <cell r="AH940">
            <v>2646927.2910000002</v>
          </cell>
          <cell r="AI940">
            <v>2799243.8960000002</v>
          </cell>
        </row>
        <row r="941">
          <cell r="A941" t="str">
            <v>KravBruttosoliditetsBuffersSolo</v>
          </cell>
          <cell r="B941" t="str">
            <v>Tillgängligt ärnprimärkapital efter uppfyllande av de totala kapitalbaskraven för översyns- och utvärderingsprocessen (i %)</v>
          </cell>
          <cell r="C941" t="str">
            <v>Krav på bruttosoliditetsbuffert (i %)</v>
          </cell>
          <cell r="X941">
            <v>3.0980679864816549E-2</v>
          </cell>
          <cell r="Y941">
            <v>2.9464084106401518E-2</v>
          </cell>
          <cell r="Z941">
            <v>2.8536765307282802E-2</v>
          </cell>
          <cell r="AA941">
            <v>3.4692793277289205E-2</v>
          </cell>
          <cell r="AB941">
            <v>3.4516690427899892E-2</v>
          </cell>
          <cell r="AC941">
            <v>2.5063570124446554E-2</v>
          </cell>
          <cell r="AD941">
            <v>2.7856784753579153E-2</v>
          </cell>
          <cell r="AE941">
            <v>3.0780976953440613E-2</v>
          </cell>
          <cell r="AF941">
            <v>4.8517466646414362E-2</v>
          </cell>
          <cell r="AG941">
            <v>4.3240889683630414E-2</v>
          </cell>
          <cell r="AH941">
            <v>4.7203750328410773E-2</v>
          </cell>
          <cell r="AI941">
            <v>4.4885668454660209E-2</v>
          </cell>
        </row>
        <row r="942">
          <cell r="A942" t="str">
            <v>SamBruttosolidkravSolo</v>
          </cell>
          <cell r="B942" t="str">
            <v>Bruttosoliditetsgrad</v>
          </cell>
          <cell r="C942" t="str">
            <v>Samlat bruttosoliditetskrav (i %)</v>
          </cell>
          <cell r="AB942"/>
          <cell r="AC942">
            <v>2.5000000054830409E-2</v>
          </cell>
          <cell r="AD942">
            <v>1260475.6440000001</v>
          </cell>
          <cell r="AE942">
            <v>1279191.351</v>
          </cell>
          <cell r="AF942">
            <v>0</v>
          </cell>
          <cell r="AG942">
            <v>2116241.9850000003</v>
          </cell>
          <cell r="AH942">
            <v>1682235.3770099999</v>
          </cell>
          <cell r="AI942">
            <v>1870916.03559</v>
          </cell>
        </row>
        <row r="943">
          <cell r="A943" t="str">
            <v>SärskiltkravP2</v>
          </cell>
          <cell r="B943" t="str">
            <v>Totalt exponeringsmått</v>
          </cell>
          <cell r="C943" t="str">
            <v>Likviditetstäckningskvot</v>
          </cell>
          <cell r="Y943">
            <v>0.14007367499013557</v>
          </cell>
          <cell r="Z943">
            <v>0.14479799225273171</v>
          </cell>
          <cell r="AA943">
            <v>0.14350468341297862</v>
          </cell>
          <cell r="AB943">
            <v>55899015.943999998</v>
          </cell>
          <cell r="AC943">
            <v>50575360.676999994</v>
          </cell>
          <cell r="AD943">
            <v>1360390.8690000002</v>
          </cell>
          <cell r="AE943">
            <v>1379157.4410000001</v>
          </cell>
          <cell r="AF943">
            <v>2131997.9910000004</v>
          </cell>
          <cell r="AG943">
            <v>2116241.9850000003</v>
          </cell>
          <cell r="AH943">
            <v>1682235.3770099999</v>
          </cell>
          <cell r="AI943">
            <v>1379157.4410000001</v>
          </cell>
        </row>
        <row r="944">
          <cell r="A944" t="str">
            <v>TotalLikvTillgångSolo</v>
          </cell>
          <cell r="B944" t="str">
            <v>Bruttosoliditetsgrad (i %)</v>
          </cell>
          <cell r="C944" t="str">
            <v>Totala högkvalitativa likvida tillgångar (viktat värde – genomsnitt)</v>
          </cell>
          <cell r="Y944">
            <v>2.8000000000000001E-2</v>
          </cell>
          <cell r="Z944">
            <v>3.4692793277289205E-2</v>
          </cell>
          <cell r="AA944">
            <v>3.4516690427899892E-2</v>
          </cell>
          <cell r="AB944"/>
          <cell r="AC944">
            <v>6.9556134138573547E-2</v>
          </cell>
          <cell r="AD944">
            <v>11953546.828583334</v>
          </cell>
          <cell r="AE944">
            <v>13174664.73325</v>
          </cell>
          <cell r="AF944">
            <v>14344023.616916666</v>
          </cell>
          <cell r="AG944">
            <v>14606261.997583333</v>
          </cell>
          <cell r="AH944">
            <v>0</v>
          </cell>
          <cell r="AI944">
            <v>13174664.73325</v>
          </cell>
        </row>
        <row r="945">
          <cell r="A945" t="str">
            <v>LikvidinflöSolo</v>
          </cell>
          <cell r="B945" t="str">
            <v>Ytterligare kapitalbaskrav för att hantera risken för alltför låg bruttosoliditet (som en procentandel av det totala exponeringsmåttet)</v>
          </cell>
          <cell r="C945" t="str">
            <v xml:space="preserve">Likviditetsutflöden – totalt viktat värde </v>
          </cell>
          <cell r="Y945">
            <v>1222000</v>
          </cell>
          <cell r="Z945">
            <v>1505000</v>
          </cell>
          <cell r="AA945">
            <v>1490000</v>
          </cell>
          <cell r="AB945">
            <v>1468000</v>
          </cell>
          <cell r="AC945">
            <v>1408866.9</v>
          </cell>
          <cell r="AD945">
            <v>4774550.3908333331</v>
          </cell>
          <cell r="AE945">
            <v>4888214.17</v>
          </cell>
          <cell r="AF945">
            <v>5066825.7934166668</v>
          </cell>
          <cell r="AG945">
            <v>5160150.1942499997</v>
          </cell>
          <cell r="AH945">
            <v>1682235.3770099999</v>
          </cell>
          <cell r="AI945">
            <v>4888214.17</v>
          </cell>
        </row>
        <row r="946">
          <cell r="A946" t="str">
            <v>LikvidutflöSolo</v>
          </cell>
          <cell r="B946" t="str">
            <v xml:space="preserve">Ytterligare kapitalbaskrav för att hantera risken för alltför låg bruttosoliditet (i %) </v>
          </cell>
          <cell r="C946" t="str">
            <v xml:space="preserve">Likviditetsinflöden – totalt viktat värde </v>
          </cell>
          <cell r="Y946">
            <v>1222000</v>
          </cell>
          <cell r="Z946">
            <v>1505000</v>
          </cell>
          <cell r="AA946">
            <v>1490000</v>
          </cell>
          <cell r="AB946">
            <v>55899015.943999998</v>
          </cell>
          <cell r="AC946">
            <v>50575360.676999994</v>
          </cell>
          <cell r="AD946">
            <v>4864615.3023333326</v>
          </cell>
          <cell r="AE946">
            <v>4309547.9175833333</v>
          </cell>
          <cell r="AF946">
            <v>3954055.2050833334</v>
          </cell>
          <cell r="AG946">
            <v>4126653.0166666661</v>
          </cell>
          <cell r="AH946">
            <v>964691.91399000015</v>
          </cell>
          <cell r="AI946">
            <v>4309547.9175833333</v>
          </cell>
        </row>
        <row r="947">
          <cell r="A947" t="str">
            <v>TotalaNettolikvidflödSolo</v>
          </cell>
          <cell r="B947" t="str">
            <v xml:space="preserve">     varav: ska utgöras av kärnprimärkapital (i procentenheter)</v>
          </cell>
          <cell r="C947" t="str">
            <v>Totala nettolikviditetsutflöden (justerat värde)</v>
          </cell>
          <cell r="Y947">
            <v>2.8000000000000001E-2</v>
          </cell>
          <cell r="Z947">
            <v>3.4692793277289205E-2</v>
          </cell>
          <cell r="AA947">
            <v>3.4516690427899892E-2</v>
          </cell>
          <cell r="AB947">
            <v>2.5063570124446554E-2</v>
          </cell>
          <cell r="AC947">
            <v>2.7900000000000001E-2</v>
          </cell>
          <cell r="AD947">
            <v>1275553.9919166667</v>
          </cell>
          <cell r="AE947">
            <v>1312146.7518333332</v>
          </cell>
          <cell r="AF947">
            <v>1383259.70725</v>
          </cell>
          <cell r="AG947">
            <v>1336330.7668333333</v>
          </cell>
          <cell r="AH947">
            <v>0</v>
          </cell>
          <cell r="AI947">
            <v>1312146.7518333332</v>
          </cell>
        </row>
        <row r="948">
          <cell r="A948" t="str">
            <v>LikviditestäckningskvotSolo</v>
          </cell>
          <cell r="B948" t="str">
            <v>Ytterligare kapitalbaskrav för att hantera risken för alltför låg bruttosoliditet (som en procentandel av det totala exponeringsmåttet)</v>
          </cell>
          <cell r="C948" t="str">
            <v>Likviditetstäckningskvot (i %)</v>
          </cell>
          <cell r="Y948">
            <v>7496512.9819999998</v>
          </cell>
          <cell r="Z948">
            <v>7636171.0669999998</v>
          </cell>
          <cell r="AA948">
            <v>8367467.5240000002</v>
          </cell>
          <cell r="AB948">
            <v>8109132.9110000003</v>
          </cell>
          <cell r="AC948">
            <v>8663075.9010000005</v>
          </cell>
          <cell r="AD948">
            <v>6281.4083333333319</v>
          </cell>
          <cell r="AE948">
            <v>7388.4499999999989</v>
          </cell>
          <cell r="AF948">
            <v>7998.1916666666648</v>
          </cell>
          <cell r="AG948">
            <v>8459.8916666666682</v>
          </cell>
          <cell r="AH948">
            <v>0.03</v>
          </cell>
          <cell r="AI948">
            <v>7388.4499999999989</v>
          </cell>
        </row>
        <row r="949">
          <cell r="A949" t="str">
            <v>TotalKapRelSolo</v>
          </cell>
          <cell r="B949" t="str">
            <v>Bruttosoliditetsbuffert och samlat bruttosoliditetskrav (som en procentandel av det totala exponeringsmåttet)</v>
          </cell>
          <cell r="C949" t="str">
            <v>Stabil nettofinansieringskvot</v>
          </cell>
          <cell r="Y949">
            <v>0.151</v>
          </cell>
          <cell r="Z949">
            <v>0.187</v>
          </cell>
          <cell r="AA949">
            <v>0.16900000000000001</v>
          </cell>
          <cell r="AB949"/>
          <cell r="AC949"/>
          <cell r="AD949">
            <v>0.17069999999999999</v>
          </cell>
          <cell r="AE949">
            <v>0.17549999999999999</v>
          </cell>
          <cell r="AF949">
            <v>0.23910000000000001</v>
          </cell>
          <cell r="AG949">
            <v>0.23380000000000001</v>
          </cell>
          <cell r="AH949">
            <v>0</v>
          </cell>
          <cell r="AI949">
            <v>0.17549999999999999</v>
          </cell>
        </row>
        <row r="950">
          <cell r="A950" t="str">
            <v>KravBruttosoliditetsBuffers</v>
          </cell>
          <cell r="B950" t="str">
            <v>Krav på bruttosoliditetsbuffert (i %)</v>
          </cell>
          <cell r="C950" t="str">
            <v>Tillgänglig kapitalbas (belopp)</v>
          </cell>
          <cell r="Y950">
            <v>0.151</v>
          </cell>
          <cell r="Z950">
            <v>1133000</v>
          </cell>
          <cell r="AA950">
            <v>1427000</v>
          </cell>
          <cell r="AB950">
            <v>1411000</v>
          </cell>
          <cell r="AC950">
            <v>1401000</v>
          </cell>
          <cell r="AD950">
            <v>1260475.6440000001</v>
          </cell>
          <cell r="AE950">
            <v>1279191.351</v>
          </cell>
          <cell r="AF950">
            <v>2131997.9910000004</v>
          </cell>
          <cell r="AG950">
            <v>2116241.9850000003</v>
          </cell>
          <cell r="AH950">
            <v>2646927.2919999999</v>
          </cell>
          <cell r="AI950">
            <v>1279191.351</v>
          </cell>
        </row>
        <row r="951">
          <cell r="A951" t="str">
            <v>KärnPrimKapSolo</v>
          </cell>
          <cell r="B951" t="str">
            <v>Samlat bruttosoliditetskrav (i %)</v>
          </cell>
          <cell r="C951" t="str">
            <v>Nyckeltal Konsoliderad sit, MSEK</v>
          </cell>
          <cell r="Y951">
            <v>0.151</v>
          </cell>
          <cell r="Z951">
            <v>0.187</v>
          </cell>
          <cell r="AA951">
            <v>0.16900000000000001</v>
          </cell>
          <cell r="AB951"/>
          <cell r="AC951"/>
          <cell r="AD951">
            <v>1260475.6440000001</v>
          </cell>
          <cell r="AE951">
            <v>1279191.351</v>
          </cell>
          <cell r="AF951">
            <v>2131997.9910000004</v>
          </cell>
          <cell r="AG951">
            <v>2116241.9850000003</v>
          </cell>
          <cell r="AH951">
            <v>2646927.2919999999</v>
          </cell>
          <cell r="AI951">
            <v>1279191.351</v>
          </cell>
        </row>
        <row r="952">
          <cell r="A952" t="str">
            <v>PrimKapSolo</v>
          </cell>
          <cell r="B952" t="str">
            <v>Likviditetstäckningskvot</v>
          </cell>
          <cell r="C952" t="str">
            <v>Tillgänglig kapitalbas (belopp)</v>
          </cell>
          <cell r="Y952">
            <v>0.16300000000000001</v>
          </cell>
          <cell r="Z952">
            <v>1222000</v>
          </cell>
          <cell r="AA952">
            <v>1505000</v>
          </cell>
          <cell r="AB952">
            <v>1490000</v>
          </cell>
          <cell r="AC952">
            <v>1468000</v>
          </cell>
          <cell r="AD952">
            <v>1260475.6440000001</v>
          </cell>
          <cell r="AE952">
            <v>1279191.351</v>
          </cell>
          <cell r="AF952">
            <v>2131997.9910000004</v>
          </cell>
          <cell r="AG952">
            <v>2116241.9850000003</v>
          </cell>
          <cell r="AH952">
            <v>2646927.2919999999</v>
          </cell>
          <cell r="AI952">
            <v>1279191.351</v>
          </cell>
        </row>
        <row r="953">
          <cell r="A953" t="str">
            <v>KärnprimärkapitalGrupp</v>
          </cell>
          <cell r="B953" t="str">
            <v>Totala högkvalitativa likvida tillgångar (viktat värde – genomsnitt)</v>
          </cell>
          <cell r="C953" t="str">
            <v xml:space="preserve">Kärnprimärkapital </v>
          </cell>
          <cell r="Z953">
            <v>1133000</v>
          </cell>
          <cell r="AA953">
            <v>1427000</v>
          </cell>
          <cell r="AB953">
            <v>1411000</v>
          </cell>
          <cell r="AC953">
            <v>1401000</v>
          </cell>
          <cell r="AD953">
            <v>1408866.9</v>
          </cell>
          <cell r="AE953">
            <v>1529442.6</v>
          </cell>
          <cell r="AF953">
            <v>2427416.1570000001</v>
          </cell>
          <cell r="AG953">
            <v>2410234.0449999999</v>
          </cell>
          <cell r="AH953">
            <v>2646927.2919999999</v>
          </cell>
          <cell r="AI953">
            <v>2799243.8959999997</v>
          </cell>
        </row>
        <row r="954">
          <cell r="A954" t="str">
            <v>PrimärkapitalGrupp</v>
          </cell>
          <cell r="B954" t="str">
            <v xml:space="preserve">Likviditetsutflöden – totalt viktat värde </v>
          </cell>
          <cell r="C954" t="str">
            <v xml:space="preserve">Primärkapital </v>
          </cell>
          <cell r="Z954">
            <v>7496512.9819999998</v>
          </cell>
          <cell r="AA954">
            <v>7636171.0669999998</v>
          </cell>
          <cell r="AB954"/>
          <cell r="AC954">
            <v>1.3043865861426441E-2</v>
          </cell>
          <cell r="AD954">
            <v>1408866.9</v>
          </cell>
          <cell r="AE954">
            <v>1529442.6</v>
          </cell>
          <cell r="AF954">
            <v>2427416.1570000001</v>
          </cell>
          <cell r="AG954">
            <v>2410234.0449999999</v>
          </cell>
          <cell r="AH954">
            <v>2646927.2919999999</v>
          </cell>
          <cell r="AI954">
            <v>2799243.8959999997</v>
          </cell>
        </row>
        <row r="955">
          <cell r="A955" t="str">
            <v>TotKapGrupp</v>
          </cell>
          <cell r="B955" t="str">
            <v>Likviditetstäckningskvot</v>
          </cell>
          <cell r="C955" t="str">
            <v xml:space="preserve">Totalt kapital </v>
          </cell>
          <cell r="Z955">
            <v>1222000</v>
          </cell>
          <cell r="AA955">
            <v>1505000</v>
          </cell>
          <cell r="AB955">
            <v>1490000</v>
          </cell>
          <cell r="AC955">
            <v>1468000</v>
          </cell>
          <cell r="AD955">
            <v>1479149.108</v>
          </cell>
          <cell r="AE955">
            <v>1598159.8630000001</v>
          </cell>
          <cell r="AF955">
            <v>2427416.1570000001</v>
          </cell>
          <cell r="AG955">
            <v>2410234.0449999999</v>
          </cell>
          <cell r="AH955">
            <v>2646927.2919999999</v>
          </cell>
          <cell r="AI955">
            <v>2799243.8959999997</v>
          </cell>
        </row>
        <row r="956">
          <cell r="A956" t="str">
            <v>Gammal-KravKapKonsBuffertSolo</v>
          </cell>
          <cell r="B956" t="str">
            <v>Totala nettolikviditetsutflöden (justerat värde)</v>
          </cell>
          <cell r="C956" t="str">
            <v>Riskvägda exponeringsbelopp</v>
          </cell>
          <cell r="Z956">
            <v>0.151</v>
          </cell>
          <cell r="AA956">
            <v>0.187</v>
          </cell>
          <cell r="AB956"/>
          <cell r="AC956">
            <v>9.7828993960698309E-3</v>
          </cell>
          <cell r="AD956">
            <v>2.4999999943538631E-2</v>
          </cell>
          <cell r="AE956">
            <v>2.4999999955463852E-2</v>
          </cell>
          <cell r="AF956">
            <v>2.4999999971957551E-2</v>
          </cell>
          <cell r="AG956">
            <v>2.4999999969613693E-2</v>
          </cell>
          <cell r="AH956">
            <v>1.8218869217503555E-2</v>
          </cell>
          <cell r="AI956">
            <v>2.4999999955463852E-2</v>
          </cell>
        </row>
        <row r="957">
          <cell r="A957" t="str">
            <v>TotRiskvExpBelGrupp</v>
          </cell>
          <cell r="B957" t="str">
            <v>Likviditetstäckningskvot (i %)</v>
          </cell>
          <cell r="C957" t="str">
            <v>Totalt riskvägt exponeringsbelopp</v>
          </cell>
          <cell r="Z957">
            <v>7496512.9819999998</v>
          </cell>
          <cell r="AA957">
            <v>7636171.0669999998</v>
          </cell>
          <cell r="AB957">
            <v>8367467.5240000002</v>
          </cell>
          <cell r="AC957">
            <v>8109132.9110000003</v>
          </cell>
          <cell r="AD957">
            <v>8663075.9010000005</v>
          </cell>
          <cell r="AE957">
            <v>8525338.7750000004</v>
          </cell>
          <cell r="AF957">
            <v>9956978.4920000006</v>
          </cell>
          <cell r="AG957">
            <v>10096481.503</v>
          </cell>
          <cell r="AH957">
            <v>10598263.935000001</v>
          </cell>
          <cell r="AI957">
            <v>10703188.967</v>
          </cell>
        </row>
        <row r="958">
          <cell r="A958" t="str">
            <v>PrimKapRelSolo</v>
          </cell>
          <cell r="B958" t="str">
            <v>Stabil nettofinansieringskvot</v>
          </cell>
          <cell r="C958" t="str">
            <v>Kapitalrelationer (som en procentandel av det riskvägda exponeringsbeloppet)</v>
          </cell>
          <cell r="Z958">
            <v>0.16300000000000001</v>
          </cell>
          <cell r="AA958">
            <v>0.19700000000000001</v>
          </cell>
          <cell r="AB958"/>
          <cell r="AC958">
            <v>4866577.6323333327</v>
          </cell>
          <cell r="AD958">
            <v>0.15820000000000001</v>
          </cell>
          <cell r="AE958">
            <v>0.1628</v>
          </cell>
          <cell r="AF958">
            <v>0.23910000000000001</v>
          </cell>
          <cell r="AG958">
            <v>0.23380000000000001</v>
          </cell>
          <cell r="AH958">
            <v>5213322.6149166664</v>
          </cell>
          <cell r="AI958">
            <v>0.1628</v>
          </cell>
        </row>
        <row r="959">
          <cell r="A959" t="str">
            <v>KärnPrimKapRelGrupp</v>
          </cell>
          <cell r="B959" t="str">
            <v>Total tillgänglig stabil finansiering</v>
          </cell>
          <cell r="C959" t="str">
            <v>Kärnprimärkapitalrelation (i %)</v>
          </cell>
          <cell r="Z959">
            <v>0.151</v>
          </cell>
          <cell r="AA959">
            <v>0.187</v>
          </cell>
          <cell r="AB959">
            <v>0.16900000000000001</v>
          </cell>
          <cell r="AC959">
            <v>0.17277172804745999</v>
          </cell>
          <cell r="AD959">
            <v>0.16259999999999999</v>
          </cell>
          <cell r="AE959">
            <v>0.1794</v>
          </cell>
          <cell r="AF959">
            <v>0.24379999999999999</v>
          </cell>
          <cell r="AG959">
            <v>0.2387</v>
          </cell>
          <cell r="AH959">
            <v>0.24979999999999999</v>
          </cell>
          <cell r="AI959">
            <v>0.26150000000000001</v>
          </cell>
        </row>
        <row r="960">
          <cell r="A960" t="str">
            <v>PrimKapRelGrupp</v>
          </cell>
          <cell r="B960" t="str">
            <v>Totalt behov av stabil finansiering</v>
          </cell>
          <cell r="C960" t="str">
            <v>Primärkapitalrelation (i %)</v>
          </cell>
          <cell r="Z960">
            <v>0.151</v>
          </cell>
          <cell r="AA960">
            <v>0.187</v>
          </cell>
          <cell r="AB960">
            <v>0.16900000000000001</v>
          </cell>
          <cell r="AC960">
            <v>0.17277172804745999</v>
          </cell>
          <cell r="AD960">
            <v>0.16259999999999999</v>
          </cell>
          <cell r="AE960">
            <v>0.1794</v>
          </cell>
          <cell r="AF960">
            <v>0.24379999999999999</v>
          </cell>
          <cell r="AG960">
            <v>0.2387</v>
          </cell>
          <cell r="AH960">
            <v>0.24979999999999999</v>
          </cell>
          <cell r="AI960">
            <v>0.26150000000000001</v>
          </cell>
        </row>
        <row r="961">
          <cell r="A961" t="str">
            <v>TotalKapRelGrupp</v>
          </cell>
          <cell r="B961" t="str">
            <v>Stabil nettofinansieringskvot</v>
          </cell>
          <cell r="C961" t="str">
            <v>Total kapitalrelation (i %)</v>
          </cell>
          <cell r="Z961">
            <v>0.16300000000000001</v>
          </cell>
          <cell r="AA961">
            <v>0.19700000000000001</v>
          </cell>
          <cell r="AB961">
            <v>0.17799999999999999</v>
          </cell>
          <cell r="AC961">
            <v>0.18102317413107699</v>
          </cell>
          <cell r="AD961">
            <v>0.17069999999999999</v>
          </cell>
          <cell r="AE961">
            <v>0.1875</v>
          </cell>
          <cell r="AF961">
            <v>0.24379999999999999</v>
          </cell>
          <cell r="AG961">
            <v>0.2387</v>
          </cell>
          <cell r="AH961">
            <v>0.24979999999999999</v>
          </cell>
          <cell r="AI961">
            <v>0.26150000000000001</v>
          </cell>
        </row>
        <row r="962">
          <cell r="A962" t="str">
            <v>YttKapbaskravkärnprimSolo</v>
          </cell>
          <cell r="B962" t="str">
            <v>Total tillgänglig stabil finansiering</v>
          </cell>
          <cell r="C962" t="str">
            <v>Ytterligare kapitalbaskrav för att hantera andra risker än risken för alltför låg bruttosoliditet (som en procentandel av det riskvägda exponeringsbeloppet)</v>
          </cell>
          <cell r="AB962"/>
          <cell r="AC962">
            <v>0</v>
          </cell>
          <cell r="AD962">
            <v>0</v>
          </cell>
          <cell r="AE962">
            <v>0</v>
          </cell>
          <cell r="AF962">
            <v>0</v>
          </cell>
          <cell r="AG962">
            <v>0</v>
          </cell>
          <cell r="AH962">
            <v>1.8399239837387574E-2</v>
          </cell>
          <cell r="AI962">
            <v>0</v>
          </cell>
        </row>
        <row r="963">
          <cell r="A963" t="str">
            <v>YttKapbaskrav</v>
          </cell>
          <cell r="B963" t="str">
            <v>Pelare 2 krav konsoliderad sit, MSEK</v>
          </cell>
          <cell r="C963" t="str">
            <v xml:space="preserve">Ytterligare kapitalbaskrav för att hantera andra risker än risken för alltför låg bruttosoliditet (i %) </v>
          </cell>
          <cell r="AB963"/>
          <cell r="AC963">
            <v>0</v>
          </cell>
          <cell r="AD963">
            <v>1.3043865861426441E-2</v>
          </cell>
          <cell r="AE963">
            <v>1.3254605240012882E-2</v>
          </cell>
          <cell r="AF963">
            <v>2.6112339221069796E-2</v>
          </cell>
          <cell r="AG963">
            <v>2.5751545221248152E-2</v>
          </cell>
          <cell r="AH963">
            <v>2.4532319783183432E-2</v>
          </cell>
          <cell r="AI963">
            <v>2.4291825623338075E-2</v>
          </cell>
        </row>
        <row r="964">
          <cell r="A964" t="str">
            <v>YttKapbaskravkärnprim</v>
          </cell>
          <cell r="B964" t="str">
            <v>Branschkoncentration</v>
          </cell>
          <cell r="C964" t="str">
            <v xml:space="preserve">     varav: ska utgöras av kärnprimärkapital (i procentenheter)</v>
          </cell>
          <cell r="AB964"/>
          <cell r="AC964">
            <v>0</v>
          </cell>
          <cell r="AD964">
            <v>7.3371745470523731E-3</v>
          </cell>
          <cell r="AE964">
            <v>7.4557154475072464E-3</v>
          </cell>
          <cell r="AF964">
            <v>1.468819081185176E-2</v>
          </cell>
          <cell r="AG964">
            <v>1.4485244186952085E-2</v>
          </cell>
          <cell r="AH964">
            <v>1.379942987804068E-2</v>
          </cell>
          <cell r="AI964">
            <v>1.3664151913127667E-2</v>
          </cell>
        </row>
        <row r="965">
          <cell r="A965" t="str">
            <v>YttKapbaskravprimär</v>
          </cell>
          <cell r="B965" t="str">
            <v>Geografisk koncentration</v>
          </cell>
          <cell r="C965" t="str">
            <v xml:space="preserve">     varav: ska utgöras av primärkapital (i procentenheter)</v>
          </cell>
          <cell r="Y965">
            <v>0.14007367499013557</v>
          </cell>
          <cell r="Z965">
            <v>0.14479799225273171</v>
          </cell>
          <cell r="AA965">
            <v>0.14350468341297862</v>
          </cell>
          <cell r="AB965">
            <v>0.11893490544367771</v>
          </cell>
          <cell r="AC965">
            <v>2.5000000000000001E-2</v>
          </cell>
          <cell r="AD965">
            <v>9.7828993960698309E-3</v>
          </cell>
          <cell r="AE965">
            <v>9.9409539300096619E-3</v>
          </cell>
          <cell r="AF965">
            <v>1.9584254415802346E-2</v>
          </cell>
          <cell r="AG965">
            <v>1.9313658915936116E-2</v>
          </cell>
          <cell r="AH965">
            <v>1.8399239837387574E-2</v>
          </cell>
          <cell r="AI965">
            <v>1.8218869217503555E-2</v>
          </cell>
        </row>
        <row r="966">
          <cell r="A966" t="str">
            <v>TotalKapbaskravÖvUt</v>
          </cell>
          <cell r="B966" t="str">
            <v>Pelare 2 krav konsoliderad sit, MSEK</v>
          </cell>
          <cell r="C966" t="str">
            <v>Totala kapitalbaskrav för översyns- och utvärderingsprocessen (i %)</v>
          </cell>
          <cell r="Y966">
            <v>0.14007367499013557</v>
          </cell>
          <cell r="Z966">
            <v>0.14479799225273171</v>
          </cell>
          <cell r="AA966">
            <v>0.14350468341297862</v>
          </cell>
          <cell r="AB966">
            <v>0.11893490544367771</v>
          </cell>
          <cell r="AC966">
            <v>0.11804386589339616</v>
          </cell>
          <cell r="AD966">
            <v>9.3043865861426447E-2</v>
          </cell>
          <cell r="AE966">
            <v>9.3254605240012889E-2</v>
          </cell>
          <cell r="AF966">
            <v>0.1061123392210698</v>
          </cell>
          <cell r="AG966">
            <v>0.10575154522124816</v>
          </cell>
          <cell r="AH966">
            <v>0.10453231978318343</v>
          </cell>
          <cell r="AI966">
            <v>0.10429182562333808</v>
          </cell>
        </row>
        <row r="967">
          <cell r="A967" t="str">
            <v>KonsBuffertMedlemsstatSolo</v>
          </cell>
          <cell r="B967" t="str">
            <v>Summa kreditrelaterad koncentrationsrisk</v>
          </cell>
          <cell r="C967" t="str">
            <v>Kombinerat buffertkrav och samlat kapitalkrav (som en procentandel av det riskvägda exponeringsbeloppet)</v>
          </cell>
          <cell r="AB967">
            <v>0</v>
          </cell>
          <cell r="AC967">
            <v>6.9556134138573547E-2</v>
          </cell>
          <cell r="AD967">
            <v>0</v>
          </cell>
          <cell r="AE967">
            <v>0</v>
          </cell>
          <cell r="AF967">
            <v>0</v>
          </cell>
          <cell r="AG967">
            <v>0</v>
          </cell>
          <cell r="AH967">
            <v>0</v>
          </cell>
          <cell r="AI967">
            <v>0</v>
          </cell>
        </row>
        <row r="968">
          <cell r="A968" t="str">
            <v>KravKapKonsBuffert</v>
          </cell>
          <cell r="B968" t="str">
            <v>Geografisk koncentration</v>
          </cell>
          <cell r="C968" t="str">
            <v>Kapitalkonserveringsbuffert (i %)</v>
          </cell>
          <cell r="AB968"/>
          <cell r="AC968">
            <v>2.5000000000000001E-2</v>
          </cell>
          <cell r="AD968">
            <v>2.5000000054830409E-2</v>
          </cell>
          <cell r="AE968">
            <v>2.4999999956013479E-2</v>
          </cell>
          <cell r="AF968">
            <v>2.4999999969870377E-2</v>
          </cell>
          <cell r="AG968">
            <v>2.5000000042093871E-2</v>
          </cell>
          <cell r="AH968">
            <v>2.5000000000000001E-2</v>
          </cell>
          <cell r="AI968">
            <v>2.5000000000000001E-2</v>
          </cell>
        </row>
        <row r="969">
          <cell r="A969" t="str">
            <v>KonsBuffertMedlemsstat</v>
          </cell>
          <cell r="B969" t="str">
            <v>Marknadsrisker i övrig verksamhet - kreditspreadrisk</v>
          </cell>
          <cell r="C969" t="str">
            <v>Konserveringsbuffert på grund av makrotillsynsrisker eller systemrisker identifierade på medlemsstatsnivå (i %)</v>
          </cell>
          <cell r="Y969">
            <v>2.8000000000000001E-2</v>
          </cell>
          <cell r="Z969">
            <v>3.4692793277289205E-2</v>
          </cell>
          <cell r="AA969">
            <v>3.4516690427899892E-2</v>
          </cell>
          <cell r="AB969"/>
          <cell r="AC969"/>
          <cell r="AD969">
            <v>0</v>
          </cell>
          <cell r="AE969">
            <v>0</v>
          </cell>
          <cell r="AF969">
            <v>0</v>
          </cell>
          <cell r="AG969">
            <v>0</v>
          </cell>
          <cell r="AH969">
            <v>0</v>
          </cell>
          <cell r="AI969">
            <v>0</v>
          </cell>
        </row>
        <row r="970">
          <cell r="A970" t="str">
            <v>InstBuffertkravGrupp</v>
          </cell>
          <cell r="B970" t="str">
            <v>Marknadsrisker i övrig verksamhet - ränterisk i bankboken (IRRBB)</v>
          </cell>
          <cell r="C970" t="str">
            <v>Institutspecifik kontracyklisk kapitalbuffert (i %)</v>
          </cell>
          <cell r="Y970">
            <v>2.8000000000000001E-2</v>
          </cell>
          <cell r="Z970">
            <v>3.4692793277289205E-2</v>
          </cell>
          <cell r="AA970">
            <v>3.4516690427899892E-2</v>
          </cell>
          <cell r="AB970">
            <v>0</v>
          </cell>
          <cell r="AC970">
            <v>0</v>
          </cell>
          <cell r="AD970">
            <v>0</v>
          </cell>
          <cell r="AE970">
            <v>0</v>
          </cell>
          <cell r="AF970">
            <v>0</v>
          </cell>
          <cell r="AG970">
            <v>0</v>
          </cell>
          <cell r="AH970">
            <v>0</v>
          </cell>
          <cell r="AI970">
            <v>0</v>
          </cell>
        </row>
        <row r="971">
          <cell r="A971" t="str">
            <v>SystemriskBuffertGrupp</v>
          </cell>
          <cell r="B971" t="str">
            <v>Pensionsrisk</v>
          </cell>
          <cell r="C971" t="str">
            <v>Systemriskbuffert (i %)</v>
          </cell>
          <cell r="AD971">
            <v>0</v>
          </cell>
          <cell r="AE971">
            <v>0</v>
          </cell>
          <cell r="AF971">
            <v>0</v>
          </cell>
          <cell r="AG971">
            <v>0</v>
          </cell>
          <cell r="AH971">
            <v>0</v>
          </cell>
          <cell r="AI971">
            <v>0</v>
          </cell>
        </row>
        <row r="972">
          <cell r="A972" t="str">
            <v>GlobSystemvBuffert</v>
          </cell>
          <cell r="B972" t="str">
            <v>Marknadsrisker i övrig verksamhet - kreditspreadrisk</v>
          </cell>
          <cell r="C972" t="str">
            <v>Buffert för globalt systemviktigt institut (i %)</v>
          </cell>
          <cell r="Z972">
            <v>0.14007367499013557</v>
          </cell>
          <cell r="AA972">
            <v>0.14479799225273171</v>
          </cell>
          <cell r="AB972"/>
          <cell r="AC972"/>
          <cell r="AD972">
            <v>0</v>
          </cell>
          <cell r="AE972">
            <v>0</v>
          </cell>
          <cell r="AF972">
            <v>0</v>
          </cell>
          <cell r="AG972">
            <v>0</v>
          </cell>
          <cell r="AH972">
            <v>0</v>
          </cell>
          <cell r="AI972">
            <v>0</v>
          </cell>
        </row>
        <row r="973">
          <cell r="A973" t="str">
            <v>AndraSystemvBuffert</v>
          </cell>
          <cell r="B973" t="str">
            <v>Summa pelare 2 krav</v>
          </cell>
          <cell r="C973" t="str">
            <v>Buffert för andra systemviktiga institut (i %)</v>
          </cell>
          <cell r="AB973">
            <v>0</v>
          </cell>
          <cell r="AC973">
            <v>0</v>
          </cell>
          <cell r="AD973">
            <v>0</v>
          </cell>
          <cell r="AE973">
            <v>0</v>
          </cell>
          <cell r="AF973">
            <v>0</v>
          </cell>
          <cell r="AG973">
            <v>0</v>
          </cell>
          <cell r="AH973">
            <v>0</v>
          </cell>
          <cell r="AI973">
            <v>0</v>
          </cell>
        </row>
        <row r="974">
          <cell r="A974" t="str">
            <v>KombBuffertkravGrupp</v>
          </cell>
          <cell r="B974" t="str">
            <v>Pensionsrisk</v>
          </cell>
          <cell r="C974" t="str">
            <v>Kombinerat buffertkrav (i %)</v>
          </cell>
          <cell r="AB974"/>
          <cell r="AC974"/>
          <cell r="AD974">
            <v>2.5000000054830409E-2</v>
          </cell>
          <cell r="AE974">
            <v>2.4999999956013479E-2</v>
          </cell>
          <cell r="AF974">
            <v>2.4999999969870377E-2</v>
          </cell>
          <cell r="AG974">
            <v>2.5000000042093871E-2</v>
          </cell>
          <cell r="AH974">
            <v>2.5000000000000001E-2</v>
          </cell>
          <cell r="AI974">
            <v>2.5000000000000001E-2</v>
          </cell>
        </row>
        <row r="975">
          <cell r="A975" t="str">
            <v>SamKapkravGrupp</v>
          </cell>
          <cell r="B975" t="str">
            <v>Bruttosoliditetsbuffert och samlat bruttosoliditetskrav (som en procentandel av det totala exponeringsmåttet)</v>
          </cell>
          <cell r="C975" t="str">
            <v>Samlade kapitalkrav (i %)</v>
          </cell>
          <cell r="Z975">
            <v>0.14007367499013557</v>
          </cell>
          <cell r="AA975">
            <v>0.14479799225273171</v>
          </cell>
          <cell r="AB975">
            <v>0.14350468341297862</v>
          </cell>
          <cell r="AC975">
            <v>0.11893490544367771</v>
          </cell>
          <cell r="AD975">
            <v>0.11804386589339616</v>
          </cell>
          <cell r="AE975">
            <v>0.11825460519602636</v>
          </cell>
          <cell r="AF975">
            <v>0.13111233919094017</v>
          </cell>
          <cell r="AG975">
            <v>0.13075154526334204</v>
          </cell>
          <cell r="AH975">
            <v>0.1295</v>
          </cell>
          <cell r="AI975">
            <v>0.1293</v>
          </cell>
        </row>
        <row r="976">
          <cell r="A976" t="str">
            <v>TillgängKärnprimkapÖvUTGrupp</v>
          </cell>
          <cell r="B976" t="str">
            <v>Summa pelare 2 krav</v>
          </cell>
          <cell r="C976" t="str">
            <v>Tillgängligt kärnprimärkapital efter uppfyllande av de totala kapitalbaskraven för översyns- och utvärderingsprocessen (i %)</v>
          </cell>
          <cell r="Z976">
            <v>2.8000000000000001E-2</v>
          </cell>
          <cell r="AA976">
            <v>3.4692793277289205E-2</v>
          </cell>
          <cell r="AB976">
            <v>0</v>
          </cell>
          <cell r="AC976">
            <v>0</v>
          </cell>
          <cell r="AD976">
            <v>6.9556134138573547E-2</v>
          </cell>
          <cell r="AE976">
            <v>8.6145394759987115E-2</v>
          </cell>
          <cell r="AF976">
            <v>0.13768766077893019</v>
          </cell>
          <cell r="AG976">
            <v>0.13294845477875183</v>
          </cell>
          <cell r="AH976">
            <v>0.14526768021681657</v>
          </cell>
          <cell r="AI976">
            <v>0.15720817437666193</v>
          </cell>
        </row>
        <row r="977">
          <cell r="A977" t="str">
            <v>BruttoSolidgradSolo</v>
          </cell>
          <cell r="B977" t="str">
            <v>Samlat bruttosoliditetskrav (i %)</v>
          </cell>
          <cell r="C977" t="str">
            <v>Bruttosoliditetsgrad</v>
          </cell>
          <cell r="Z977">
            <v>1222000</v>
          </cell>
          <cell r="AA977">
            <v>1505000</v>
          </cell>
          <cell r="AB977">
            <v>1490000</v>
          </cell>
          <cell r="AC977">
            <v>1468000</v>
          </cell>
          <cell r="AD977">
            <v>2.5000000000000001E-2</v>
          </cell>
          <cell r="AE977">
            <v>2.58E-2</v>
          </cell>
          <cell r="AF977">
            <v>4.2999999999999997E-2</v>
          </cell>
          <cell r="AG977">
            <v>3.8300000000000001E-2</v>
          </cell>
          <cell r="AH977">
            <v>0.03</v>
          </cell>
          <cell r="AI977">
            <v>2.58E-2</v>
          </cell>
        </row>
        <row r="978">
          <cell r="A978" t="str">
            <v>TotExpBruttoSolidgradGrupp</v>
          </cell>
          <cell r="B978" t="str">
            <v>Info Likviditet Konsoliderad sit, MSEK</v>
          </cell>
          <cell r="C978" t="str">
            <v>Totalt exponeringsmått</v>
          </cell>
          <cell r="AC978">
            <v>55899015.943999998</v>
          </cell>
          <cell r="AD978">
            <v>50575360.676999994</v>
          </cell>
          <cell r="AE978">
            <v>49687916.089000002</v>
          </cell>
          <cell r="AF978">
            <v>50031799.365999997</v>
          </cell>
          <cell r="AG978">
            <v>55739695.982999995</v>
          </cell>
          <cell r="AH978">
            <v>56074512.567000002</v>
          </cell>
          <cell r="AI978">
            <v>62363867.853</v>
          </cell>
        </row>
        <row r="979">
          <cell r="A979" t="str">
            <v>BruttoSolidgradGrupp</v>
          </cell>
          <cell r="B979" t="str">
            <v>Likvida medel</v>
          </cell>
          <cell r="C979" t="str">
            <v>Bruttosoliditetsgrad (i %)</v>
          </cell>
          <cell r="Z979">
            <v>2.8000000000000001E-2</v>
          </cell>
          <cell r="AA979">
            <v>3.4692793277289205E-2</v>
          </cell>
          <cell r="AB979">
            <v>3.4516690427899892E-2</v>
          </cell>
          <cell r="AC979">
            <v>2.5063570124446554E-2</v>
          </cell>
          <cell r="AD979">
            <v>2.7900000000000001E-2</v>
          </cell>
          <cell r="AE979">
            <v>3.0800000000000001E-2</v>
          </cell>
          <cell r="AF979">
            <v>4.8500000000000001E-2</v>
          </cell>
          <cell r="AG979">
            <v>4.3200000000000002E-2</v>
          </cell>
          <cell r="AH979">
            <v>4.7199999999999999E-2</v>
          </cell>
          <cell r="AI979">
            <v>4.4900000000000002E-2</v>
          </cell>
        </row>
        <row r="980">
          <cell r="A980" t="str">
            <v>YttKapbaskravLågBruttoKärnprimSolo</v>
          </cell>
          <cell r="B980" t="str">
            <v>Svenska säkerställda obligationer och obligationer från stat/landsting/kommuner</v>
          </cell>
          <cell r="C980" t="str">
            <v>Ytterligare kapitalbaskrav för att hantera risken för alltför låg bruttosoliditet (som en procentandel av det totala exponeringsmåttet)</v>
          </cell>
          <cell r="AC980">
            <v>4804026.1025833329</v>
          </cell>
          <cell r="AD980">
            <v>6281.4083333333319</v>
          </cell>
          <cell r="AE980">
            <v>7388.4499999999989</v>
          </cell>
          <cell r="AF980">
            <v>7998.1916666666648</v>
          </cell>
          <cell r="AG980">
            <v>8459.8916666666682</v>
          </cell>
          <cell r="AH980">
            <v>0.03</v>
          </cell>
          <cell r="AI980">
            <v>7388.4499999999989</v>
          </cell>
        </row>
        <row r="981">
          <cell r="A981" t="str">
            <v>YttKapbaskravLågBrutto</v>
          </cell>
          <cell r="B981" t="str">
            <v>Summa likviditetsreserv</v>
          </cell>
          <cell r="C981" t="str">
            <v xml:space="preserve">Ytterligare kapitalbaskrav för att hantera risken för alltför låg bruttosoliditet (i %) </v>
          </cell>
          <cell r="AC981">
            <v>4866577.6323333327</v>
          </cell>
          <cell r="AD981">
            <v>4311637.5746666668</v>
          </cell>
          <cell r="AE981">
            <v>3956472.4354999997</v>
          </cell>
          <cell r="AF981">
            <v>4129406.7930833334</v>
          </cell>
          <cell r="AG981"/>
          <cell r="AH981">
            <v>0</v>
          </cell>
          <cell r="AI981">
            <v>0</v>
          </cell>
        </row>
        <row r="982">
          <cell r="A982" t="str">
            <v>YttKapbaskravLågBruttoKärnprim</v>
          </cell>
          <cell r="B982" t="str">
            <v>Totala nettolikviditetsutflöden (justerat värde)</v>
          </cell>
          <cell r="C982" t="str">
            <v xml:space="preserve">     varav: ska utgöras av kärnprimärkapital (i procentenheter)</v>
          </cell>
          <cell r="Z982">
            <v>0.151</v>
          </cell>
          <cell r="AA982">
            <v>0.187</v>
          </cell>
          <cell r="AB982">
            <v>0.16900000000000001</v>
          </cell>
          <cell r="AC982">
            <v>1304715.26</v>
          </cell>
          <cell r="AD982">
            <v>1341109.8951666667</v>
          </cell>
          <cell r="AE982">
            <v>1411697.4852499999</v>
          </cell>
          <cell r="AF982">
            <v>1346314.3394166669</v>
          </cell>
          <cell r="AG982"/>
          <cell r="AH982">
            <v>0</v>
          </cell>
          <cell r="AI982">
            <v>0</v>
          </cell>
        </row>
        <row r="983">
          <cell r="A983" t="str">
            <v>TotKravBruttosolÖvUt</v>
          </cell>
          <cell r="B983" t="str">
            <v>In- och upplåning från allmänheten</v>
          </cell>
          <cell r="C983" t="str">
            <v>Totala krav avseende bruttosoliditetsgrad för översyns- och utvärderingsprocessen (i %)</v>
          </cell>
          <cell r="AC983">
            <v>6.0790250000000006</v>
          </cell>
          <cell r="AD983">
            <v>7.1869083333333323</v>
          </cell>
          <cell r="AE983">
            <v>7.7989416666666669</v>
          </cell>
          <cell r="AF983">
            <v>8.3820583333333349</v>
          </cell>
          <cell r="AG983"/>
          <cell r="AH983">
            <v>0.03</v>
          </cell>
          <cell r="AI983">
            <v>0.03</v>
          </cell>
        </row>
        <row r="984">
          <cell r="A984" t="str">
            <v>BruttosoliditetsBuffertKrav</v>
          </cell>
          <cell r="B984" t="str">
            <v>Leasingskulder</v>
          </cell>
          <cell r="C984" t="str">
            <v>Bruttosoliditetsbuffert och samlat bruttosoliditetskrav (som en procentandel av det totala exponeringsmåttet)</v>
          </cell>
          <cell r="Z984">
            <v>0.151</v>
          </cell>
          <cell r="AA984">
            <v>0.187</v>
          </cell>
          <cell r="AB984">
            <v>0.16900000000000001</v>
          </cell>
          <cell r="AC984">
            <v>0.17277172804745999</v>
          </cell>
          <cell r="AD984">
            <v>11953546.828583334</v>
          </cell>
          <cell r="AE984">
            <v>13174664.73325</v>
          </cell>
          <cell r="AF984">
            <v>14344023.616916666</v>
          </cell>
          <cell r="AG984"/>
          <cell r="AH984"/>
          <cell r="AI984">
            <v>122.44717</v>
          </cell>
        </row>
        <row r="985">
          <cell r="A985" t="str">
            <v>KravBruttosoliditetsBuffers</v>
          </cell>
          <cell r="B985" t="str">
            <v>Övriga skulder</v>
          </cell>
          <cell r="C985" t="str">
            <v>Krav på bruttosoliditetsbuffert (i %)</v>
          </cell>
          <cell r="Z985">
            <v>1133000</v>
          </cell>
          <cell r="AA985">
            <v>1427000</v>
          </cell>
          <cell r="AB985">
            <v>1411000</v>
          </cell>
          <cell r="AC985">
            <v>1401000</v>
          </cell>
          <cell r="AD985">
            <v>1408866.9</v>
          </cell>
          <cell r="AE985">
            <v>1529442.6</v>
          </cell>
          <cell r="AF985">
            <v>2427416.1570000001</v>
          </cell>
          <cell r="AG985">
            <v>2410234.0449999999</v>
          </cell>
          <cell r="AH985">
            <v>0</v>
          </cell>
          <cell r="AI985">
            <v>0</v>
          </cell>
        </row>
        <row r="986">
          <cell r="A986" t="str">
            <v>SamBruttosolidkrav</v>
          </cell>
          <cell r="B986" t="str">
            <v>Upplupna kostnader och förutbetalda intäkter</v>
          </cell>
          <cell r="C986" t="str">
            <v>Samlat bruttosoliditetskrav (i %)</v>
          </cell>
          <cell r="Z986">
            <v>0.16300000000000001</v>
          </cell>
          <cell r="AA986">
            <v>0.19700000000000001</v>
          </cell>
          <cell r="AB986">
            <v>0.17799999999999999</v>
          </cell>
          <cell r="AC986">
            <v>0.18102317413107699</v>
          </cell>
          <cell r="AD986">
            <v>11953546.828583334</v>
          </cell>
          <cell r="AE986">
            <v>13174664.73325</v>
          </cell>
          <cell r="AF986">
            <v>14344023.616916666</v>
          </cell>
          <cell r="AG986">
            <v>14606261.997583333</v>
          </cell>
          <cell r="AH986">
            <v>0.03</v>
          </cell>
          <cell r="AI986">
            <v>0.03</v>
          </cell>
        </row>
        <row r="987">
          <cell r="A987" t="str">
            <v>LikvidinflöSolo</v>
          </cell>
          <cell r="B987" t="str">
            <v>Eget kapital</v>
          </cell>
          <cell r="C987" t="str">
            <v>Likviditetstäckningskvot</v>
          </cell>
          <cell r="Z987">
            <v>1222000</v>
          </cell>
          <cell r="AA987">
            <v>1505000</v>
          </cell>
          <cell r="AB987">
            <v>1490000</v>
          </cell>
          <cell r="AC987">
            <v>1468000</v>
          </cell>
          <cell r="AD987">
            <v>4774550.3908333331</v>
          </cell>
          <cell r="AE987">
            <v>4888214.17</v>
          </cell>
          <cell r="AF987">
            <v>5066825.7934166668</v>
          </cell>
          <cell r="AG987">
            <v>5160150.1942499997</v>
          </cell>
          <cell r="AH987">
            <v>2646927.2919999999</v>
          </cell>
          <cell r="AI987">
            <v>4888214.17</v>
          </cell>
        </row>
        <row r="988">
          <cell r="A988" t="str">
            <v>TotalLikvTillgång</v>
          </cell>
          <cell r="B988" t="str">
            <v>Summa skulder och eget kapital</v>
          </cell>
          <cell r="C988" t="str">
            <v>Totala högkvalitativa likvida tillgångar (viktat värde – genomsnitt)</v>
          </cell>
          <cell r="AD988">
            <v>11953546.828583334</v>
          </cell>
          <cell r="AE988">
            <v>13174664.73325</v>
          </cell>
          <cell r="AF988">
            <v>14344023.616916666</v>
          </cell>
          <cell r="AG988">
            <v>14606261.997583333</v>
          </cell>
          <cell r="AH988">
            <v>14510917.141333334</v>
          </cell>
          <cell r="AI988">
            <v>15133097.331916666</v>
          </cell>
        </row>
        <row r="989">
          <cell r="A989" t="str">
            <v>Likvidinflö</v>
          </cell>
          <cell r="B989" t="str">
            <v>Pelare 2 krav konsoliderad sit, MSEK</v>
          </cell>
          <cell r="C989" t="str">
            <v xml:space="preserve">Likviditetsutflöden – totalt viktat värde </v>
          </cell>
          <cell r="Z989">
            <v>7496512.9819999998</v>
          </cell>
          <cell r="AA989">
            <v>7636171.0669999998</v>
          </cell>
          <cell r="AB989">
            <v>8367467.5240000002</v>
          </cell>
          <cell r="AC989">
            <v>8109132.9110000003</v>
          </cell>
          <cell r="AD989">
            <v>4804026.1025833329</v>
          </cell>
          <cell r="AE989">
            <v>4917689.8817499997</v>
          </cell>
          <cell r="AF989">
            <v>5096301.5051666675</v>
          </cell>
          <cell r="AG989">
            <v>5171126.1866666675</v>
          </cell>
          <cell r="AH989">
            <v>5251475.4322500005</v>
          </cell>
          <cell r="AI989">
            <v>5441527.9749999996</v>
          </cell>
        </row>
        <row r="990">
          <cell r="A990" t="str">
            <v>Likvidutflö</v>
          </cell>
          <cell r="B990" t="str">
            <v>Branschkoncentration</v>
          </cell>
          <cell r="C990" t="str">
            <v xml:space="preserve">Likviditetsinflöden – totalt viktat värde </v>
          </cell>
          <cell r="AD990">
            <v>4866577.6323333327</v>
          </cell>
          <cell r="AE990">
            <v>4311637.5746666668</v>
          </cell>
          <cell r="AF990">
            <v>3956472.4354999997</v>
          </cell>
          <cell r="AG990">
            <v>4129406.7930833334</v>
          </cell>
          <cell r="AH990">
            <v>4514772.3039166704</v>
          </cell>
          <cell r="AI990">
            <v>5213322.6149166664</v>
          </cell>
        </row>
        <row r="991">
          <cell r="A991" t="str">
            <v>TotalaNettolikvidflöd</v>
          </cell>
          <cell r="B991" t="str">
            <v>Geografisk koncentration</v>
          </cell>
          <cell r="C991" t="str">
            <v>Totala nettolikviditetsutflöden (justerat värde)</v>
          </cell>
          <cell r="AD991">
            <v>1304715.26</v>
          </cell>
          <cell r="AE991">
            <v>1341109.8951666667</v>
          </cell>
          <cell r="AF991">
            <v>1411697.4852499999</v>
          </cell>
          <cell r="AG991">
            <v>1346314.3394166669</v>
          </cell>
          <cell r="AH991">
            <v>1366401.65075</v>
          </cell>
          <cell r="AI991">
            <v>1405944.4189791668</v>
          </cell>
        </row>
        <row r="992">
          <cell r="A992" t="str">
            <v>Likviditestäckningskvot</v>
          </cell>
          <cell r="B992" t="str">
            <v>Namnkoncentration</v>
          </cell>
          <cell r="C992" t="str">
            <v>Likviditetstäckningskvot (i %)</v>
          </cell>
          <cell r="Z992">
            <v>0.151</v>
          </cell>
          <cell r="AA992">
            <v>0.187</v>
          </cell>
          <cell r="AB992">
            <v>0.16900000000000001</v>
          </cell>
          <cell r="AC992">
            <v>0.17277172804745999</v>
          </cell>
          <cell r="AD992">
            <v>6.0790250000000006</v>
          </cell>
          <cell r="AE992">
            <v>7.1869083333333323</v>
          </cell>
          <cell r="AF992">
            <v>7.7989416666666669</v>
          </cell>
          <cell r="AG992">
            <v>8.3820583333333349</v>
          </cell>
          <cell r="AH992">
            <v>8.4415083333333332</v>
          </cell>
          <cell r="AI992">
            <v>9.2130083333333328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theme/theme1.xml><?xml version="1.0" encoding="utf-8"?>
<a:theme xmlns:a="http://schemas.openxmlformats.org/drawingml/2006/main" name="AvanzaOfficeTheme">
  <a:themeElements>
    <a:clrScheme name="Custom 3">
      <a:dk1>
        <a:srgbClr val="323232"/>
      </a:dk1>
      <a:lt1>
        <a:srgbClr val="F0F0F0"/>
      </a:lt1>
      <a:dk2>
        <a:srgbClr val="545454"/>
      </a:dk2>
      <a:lt2>
        <a:srgbClr val="F0F0F0"/>
      </a:lt2>
      <a:accent1>
        <a:srgbClr val="00C281"/>
      </a:accent1>
      <a:accent2>
        <a:srgbClr val="FD6B60"/>
      </a:accent2>
      <a:accent3>
        <a:srgbClr val="00AECE"/>
      </a:accent3>
      <a:accent4>
        <a:srgbClr val="FDD92C"/>
      </a:accent4>
      <a:accent5>
        <a:srgbClr val="01D38D"/>
      </a:accent5>
      <a:accent6>
        <a:srgbClr val="CD19C1"/>
      </a:accent6>
      <a:hlink>
        <a:srgbClr val="C07FD2"/>
      </a:hlink>
      <a:folHlink>
        <a:srgbClr val="387ED6"/>
      </a:folHlink>
    </a:clrScheme>
    <a:fontScheme name="Roboto Avanza">
      <a:majorFont>
        <a:latin typeface="Roboto Avanza Slab"/>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Roboto"/>
        <a:ea typeface=""/>
        <a:cs typeface=""/>
        <a:font script="Jpan" typeface="HGｺﾞｼｯｸM"/>
        <a:font script="Hang" typeface="HY엽서L"/>
        <a:font script="Hans" typeface="华文楷体"/>
        <a:font script="Hant" typeface="新細明體"/>
        <a:font script="Arab" typeface="Tahoma"/>
        <a:font script="Hebr" typeface="Miriam"/>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D1048576"/>
  <sheetViews>
    <sheetView showGridLines="0" tabSelected="1" zoomScale="110" zoomScaleNormal="115" workbookViewId="0">
      <pane xSplit="2" ySplit="6" topLeftCell="CU7" activePane="bottomRight" state="frozen"/>
      <selection pane="topRight" activeCell="C1" sqref="C1"/>
      <selection pane="bottomLeft" activeCell="A7" sqref="A7"/>
      <selection pane="bottomRight" activeCell="CV173" sqref="CV173"/>
    </sheetView>
  </sheetViews>
  <sheetFormatPr defaultColWidth="9.109375" defaultRowHeight="13.2"/>
  <cols>
    <col min="1" max="1" width="98.109375" style="2" bestFit="1" customWidth="1"/>
    <col min="2" max="2" width="6" style="172" hidden="1" customWidth="1"/>
    <col min="3" max="3" width="13.6640625" style="1" customWidth="1"/>
    <col min="4" max="77" width="13.44140625" style="1" customWidth="1"/>
    <col min="78" max="88" width="13.44140625" style="1" bestFit="1" customWidth="1"/>
    <col min="89" max="89" width="14" style="1" bestFit="1" customWidth="1"/>
    <col min="90" max="95" width="13.88671875" style="1" customWidth="1"/>
    <col min="96" max="100" width="13.88671875" customWidth="1"/>
    <col min="101" max="101" width="13.6640625" customWidth="1"/>
    <col min="102" max="103" width="14.33203125" customWidth="1"/>
    <col min="104" max="104" width="15.109375" bestFit="1" customWidth="1"/>
    <col min="105" max="105" width="32.109375" style="382" bestFit="1" customWidth="1"/>
    <col min="106" max="106" width="16.109375" customWidth="1"/>
    <col min="107" max="107" width="18.33203125" customWidth="1"/>
    <col min="108" max="108" width="17.5546875" bestFit="1" customWidth="1"/>
    <col min="111" max="111" width="9.5546875" bestFit="1" customWidth="1"/>
    <col min="114" max="114" width="13.109375" bestFit="1" customWidth="1"/>
    <col min="115" max="115" width="12.33203125" bestFit="1" customWidth="1"/>
    <col min="116" max="116" width="15.5546875" bestFit="1" customWidth="1"/>
    <col min="117" max="117" width="12.6640625" bestFit="1" customWidth="1"/>
    <col min="118" max="118" width="13.6640625" bestFit="1" customWidth="1"/>
    <col min="178" max="16384" width="9.109375" style="2"/>
  </cols>
  <sheetData>
    <row r="1" spans="1:177" ht="17.25" customHeight="1">
      <c r="A1" s="136" t="s">
        <v>282</v>
      </c>
      <c r="BG1" s="155"/>
      <c r="BH1" s="155"/>
      <c r="BJ1" s="155"/>
      <c r="CR1" s="257"/>
      <c r="CS1" s="257"/>
      <c r="CT1" s="257"/>
      <c r="CU1" s="257"/>
      <c r="CV1" s="257"/>
    </row>
    <row r="2" spans="1:177" ht="20.399999999999999">
      <c r="A2" s="212" t="s">
        <v>98</v>
      </c>
      <c r="N2" s="213"/>
      <c r="BK2" s="214"/>
      <c r="BL2" s="214"/>
      <c r="BM2" s="214"/>
      <c r="BN2" s="214"/>
      <c r="BO2" s="214"/>
      <c r="BP2" s="214"/>
      <c r="BQ2" s="214"/>
      <c r="BR2" s="214"/>
      <c r="CR2" s="1"/>
      <c r="CS2" s="1"/>
      <c r="CT2" s="1"/>
      <c r="CU2" s="1"/>
      <c r="CV2" s="1"/>
    </row>
    <row r="3" spans="1:177" ht="16.5" customHeight="1">
      <c r="A3" s="123" t="s">
        <v>25</v>
      </c>
      <c r="B3" s="124"/>
      <c r="C3" s="125" t="s">
        <v>38</v>
      </c>
      <c r="D3" s="126"/>
      <c r="E3" s="126"/>
      <c r="F3" s="126"/>
      <c r="G3" s="126"/>
      <c r="H3" s="126"/>
      <c r="I3" s="126"/>
      <c r="J3" s="126"/>
      <c r="K3" s="126"/>
      <c r="L3" s="126"/>
      <c r="M3" s="126"/>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c r="BC3" s="126"/>
      <c r="BD3" s="126"/>
      <c r="BE3" s="126"/>
      <c r="BF3" s="126"/>
      <c r="BG3" s="126"/>
      <c r="BH3" s="126"/>
      <c r="BI3" s="126"/>
      <c r="BJ3" s="126"/>
      <c r="BK3" s="196"/>
      <c r="BL3" s="196"/>
      <c r="BM3" s="196"/>
      <c r="BN3" s="196"/>
      <c r="BO3" s="196"/>
      <c r="BP3" s="196"/>
      <c r="BQ3" s="196"/>
      <c r="BR3" s="196"/>
      <c r="BS3" s="126"/>
      <c r="BT3" s="126"/>
      <c r="BU3" s="126"/>
      <c r="BV3" s="126"/>
      <c r="BW3" s="126"/>
      <c r="BX3" s="126"/>
      <c r="BY3" s="126"/>
      <c r="BZ3" s="126"/>
      <c r="CA3" s="126"/>
      <c r="CB3" s="126"/>
      <c r="CC3" s="126"/>
      <c r="CD3" s="126"/>
      <c r="CE3" s="126"/>
      <c r="CF3" s="126"/>
      <c r="CG3" s="126"/>
      <c r="CH3" s="126"/>
      <c r="CI3" s="126"/>
      <c r="CJ3" s="126"/>
      <c r="CK3" s="126"/>
      <c r="CL3" s="126"/>
      <c r="CM3" s="126"/>
      <c r="CN3" s="126"/>
      <c r="CO3" s="126"/>
      <c r="CP3" s="126"/>
      <c r="CQ3" s="126"/>
      <c r="CR3" s="126"/>
      <c r="CS3" s="126"/>
      <c r="CT3" s="126"/>
      <c r="CU3" s="126"/>
      <c r="CV3" s="126"/>
      <c r="CW3" s="126"/>
      <c r="CX3" s="126"/>
      <c r="CY3" s="126"/>
      <c r="CZ3" s="126"/>
      <c r="DA3" s="385"/>
    </row>
    <row r="4" spans="1:177">
      <c r="A4" s="128" t="s">
        <v>283</v>
      </c>
      <c r="B4" s="215"/>
      <c r="C4" s="129"/>
      <c r="D4" s="129"/>
      <c r="E4" s="129"/>
      <c r="F4" s="129"/>
      <c r="G4" s="129"/>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29"/>
      <c r="CD4" s="129"/>
      <c r="CE4" s="129"/>
      <c r="CF4" s="129"/>
      <c r="CG4" s="129"/>
      <c r="CH4" s="129"/>
      <c r="CI4" s="129"/>
      <c r="CJ4" s="129"/>
      <c r="CK4" s="129"/>
      <c r="CL4" s="129"/>
      <c r="CM4" s="129"/>
      <c r="CN4" s="129"/>
      <c r="CO4" s="129"/>
      <c r="CP4" s="129"/>
      <c r="CQ4" s="129"/>
      <c r="CR4" s="129"/>
      <c r="CS4" s="129"/>
      <c r="CT4" s="129"/>
      <c r="CU4" s="129"/>
      <c r="CV4" s="129"/>
      <c r="CW4" s="129"/>
      <c r="CX4" s="129"/>
      <c r="CY4" s="129"/>
      <c r="CZ4" s="129"/>
      <c r="DA4" s="385"/>
    </row>
    <row r="5" spans="1:177">
      <c r="A5" s="130"/>
      <c r="B5" s="131" t="s">
        <v>44</v>
      </c>
      <c r="C5" s="132" t="s">
        <v>0</v>
      </c>
      <c r="D5" s="132" t="s">
        <v>1</v>
      </c>
      <c r="E5" s="132" t="s">
        <v>2</v>
      </c>
      <c r="F5" s="132" t="s">
        <v>3</v>
      </c>
      <c r="G5" s="132" t="s">
        <v>4</v>
      </c>
      <c r="H5" s="132" t="s">
        <v>5</v>
      </c>
      <c r="I5" s="132" t="s">
        <v>6</v>
      </c>
      <c r="J5" s="132" t="s">
        <v>41</v>
      </c>
      <c r="K5" s="132" t="s">
        <v>8</v>
      </c>
      <c r="L5" s="132" t="s">
        <v>9</v>
      </c>
      <c r="M5" s="132" t="s">
        <v>10</v>
      </c>
      <c r="N5" s="132" t="s">
        <v>11</v>
      </c>
      <c r="O5" s="132" t="s">
        <v>12</v>
      </c>
      <c r="P5" s="132" t="s">
        <v>13</v>
      </c>
      <c r="Q5" s="132" t="s">
        <v>14</v>
      </c>
      <c r="R5" s="132" t="s">
        <v>7</v>
      </c>
      <c r="S5" s="132" t="s">
        <v>15</v>
      </c>
      <c r="T5" s="132" t="s">
        <v>16</v>
      </c>
      <c r="U5" s="132" t="s">
        <v>17</v>
      </c>
      <c r="V5" s="132" t="s">
        <v>18</v>
      </c>
      <c r="W5" s="132" t="s">
        <v>19</v>
      </c>
      <c r="X5" s="132" t="s">
        <v>20</v>
      </c>
      <c r="Y5" s="132" t="s">
        <v>21</v>
      </c>
      <c r="Z5" s="132" t="s">
        <v>22</v>
      </c>
      <c r="AA5" s="132" t="s">
        <v>23</v>
      </c>
      <c r="AB5" s="132" t="s">
        <v>24</v>
      </c>
      <c r="AC5" s="132" t="s">
        <v>48</v>
      </c>
      <c r="AD5" s="132" t="s">
        <v>50</v>
      </c>
      <c r="AE5" s="132" t="s">
        <v>51</v>
      </c>
      <c r="AF5" s="132" t="s">
        <v>52</v>
      </c>
      <c r="AG5" s="132" t="s">
        <v>53</v>
      </c>
      <c r="AH5" s="132" t="s">
        <v>54</v>
      </c>
      <c r="AI5" s="132" t="s">
        <v>55</v>
      </c>
      <c r="AJ5" s="132" t="s">
        <v>56</v>
      </c>
      <c r="AK5" s="132" t="s">
        <v>57</v>
      </c>
      <c r="AL5" s="132" t="s">
        <v>58</v>
      </c>
      <c r="AM5" s="132" t="s">
        <v>59</v>
      </c>
      <c r="AN5" s="132" t="s">
        <v>60</v>
      </c>
      <c r="AO5" s="132" t="s">
        <v>61</v>
      </c>
      <c r="AP5" s="132" t="s">
        <v>62</v>
      </c>
      <c r="AQ5" s="132" t="s">
        <v>63</v>
      </c>
      <c r="AR5" s="132" t="s">
        <v>64</v>
      </c>
      <c r="AS5" s="132" t="s">
        <v>65</v>
      </c>
      <c r="AT5" s="132" t="s">
        <v>66</v>
      </c>
      <c r="AU5" s="132" t="s">
        <v>67</v>
      </c>
      <c r="AV5" s="132" t="s">
        <v>68</v>
      </c>
      <c r="AW5" s="132" t="s">
        <v>69</v>
      </c>
      <c r="AX5" s="132" t="s">
        <v>70</v>
      </c>
      <c r="AY5" s="132" t="s">
        <v>71</v>
      </c>
      <c r="AZ5" s="132" t="s">
        <v>72</v>
      </c>
      <c r="BA5" s="132" t="s">
        <v>73</v>
      </c>
      <c r="BB5" s="132" t="s">
        <v>74</v>
      </c>
      <c r="BC5" s="132" t="s">
        <v>75</v>
      </c>
      <c r="BD5" s="132" t="s">
        <v>79</v>
      </c>
      <c r="BE5" s="132" t="s">
        <v>80</v>
      </c>
      <c r="BF5" s="132" t="s">
        <v>81</v>
      </c>
      <c r="BG5" s="132" t="s">
        <v>82</v>
      </c>
      <c r="BH5" s="132" t="s">
        <v>89</v>
      </c>
      <c r="BI5" s="132" t="s">
        <v>94</v>
      </c>
      <c r="BJ5" s="132" t="s">
        <v>95</v>
      </c>
      <c r="BK5" s="132" t="s">
        <v>97</v>
      </c>
      <c r="BL5" s="132" t="s">
        <v>99</v>
      </c>
      <c r="BM5" s="132" t="s">
        <v>100</v>
      </c>
      <c r="BN5" s="132" t="s">
        <v>101</v>
      </c>
      <c r="BO5" s="132" t="s">
        <v>102</v>
      </c>
      <c r="BP5" s="132" t="s">
        <v>103</v>
      </c>
      <c r="BQ5" s="132" t="s">
        <v>104</v>
      </c>
      <c r="BR5" s="132" t="s">
        <v>106</v>
      </c>
      <c r="BS5" s="132" t="s">
        <v>107</v>
      </c>
      <c r="BT5" s="132" t="s">
        <v>108</v>
      </c>
      <c r="BU5" s="132" t="s">
        <v>134</v>
      </c>
      <c r="BV5" s="132" t="s">
        <v>135</v>
      </c>
      <c r="BW5" s="132" t="s">
        <v>137</v>
      </c>
      <c r="BX5" s="132" t="s">
        <v>138</v>
      </c>
      <c r="BY5" s="132" t="s">
        <v>139</v>
      </c>
      <c r="BZ5" s="132" t="s">
        <v>140</v>
      </c>
      <c r="CA5" s="132" t="s">
        <v>141</v>
      </c>
      <c r="CB5" s="132" t="s">
        <v>142</v>
      </c>
      <c r="CC5" s="132" t="s">
        <v>143</v>
      </c>
      <c r="CD5" s="132" t="s">
        <v>144</v>
      </c>
      <c r="CE5" s="132" t="s">
        <v>147</v>
      </c>
      <c r="CF5" s="132" t="s">
        <v>223</v>
      </c>
      <c r="CG5" s="216" t="s">
        <v>225</v>
      </c>
      <c r="CH5" s="216" t="s">
        <v>226</v>
      </c>
      <c r="CI5" s="216" t="s">
        <v>228</v>
      </c>
      <c r="CJ5" s="216" t="s">
        <v>229</v>
      </c>
      <c r="CK5" s="216" t="s">
        <v>230</v>
      </c>
      <c r="CL5" s="216" t="s">
        <v>231</v>
      </c>
      <c r="CM5" s="216" t="s">
        <v>233</v>
      </c>
      <c r="CN5" s="216" t="s">
        <v>247</v>
      </c>
      <c r="CO5" s="216" t="s">
        <v>249</v>
      </c>
      <c r="CP5" s="216" t="s">
        <v>250</v>
      </c>
      <c r="CQ5" s="216" t="s">
        <v>254</v>
      </c>
      <c r="CR5" s="216" t="s">
        <v>255</v>
      </c>
      <c r="CS5" s="216" t="s">
        <v>256</v>
      </c>
      <c r="CT5" s="216" t="s">
        <v>262</v>
      </c>
      <c r="CU5" s="216" t="s">
        <v>263</v>
      </c>
      <c r="CV5" s="216" t="s">
        <v>270</v>
      </c>
      <c r="CW5" s="132" t="s">
        <v>271</v>
      </c>
      <c r="CX5" s="132" t="s">
        <v>272</v>
      </c>
      <c r="CY5" s="132" t="s">
        <v>277</v>
      </c>
      <c r="CZ5" s="132" t="s">
        <v>278</v>
      </c>
      <c r="DA5" s="385"/>
    </row>
    <row r="6" spans="1:177">
      <c r="A6" s="6"/>
      <c r="C6" s="146"/>
      <c r="D6" s="9"/>
      <c r="E6" s="9"/>
      <c r="F6" s="9"/>
      <c r="G6" s="9"/>
      <c r="H6" s="9"/>
      <c r="I6" s="9"/>
      <c r="J6" s="9"/>
      <c r="K6" s="9"/>
      <c r="L6" s="9"/>
      <c r="M6" s="9"/>
      <c r="N6" s="9"/>
      <c r="O6" s="9"/>
      <c r="P6" s="9"/>
      <c r="Q6" s="9"/>
      <c r="R6" s="9"/>
      <c r="S6" s="9"/>
      <c r="T6" s="9"/>
      <c r="U6" s="9"/>
      <c r="V6" s="9"/>
      <c r="W6" s="9"/>
      <c r="X6" s="9"/>
      <c r="Y6" s="9"/>
      <c r="Z6" s="9"/>
      <c r="AA6" s="9"/>
      <c r="AB6" s="9"/>
      <c r="AC6" s="10"/>
      <c r="AD6" s="10"/>
      <c r="AE6" s="10"/>
      <c r="AF6" s="10"/>
      <c r="AG6" s="10"/>
      <c r="AH6" s="217"/>
      <c r="AI6" s="10"/>
      <c r="AJ6" s="146"/>
      <c r="AK6" s="218"/>
      <c r="AL6" s="146"/>
      <c r="AM6" s="218"/>
      <c r="AN6" s="146"/>
      <c r="AO6" s="146"/>
      <c r="AP6" s="146"/>
      <c r="AQ6" s="219"/>
      <c r="AR6" s="146"/>
      <c r="AS6" s="219"/>
      <c r="AT6" s="217"/>
      <c r="AU6" s="217"/>
      <c r="AV6" s="146"/>
      <c r="AW6" s="146"/>
      <c r="AX6" s="146"/>
      <c r="AY6" s="146"/>
      <c r="AZ6" s="146"/>
      <c r="BA6" s="146"/>
      <c r="BB6" s="146"/>
      <c r="BC6" s="146"/>
      <c r="BD6" s="146"/>
      <c r="BE6" s="146"/>
      <c r="BF6" s="146"/>
      <c r="BG6" s="217"/>
      <c r="BH6" s="217"/>
      <c r="BI6" s="9"/>
      <c r="BJ6" s="220"/>
      <c r="BK6" s="220"/>
      <c r="BL6" s="220"/>
      <c r="BM6" s="220"/>
      <c r="BN6" s="146"/>
      <c r="BO6" s="146"/>
      <c r="BP6" s="218"/>
      <c r="BQ6" s="146"/>
      <c r="BR6" s="218"/>
      <c r="BS6" s="146"/>
      <c r="BT6" s="146"/>
      <c r="BU6" s="146"/>
      <c r="BV6" s="146"/>
      <c r="BW6" s="217"/>
      <c r="BX6" s="217"/>
      <c r="BY6" s="217"/>
      <c r="BZ6" s="146"/>
      <c r="CA6" s="146"/>
      <c r="CB6" s="146"/>
      <c r="CC6" s="146"/>
      <c r="CD6" s="146"/>
      <c r="CE6" s="146"/>
      <c r="CF6" s="146"/>
      <c r="CG6" s="146"/>
      <c r="CH6" s="146"/>
      <c r="CI6" s="146"/>
      <c r="CJ6" s="146"/>
      <c r="CK6" s="146"/>
      <c r="CL6" s="146"/>
      <c r="CM6" s="146"/>
      <c r="CN6" s="146"/>
      <c r="CO6" s="146"/>
      <c r="CP6" s="146"/>
      <c r="CQ6" s="146"/>
      <c r="CR6" s="146"/>
      <c r="CS6" s="146"/>
      <c r="CT6" s="146"/>
      <c r="CU6" s="146"/>
      <c r="CV6" s="146"/>
      <c r="CW6" s="146"/>
      <c r="CX6" s="146"/>
      <c r="CY6" s="217"/>
      <c r="CZ6" s="217"/>
      <c r="DA6" s="385"/>
    </row>
    <row r="7" spans="1:177" s="185" customFormat="1">
      <c r="A7" s="133" t="s">
        <v>83</v>
      </c>
      <c r="B7" s="221"/>
      <c r="C7" s="12"/>
      <c r="D7" s="12"/>
      <c r="E7" s="12"/>
      <c r="F7" s="12"/>
      <c r="G7" s="12"/>
      <c r="H7" s="12"/>
      <c r="I7" s="12"/>
      <c r="J7" s="12"/>
      <c r="K7" s="12"/>
      <c r="L7" s="12"/>
      <c r="M7" s="12"/>
      <c r="N7" s="12"/>
      <c r="O7" s="12"/>
      <c r="P7" s="12"/>
      <c r="Q7" s="12"/>
      <c r="R7" s="12"/>
      <c r="S7" s="12"/>
      <c r="T7" s="12"/>
      <c r="U7" s="12"/>
      <c r="V7" s="12"/>
      <c r="W7" s="12"/>
      <c r="X7" s="12"/>
      <c r="Y7" s="12"/>
      <c r="Z7" s="12"/>
      <c r="AA7" s="12"/>
      <c r="AB7" s="12"/>
      <c r="AC7" s="13"/>
      <c r="AD7" s="13"/>
      <c r="AE7" s="13"/>
      <c r="AF7" s="13"/>
      <c r="AG7" s="13"/>
      <c r="AH7" s="13"/>
      <c r="AI7" s="13"/>
      <c r="AJ7" s="12"/>
      <c r="AK7" s="222"/>
      <c r="AL7" s="12"/>
      <c r="AM7" s="222"/>
      <c r="AN7" s="12"/>
      <c r="AO7" s="12"/>
      <c r="AP7" s="12"/>
      <c r="AQ7" s="222"/>
      <c r="AR7" s="12"/>
      <c r="AS7" s="222"/>
      <c r="AT7" s="13"/>
      <c r="AU7" s="13"/>
      <c r="AV7" s="12"/>
      <c r="AW7" s="12"/>
      <c r="AX7" s="12"/>
      <c r="AY7" s="12"/>
      <c r="AZ7" s="12"/>
      <c r="BA7" s="12"/>
      <c r="BB7" s="12"/>
      <c r="BC7" s="12"/>
      <c r="BD7" s="12"/>
      <c r="BE7" s="12"/>
      <c r="BF7" s="12"/>
      <c r="BG7" s="13"/>
      <c r="BH7" s="13"/>
      <c r="BI7" s="12"/>
      <c r="BJ7" s="223"/>
      <c r="BK7" s="223"/>
      <c r="BL7" s="223"/>
      <c r="BM7" s="223"/>
      <c r="BN7" s="12"/>
      <c r="BO7" s="12"/>
      <c r="BP7" s="222"/>
      <c r="BQ7" s="12"/>
      <c r="BR7" s="222"/>
      <c r="BS7" s="12"/>
      <c r="BT7" s="12"/>
      <c r="BU7" s="12"/>
      <c r="BV7" s="12"/>
      <c r="BW7" s="13"/>
      <c r="BX7" s="13"/>
      <c r="BY7" s="13"/>
      <c r="BZ7" s="12"/>
      <c r="CA7" s="12"/>
      <c r="CB7" s="12"/>
      <c r="CC7" s="12"/>
      <c r="CD7" s="12"/>
      <c r="CE7" s="12"/>
      <c r="CF7" s="12"/>
      <c r="CG7" s="12"/>
      <c r="CH7" s="12"/>
      <c r="CI7" s="12"/>
      <c r="CJ7" s="12"/>
      <c r="CK7" s="12"/>
      <c r="CL7" s="12"/>
      <c r="CM7" s="12"/>
      <c r="CN7" s="12"/>
      <c r="CO7" s="12"/>
      <c r="CP7" s="12"/>
      <c r="CQ7" s="12"/>
      <c r="CR7" s="12"/>
      <c r="CS7" s="12"/>
      <c r="CT7" s="12"/>
      <c r="CU7" s="12"/>
      <c r="CV7" s="12"/>
      <c r="CW7" s="12"/>
      <c r="CX7" s="12"/>
      <c r="CY7" s="13"/>
      <c r="CZ7" s="13"/>
      <c r="DA7" s="385"/>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row>
    <row r="8" spans="1:177">
      <c r="A8" s="6"/>
      <c r="C8" s="14"/>
      <c r="D8" s="14"/>
      <c r="E8" s="14"/>
      <c r="F8" s="14"/>
      <c r="G8" s="14"/>
      <c r="H8" s="14"/>
      <c r="I8" s="14"/>
      <c r="J8" s="14"/>
      <c r="K8" s="14"/>
      <c r="L8" s="14"/>
      <c r="M8" s="14"/>
      <c r="N8" s="14"/>
      <c r="O8" s="14"/>
      <c r="P8" s="14"/>
      <c r="Q8" s="14"/>
      <c r="R8" s="14"/>
      <c r="S8" s="14"/>
      <c r="T8" s="14"/>
      <c r="U8" s="14"/>
      <c r="V8" s="14"/>
      <c r="W8" s="14"/>
      <c r="X8" s="14"/>
      <c r="Y8" s="14"/>
      <c r="Z8" s="14"/>
      <c r="AA8" s="14"/>
      <c r="AB8" s="14"/>
      <c r="AC8" s="15"/>
      <c r="AD8" s="15"/>
      <c r="AE8" s="15"/>
      <c r="AF8" s="15"/>
      <c r="AG8" s="224"/>
      <c r="AH8" s="224"/>
      <c r="AI8" s="15"/>
      <c r="AJ8" s="14"/>
      <c r="AK8" s="4"/>
      <c r="AL8" s="14"/>
      <c r="AM8" s="224"/>
      <c r="AN8" s="14"/>
      <c r="AO8" s="14"/>
      <c r="AP8" s="14"/>
      <c r="AQ8" s="225"/>
      <c r="AR8" s="14"/>
      <c r="AS8" s="4"/>
      <c r="AT8" s="15"/>
      <c r="AU8" s="15"/>
      <c r="AV8" s="14"/>
      <c r="AW8" s="14"/>
      <c r="AX8" s="14"/>
      <c r="AY8" s="14"/>
      <c r="AZ8" s="14"/>
      <c r="BA8" s="14"/>
      <c r="BB8" s="14"/>
      <c r="BC8" s="14"/>
      <c r="BD8" s="14"/>
      <c r="BE8" s="14"/>
      <c r="BF8" s="14"/>
      <c r="BG8" s="15"/>
      <c r="BH8" s="15"/>
      <c r="BI8" s="14"/>
      <c r="BJ8" s="16"/>
      <c r="BK8" s="16"/>
      <c r="BL8" s="16"/>
      <c r="BM8" s="16"/>
      <c r="BN8" s="14"/>
      <c r="BO8" s="14"/>
      <c r="BP8" s="4"/>
      <c r="BQ8" s="14"/>
      <c r="BR8" s="4"/>
      <c r="BS8" s="14"/>
      <c r="BT8" s="14"/>
      <c r="BU8" s="14"/>
      <c r="BV8" s="14"/>
      <c r="BW8" s="15"/>
      <c r="BX8" s="15"/>
      <c r="BY8" s="15"/>
      <c r="BZ8" s="14"/>
      <c r="CA8" s="14"/>
      <c r="CB8" s="14"/>
      <c r="CC8" s="14"/>
      <c r="CD8" s="14"/>
      <c r="CE8" s="14"/>
      <c r="CF8" s="14"/>
      <c r="CG8" s="14"/>
      <c r="CH8" s="14"/>
      <c r="CI8" s="14"/>
      <c r="CJ8" s="14"/>
      <c r="CK8" s="14"/>
      <c r="CL8" s="14"/>
      <c r="CM8" s="14"/>
      <c r="CN8" s="14"/>
      <c r="CO8" s="14"/>
      <c r="CP8" s="14"/>
      <c r="CQ8" s="14"/>
      <c r="CR8" s="224"/>
      <c r="CS8" s="224"/>
      <c r="CT8" s="224"/>
      <c r="CU8" s="224"/>
      <c r="CV8" s="224"/>
      <c r="CW8" s="224"/>
      <c r="CX8" s="224"/>
      <c r="CY8" s="224"/>
      <c r="DA8" s="385"/>
    </row>
    <row r="9" spans="1:177">
      <c r="A9" s="134" t="s">
        <v>215</v>
      </c>
      <c r="C9" s="14"/>
      <c r="D9" s="14"/>
      <c r="E9" s="14"/>
      <c r="F9" s="14"/>
      <c r="G9" s="14"/>
      <c r="H9" s="14"/>
      <c r="I9" s="14"/>
      <c r="J9" s="14"/>
      <c r="K9" s="14"/>
      <c r="L9" s="14"/>
      <c r="M9" s="14"/>
      <c r="N9" s="14"/>
      <c r="O9" s="14"/>
      <c r="P9" s="14"/>
      <c r="Q9" s="14"/>
      <c r="R9" s="14"/>
      <c r="S9" s="14"/>
      <c r="T9" s="14"/>
      <c r="U9" s="14"/>
      <c r="V9" s="14"/>
      <c r="W9" s="14"/>
      <c r="X9" s="14"/>
      <c r="Y9" s="14"/>
      <c r="Z9" s="14"/>
      <c r="AA9" s="14"/>
      <c r="AB9" s="14"/>
      <c r="AC9" s="15"/>
      <c r="AD9" s="15"/>
      <c r="AE9" s="15"/>
      <c r="AF9" s="15"/>
      <c r="AG9" s="15"/>
      <c r="AH9" s="15"/>
      <c r="AI9" s="15"/>
      <c r="AJ9" s="14"/>
      <c r="AK9" s="4"/>
      <c r="AL9" s="14"/>
      <c r="AM9" s="15"/>
      <c r="AN9" s="14"/>
      <c r="AO9" s="14"/>
      <c r="AP9" s="14"/>
      <c r="AQ9" s="14"/>
      <c r="AR9" s="14"/>
      <c r="AS9" s="4"/>
      <c r="AT9" s="15"/>
      <c r="AU9" s="15"/>
      <c r="AV9" s="14"/>
      <c r="AW9" s="14"/>
      <c r="AX9" s="14"/>
      <c r="AY9" s="14"/>
      <c r="AZ9" s="14"/>
      <c r="BA9" s="14"/>
      <c r="BB9" s="14"/>
      <c r="BC9" s="14"/>
      <c r="BD9" s="14"/>
      <c r="BE9" s="14"/>
      <c r="BF9" s="14"/>
      <c r="BG9" s="15"/>
      <c r="BH9" s="15"/>
      <c r="BI9" s="14"/>
      <c r="BJ9" s="16"/>
      <c r="BK9" s="16"/>
      <c r="BL9" s="16"/>
      <c r="BM9" s="16"/>
      <c r="BN9" s="14"/>
      <c r="BO9" s="14"/>
      <c r="BP9" s="4"/>
      <c r="BQ9" s="14"/>
      <c r="BR9" s="4"/>
      <c r="BS9" s="14"/>
      <c r="BT9" s="14"/>
      <c r="BU9" s="14"/>
      <c r="BV9" s="14"/>
      <c r="BW9" s="15"/>
      <c r="BX9" s="15"/>
      <c r="BY9" s="15"/>
      <c r="BZ9" s="14"/>
      <c r="CA9" s="14"/>
      <c r="CB9" s="14"/>
      <c r="CC9" s="14"/>
      <c r="CD9" s="14"/>
      <c r="CE9" s="14"/>
      <c r="CF9" s="14"/>
      <c r="CG9" s="14"/>
      <c r="CH9" s="14"/>
      <c r="CI9" s="14"/>
      <c r="CJ9" s="14"/>
      <c r="CK9" s="14"/>
      <c r="CL9" s="14"/>
      <c r="CM9" s="14"/>
      <c r="CN9" s="14"/>
      <c r="CO9" s="14"/>
      <c r="CP9" s="14"/>
      <c r="CQ9" s="14"/>
      <c r="CR9" s="15"/>
      <c r="CS9" s="15"/>
      <c r="CT9" s="15"/>
      <c r="CU9" s="15"/>
      <c r="CV9" s="15"/>
      <c r="CW9" s="15"/>
      <c r="CX9" s="15"/>
      <c r="CY9" s="15"/>
      <c r="DA9" s="385"/>
    </row>
    <row r="10" spans="1:177">
      <c r="A10" s="23" t="s">
        <v>26</v>
      </c>
      <c r="B10" s="228"/>
      <c r="C10" s="24">
        <v>15.9</v>
      </c>
      <c r="D10" s="24">
        <v>10.6</v>
      </c>
      <c r="E10" s="24">
        <v>9.3000000000000007</v>
      </c>
      <c r="F10" s="24">
        <v>26.2</v>
      </c>
      <c r="G10" s="24">
        <v>20.100000000000001</v>
      </c>
      <c r="H10" s="24">
        <v>14</v>
      </c>
      <c r="I10" s="24">
        <v>17.600000000000001</v>
      </c>
      <c r="J10" s="24">
        <v>28.1</v>
      </c>
      <c r="K10" s="24">
        <v>18.7</v>
      </c>
      <c r="L10" s="24">
        <v>19.899999999999999</v>
      </c>
      <c r="M10" s="24">
        <v>30</v>
      </c>
      <c r="N10" s="24">
        <v>32.4</v>
      </c>
      <c r="O10" s="24">
        <v>52.7</v>
      </c>
      <c r="P10" s="24">
        <v>31.1</v>
      </c>
      <c r="Q10" s="24">
        <v>24.1</v>
      </c>
      <c r="R10" s="24">
        <v>33</v>
      </c>
      <c r="S10" s="24">
        <v>36.9</v>
      </c>
      <c r="T10" s="24">
        <v>39.799999999999997</v>
      </c>
      <c r="U10" s="24">
        <v>47.8</v>
      </c>
      <c r="V10" s="24">
        <v>53.2</v>
      </c>
      <c r="W10" s="24">
        <v>79.7</v>
      </c>
      <c r="X10" s="24">
        <v>76.599999999999994</v>
      </c>
      <c r="Y10" s="24">
        <v>52.3</v>
      </c>
      <c r="Z10" s="24">
        <v>70.900000000000006</v>
      </c>
      <c r="AA10" s="24">
        <v>84.5</v>
      </c>
      <c r="AB10" s="24">
        <v>67.8</v>
      </c>
      <c r="AC10" s="25">
        <v>72.552000000000007</v>
      </c>
      <c r="AD10" s="25">
        <v>79</v>
      </c>
      <c r="AE10" s="25">
        <v>77.5</v>
      </c>
      <c r="AF10" s="25">
        <v>60.4</v>
      </c>
      <c r="AG10" s="25">
        <v>63.1</v>
      </c>
      <c r="AH10" s="25">
        <v>75</v>
      </c>
      <c r="AI10" s="25">
        <v>69.489000000000004</v>
      </c>
      <c r="AJ10" s="24">
        <v>94</v>
      </c>
      <c r="AK10" s="229">
        <v>86</v>
      </c>
      <c r="AL10" s="24">
        <v>93.2</v>
      </c>
      <c r="AM10" s="25">
        <v>97</v>
      </c>
      <c r="AN10" s="24">
        <v>99</v>
      </c>
      <c r="AO10" s="24">
        <v>80</v>
      </c>
      <c r="AP10" s="24">
        <v>96.1</v>
      </c>
      <c r="AQ10" s="24">
        <v>98.1</v>
      </c>
      <c r="AR10" s="24">
        <v>75</v>
      </c>
      <c r="AS10" s="229">
        <v>100</v>
      </c>
      <c r="AT10" s="25">
        <v>79</v>
      </c>
      <c r="AU10" s="25">
        <v>81</v>
      </c>
      <c r="AV10" s="24">
        <v>64</v>
      </c>
      <c r="AW10" s="24">
        <v>57</v>
      </c>
      <c r="AX10" s="24">
        <v>56</v>
      </c>
      <c r="AY10" s="24">
        <v>75</v>
      </c>
      <c r="AZ10" s="24">
        <v>61</v>
      </c>
      <c r="BA10" s="24">
        <v>75</v>
      </c>
      <c r="BB10" s="24">
        <v>79</v>
      </c>
      <c r="BC10" s="24">
        <v>89.7</v>
      </c>
      <c r="BD10" s="24">
        <v>70.900000000000006</v>
      </c>
      <c r="BE10" s="24">
        <v>77.599999999999994</v>
      </c>
      <c r="BF10" s="24">
        <v>94.3</v>
      </c>
      <c r="BG10" s="25">
        <v>128</v>
      </c>
      <c r="BH10" s="25">
        <v>124</v>
      </c>
      <c r="BI10" s="24">
        <v>130.6</v>
      </c>
      <c r="BJ10" s="167">
        <v>167.339</v>
      </c>
      <c r="BK10" s="167">
        <v>146.1</v>
      </c>
      <c r="BL10" s="167">
        <v>126.5</v>
      </c>
      <c r="BM10" s="167">
        <v>130.80000000000001</v>
      </c>
      <c r="BN10" s="24">
        <v>139.4</v>
      </c>
      <c r="BO10" s="24">
        <v>139.80000000000001</v>
      </c>
      <c r="BP10" s="229">
        <v>118.46</v>
      </c>
      <c r="BQ10" s="24">
        <v>125.64</v>
      </c>
      <c r="BR10" s="229">
        <v>144.21199999999999</v>
      </c>
      <c r="BS10" s="24">
        <v>143.54900000000001</v>
      </c>
      <c r="BT10" s="24">
        <v>112.039</v>
      </c>
      <c r="BU10" s="24">
        <v>132.32</v>
      </c>
      <c r="BV10" s="24">
        <v>132.44451273999999</v>
      </c>
      <c r="BW10" s="25">
        <v>133.83386989999991</v>
      </c>
      <c r="BX10" s="25">
        <v>126.21776198000001</v>
      </c>
      <c r="BY10" s="25">
        <v>150.08864187</v>
      </c>
      <c r="BZ10" s="24">
        <v>146.06296796999999</v>
      </c>
      <c r="CA10" s="24">
        <v>305.82469223000044</v>
      </c>
      <c r="CB10" s="24">
        <v>299.27135867999868</v>
      </c>
      <c r="CC10" s="24">
        <v>327.35369188999999</v>
      </c>
      <c r="CD10" s="24">
        <v>339.17945001999999</v>
      </c>
      <c r="CE10" s="24">
        <v>515.29590185999996</v>
      </c>
      <c r="CF10" s="24">
        <v>386.54888596000001</v>
      </c>
      <c r="CG10" s="24">
        <v>381.86635407000102</v>
      </c>
      <c r="CH10" s="24">
        <v>406.22233024000002</v>
      </c>
      <c r="CI10" s="24">
        <v>380.55620202000068</v>
      </c>
      <c r="CJ10" s="24">
        <v>249.9374841700004</v>
      </c>
      <c r="CK10" s="24">
        <v>251.1671692200004</v>
      </c>
      <c r="CL10" s="24">
        <v>229.75811076999989</v>
      </c>
      <c r="CM10" s="24">
        <v>266.77981221000022</v>
      </c>
      <c r="CN10" s="24">
        <v>206.54236152999999</v>
      </c>
      <c r="CO10" s="24">
        <v>196.33119713000011</v>
      </c>
      <c r="CP10" s="24">
        <v>192.03507350999999</v>
      </c>
      <c r="CQ10" s="24">
        <v>253.49309981000019</v>
      </c>
      <c r="CR10" s="25">
        <v>247.5185018100052</v>
      </c>
      <c r="CS10" s="25">
        <v>265.24711145999993</v>
      </c>
      <c r="CT10" s="25">
        <v>299.97489159999998</v>
      </c>
      <c r="CU10" s="25">
        <v>375.23074540999988</v>
      </c>
      <c r="CV10" s="25">
        <v>322.87714038000001</v>
      </c>
      <c r="CW10" s="25">
        <v>357.65498035000059</v>
      </c>
      <c r="CX10" s="25">
        <v>346.73190616000011</v>
      </c>
      <c r="CY10" s="25">
        <v>411.94649673999987</v>
      </c>
      <c r="CZ10" s="25">
        <v>404.03761669000068</v>
      </c>
      <c r="DA10" s="385"/>
    </row>
    <row r="11" spans="1:177">
      <c r="A11" s="23" t="s">
        <v>29</v>
      </c>
      <c r="B11" s="228"/>
      <c r="C11" s="24">
        <v>-2.8</v>
      </c>
      <c r="D11" s="24">
        <v>-2.2000000000000002</v>
      </c>
      <c r="E11" s="24">
        <v>-1.7</v>
      </c>
      <c r="F11" s="24">
        <v>-3.5</v>
      </c>
      <c r="G11" s="24">
        <v>-2.6</v>
      </c>
      <c r="H11" s="24">
        <v>-1.8</v>
      </c>
      <c r="I11" s="24">
        <v>-2.5</v>
      </c>
      <c r="J11" s="24">
        <v>-3.1</v>
      </c>
      <c r="K11" s="24">
        <v>-2.2000000000000002</v>
      </c>
      <c r="L11" s="24">
        <v>-2.4</v>
      </c>
      <c r="M11" s="24">
        <v>-3.5</v>
      </c>
      <c r="N11" s="24">
        <v>-3.9</v>
      </c>
      <c r="O11" s="24">
        <v>-6.2</v>
      </c>
      <c r="P11" s="24">
        <v>-4.3</v>
      </c>
      <c r="Q11" s="24">
        <v>-3.4</v>
      </c>
      <c r="R11" s="24">
        <v>-3.9</v>
      </c>
      <c r="S11" s="24">
        <v>-4.5999999999999996</v>
      </c>
      <c r="T11" s="24">
        <v>-5.2</v>
      </c>
      <c r="U11" s="24">
        <v>-6.3</v>
      </c>
      <c r="V11" s="24">
        <v>-7.4</v>
      </c>
      <c r="W11" s="24">
        <v>-9.5</v>
      </c>
      <c r="X11" s="24">
        <v>-9.6</v>
      </c>
      <c r="Y11" s="24">
        <v>-8.8000000000000007</v>
      </c>
      <c r="Z11" s="24">
        <v>-11.9</v>
      </c>
      <c r="AA11" s="24">
        <v>-13.2</v>
      </c>
      <c r="AB11" s="24">
        <v>-11</v>
      </c>
      <c r="AC11" s="25">
        <v>-12.037000000000001</v>
      </c>
      <c r="AD11" s="25">
        <v>-12</v>
      </c>
      <c r="AE11" s="25">
        <v>-13.49</v>
      </c>
      <c r="AF11" s="25">
        <v>-10.48</v>
      </c>
      <c r="AG11" s="25">
        <v>-9.6999999999999993</v>
      </c>
      <c r="AH11" s="25">
        <v>-13</v>
      </c>
      <c r="AI11" s="25">
        <v>-11.12</v>
      </c>
      <c r="AJ11" s="24">
        <v>-12</v>
      </c>
      <c r="AK11" s="229">
        <v>-9</v>
      </c>
      <c r="AL11" s="24">
        <v>-10.7</v>
      </c>
      <c r="AM11" s="25">
        <v>-10</v>
      </c>
      <c r="AN11" s="24">
        <v>-12</v>
      </c>
      <c r="AO11" s="24">
        <v>-10</v>
      </c>
      <c r="AP11" s="24">
        <v>-11.2</v>
      </c>
      <c r="AQ11" s="24">
        <v>-10.6</v>
      </c>
      <c r="AR11" s="24">
        <v>-11</v>
      </c>
      <c r="AS11" s="229">
        <v>-13</v>
      </c>
      <c r="AT11" s="25">
        <v>-12</v>
      </c>
      <c r="AU11" s="25">
        <v>-11</v>
      </c>
      <c r="AV11" s="24">
        <v>-11</v>
      </c>
      <c r="AW11" s="24">
        <v>-10</v>
      </c>
      <c r="AX11" s="24">
        <v>-10</v>
      </c>
      <c r="AY11" s="24">
        <v>-11</v>
      </c>
      <c r="AZ11" s="24">
        <v>-10</v>
      </c>
      <c r="BA11" s="24">
        <v>-12</v>
      </c>
      <c r="BB11" s="24">
        <v>-12</v>
      </c>
      <c r="BC11" s="24">
        <v>-12.3</v>
      </c>
      <c r="BD11" s="24">
        <v>-10.1</v>
      </c>
      <c r="BE11" s="24">
        <v>-11</v>
      </c>
      <c r="BF11" s="24">
        <v>-13.4</v>
      </c>
      <c r="BG11" s="25">
        <v>-15</v>
      </c>
      <c r="BH11" s="25">
        <v>-16</v>
      </c>
      <c r="BI11" s="24">
        <v>-18.100000000000001</v>
      </c>
      <c r="BJ11" s="167">
        <v>-21.6</v>
      </c>
      <c r="BK11" s="167">
        <v>-20.9</v>
      </c>
      <c r="BL11" s="167">
        <v>-16.899999999999999</v>
      </c>
      <c r="BM11" s="167">
        <v>-17.8</v>
      </c>
      <c r="BN11" s="24">
        <v>-17.8</v>
      </c>
      <c r="BO11" s="24">
        <v>-18.100000000000001</v>
      </c>
      <c r="BP11" s="229">
        <v>-18.2</v>
      </c>
      <c r="BQ11" s="24">
        <v>-19.97</v>
      </c>
      <c r="BR11" s="229">
        <v>-22.373999999999999</v>
      </c>
      <c r="BS11" s="24">
        <v>-21.917000000000002</v>
      </c>
      <c r="BT11" s="24">
        <v>-20.448</v>
      </c>
      <c r="BU11" s="24">
        <v>-21.335000000000001</v>
      </c>
      <c r="BV11" s="24">
        <v>-21.399820720000001</v>
      </c>
      <c r="BW11" s="25">
        <v>-21.526510200000001</v>
      </c>
      <c r="BX11" s="25">
        <v>-21.38122937</v>
      </c>
      <c r="BY11" s="25">
        <v>-24.401146069999999</v>
      </c>
      <c r="BZ11" s="24">
        <v>-23.01624962</v>
      </c>
      <c r="CA11" s="24">
        <v>-37.972476911072008</v>
      </c>
      <c r="CB11" s="24">
        <v>-39.206426276608006</v>
      </c>
      <c r="CC11" s="24">
        <v>-44.653204286608002</v>
      </c>
      <c r="CD11" s="24">
        <v>-47.753498075712002</v>
      </c>
      <c r="CE11" s="24">
        <v>-76.642578404436009</v>
      </c>
      <c r="CF11" s="24">
        <v>-52.839965013307932</v>
      </c>
      <c r="CG11" s="24">
        <v>-52.133207353308002</v>
      </c>
      <c r="CH11" s="24">
        <v>-52.339005788948</v>
      </c>
      <c r="CI11" s="24">
        <v>-52.160826040000039</v>
      </c>
      <c r="CJ11" s="24">
        <v>-34.604061040000033</v>
      </c>
      <c r="CK11" s="24">
        <v>-34.839288309999993</v>
      </c>
      <c r="CL11" s="24">
        <v>-33.924677170000002</v>
      </c>
      <c r="CM11" s="24">
        <v>-38.041336249999993</v>
      </c>
      <c r="CN11" s="24">
        <v>-34.344777439999987</v>
      </c>
      <c r="CO11" s="24">
        <v>-34.774215340000019</v>
      </c>
      <c r="CP11" s="24">
        <v>-30.540894470000001</v>
      </c>
      <c r="CQ11" s="24">
        <v>-36.825248870000003</v>
      </c>
      <c r="CR11" s="25">
        <v>-35.891934820000003</v>
      </c>
      <c r="CS11" s="25">
        <v>-38.482933980000013</v>
      </c>
      <c r="CT11" s="25">
        <v>-43.568599489999997</v>
      </c>
      <c r="CU11" s="25">
        <v>-52.700354370000007</v>
      </c>
      <c r="CV11" s="25">
        <v>-45.467722400000007</v>
      </c>
      <c r="CW11" s="25">
        <v>-50.746329890000013</v>
      </c>
      <c r="CX11" s="25">
        <v>-52.944964889999987</v>
      </c>
      <c r="CY11" s="25">
        <v>-57.681847890000007</v>
      </c>
      <c r="CZ11" s="25">
        <v>-54.591714229999987</v>
      </c>
      <c r="DA11" s="385"/>
    </row>
    <row r="12" spans="1:177" s="185" customFormat="1">
      <c r="A12" s="27" t="s">
        <v>30</v>
      </c>
      <c r="B12" s="230"/>
      <c r="C12" s="28">
        <f t="shared" ref="C12:BF12" si="0">SUM(C10:C11)</f>
        <v>13.100000000000001</v>
      </c>
      <c r="D12" s="28">
        <f t="shared" si="0"/>
        <v>8.3999999999999986</v>
      </c>
      <c r="E12" s="28">
        <f t="shared" si="0"/>
        <v>7.6000000000000005</v>
      </c>
      <c r="F12" s="28">
        <f t="shared" si="0"/>
        <v>22.7</v>
      </c>
      <c r="G12" s="28">
        <f t="shared" si="0"/>
        <v>17.5</v>
      </c>
      <c r="H12" s="28">
        <f t="shared" si="0"/>
        <v>12.2</v>
      </c>
      <c r="I12" s="28">
        <f t="shared" si="0"/>
        <v>15.100000000000001</v>
      </c>
      <c r="J12" s="28">
        <f t="shared" si="0"/>
        <v>25</v>
      </c>
      <c r="K12" s="28">
        <f t="shared" si="0"/>
        <v>16.5</v>
      </c>
      <c r="L12" s="28">
        <f t="shared" si="0"/>
        <v>17.5</v>
      </c>
      <c r="M12" s="28">
        <f t="shared" si="0"/>
        <v>26.5</v>
      </c>
      <c r="N12" s="28">
        <f t="shared" si="0"/>
        <v>28.5</v>
      </c>
      <c r="O12" s="28">
        <f t="shared" si="0"/>
        <v>46.5</v>
      </c>
      <c r="P12" s="28">
        <f t="shared" si="0"/>
        <v>26.8</v>
      </c>
      <c r="Q12" s="28">
        <f t="shared" si="0"/>
        <v>20.700000000000003</v>
      </c>
      <c r="R12" s="28">
        <f t="shared" si="0"/>
        <v>29.1</v>
      </c>
      <c r="S12" s="28">
        <f t="shared" si="0"/>
        <v>32.299999999999997</v>
      </c>
      <c r="T12" s="28">
        <f t="shared" si="0"/>
        <v>34.599999999999994</v>
      </c>
      <c r="U12" s="28">
        <f t="shared" si="0"/>
        <v>41.5</v>
      </c>
      <c r="V12" s="28">
        <f t="shared" si="0"/>
        <v>45.800000000000004</v>
      </c>
      <c r="W12" s="28">
        <f t="shared" si="0"/>
        <v>70.2</v>
      </c>
      <c r="X12" s="28">
        <f t="shared" si="0"/>
        <v>67</v>
      </c>
      <c r="Y12" s="28">
        <f t="shared" si="0"/>
        <v>43.5</v>
      </c>
      <c r="Z12" s="28">
        <f t="shared" si="0"/>
        <v>59.000000000000007</v>
      </c>
      <c r="AA12" s="28">
        <f t="shared" si="0"/>
        <v>71.3</v>
      </c>
      <c r="AB12" s="28">
        <f t="shared" si="0"/>
        <v>56.8</v>
      </c>
      <c r="AC12" s="231">
        <f t="shared" si="0"/>
        <v>60.515000000000008</v>
      </c>
      <c r="AD12" s="232">
        <f t="shared" si="0"/>
        <v>67</v>
      </c>
      <c r="AE12" s="232">
        <f t="shared" si="0"/>
        <v>64.010000000000005</v>
      </c>
      <c r="AF12" s="232">
        <f t="shared" si="0"/>
        <v>49.92</v>
      </c>
      <c r="AG12" s="232">
        <f t="shared" si="0"/>
        <v>53.400000000000006</v>
      </c>
      <c r="AH12" s="232">
        <f t="shared" si="0"/>
        <v>62</v>
      </c>
      <c r="AI12" s="232">
        <f t="shared" si="0"/>
        <v>58.369000000000007</v>
      </c>
      <c r="AJ12" s="28">
        <f t="shared" si="0"/>
        <v>82</v>
      </c>
      <c r="AK12" s="232">
        <f t="shared" si="0"/>
        <v>77</v>
      </c>
      <c r="AL12" s="28">
        <f t="shared" si="0"/>
        <v>82.5</v>
      </c>
      <c r="AM12" s="232">
        <f t="shared" si="0"/>
        <v>87</v>
      </c>
      <c r="AN12" s="28">
        <f t="shared" si="0"/>
        <v>87</v>
      </c>
      <c r="AO12" s="28">
        <f t="shared" si="0"/>
        <v>70</v>
      </c>
      <c r="AP12" s="28">
        <f t="shared" si="0"/>
        <v>84.899999999999991</v>
      </c>
      <c r="AQ12" s="28">
        <f t="shared" si="0"/>
        <v>87.5</v>
      </c>
      <c r="AR12" s="28">
        <f t="shared" si="0"/>
        <v>64</v>
      </c>
      <c r="AS12" s="231">
        <f t="shared" si="0"/>
        <v>87</v>
      </c>
      <c r="AT12" s="232">
        <f t="shared" si="0"/>
        <v>67</v>
      </c>
      <c r="AU12" s="232">
        <f t="shared" si="0"/>
        <v>70</v>
      </c>
      <c r="AV12" s="28">
        <f t="shared" si="0"/>
        <v>53</v>
      </c>
      <c r="AW12" s="28">
        <f t="shared" si="0"/>
        <v>47</v>
      </c>
      <c r="AX12" s="28">
        <f t="shared" si="0"/>
        <v>46</v>
      </c>
      <c r="AY12" s="28">
        <f t="shared" si="0"/>
        <v>64</v>
      </c>
      <c r="AZ12" s="28">
        <f t="shared" si="0"/>
        <v>51</v>
      </c>
      <c r="BA12" s="28">
        <f t="shared" si="0"/>
        <v>63</v>
      </c>
      <c r="BB12" s="28">
        <f t="shared" si="0"/>
        <v>67</v>
      </c>
      <c r="BC12" s="28">
        <f t="shared" si="0"/>
        <v>77.400000000000006</v>
      </c>
      <c r="BD12" s="28">
        <f t="shared" si="0"/>
        <v>60.800000000000004</v>
      </c>
      <c r="BE12" s="28">
        <f t="shared" si="0"/>
        <v>66.599999999999994</v>
      </c>
      <c r="BF12" s="28">
        <f t="shared" si="0"/>
        <v>80.899999999999991</v>
      </c>
      <c r="BG12" s="28">
        <v>113</v>
      </c>
      <c r="BH12" s="29">
        <f t="shared" ref="BH12:CQ12" si="1">SUM(BH10:BH11)</f>
        <v>108</v>
      </c>
      <c r="BI12" s="231">
        <f t="shared" si="1"/>
        <v>112.5</v>
      </c>
      <c r="BJ12" s="28">
        <f t="shared" si="1"/>
        <v>145.739</v>
      </c>
      <c r="BK12" s="28">
        <f t="shared" si="1"/>
        <v>125.19999999999999</v>
      </c>
      <c r="BL12" s="28">
        <f t="shared" si="1"/>
        <v>109.6</v>
      </c>
      <c r="BM12" s="28">
        <f t="shared" si="1"/>
        <v>113.00000000000001</v>
      </c>
      <c r="BN12" s="28">
        <f t="shared" si="1"/>
        <v>121.60000000000001</v>
      </c>
      <c r="BO12" s="28">
        <f t="shared" si="1"/>
        <v>121.70000000000002</v>
      </c>
      <c r="BP12" s="231">
        <f t="shared" si="1"/>
        <v>100.25999999999999</v>
      </c>
      <c r="BQ12" s="28">
        <f t="shared" si="1"/>
        <v>105.67</v>
      </c>
      <c r="BR12" s="28">
        <f t="shared" si="1"/>
        <v>121.83799999999999</v>
      </c>
      <c r="BS12" s="28">
        <f t="shared" si="1"/>
        <v>121.63200000000001</v>
      </c>
      <c r="BT12" s="28">
        <f t="shared" si="1"/>
        <v>91.591000000000008</v>
      </c>
      <c r="BU12" s="28">
        <f t="shared" si="1"/>
        <v>110.98499999999999</v>
      </c>
      <c r="BV12" s="28">
        <f t="shared" si="1"/>
        <v>111.04469201999999</v>
      </c>
      <c r="BW12" s="232">
        <f t="shared" si="1"/>
        <v>112.30735969999991</v>
      </c>
      <c r="BX12" s="232">
        <f t="shared" si="1"/>
        <v>104.83653261000001</v>
      </c>
      <c r="BY12" s="232">
        <f t="shared" si="1"/>
        <v>125.68749580000001</v>
      </c>
      <c r="BZ12" s="28">
        <f t="shared" si="1"/>
        <v>123.04671834999999</v>
      </c>
      <c r="CA12" s="28">
        <f t="shared" si="1"/>
        <v>267.85221531892842</v>
      </c>
      <c r="CB12" s="28">
        <f t="shared" si="1"/>
        <v>260.06493240339069</v>
      </c>
      <c r="CC12" s="28">
        <f t="shared" si="1"/>
        <v>282.70048760339199</v>
      </c>
      <c r="CD12" s="28">
        <f t="shared" si="1"/>
        <v>291.42595194428799</v>
      </c>
      <c r="CE12" s="28">
        <f t="shared" si="1"/>
        <v>438.65332345556396</v>
      </c>
      <c r="CF12" s="28">
        <f t="shared" si="1"/>
        <v>333.70892094669205</v>
      </c>
      <c r="CG12" s="28">
        <f t="shared" si="1"/>
        <v>329.733146716693</v>
      </c>
      <c r="CH12" s="28">
        <f t="shared" si="1"/>
        <v>353.88332445105203</v>
      </c>
      <c r="CI12" s="28">
        <f t="shared" si="1"/>
        <v>328.39537598000067</v>
      </c>
      <c r="CJ12" s="28">
        <f t="shared" si="1"/>
        <v>215.33342313000037</v>
      </c>
      <c r="CK12" s="28">
        <f t="shared" si="1"/>
        <v>216.3278809100004</v>
      </c>
      <c r="CL12" s="28">
        <f t="shared" si="1"/>
        <v>195.83343359999989</v>
      </c>
      <c r="CM12" s="28">
        <f t="shared" si="1"/>
        <v>228.73847596000022</v>
      </c>
      <c r="CN12" s="28">
        <f t="shared" si="1"/>
        <v>172.19758409000002</v>
      </c>
      <c r="CO12" s="28">
        <f t="shared" si="1"/>
        <v>161.55698179000009</v>
      </c>
      <c r="CP12" s="28">
        <f t="shared" si="1"/>
        <v>161.49417903999998</v>
      </c>
      <c r="CQ12" s="28">
        <f t="shared" si="1"/>
        <v>216.66785094000019</v>
      </c>
      <c r="CR12" s="232">
        <f t="shared" ref="CR12:CT12" si="2">SUM(CR10:CR11)</f>
        <v>211.62656699000519</v>
      </c>
      <c r="CS12" s="232">
        <f t="shared" si="2"/>
        <v>226.76417747999992</v>
      </c>
      <c r="CT12" s="232">
        <f t="shared" si="2"/>
        <v>256.40629210999998</v>
      </c>
      <c r="CU12" s="232">
        <f t="shared" ref="CU12:CV12" si="3">SUM(CU10:CU11)</f>
        <v>322.53039103999987</v>
      </c>
      <c r="CV12" s="232">
        <f t="shared" si="3"/>
        <v>277.40941798</v>
      </c>
      <c r="CW12" s="232">
        <f t="shared" ref="CW12" si="4">SUM(CW10:CW11)</f>
        <v>306.90865046000056</v>
      </c>
      <c r="CX12" s="232">
        <f t="shared" ref="CX12" si="5">SUM(CX10:CX11)</f>
        <v>293.78694127000011</v>
      </c>
      <c r="CY12" s="232">
        <f>SUM(CY10:CY11)</f>
        <v>354.26464884999984</v>
      </c>
      <c r="CZ12" s="232">
        <f>SUM(CZ10:CZ11)</f>
        <v>349.4459024600007</v>
      </c>
      <c r="DA12" s="385"/>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row>
    <row r="13" spans="1:177" s="185" customFormat="1">
      <c r="A13" s="27" t="s">
        <v>214</v>
      </c>
      <c r="B13" s="178"/>
      <c r="C13" s="31" t="s">
        <v>49</v>
      </c>
      <c r="D13" s="31" t="s">
        <v>49</v>
      </c>
      <c r="E13" s="31" t="s">
        <v>49</v>
      </c>
      <c r="F13" s="31" t="s">
        <v>49</v>
      </c>
      <c r="G13" s="31" t="s">
        <v>49</v>
      </c>
      <c r="H13" s="31" t="s">
        <v>49</v>
      </c>
      <c r="I13" s="31" t="s">
        <v>49</v>
      </c>
      <c r="J13" s="31" t="s">
        <v>49</v>
      </c>
      <c r="K13" s="31" t="s">
        <v>49</v>
      </c>
      <c r="L13" s="31" t="s">
        <v>49</v>
      </c>
      <c r="M13" s="31" t="s">
        <v>49</v>
      </c>
      <c r="N13" s="31" t="s">
        <v>49</v>
      </c>
      <c r="O13" s="31" t="s">
        <v>49</v>
      </c>
      <c r="P13" s="31" t="s">
        <v>49</v>
      </c>
      <c r="Q13" s="31" t="s">
        <v>49</v>
      </c>
      <c r="R13" s="31" t="s">
        <v>49</v>
      </c>
      <c r="S13" s="31" t="s">
        <v>49</v>
      </c>
      <c r="T13" s="31" t="s">
        <v>49</v>
      </c>
      <c r="U13" s="31" t="s">
        <v>49</v>
      </c>
      <c r="V13" s="31" t="s">
        <v>49</v>
      </c>
      <c r="W13" s="31" t="s">
        <v>49</v>
      </c>
      <c r="X13" s="31" t="s">
        <v>49</v>
      </c>
      <c r="Y13" s="31" t="s">
        <v>49</v>
      </c>
      <c r="Z13" s="31" t="s">
        <v>49</v>
      </c>
      <c r="AA13" s="31" t="s">
        <v>49</v>
      </c>
      <c r="AB13" s="31" t="s">
        <v>49</v>
      </c>
      <c r="AC13" s="31" t="s">
        <v>49</v>
      </c>
      <c r="AD13" s="31" t="s">
        <v>49</v>
      </c>
      <c r="AE13" s="31" t="s">
        <v>49</v>
      </c>
      <c r="AF13" s="31" t="s">
        <v>49</v>
      </c>
      <c r="AG13" s="31" t="s">
        <v>49</v>
      </c>
      <c r="AH13" s="31" t="s">
        <v>49</v>
      </c>
      <c r="AI13" s="31" t="s">
        <v>49</v>
      </c>
      <c r="AJ13" s="31" t="s">
        <v>49</v>
      </c>
      <c r="AK13" s="31" t="s">
        <v>49</v>
      </c>
      <c r="AL13" s="31" t="s">
        <v>49</v>
      </c>
      <c r="AM13" s="31" t="s">
        <v>49</v>
      </c>
      <c r="AN13" s="31" t="s">
        <v>49</v>
      </c>
      <c r="AO13" s="31" t="s">
        <v>49</v>
      </c>
      <c r="AP13" s="31" t="s">
        <v>49</v>
      </c>
      <c r="AQ13" s="31" t="s">
        <v>49</v>
      </c>
      <c r="AR13" s="31" t="s">
        <v>49</v>
      </c>
      <c r="AS13" s="31" t="s">
        <v>49</v>
      </c>
      <c r="AT13" s="31" t="s">
        <v>49</v>
      </c>
      <c r="AU13" s="31" t="s">
        <v>49</v>
      </c>
      <c r="AV13" s="31" t="s">
        <v>49</v>
      </c>
      <c r="AW13" s="31" t="s">
        <v>49</v>
      </c>
      <c r="AX13" s="31" t="s">
        <v>49</v>
      </c>
      <c r="AY13" s="31" t="s">
        <v>49</v>
      </c>
      <c r="AZ13" s="31" t="s">
        <v>49</v>
      </c>
      <c r="BA13" s="31" t="s">
        <v>49</v>
      </c>
      <c r="BB13" s="31" t="s">
        <v>49</v>
      </c>
      <c r="BC13" s="31" t="s">
        <v>49</v>
      </c>
      <c r="BD13" s="31" t="s">
        <v>49</v>
      </c>
      <c r="BE13" s="31" t="s">
        <v>49</v>
      </c>
      <c r="BF13" s="31" t="s">
        <v>49</v>
      </c>
      <c r="BG13" s="31" t="s">
        <v>49</v>
      </c>
      <c r="BH13" s="31" t="s">
        <v>49</v>
      </c>
      <c r="BI13" s="31" t="s">
        <v>49</v>
      </c>
      <c r="BJ13" s="31" t="s">
        <v>49</v>
      </c>
      <c r="BK13" s="29">
        <v>15.29</v>
      </c>
      <c r="BL13" s="29">
        <v>17.52</v>
      </c>
      <c r="BM13" s="29">
        <v>23.21</v>
      </c>
      <c r="BN13" s="28">
        <v>24.56</v>
      </c>
      <c r="BO13" s="28">
        <v>25.4</v>
      </c>
      <c r="BP13" s="231">
        <v>23.99</v>
      </c>
      <c r="BQ13" s="28">
        <v>19.149999999999999</v>
      </c>
      <c r="BR13" s="231">
        <v>31.22</v>
      </c>
      <c r="BS13" s="28">
        <v>33.286735440000001</v>
      </c>
      <c r="BT13" s="28">
        <v>29.649249829999999</v>
      </c>
      <c r="BU13" s="28">
        <v>32.267983240000007</v>
      </c>
      <c r="BV13" s="28">
        <v>31.470133320000002</v>
      </c>
      <c r="BW13" s="232">
        <v>31.567262279999998</v>
      </c>
      <c r="BX13" s="232">
        <v>29.317766330000001</v>
      </c>
      <c r="BY13" s="232">
        <v>32.909923709999994</v>
      </c>
      <c r="BZ13" s="28">
        <v>30.84022161</v>
      </c>
      <c r="CA13" s="28">
        <v>72.656789439999997</v>
      </c>
      <c r="CB13" s="28">
        <v>80.547816160000011</v>
      </c>
      <c r="CC13" s="28">
        <v>87.975921750000026</v>
      </c>
      <c r="CD13" s="28">
        <v>114.01333226</v>
      </c>
      <c r="CE13" s="28">
        <v>247.28586344000001</v>
      </c>
      <c r="CF13" s="28">
        <v>128.68548082999996</v>
      </c>
      <c r="CG13" s="28">
        <v>114.45372741999999</v>
      </c>
      <c r="CH13" s="28">
        <v>135.05124399999994</v>
      </c>
      <c r="CI13" s="28">
        <v>133.32131321000008</v>
      </c>
      <c r="CJ13" s="28">
        <v>86.286506840004762</v>
      </c>
      <c r="CK13" s="28">
        <v>80.068643549999919</v>
      </c>
      <c r="CL13" s="28">
        <v>64.647095070000105</v>
      </c>
      <c r="CM13" s="28">
        <v>82.617253419999827</v>
      </c>
      <c r="CN13" s="28">
        <v>64.552041840000001</v>
      </c>
      <c r="CO13" s="28">
        <v>71.329275451383012</v>
      </c>
      <c r="CP13" s="28">
        <v>68.791916030000095</v>
      </c>
      <c r="CQ13" s="28">
        <v>98.524684979999975</v>
      </c>
      <c r="CR13" s="232">
        <v>100.25202513250001</v>
      </c>
      <c r="CS13" s="232">
        <v>104.73918089999988</v>
      </c>
      <c r="CT13" s="232">
        <v>150.17783499999999</v>
      </c>
      <c r="CU13" s="232">
        <v>174.09310118000022</v>
      </c>
      <c r="CV13" s="232">
        <v>129.58775462</v>
      </c>
      <c r="CW13" s="232">
        <v>174.14254369000011</v>
      </c>
      <c r="CX13" s="232">
        <v>183.59066913000041</v>
      </c>
      <c r="CY13" s="232">
        <v>202.03205122999998</v>
      </c>
      <c r="CZ13" s="232">
        <v>223.7024087400001</v>
      </c>
      <c r="DA13" s="385"/>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row>
    <row r="14" spans="1:177" s="186" customFormat="1">
      <c r="A14" s="173" t="s">
        <v>216</v>
      </c>
      <c r="B14" s="174"/>
      <c r="C14" s="156">
        <f>SUM(C12:C13)</f>
        <v>13.100000000000001</v>
      </c>
      <c r="D14" s="156">
        <f t="shared" ref="D14:BO14" si="6">SUM(D12:D13)</f>
        <v>8.3999999999999986</v>
      </c>
      <c r="E14" s="156">
        <f t="shared" si="6"/>
        <v>7.6000000000000005</v>
      </c>
      <c r="F14" s="156">
        <f t="shared" si="6"/>
        <v>22.7</v>
      </c>
      <c r="G14" s="156">
        <f t="shared" si="6"/>
        <v>17.5</v>
      </c>
      <c r="H14" s="156">
        <f t="shared" si="6"/>
        <v>12.2</v>
      </c>
      <c r="I14" s="156">
        <f t="shared" si="6"/>
        <v>15.100000000000001</v>
      </c>
      <c r="J14" s="156">
        <f t="shared" si="6"/>
        <v>25</v>
      </c>
      <c r="K14" s="156">
        <f t="shared" si="6"/>
        <v>16.5</v>
      </c>
      <c r="L14" s="156">
        <f t="shared" si="6"/>
        <v>17.5</v>
      </c>
      <c r="M14" s="156">
        <f t="shared" si="6"/>
        <v>26.5</v>
      </c>
      <c r="N14" s="156">
        <f t="shared" si="6"/>
        <v>28.5</v>
      </c>
      <c r="O14" s="156">
        <f t="shared" si="6"/>
        <v>46.5</v>
      </c>
      <c r="P14" s="156">
        <f t="shared" si="6"/>
        <v>26.8</v>
      </c>
      <c r="Q14" s="156">
        <f t="shared" si="6"/>
        <v>20.700000000000003</v>
      </c>
      <c r="R14" s="156">
        <f t="shared" si="6"/>
        <v>29.1</v>
      </c>
      <c r="S14" s="156">
        <f t="shared" si="6"/>
        <v>32.299999999999997</v>
      </c>
      <c r="T14" s="156">
        <f t="shared" si="6"/>
        <v>34.599999999999994</v>
      </c>
      <c r="U14" s="156">
        <f t="shared" si="6"/>
        <v>41.5</v>
      </c>
      <c r="V14" s="156">
        <f t="shared" si="6"/>
        <v>45.800000000000004</v>
      </c>
      <c r="W14" s="156">
        <f t="shared" si="6"/>
        <v>70.2</v>
      </c>
      <c r="X14" s="156">
        <f t="shared" si="6"/>
        <v>67</v>
      </c>
      <c r="Y14" s="156">
        <f t="shared" si="6"/>
        <v>43.5</v>
      </c>
      <c r="Z14" s="156">
        <f t="shared" si="6"/>
        <v>59.000000000000007</v>
      </c>
      <c r="AA14" s="156">
        <f t="shared" si="6"/>
        <v>71.3</v>
      </c>
      <c r="AB14" s="156">
        <f t="shared" si="6"/>
        <v>56.8</v>
      </c>
      <c r="AC14" s="156">
        <f t="shared" si="6"/>
        <v>60.515000000000008</v>
      </c>
      <c r="AD14" s="156">
        <f t="shared" si="6"/>
        <v>67</v>
      </c>
      <c r="AE14" s="156">
        <f t="shared" si="6"/>
        <v>64.010000000000005</v>
      </c>
      <c r="AF14" s="156">
        <f t="shared" si="6"/>
        <v>49.92</v>
      </c>
      <c r="AG14" s="156">
        <f t="shared" si="6"/>
        <v>53.400000000000006</v>
      </c>
      <c r="AH14" s="156">
        <f t="shared" si="6"/>
        <v>62</v>
      </c>
      <c r="AI14" s="156">
        <f t="shared" si="6"/>
        <v>58.369000000000007</v>
      </c>
      <c r="AJ14" s="156">
        <f t="shared" si="6"/>
        <v>82</v>
      </c>
      <c r="AK14" s="156">
        <f t="shared" si="6"/>
        <v>77</v>
      </c>
      <c r="AL14" s="156">
        <f t="shared" si="6"/>
        <v>82.5</v>
      </c>
      <c r="AM14" s="156">
        <f t="shared" si="6"/>
        <v>87</v>
      </c>
      <c r="AN14" s="156">
        <f t="shared" si="6"/>
        <v>87</v>
      </c>
      <c r="AO14" s="156">
        <f t="shared" si="6"/>
        <v>70</v>
      </c>
      <c r="AP14" s="156">
        <f t="shared" si="6"/>
        <v>84.899999999999991</v>
      </c>
      <c r="AQ14" s="156">
        <f t="shared" si="6"/>
        <v>87.5</v>
      </c>
      <c r="AR14" s="156">
        <f t="shared" si="6"/>
        <v>64</v>
      </c>
      <c r="AS14" s="156">
        <f t="shared" si="6"/>
        <v>87</v>
      </c>
      <c r="AT14" s="156">
        <f t="shared" si="6"/>
        <v>67</v>
      </c>
      <c r="AU14" s="156">
        <f t="shared" si="6"/>
        <v>70</v>
      </c>
      <c r="AV14" s="156">
        <f t="shared" si="6"/>
        <v>53</v>
      </c>
      <c r="AW14" s="156">
        <f t="shared" si="6"/>
        <v>47</v>
      </c>
      <c r="AX14" s="156">
        <f t="shared" si="6"/>
        <v>46</v>
      </c>
      <c r="AY14" s="156">
        <f t="shared" si="6"/>
        <v>64</v>
      </c>
      <c r="AZ14" s="156">
        <f t="shared" si="6"/>
        <v>51</v>
      </c>
      <c r="BA14" s="156">
        <f t="shared" si="6"/>
        <v>63</v>
      </c>
      <c r="BB14" s="156">
        <f t="shared" si="6"/>
        <v>67</v>
      </c>
      <c r="BC14" s="156">
        <f t="shared" si="6"/>
        <v>77.400000000000006</v>
      </c>
      <c r="BD14" s="156">
        <f t="shared" si="6"/>
        <v>60.800000000000004</v>
      </c>
      <c r="BE14" s="156">
        <f t="shared" si="6"/>
        <v>66.599999999999994</v>
      </c>
      <c r="BF14" s="156">
        <f t="shared" si="6"/>
        <v>80.899999999999991</v>
      </c>
      <c r="BG14" s="156">
        <f t="shared" si="6"/>
        <v>113</v>
      </c>
      <c r="BH14" s="156">
        <f t="shared" si="6"/>
        <v>108</v>
      </c>
      <c r="BI14" s="156">
        <f t="shared" si="6"/>
        <v>112.5</v>
      </c>
      <c r="BJ14" s="156">
        <f t="shared" si="6"/>
        <v>145.739</v>
      </c>
      <c r="BK14" s="156">
        <f t="shared" si="6"/>
        <v>140.48999999999998</v>
      </c>
      <c r="BL14" s="156">
        <f t="shared" si="6"/>
        <v>127.11999999999999</v>
      </c>
      <c r="BM14" s="156">
        <f t="shared" si="6"/>
        <v>136.21</v>
      </c>
      <c r="BN14" s="156">
        <f t="shared" si="6"/>
        <v>146.16</v>
      </c>
      <c r="BO14" s="156">
        <f t="shared" si="6"/>
        <v>147.10000000000002</v>
      </c>
      <c r="BP14" s="156">
        <f t="shared" ref="BP14:CQ14" si="7">SUM(BP12:BP13)</f>
        <v>124.24999999999999</v>
      </c>
      <c r="BQ14" s="156">
        <f t="shared" si="7"/>
        <v>124.82</v>
      </c>
      <c r="BR14" s="156">
        <f t="shared" si="7"/>
        <v>153.05799999999999</v>
      </c>
      <c r="BS14" s="156">
        <f t="shared" si="7"/>
        <v>154.91873544000001</v>
      </c>
      <c r="BT14" s="156">
        <f t="shared" si="7"/>
        <v>121.24024983000001</v>
      </c>
      <c r="BU14" s="156">
        <f t="shared" si="7"/>
        <v>143.25298323999999</v>
      </c>
      <c r="BV14" s="156">
        <f t="shared" si="7"/>
        <v>142.51482533999999</v>
      </c>
      <c r="BW14" s="156">
        <f t="shared" si="7"/>
        <v>143.87462197999992</v>
      </c>
      <c r="BX14" s="156">
        <f t="shared" si="7"/>
        <v>134.15429894000002</v>
      </c>
      <c r="BY14" s="156">
        <f t="shared" si="7"/>
        <v>158.59741951000001</v>
      </c>
      <c r="BZ14" s="156">
        <f t="shared" si="7"/>
        <v>153.88693996000001</v>
      </c>
      <c r="CA14" s="156">
        <f t="shared" si="7"/>
        <v>340.50900475892843</v>
      </c>
      <c r="CB14" s="156">
        <f t="shared" si="7"/>
        <v>340.61274856339071</v>
      </c>
      <c r="CC14" s="156">
        <f t="shared" si="7"/>
        <v>370.67640935339205</v>
      </c>
      <c r="CD14" s="156">
        <f t="shared" si="7"/>
        <v>405.43928420428801</v>
      </c>
      <c r="CE14" s="156">
        <f t="shared" si="7"/>
        <v>685.93918689556403</v>
      </c>
      <c r="CF14" s="156">
        <f t="shared" si="7"/>
        <v>462.39440177669201</v>
      </c>
      <c r="CG14" s="156">
        <f t="shared" si="7"/>
        <v>444.18687413669301</v>
      </c>
      <c r="CH14" s="156">
        <f t="shared" si="7"/>
        <v>488.93456845105197</v>
      </c>
      <c r="CI14" s="156">
        <f t="shared" si="7"/>
        <v>461.71668919000075</v>
      </c>
      <c r="CJ14" s="156">
        <f t="shared" si="7"/>
        <v>301.61992997000516</v>
      </c>
      <c r="CK14" s="156">
        <f t="shared" si="7"/>
        <v>296.39652446000031</v>
      </c>
      <c r="CL14" s="156">
        <f t="shared" si="7"/>
        <v>260.48052867000001</v>
      </c>
      <c r="CM14" s="156">
        <f t="shared" si="7"/>
        <v>311.35572938000007</v>
      </c>
      <c r="CN14" s="156">
        <f t="shared" si="7"/>
        <v>236.74962593000004</v>
      </c>
      <c r="CO14" s="156">
        <f t="shared" si="7"/>
        <v>232.88625724138311</v>
      </c>
      <c r="CP14" s="156">
        <f t="shared" si="7"/>
        <v>230.28609507000007</v>
      </c>
      <c r="CQ14" s="156">
        <f t="shared" si="7"/>
        <v>315.19253592000018</v>
      </c>
      <c r="CR14" s="330">
        <f>SUM(CR12:CR13)</f>
        <v>311.87859212250521</v>
      </c>
      <c r="CS14" s="330">
        <f t="shared" ref="CS14" si="8">SUM(CS12:CS13)</f>
        <v>331.50335837999978</v>
      </c>
      <c r="CT14" s="330">
        <f t="shared" ref="CT14:CX14" si="9">SUM(CT12:CT13)</f>
        <v>406.58412710999994</v>
      </c>
      <c r="CU14" s="330">
        <f t="shared" si="9"/>
        <v>496.62349222000012</v>
      </c>
      <c r="CV14" s="330">
        <f t="shared" si="9"/>
        <v>406.9971726</v>
      </c>
      <c r="CW14" s="330">
        <f t="shared" si="9"/>
        <v>481.0511941500007</v>
      </c>
      <c r="CX14" s="330">
        <f t="shared" si="9"/>
        <v>477.37761040000055</v>
      </c>
      <c r="CY14" s="330">
        <f>SUM(CY12:CY13)</f>
        <v>556.29670007999982</v>
      </c>
      <c r="CZ14" s="330">
        <f>SUM(CZ12:CZ13)</f>
        <v>573.14831120000076</v>
      </c>
      <c r="DA14" s="385"/>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row>
    <row r="15" spans="1:177">
      <c r="A15" s="13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5"/>
      <c r="AD15" s="15"/>
      <c r="AE15" s="15"/>
      <c r="AF15" s="15"/>
      <c r="AG15" s="15"/>
      <c r="AH15" s="15"/>
      <c r="AI15" s="15"/>
      <c r="AJ15" s="14"/>
      <c r="AK15" s="4"/>
      <c r="AL15" s="14"/>
      <c r="AM15" s="15"/>
      <c r="AN15" s="14"/>
      <c r="AO15" s="14"/>
      <c r="AP15" s="14"/>
      <c r="AQ15" s="14"/>
      <c r="AR15" s="14"/>
      <c r="AS15" s="4"/>
      <c r="AT15" s="15"/>
      <c r="AU15" s="15"/>
      <c r="AV15" s="14"/>
      <c r="AW15" s="14"/>
      <c r="AX15" s="14"/>
      <c r="AY15" s="14"/>
      <c r="AZ15" s="14"/>
      <c r="BA15" s="14"/>
      <c r="BB15" s="14"/>
      <c r="BC15" s="14"/>
      <c r="BD15" s="14"/>
      <c r="BE15" s="14"/>
      <c r="BF15" s="14"/>
      <c r="BG15" s="15"/>
      <c r="BH15" s="15"/>
      <c r="BI15" s="14"/>
      <c r="BJ15" s="16"/>
      <c r="BK15" s="16"/>
      <c r="BL15" s="16"/>
      <c r="BM15" s="16"/>
      <c r="BN15" s="14"/>
      <c r="BO15" s="14"/>
      <c r="BP15" s="4"/>
      <c r="BQ15" s="14"/>
      <c r="BR15" s="4"/>
      <c r="BS15" s="14"/>
      <c r="BT15" s="14"/>
      <c r="BU15" s="14"/>
      <c r="BV15" s="14"/>
      <c r="BW15" s="15"/>
      <c r="BX15" s="15"/>
      <c r="BY15" s="15"/>
      <c r="BZ15" s="14"/>
      <c r="CA15" s="14"/>
      <c r="CB15" s="14"/>
      <c r="CC15" s="14"/>
      <c r="CD15" s="14"/>
      <c r="CE15" s="14"/>
      <c r="CF15" s="14"/>
      <c r="CG15" s="14"/>
      <c r="CH15" s="14"/>
      <c r="CI15" s="14"/>
      <c r="CJ15" s="14"/>
      <c r="CK15" s="14"/>
      <c r="CL15" s="14"/>
      <c r="CM15" s="14"/>
      <c r="CN15" s="14"/>
      <c r="CO15" s="14"/>
      <c r="CP15" s="14"/>
      <c r="CQ15" s="14"/>
      <c r="CR15" s="15"/>
      <c r="CS15" s="15"/>
      <c r="CT15" s="15"/>
      <c r="CU15" s="15"/>
      <c r="CV15" s="15"/>
      <c r="CW15" s="15"/>
      <c r="CX15" s="15"/>
      <c r="CY15" s="15"/>
      <c r="DA15" s="385"/>
    </row>
    <row r="16" spans="1:177">
      <c r="A16" s="134" t="s">
        <v>186</v>
      </c>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5"/>
      <c r="AD16" s="15"/>
      <c r="AE16" s="15"/>
      <c r="AF16" s="15"/>
      <c r="AG16" s="15"/>
      <c r="AH16" s="15"/>
      <c r="AI16" s="15"/>
      <c r="AJ16" s="14"/>
      <c r="AK16" s="4"/>
      <c r="AL16" s="14"/>
      <c r="AM16" s="15"/>
      <c r="AN16" s="14"/>
      <c r="AO16" s="14"/>
      <c r="AP16" s="14"/>
      <c r="AQ16" s="14"/>
      <c r="AR16" s="14"/>
      <c r="AS16" s="4"/>
      <c r="AT16" s="15"/>
      <c r="AU16" s="15"/>
      <c r="AV16" s="14"/>
      <c r="AW16" s="14"/>
      <c r="AX16" s="14"/>
      <c r="AY16" s="14"/>
      <c r="AZ16" s="14"/>
      <c r="BA16" s="14"/>
      <c r="BB16" s="14"/>
      <c r="BC16" s="14"/>
      <c r="BD16" s="14"/>
      <c r="BE16" s="14"/>
      <c r="BF16" s="14"/>
      <c r="BG16" s="15"/>
      <c r="BH16" s="15"/>
      <c r="BI16" s="14"/>
      <c r="BJ16" s="16"/>
      <c r="BK16" s="16"/>
      <c r="BL16" s="16"/>
      <c r="BM16" s="16"/>
      <c r="BN16" s="14"/>
      <c r="BO16" s="14"/>
      <c r="BP16" s="4"/>
      <c r="BQ16" s="14"/>
      <c r="BR16" s="4"/>
      <c r="BS16" s="14"/>
      <c r="BT16" s="14"/>
      <c r="BU16" s="14"/>
      <c r="BV16" s="14"/>
      <c r="BW16" s="15"/>
      <c r="BX16" s="15"/>
      <c r="BY16" s="15"/>
      <c r="BZ16" s="14"/>
      <c r="CA16" s="14"/>
      <c r="CB16" s="14"/>
      <c r="CC16" s="14"/>
      <c r="CD16" s="14"/>
      <c r="CE16" s="14"/>
      <c r="CF16" s="14"/>
      <c r="CG16" s="14"/>
      <c r="CH16" s="14"/>
      <c r="CI16" s="14"/>
      <c r="CJ16" s="14"/>
      <c r="CK16" s="14"/>
      <c r="CL16" s="14"/>
      <c r="CM16" s="14"/>
      <c r="CN16" s="14"/>
      <c r="CO16" s="14"/>
      <c r="CP16" s="14"/>
      <c r="CQ16" s="14"/>
      <c r="CR16" s="15"/>
      <c r="CS16" s="15"/>
      <c r="CT16" s="15"/>
      <c r="CU16" s="15"/>
      <c r="CV16" s="15"/>
      <c r="CW16" s="15"/>
      <c r="CX16" s="15"/>
      <c r="CY16" s="15"/>
      <c r="DA16" s="385"/>
    </row>
    <row r="17" spans="1:177" s="185" customFormat="1">
      <c r="A17" s="27" t="s">
        <v>187</v>
      </c>
      <c r="B17" s="230"/>
      <c r="C17" s="28">
        <v>0</v>
      </c>
      <c r="D17" s="28">
        <v>0</v>
      </c>
      <c r="E17" s="28">
        <v>0.4</v>
      </c>
      <c r="F17" s="28">
        <v>0.4</v>
      </c>
      <c r="G17" s="28">
        <v>0.4</v>
      </c>
      <c r="H17" s="28">
        <v>0.7</v>
      </c>
      <c r="I17" s="28">
        <v>0.5</v>
      </c>
      <c r="J17" s="28">
        <v>0.4</v>
      </c>
      <c r="K17" s="28">
        <v>0.3</v>
      </c>
      <c r="L17" s="28">
        <v>0.4</v>
      </c>
      <c r="M17" s="28">
        <v>0.6</v>
      </c>
      <c r="N17" s="28">
        <v>0.6</v>
      </c>
      <c r="O17" s="28">
        <v>1.1000000000000001</v>
      </c>
      <c r="P17" s="28">
        <v>2</v>
      </c>
      <c r="Q17" s="28">
        <v>1.5</v>
      </c>
      <c r="R17" s="28">
        <v>2.7</v>
      </c>
      <c r="S17" s="28">
        <v>7.6</v>
      </c>
      <c r="T17" s="28">
        <v>5.0999999999999996</v>
      </c>
      <c r="U17" s="28">
        <v>8.1</v>
      </c>
      <c r="V17" s="28">
        <v>12.3</v>
      </c>
      <c r="W17" s="28">
        <v>17.7</v>
      </c>
      <c r="X17" s="28">
        <v>12.5</v>
      </c>
      <c r="Y17" s="28">
        <v>5.9</v>
      </c>
      <c r="Z17" s="28">
        <v>8.6</v>
      </c>
      <c r="AA17" s="28">
        <v>13.1</v>
      </c>
      <c r="AB17" s="28">
        <v>17.2</v>
      </c>
      <c r="AC17" s="232">
        <v>19.355</v>
      </c>
      <c r="AD17" s="232">
        <v>19</v>
      </c>
      <c r="AE17" s="232">
        <v>12.1</v>
      </c>
      <c r="AF17" s="232">
        <v>14.1</v>
      </c>
      <c r="AG17" s="232">
        <v>8</v>
      </c>
      <c r="AH17" s="232">
        <v>7</v>
      </c>
      <c r="AI17" s="232">
        <v>7.1429999999999998</v>
      </c>
      <c r="AJ17" s="28">
        <v>11</v>
      </c>
      <c r="AK17" s="231">
        <v>13</v>
      </c>
      <c r="AL17" s="28">
        <v>17</v>
      </c>
      <c r="AM17" s="232">
        <v>20</v>
      </c>
      <c r="AN17" s="28">
        <v>22</v>
      </c>
      <c r="AO17" s="28">
        <v>18</v>
      </c>
      <c r="AP17" s="28">
        <v>21</v>
      </c>
      <c r="AQ17" s="28">
        <v>21</v>
      </c>
      <c r="AR17" s="28">
        <v>19</v>
      </c>
      <c r="AS17" s="231">
        <v>16</v>
      </c>
      <c r="AT17" s="232">
        <v>14</v>
      </c>
      <c r="AU17" s="232">
        <v>17</v>
      </c>
      <c r="AV17" s="28">
        <v>15</v>
      </c>
      <c r="AW17" s="28">
        <v>16</v>
      </c>
      <c r="AX17" s="28">
        <v>17</v>
      </c>
      <c r="AY17" s="28">
        <v>19</v>
      </c>
      <c r="AZ17" s="28">
        <v>20</v>
      </c>
      <c r="BA17" s="28">
        <v>22</v>
      </c>
      <c r="BB17" s="28">
        <v>22</v>
      </c>
      <c r="BC17" s="28">
        <v>24.5</v>
      </c>
      <c r="BD17" s="28">
        <v>27</v>
      </c>
      <c r="BE17" s="28">
        <v>30.9</v>
      </c>
      <c r="BF17" s="28">
        <v>31.3</v>
      </c>
      <c r="BG17" s="28">
        <v>40</v>
      </c>
      <c r="BH17" s="28">
        <v>44</v>
      </c>
      <c r="BI17" s="231">
        <v>37.799999999999997</v>
      </c>
      <c r="BJ17" s="28">
        <v>38.4</v>
      </c>
      <c r="BK17" s="28">
        <v>36.986008099999999</v>
      </c>
      <c r="BL17" s="28">
        <v>38.222673769999993</v>
      </c>
      <c r="BM17" s="28">
        <v>44.457138969999988</v>
      </c>
      <c r="BN17" s="28">
        <v>47.856236890000019</v>
      </c>
      <c r="BO17" s="28">
        <v>52.504774629999979</v>
      </c>
      <c r="BP17" s="231">
        <v>61.000177520000008</v>
      </c>
      <c r="BQ17" s="28">
        <v>61.76046780999998</v>
      </c>
      <c r="BR17" s="231">
        <v>64.38878907000003</v>
      </c>
      <c r="BS17" s="28">
        <v>72.066000000000003</v>
      </c>
      <c r="BT17" s="28">
        <v>74.429000000000002</v>
      </c>
      <c r="BU17" s="28">
        <v>80.760999999999996</v>
      </c>
      <c r="BV17" s="28">
        <v>73.662072210000005</v>
      </c>
      <c r="BW17" s="232">
        <v>71.698814510000005</v>
      </c>
      <c r="BX17" s="232">
        <v>82.616866770000001</v>
      </c>
      <c r="BY17" s="232">
        <v>86.310563090000002</v>
      </c>
      <c r="BZ17" s="28">
        <v>91.336806440000004</v>
      </c>
      <c r="CA17" s="28">
        <v>96.299049139999994</v>
      </c>
      <c r="CB17" s="28">
        <v>88.080370680000016</v>
      </c>
      <c r="CC17" s="28">
        <v>108.96144069</v>
      </c>
      <c r="CD17" s="28">
        <v>124.63542631</v>
      </c>
      <c r="CE17" s="28">
        <v>150.2406344100001</v>
      </c>
      <c r="CF17" s="28">
        <v>161.42906234999992</v>
      </c>
      <c r="CG17" s="28">
        <v>173.32420903000002</v>
      </c>
      <c r="CH17" s="28">
        <v>175.61867104999999</v>
      </c>
      <c r="CI17" s="28">
        <v>157.17080773000072</v>
      </c>
      <c r="CJ17" s="28">
        <v>142.75093714999988</v>
      </c>
      <c r="CK17" s="28">
        <v>140.52747814999981</v>
      </c>
      <c r="CL17" s="28">
        <v>136.67888076</v>
      </c>
      <c r="CM17" s="28">
        <v>143.7782492499999</v>
      </c>
      <c r="CN17" s="28">
        <v>147.46341270000008</v>
      </c>
      <c r="CO17" s="28">
        <v>153.02123501999989</v>
      </c>
      <c r="CP17" s="28">
        <v>149.90549139000001</v>
      </c>
      <c r="CQ17" s="28">
        <v>166.42697279999999</v>
      </c>
      <c r="CR17" s="232">
        <v>185.3535086600001</v>
      </c>
      <c r="CS17" s="232">
        <v>193.88991256</v>
      </c>
      <c r="CT17" s="232">
        <v>204.41639626999998</v>
      </c>
      <c r="CU17" s="232">
        <v>202.17755388000035</v>
      </c>
      <c r="CV17" s="232">
        <v>188.28699270999999</v>
      </c>
      <c r="CW17" s="232">
        <v>207.51047455000003</v>
      </c>
      <c r="CX17" s="232">
        <v>219.60829440999998</v>
      </c>
      <c r="CY17" s="232">
        <v>210.23898194036809</v>
      </c>
      <c r="CZ17" s="232">
        <v>226.24852181999998</v>
      </c>
      <c r="DA17" s="385"/>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row>
    <row r="18" spans="1:177">
      <c r="A18" s="23" t="s">
        <v>189</v>
      </c>
      <c r="B18" s="228"/>
      <c r="C18" s="24">
        <v>8.6999999999999993</v>
      </c>
      <c r="D18" s="24">
        <v>9.5</v>
      </c>
      <c r="E18" s="24">
        <v>12.5</v>
      </c>
      <c r="F18" s="24">
        <v>14.3</v>
      </c>
      <c r="G18" s="24">
        <v>14.2</v>
      </c>
      <c r="H18" s="24">
        <v>14</v>
      </c>
      <c r="I18" s="24">
        <v>13.5</v>
      </c>
      <c r="J18" s="24">
        <v>14</v>
      </c>
      <c r="K18" s="24">
        <v>12.9</v>
      </c>
      <c r="L18" s="24">
        <v>13.2</v>
      </c>
      <c r="M18" s="24">
        <v>13.1</v>
      </c>
      <c r="N18" s="24">
        <v>15</v>
      </c>
      <c r="O18" s="24">
        <v>17.8</v>
      </c>
      <c r="P18" s="24">
        <v>16</v>
      </c>
      <c r="Q18" s="24">
        <v>16.5</v>
      </c>
      <c r="R18" s="24">
        <v>18.3</v>
      </c>
      <c r="S18" s="24">
        <v>20.100000000000001</v>
      </c>
      <c r="T18" s="24">
        <v>23.1</v>
      </c>
      <c r="U18" s="24">
        <v>23.3</v>
      </c>
      <c r="V18" s="24">
        <v>26.5</v>
      </c>
      <c r="W18" s="24">
        <v>35.700000000000003</v>
      </c>
      <c r="X18" s="24">
        <v>44.8</v>
      </c>
      <c r="Y18" s="24">
        <v>45.5</v>
      </c>
      <c r="Z18" s="24">
        <v>54.7</v>
      </c>
      <c r="AA18" s="24">
        <v>63.4</v>
      </c>
      <c r="AB18" s="24">
        <v>72.7</v>
      </c>
      <c r="AC18" s="25">
        <v>78</v>
      </c>
      <c r="AD18" s="25">
        <v>88</v>
      </c>
      <c r="AE18" s="25">
        <v>96.8</v>
      </c>
      <c r="AF18" s="25">
        <v>103.4</v>
      </c>
      <c r="AG18" s="25">
        <v>108</v>
      </c>
      <c r="AH18" s="25">
        <v>86</v>
      </c>
      <c r="AI18" s="25">
        <v>47.9</v>
      </c>
      <c r="AJ18" s="24">
        <v>31</v>
      </c>
      <c r="AK18" s="229">
        <v>28</v>
      </c>
      <c r="AL18" s="24">
        <v>30</v>
      </c>
      <c r="AM18" s="25">
        <v>33</v>
      </c>
      <c r="AN18" s="24">
        <v>37</v>
      </c>
      <c r="AO18" s="24">
        <v>44</v>
      </c>
      <c r="AP18" s="24">
        <v>59</v>
      </c>
      <c r="AQ18" s="24">
        <v>72.484584999999996</v>
      </c>
      <c r="AR18" s="24">
        <v>83.222014000000001</v>
      </c>
      <c r="AS18" s="229">
        <v>91.016101000000006</v>
      </c>
      <c r="AT18" s="25">
        <v>88.977868000000001</v>
      </c>
      <c r="AU18" s="25">
        <v>79.046869999999998</v>
      </c>
      <c r="AV18" s="24">
        <v>76.095814000000004</v>
      </c>
      <c r="AW18" s="24">
        <v>74.692622999999998</v>
      </c>
      <c r="AX18" s="24">
        <v>63.853270999999999</v>
      </c>
      <c r="AY18" s="24">
        <v>56.377997999999998</v>
      </c>
      <c r="AZ18" s="24">
        <v>56.815778000000002</v>
      </c>
      <c r="BA18" s="24">
        <v>58.856254</v>
      </c>
      <c r="BB18" s="24">
        <v>61.070441000000002</v>
      </c>
      <c r="BC18" s="24">
        <v>58.438091</v>
      </c>
      <c r="BD18" s="24">
        <v>62.572008999999994</v>
      </c>
      <c r="BE18" s="24">
        <v>51.487964000000005</v>
      </c>
      <c r="BF18" s="24">
        <v>49.985872999999998</v>
      </c>
      <c r="BG18" s="24">
        <v>41.376773999999997</v>
      </c>
      <c r="BH18" s="24">
        <v>39.028587000000002</v>
      </c>
      <c r="BI18" s="229">
        <v>39.829250000000002</v>
      </c>
      <c r="BJ18" s="24">
        <v>42.900395000000003</v>
      </c>
      <c r="BK18" s="24">
        <v>44.41920468</v>
      </c>
      <c r="BL18" s="24">
        <v>42.500465219999988</v>
      </c>
      <c r="BM18" s="24">
        <v>42.738649359999997</v>
      </c>
      <c r="BN18" s="24">
        <v>47.535413770000012</v>
      </c>
      <c r="BO18" s="24">
        <v>45.610528750000007</v>
      </c>
      <c r="BP18" s="229">
        <v>46.984641030000006</v>
      </c>
      <c r="BQ18" s="24">
        <v>47.932726029999976</v>
      </c>
      <c r="BR18" s="229">
        <v>49.279801830000011</v>
      </c>
      <c r="BS18" s="24">
        <v>51.708376999999999</v>
      </c>
      <c r="BT18" s="24">
        <v>51.815316999999993</v>
      </c>
      <c r="BU18" s="24">
        <v>53.474505000000001</v>
      </c>
      <c r="BV18" s="24">
        <v>55.422927459999997</v>
      </c>
      <c r="BW18" s="25">
        <v>51.593082240000001</v>
      </c>
      <c r="BX18" s="25">
        <v>62.672278849999891</v>
      </c>
      <c r="BY18" s="25">
        <v>67.273087220000008</v>
      </c>
      <c r="BZ18" s="24">
        <v>71.062272879999995</v>
      </c>
      <c r="CA18" s="24">
        <v>81.524754839999986</v>
      </c>
      <c r="CB18" s="24">
        <v>93.229682489999988</v>
      </c>
      <c r="CC18" s="24">
        <v>94.203573289999994</v>
      </c>
      <c r="CD18" s="24">
        <v>94.844381960000007</v>
      </c>
      <c r="CE18" s="24">
        <v>98.286143690000031</v>
      </c>
      <c r="CF18" s="24">
        <v>105.27648003000002</v>
      </c>
      <c r="CG18" s="24">
        <v>109.58665628999996</v>
      </c>
      <c r="CH18" s="24">
        <v>114.55798105</v>
      </c>
      <c r="CI18" s="24">
        <v>114.54598338000042</v>
      </c>
      <c r="CJ18" s="24">
        <v>149.1435839699999</v>
      </c>
      <c r="CK18" s="24">
        <v>259.36917149999988</v>
      </c>
      <c r="CL18" s="24">
        <v>412.44839142000001</v>
      </c>
      <c r="CM18" s="24">
        <v>508.05189454000015</v>
      </c>
      <c r="CN18" s="24">
        <v>608.03267227000015</v>
      </c>
      <c r="CO18" s="24">
        <v>695.49163571000008</v>
      </c>
      <c r="CP18" s="24">
        <v>728.51083965999987</v>
      </c>
      <c r="CQ18" s="24">
        <v>717.88062179000019</v>
      </c>
      <c r="CR18" s="25">
        <v>712.65912445000004</v>
      </c>
      <c r="CS18" s="25">
        <v>686.75063310000041</v>
      </c>
      <c r="CT18" s="25">
        <v>640.76411122000013</v>
      </c>
      <c r="CU18" s="25">
        <v>564.77860577999991</v>
      </c>
      <c r="CV18" s="25">
        <v>608.60532242000011</v>
      </c>
      <c r="CW18" s="25">
        <v>587.82309874999999</v>
      </c>
      <c r="CX18" s="25">
        <v>603.19486593999989</v>
      </c>
      <c r="CY18" s="25">
        <v>649.7053091199997</v>
      </c>
      <c r="CZ18" s="25">
        <v>740.14917104999995</v>
      </c>
      <c r="DA18" s="385"/>
    </row>
    <row r="19" spans="1:177">
      <c r="A19" s="23" t="s">
        <v>96</v>
      </c>
      <c r="B19" s="228"/>
      <c r="C19" s="24">
        <v>-3.5</v>
      </c>
      <c r="D19" s="24">
        <v>-4</v>
      </c>
      <c r="E19" s="24">
        <v>-5.2</v>
      </c>
      <c r="F19" s="24">
        <v>-5</v>
      </c>
      <c r="G19" s="24">
        <v>-4.4000000000000004</v>
      </c>
      <c r="H19" s="24">
        <v>-4.4000000000000004</v>
      </c>
      <c r="I19" s="24">
        <v>-3.5</v>
      </c>
      <c r="J19" s="24">
        <v>-3.3</v>
      </c>
      <c r="K19" s="24">
        <v>-2.6720000000000002</v>
      </c>
      <c r="L19" s="24">
        <v>-2.5059999999999998</v>
      </c>
      <c r="M19" s="24">
        <v>-1.8900000000000001</v>
      </c>
      <c r="N19" s="24">
        <v>-1.99</v>
      </c>
      <c r="O19" s="24">
        <v>-2.4899999999999998</v>
      </c>
      <c r="P19" s="24">
        <v>-1.6519999999999999</v>
      </c>
      <c r="Q19" s="24">
        <v>-1.871</v>
      </c>
      <c r="R19" s="24">
        <v>-2.871</v>
      </c>
      <c r="S19" s="24">
        <v>-2.8</v>
      </c>
      <c r="T19" s="24">
        <v>-3.8220000000000001</v>
      </c>
      <c r="U19" s="24">
        <v>-2.8119999999999998</v>
      </c>
      <c r="V19" s="24">
        <v>-3.1119999999999997</v>
      </c>
      <c r="W19" s="24">
        <v>-5.55</v>
      </c>
      <c r="X19" s="24">
        <v>-8.9</v>
      </c>
      <c r="Y19" s="24">
        <v>-12.545</v>
      </c>
      <c r="Z19" s="24">
        <v>-17.861999999999998</v>
      </c>
      <c r="AA19" s="24">
        <v>-23.074999999999999</v>
      </c>
      <c r="AB19" s="24">
        <v>-29.475000000000001</v>
      </c>
      <c r="AC19" s="25">
        <v>-36.909045000000006</v>
      </c>
      <c r="AD19" s="25">
        <v>-40.936350000000004</v>
      </c>
      <c r="AE19" s="25">
        <v>-47.450001</v>
      </c>
      <c r="AF19" s="25">
        <v>-53.907379999999996</v>
      </c>
      <c r="AG19" s="25">
        <v>-60.458192799999999</v>
      </c>
      <c r="AH19" s="25">
        <v>-42.687289200000002</v>
      </c>
      <c r="AI19" s="25">
        <v>-14.817593</v>
      </c>
      <c r="AJ19" s="24">
        <v>-5.4228542800000001</v>
      </c>
      <c r="AK19" s="229">
        <v>-3.43337688</v>
      </c>
      <c r="AL19" s="24">
        <v>-2.44312686</v>
      </c>
      <c r="AM19" s="25">
        <v>-2.5</v>
      </c>
      <c r="AN19" s="24">
        <v>-4.1377740000000003</v>
      </c>
      <c r="AO19" s="24">
        <v>-6.7490734999999997</v>
      </c>
      <c r="AP19" s="24">
        <v>-10.75672552</v>
      </c>
      <c r="AQ19" s="24">
        <v>-15.439</v>
      </c>
      <c r="AR19" s="24">
        <v>-22.189</v>
      </c>
      <c r="AS19" s="229">
        <v>-30.012010029999999</v>
      </c>
      <c r="AT19" s="25">
        <v>-28.671770989999999</v>
      </c>
      <c r="AU19" s="25">
        <v>-22.91</v>
      </c>
      <c r="AV19" s="24">
        <v>-20.45</v>
      </c>
      <c r="AW19" s="24">
        <v>-21.584876520000002</v>
      </c>
      <c r="AX19" s="24">
        <v>-18.409058529999999</v>
      </c>
      <c r="AY19" s="24">
        <v>-13.907</v>
      </c>
      <c r="AZ19" s="24">
        <v>-14.475</v>
      </c>
      <c r="BA19" s="24">
        <v>-15.186360000000001</v>
      </c>
      <c r="BB19" s="24">
        <v>-14.178072999999999</v>
      </c>
      <c r="BC19" s="24">
        <v>-14.5</v>
      </c>
      <c r="BD19" s="24">
        <v>-16</v>
      </c>
      <c r="BE19" s="24">
        <v>-12.12</v>
      </c>
      <c r="BF19" s="24">
        <v>-12.3</v>
      </c>
      <c r="BG19" s="24">
        <v>-5.5650000000000004</v>
      </c>
      <c r="BH19" s="24">
        <v>-10.419</v>
      </c>
      <c r="BI19" s="229">
        <v>-18.914000000000001</v>
      </c>
      <c r="BJ19" s="24">
        <v>-20.353999999999999</v>
      </c>
      <c r="BK19" s="24">
        <v>-21.552365279999997</v>
      </c>
      <c r="BL19" s="24">
        <v>-23.857705790000001</v>
      </c>
      <c r="BM19" s="24">
        <v>-26.003809560000001</v>
      </c>
      <c r="BN19" s="24">
        <v>-25.501287760000007</v>
      </c>
      <c r="BO19" s="24">
        <v>-24.91267856</v>
      </c>
      <c r="BP19" s="229">
        <v>-27.369087209999989</v>
      </c>
      <c r="BQ19" s="24">
        <v>-29.042621059999998</v>
      </c>
      <c r="BR19" s="229">
        <v>-29.099865310000009</v>
      </c>
      <c r="BS19" s="24">
        <v>-29.035</v>
      </c>
      <c r="BT19" s="24">
        <v>-29.456</v>
      </c>
      <c r="BU19" s="24">
        <v>-28.978000000000002</v>
      </c>
      <c r="BV19" s="24">
        <v>-34.393190689999798</v>
      </c>
      <c r="BW19" s="25">
        <v>-21.316934539999998</v>
      </c>
      <c r="BX19" s="25">
        <v>-20.692108480000002</v>
      </c>
      <c r="BY19" s="25">
        <v>-22.523740750000009</v>
      </c>
      <c r="BZ19" s="24">
        <v>-22.734577829999999</v>
      </c>
      <c r="CA19" s="24">
        <v>-17.852391769999993</v>
      </c>
      <c r="CB19" s="24">
        <v>-19.80888113</v>
      </c>
      <c r="CC19" s="24">
        <v>-20.596647310000002</v>
      </c>
      <c r="CD19" s="24">
        <v>-22.228322510000002</v>
      </c>
      <c r="CE19" s="24">
        <v>-21.895422609999997</v>
      </c>
      <c r="CF19" s="24">
        <v>-25.28231165</v>
      </c>
      <c r="CG19" s="24">
        <v>-26.741581699999998</v>
      </c>
      <c r="CH19" s="24">
        <v>-32.44095317</v>
      </c>
      <c r="CI19" s="24">
        <v>-31.558835399999921</v>
      </c>
      <c r="CJ19" s="24">
        <v>-34.103090420000022</v>
      </c>
      <c r="CK19" s="24">
        <v>-37.30277940000002</v>
      </c>
      <c r="CL19" s="24">
        <v>-43.568296549999978</v>
      </c>
      <c r="CM19" s="24">
        <v>-158.9128244100001</v>
      </c>
      <c r="CN19" s="24">
        <v>-218.2030169299986</v>
      </c>
      <c r="CO19" s="24">
        <v>-291.4539374600003</v>
      </c>
      <c r="CP19" s="24">
        <v>-297.89747465999977</v>
      </c>
      <c r="CQ19" s="24">
        <v>-308.88160468000069</v>
      </c>
      <c r="CR19" s="25">
        <v>-314.22065442000007</v>
      </c>
      <c r="CS19" s="25">
        <v>-298.95506628999988</v>
      </c>
      <c r="CT19" s="25">
        <v>-255.77721265999989</v>
      </c>
      <c r="CU19" s="25">
        <v>-193.17431912000001</v>
      </c>
      <c r="CV19" s="25">
        <v>-206.82919337000001</v>
      </c>
      <c r="CW19" s="25">
        <v>-190.11094843999999</v>
      </c>
      <c r="CX19" s="25">
        <v>-197.2071411</v>
      </c>
      <c r="CY19" s="25">
        <v>-231.67133228000009</v>
      </c>
      <c r="CZ19" s="25">
        <v>-254.44799123999999</v>
      </c>
      <c r="DA19" s="385"/>
    </row>
    <row r="20" spans="1:177" s="185" customFormat="1">
      <c r="A20" s="27" t="s">
        <v>27</v>
      </c>
      <c r="B20" s="230"/>
      <c r="C20" s="28">
        <f t="shared" ref="C20:AP20" si="10">SUM(C18:C19)</f>
        <v>5.1999999999999993</v>
      </c>
      <c r="D20" s="28">
        <f t="shared" si="10"/>
        <v>5.5</v>
      </c>
      <c r="E20" s="28">
        <f t="shared" si="10"/>
        <v>7.3</v>
      </c>
      <c r="F20" s="28">
        <f t="shared" si="10"/>
        <v>9.3000000000000007</v>
      </c>
      <c r="G20" s="28">
        <f t="shared" si="10"/>
        <v>9.7999999999999989</v>
      </c>
      <c r="H20" s="28">
        <f t="shared" si="10"/>
        <v>9.6</v>
      </c>
      <c r="I20" s="28">
        <f t="shared" si="10"/>
        <v>10</v>
      </c>
      <c r="J20" s="28">
        <f t="shared" si="10"/>
        <v>10.7</v>
      </c>
      <c r="K20" s="28">
        <f t="shared" si="10"/>
        <v>10.228</v>
      </c>
      <c r="L20" s="28">
        <f t="shared" si="10"/>
        <v>10.693999999999999</v>
      </c>
      <c r="M20" s="28">
        <f t="shared" si="10"/>
        <v>11.209999999999999</v>
      </c>
      <c r="N20" s="28">
        <f t="shared" si="10"/>
        <v>13.01</v>
      </c>
      <c r="O20" s="28">
        <f t="shared" si="10"/>
        <v>15.31</v>
      </c>
      <c r="P20" s="28">
        <f t="shared" si="10"/>
        <v>14.348000000000001</v>
      </c>
      <c r="Q20" s="28">
        <f t="shared" si="10"/>
        <v>14.629</v>
      </c>
      <c r="R20" s="28">
        <f t="shared" si="10"/>
        <v>15.429</v>
      </c>
      <c r="S20" s="28">
        <f t="shared" si="10"/>
        <v>17.3</v>
      </c>
      <c r="T20" s="28">
        <f t="shared" si="10"/>
        <v>19.278000000000002</v>
      </c>
      <c r="U20" s="28">
        <f t="shared" si="10"/>
        <v>20.488</v>
      </c>
      <c r="V20" s="28">
        <f t="shared" si="10"/>
        <v>23.388000000000002</v>
      </c>
      <c r="W20" s="28">
        <f t="shared" si="10"/>
        <v>30.150000000000002</v>
      </c>
      <c r="X20" s="28">
        <f t="shared" si="10"/>
        <v>35.9</v>
      </c>
      <c r="Y20" s="28">
        <f t="shared" si="10"/>
        <v>32.954999999999998</v>
      </c>
      <c r="Z20" s="28">
        <f t="shared" si="10"/>
        <v>36.838000000000008</v>
      </c>
      <c r="AA20" s="28">
        <f t="shared" si="10"/>
        <v>40.325000000000003</v>
      </c>
      <c r="AB20" s="28">
        <f t="shared" si="10"/>
        <v>43.225000000000001</v>
      </c>
      <c r="AC20" s="232">
        <f t="shared" si="10"/>
        <v>41.090954999999994</v>
      </c>
      <c r="AD20" s="232">
        <f t="shared" si="10"/>
        <v>47.063649999999996</v>
      </c>
      <c r="AE20" s="232">
        <f t="shared" si="10"/>
        <v>49.349998999999997</v>
      </c>
      <c r="AF20" s="232">
        <f t="shared" si="10"/>
        <v>49.492620000000009</v>
      </c>
      <c r="AG20" s="232">
        <f t="shared" si="10"/>
        <v>47.541807200000001</v>
      </c>
      <c r="AH20" s="232">
        <f t="shared" si="10"/>
        <v>43.312710799999998</v>
      </c>
      <c r="AI20" s="232">
        <f t="shared" si="10"/>
        <v>33.082406999999996</v>
      </c>
      <c r="AJ20" s="28">
        <f t="shared" si="10"/>
        <v>25.577145720000001</v>
      </c>
      <c r="AK20" s="232">
        <f t="shared" si="10"/>
        <v>24.566623119999999</v>
      </c>
      <c r="AL20" s="28">
        <f t="shared" si="10"/>
        <v>27.55687314</v>
      </c>
      <c r="AM20" s="232">
        <f t="shared" si="10"/>
        <v>30.5</v>
      </c>
      <c r="AN20" s="28">
        <f t="shared" si="10"/>
        <v>32.862226</v>
      </c>
      <c r="AO20" s="28">
        <f t="shared" si="10"/>
        <v>37.250926499999998</v>
      </c>
      <c r="AP20" s="28">
        <f t="shared" si="10"/>
        <v>48.243274479999997</v>
      </c>
      <c r="AQ20" s="28">
        <f t="shared" ref="AQ20:CQ20" si="11">AQ18+AQ19</f>
        <v>57.045584999999996</v>
      </c>
      <c r="AR20" s="28">
        <f t="shared" si="11"/>
        <v>61.033014000000001</v>
      </c>
      <c r="AS20" s="28">
        <f t="shared" si="11"/>
        <v>61.004090970000007</v>
      </c>
      <c r="AT20" s="28">
        <f t="shared" si="11"/>
        <v>60.306097010000002</v>
      </c>
      <c r="AU20" s="28">
        <f t="shared" si="11"/>
        <v>56.136870000000002</v>
      </c>
      <c r="AV20" s="28">
        <f t="shared" si="11"/>
        <v>55.645814000000001</v>
      </c>
      <c r="AW20" s="28">
        <f t="shared" si="11"/>
        <v>53.107746479999996</v>
      </c>
      <c r="AX20" s="28">
        <f t="shared" si="11"/>
        <v>45.444212469999997</v>
      </c>
      <c r="AY20" s="28">
        <f t="shared" si="11"/>
        <v>42.470997999999994</v>
      </c>
      <c r="AZ20" s="28">
        <f t="shared" si="11"/>
        <v>42.340778</v>
      </c>
      <c r="BA20" s="28">
        <f t="shared" si="11"/>
        <v>43.669893999999999</v>
      </c>
      <c r="BB20" s="28">
        <f t="shared" si="11"/>
        <v>46.892368000000005</v>
      </c>
      <c r="BC20" s="28">
        <f t="shared" si="11"/>
        <v>43.938091</v>
      </c>
      <c r="BD20" s="28">
        <f t="shared" si="11"/>
        <v>46.572008999999994</v>
      </c>
      <c r="BE20" s="28">
        <f t="shared" si="11"/>
        <v>39.367964000000008</v>
      </c>
      <c r="BF20" s="28">
        <f t="shared" si="11"/>
        <v>37.685873000000001</v>
      </c>
      <c r="BG20" s="28">
        <f t="shared" si="11"/>
        <v>35.811774</v>
      </c>
      <c r="BH20" s="28">
        <f t="shared" si="11"/>
        <v>28.609587000000001</v>
      </c>
      <c r="BI20" s="28">
        <f t="shared" si="11"/>
        <v>20.91525</v>
      </c>
      <c r="BJ20" s="28">
        <f t="shared" si="11"/>
        <v>22.546395000000004</v>
      </c>
      <c r="BK20" s="28">
        <f t="shared" si="11"/>
        <v>22.866839400000003</v>
      </c>
      <c r="BL20" s="28">
        <f t="shared" si="11"/>
        <v>18.642759429999987</v>
      </c>
      <c r="BM20" s="28">
        <f t="shared" si="11"/>
        <v>16.734839799999996</v>
      </c>
      <c r="BN20" s="28">
        <f t="shared" si="11"/>
        <v>22.034126010000005</v>
      </c>
      <c r="BO20" s="28">
        <f t="shared" si="11"/>
        <v>20.697850190000008</v>
      </c>
      <c r="BP20" s="28">
        <f t="shared" si="11"/>
        <v>19.615553820000017</v>
      </c>
      <c r="BQ20" s="28">
        <f t="shared" si="11"/>
        <v>18.890104969999978</v>
      </c>
      <c r="BR20" s="28">
        <f t="shared" si="11"/>
        <v>20.179936520000002</v>
      </c>
      <c r="BS20" s="28">
        <f t="shared" si="11"/>
        <v>22.673376999999999</v>
      </c>
      <c r="BT20" s="28">
        <f t="shared" si="11"/>
        <v>22.359316999999994</v>
      </c>
      <c r="BU20" s="28">
        <f t="shared" si="11"/>
        <v>24.496504999999999</v>
      </c>
      <c r="BV20" s="28">
        <f t="shared" si="11"/>
        <v>21.029736770000198</v>
      </c>
      <c r="BW20" s="28">
        <f>BW18+BW19</f>
        <v>30.276147700000003</v>
      </c>
      <c r="BX20" s="28">
        <f t="shared" si="11"/>
        <v>41.98017036999989</v>
      </c>
      <c r="BY20" s="28">
        <f t="shared" si="11"/>
        <v>44.749346469999999</v>
      </c>
      <c r="BZ20" s="28">
        <f t="shared" si="11"/>
        <v>48.327695049999996</v>
      </c>
      <c r="CA20" s="28">
        <f t="shared" si="11"/>
        <v>63.672363069999989</v>
      </c>
      <c r="CB20" s="28">
        <f t="shared" si="11"/>
        <v>73.420801359999984</v>
      </c>
      <c r="CC20" s="28">
        <f t="shared" si="11"/>
        <v>73.60692598</v>
      </c>
      <c r="CD20" s="28">
        <f t="shared" si="11"/>
        <v>72.616059450000009</v>
      </c>
      <c r="CE20" s="28">
        <f t="shared" si="11"/>
        <v>76.390721080000034</v>
      </c>
      <c r="CF20" s="28">
        <f t="shared" si="11"/>
        <v>79.994168380000019</v>
      </c>
      <c r="CG20" s="28">
        <f t="shared" si="11"/>
        <v>82.845074589999967</v>
      </c>
      <c r="CH20" s="28">
        <f t="shared" si="11"/>
        <v>82.117027879999995</v>
      </c>
      <c r="CI20" s="28">
        <f t="shared" si="11"/>
        <v>82.987147980000501</v>
      </c>
      <c r="CJ20" s="28">
        <f t="shared" si="11"/>
        <v>115.04049354999987</v>
      </c>
      <c r="CK20" s="28">
        <f t="shared" si="11"/>
        <v>222.06639209999986</v>
      </c>
      <c r="CL20" s="28">
        <f t="shared" si="11"/>
        <v>368.88009487000005</v>
      </c>
      <c r="CM20" s="28">
        <f t="shared" si="11"/>
        <v>349.13907013000005</v>
      </c>
      <c r="CN20" s="28">
        <f t="shared" si="11"/>
        <v>389.82965534000152</v>
      </c>
      <c r="CO20" s="28">
        <f t="shared" si="11"/>
        <v>404.03769824999978</v>
      </c>
      <c r="CP20" s="28">
        <f t="shared" si="11"/>
        <v>430.6133650000001</v>
      </c>
      <c r="CQ20" s="28">
        <f t="shared" si="11"/>
        <v>408.9990171099995</v>
      </c>
      <c r="CR20" s="232">
        <f t="shared" ref="CR20:CT20" si="12">CR18+CR19</f>
        <v>398.43847002999996</v>
      </c>
      <c r="CS20" s="232">
        <f t="shared" si="12"/>
        <v>387.79556681000054</v>
      </c>
      <c r="CT20" s="232">
        <f t="shared" si="12"/>
        <v>384.98689856000021</v>
      </c>
      <c r="CU20" s="232">
        <f t="shared" ref="CU20:CV20" si="13">CU18+CU19</f>
        <v>371.6042866599999</v>
      </c>
      <c r="CV20" s="232">
        <f t="shared" si="13"/>
        <v>401.77612905000012</v>
      </c>
      <c r="CW20" s="232">
        <f t="shared" ref="CW20:CX20" si="14">CW18+CW19</f>
        <v>397.71215030999997</v>
      </c>
      <c r="CX20" s="232">
        <f t="shared" si="14"/>
        <v>405.98772483999988</v>
      </c>
      <c r="CY20" s="232">
        <f>CY18+CY19</f>
        <v>418.03397683999958</v>
      </c>
      <c r="CZ20" s="232">
        <f>CZ18+CZ19</f>
        <v>485.70117980999999</v>
      </c>
      <c r="DA20" s="385"/>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row>
    <row r="21" spans="1:177">
      <c r="A21" s="23" t="s">
        <v>111</v>
      </c>
      <c r="B21" s="228"/>
      <c r="C21" s="24" t="s">
        <v>34</v>
      </c>
      <c r="D21" s="24" t="s">
        <v>34</v>
      </c>
      <c r="E21" s="24" t="s">
        <v>34</v>
      </c>
      <c r="F21" s="24" t="s">
        <v>34</v>
      </c>
      <c r="G21" s="24" t="s">
        <v>34</v>
      </c>
      <c r="H21" s="24" t="s">
        <v>34</v>
      </c>
      <c r="I21" s="24" t="s">
        <v>34</v>
      </c>
      <c r="J21" s="24" t="s">
        <v>34</v>
      </c>
      <c r="K21" s="24" t="s">
        <v>34</v>
      </c>
      <c r="L21" s="24" t="s">
        <v>34</v>
      </c>
      <c r="M21" s="24" t="s">
        <v>34</v>
      </c>
      <c r="N21" s="24" t="s">
        <v>34</v>
      </c>
      <c r="O21" s="24" t="s">
        <v>34</v>
      </c>
      <c r="P21" s="24" t="s">
        <v>34</v>
      </c>
      <c r="Q21" s="24" t="s">
        <v>34</v>
      </c>
      <c r="R21" s="24" t="s">
        <v>34</v>
      </c>
      <c r="S21" s="24" t="s">
        <v>34</v>
      </c>
      <c r="T21" s="24" t="s">
        <v>34</v>
      </c>
      <c r="U21" s="24" t="s">
        <v>34</v>
      </c>
      <c r="V21" s="24" t="s">
        <v>34</v>
      </c>
      <c r="W21" s="24" t="s">
        <v>34</v>
      </c>
      <c r="X21" s="24" t="s">
        <v>34</v>
      </c>
      <c r="Y21" s="24" t="s">
        <v>34</v>
      </c>
      <c r="Z21" s="24" t="s">
        <v>34</v>
      </c>
      <c r="AA21" s="24" t="s">
        <v>34</v>
      </c>
      <c r="AB21" s="24" t="s">
        <v>34</v>
      </c>
      <c r="AC21" s="24" t="s">
        <v>34</v>
      </c>
      <c r="AD21" s="24" t="s">
        <v>34</v>
      </c>
      <c r="AE21" s="24" t="s">
        <v>34</v>
      </c>
      <c r="AF21" s="24" t="s">
        <v>34</v>
      </c>
      <c r="AG21" s="24" t="s">
        <v>34</v>
      </c>
      <c r="AH21" s="24" t="s">
        <v>34</v>
      </c>
      <c r="AI21" s="24" t="s">
        <v>34</v>
      </c>
      <c r="AJ21" s="24" t="s">
        <v>34</v>
      </c>
      <c r="AK21" s="24" t="s">
        <v>34</v>
      </c>
      <c r="AL21" s="24" t="s">
        <v>34</v>
      </c>
      <c r="AM21" s="24" t="s">
        <v>34</v>
      </c>
      <c r="AN21" s="24" t="s">
        <v>34</v>
      </c>
      <c r="AO21" s="24" t="s">
        <v>34</v>
      </c>
      <c r="AP21" s="24" t="s">
        <v>34</v>
      </c>
      <c r="AQ21" s="24" t="s">
        <v>34</v>
      </c>
      <c r="AR21" s="24" t="s">
        <v>34</v>
      </c>
      <c r="AS21" s="24" t="s">
        <v>34</v>
      </c>
      <c r="AT21" s="24" t="s">
        <v>34</v>
      </c>
      <c r="AU21" s="24" t="s">
        <v>34</v>
      </c>
      <c r="AV21" s="24" t="s">
        <v>34</v>
      </c>
      <c r="AW21" s="24" t="s">
        <v>34</v>
      </c>
      <c r="AX21" s="24" t="s">
        <v>34</v>
      </c>
      <c r="AY21" s="24" t="s">
        <v>34</v>
      </c>
      <c r="AZ21" s="24" t="s">
        <v>34</v>
      </c>
      <c r="BA21" s="24" t="s">
        <v>34</v>
      </c>
      <c r="BB21" s="24" t="s">
        <v>34</v>
      </c>
      <c r="BC21" s="24" t="s">
        <v>34</v>
      </c>
      <c r="BD21" s="24" t="s">
        <v>34</v>
      </c>
      <c r="BE21" s="24" t="s">
        <v>34</v>
      </c>
      <c r="BF21" s="24" t="s">
        <v>34</v>
      </c>
      <c r="BG21" s="24" t="s">
        <v>34</v>
      </c>
      <c r="BH21" s="24" t="s">
        <v>34</v>
      </c>
      <c r="BI21" s="24" t="s">
        <v>34</v>
      </c>
      <c r="BJ21" s="24" t="s">
        <v>34</v>
      </c>
      <c r="BK21" s="24">
        <v>12.24</v>
      </c>
      <c r="BL21" s="24">
        <v>14.34</v>
      </c>
      <c r="BM21" s="24">
        <v>13.53</v>
      </c>
      <c r="BN21" s="24">
        <v>12.46</v>
      </c>
      <c r="BO21" s="24">
        <v>12.3</v>
      </c>
      <c r="BP21" s="229">
        <v>14.66</v>
      </c>
      <c r="BQ21" s="24">
        <v>14.82</v>
      </c>
      <c r="BR21" s="229">
        <v>13.85</v>
      </c>
      <c r="BS21" s="24">
        <v>17.177508000000003</v>
      </c>
      <c r="BT21" s="24">
        <v>15.223740500000002</v>
      </c>
      <c r="BU21" s="24">
        <v>15.858198009999999</v>
      </c>
      <c r="BV21" s="24">
        <v>18.222881999999998</v>
      </c>
      <c r="BW21" s="25">
        <v>18.958449000000002</v>
      </c>
      <c r="BX21" s="25">
        <v>18.125577679999999</v>
      </c>
      <c r="BY21" s="25">
        <v>20.41184299</v>
      </c>
      <c r="BZ21" s="24">
        <v>18.791653010000001</v>
      </c>
      <c r="CA21" s="24">
        <v>29.34068899</v>
      </c>
      <c r="CB21" s="24">
        <v>25.880500990000002</v>
      </c>
      <c r="CC21" s="24">
        <v>24.264915989999999</v>
      </c>
      <c r="CD21" s="24">
        <v>23.11874001</v>
      </c>
      <c r="CE21" s="24">
        <v>31.896339019999999</v>
      </c>
      <c r="CF21" s="24">
        <v>31.67903900000001</v>
      </c>
      <c r="CG21" s="24">
        <v>45.562820989999999</v>
      </c>
      <c r="CH21" s="24">
        <v>49.458221979999998</v>
      </c>
      <c r="CI21" s="24">
        <v>50.83844199</v>
      </c>
      <c r="CJ21" s="24">
        <v>36.685256010000003</v>
      </c>
      <c r="CK21" s="24">
        <v>49.23277599</v>
      </c>
      <c r="CL21" s="24">
        <v>45.588515989999998</v>
      </c>
      <c r="CM21" s="24">
        <v>38.694047019999999</v>
      </c>
      <c r="CN21" s="24">
        <v>27.797498969999999</v>
      </c>
      <c r="CO21" s="24">
        <v>33.001663989999997</v>
      </c>
      <c r="CP21" s="24">
        <v>42.689449000000003</v>
      </c>
      <c r="CQ21" s="24">
        <v>42.472535010000009</v>
      </c>
      <c r="CR21" s="25">
        <v>37.009199629999998</v>
      </c>
      <c r="CS21" s="25">
        <v>51.058480630000012</v>
      </c>
      <c r="CT21" s="25">
        <v>48.780474079999998</v>
      </c>
      <c r="CU21" s="25">
        <v>64.380776020000013</v>
      </c>
      <c r="CV21" s="25">
        <v>58.035729989999993</v>
      </c>
      <c r="CW21" s="25">
        <v>54.904304989999993</v>
      </c>
      <c r="CX21" s="25">
        <v>67.57566301</v>
      </c>
      <c r="CY21" s="25">
        <v>88.703255999999996</v>
      </c>
      <c r="CZ21" s="25">
        <v>66.273907030000018</v>
      </c>
      <c r="DA21" s="385"/>
    </row>
    <row r="22" spans="1:177">
      <c r="A22" s="23" t="s">
        <v>112</v>
      </c>
      <c r="B22" s="177"/>
      <c r="C22" s="19" t="s">
        <v>49</v>
      </c>
      <c r="D22" s="19" t="s">
        <v>49</v>
      </c>
      <c r="E22" s="19" t="s">
        <v>49</v>
      </c>
      <c r="F22" s="19" t="s">
        <v>49</v>
      </c>
      <c r="G22" s="19" t="s">
        <v>49</v>
      </c>
      <c r="H22" s="19" t="s">
        <v>49</v>
      </c>
      <c r="I22" s="19" t="s">
        <v>49</v>
      </c>
      <c r="J22" s="19" t="s">
        <v>49</v>
      </c>
      <c r="K22" s="19" t="s">
        <v>49</v>
      </c>
      <c r="L22" s="19" t="s">
        <v>49</v>
      </c>
      <c r="M22" s="19" t="s">
        <v>49</v>
      </c>
      <c r="N22" s="19" t="s">
        <v>49</v>
      </c>
      <c r="O22" s="19" t="s">
        <v>49</v>
      </c>
      <c r="P22" s="19" t="s">
        <v>49</v>
      </c>
      <c r="Q22" s="19" t="s">
        <v>49</v>
      </c>
      <c r="R22" s="19" t="s">
        <v>49</v>
      </c>
      <c r="S22" s="19" t="s">
        <v>49</v>
      </c>
      <c r="T22" s="19" t="s">
        <v>49</v>
      </c>
      <c r="U22" s="19" t="s">
        <v>49</v>
      </c>
      <c r="V22" s="19" t="s">
        <v>49</v>
      </c>
      <c r="W22" s="19" t="s">
        <v>49</v>
      </c>
      <c r="X22" s="19" t="s">
        <v>49</v>
      </c>
      <c r="Y22" s="19" t="s">
        <v>49</v>
      </c>
      <c r="Z22" s="19" t="s">
        <v>49</v>
      </c>
      <c r="AA22" s="19" t="s">
        <v>49</v>
      </c>
      <c r="AB22" s="19" t="s">
        <v>49</v>
      </c>
      <c r="AC22" s="19" t="s">
        <v>49</v>
      </c>
      <c r="AD22" s="19" t="s">
        <v>49</v>
      </c>
      <c r="AE22" s="19" t="s">
        <v>49</v>
      </c>
      <c r="AF22" s="19" t="s">
        <v>49</v>
      </c>
      <c r="AG22" s="19" t="s">
        <v>49</v>
      </c>
      <c r="AH22" s="19" t="s">
        <v>49</v>
      </c>
      <c r="AI22" s="19" t="s">
        <v>49</v>
      </c>
      <c r="AJ22" s="19" t="s">
        <v>49</v>
      </c>
      <c r="AK22" s="19" t="s">
        <v>49</v>
      </c>
      <c r="AL22" s="19" t="s">
        <v>49</v>
      </c>
      <c r="AM22" s="19" t="s">
        <v>49</v>
      </c>
      <c r="AN22" s="19" t="s">
        <v>49</v>
      </c>
      <c r="AO22" s="19" t="s">
        <v>49</v>
      </c>
      <c r="AP22" s="19" t="s">
        <v>49</v>
      </c>
      <c r="AQ22" s="19" t="s">
        <v>49</v>
      </c>
      <c r="AR22" s="19" t="s">
        <v>49</v>
      </c>
      <c r="AS22" s="19" t="s">
        <v>49</v>
      </c>
      <c r="AT22" s="19" t="s">
        <v>49</v>
      </c>
      <c r="AU22" s="19" t="s">
        <v>49</v>
      </c>
      <c r="AV22" s="19" t="s">
        <v>49</v>
      </c>
      <c r="AW22" s="19" t="s">
        <v>49</v>
      </c>
      <c r="AX22" s="19" t="s">
        <v>49</v>
      </c>
      <c r="AY22" s="19" t="s">
        <v>49</v>
      </c>
      <c r="AZ22" s="19" t="s">
        <v>49</v>
      </c>
      <c r="BA22" s="19" t="s">
        <v>49</v>
      </c>
      <c r="BB22" s="19" t="s">
        <v>49</v>
      </c>
      <c r="BC22" s="19" t="s">
        <v>49</v>
      </c>
      <c r="BD22" s="19" t="s">
        <v>49</v>
      </c>
      <c r="BE22" s="19" t="s">
        <v>49</v>
      </c>
      <c r="BF22" s="19" t="s">
        <v>49</v>
      </c>
      <c r="BG22" s="19" t="s">
        <v>49</v>
      </c>
      <c r="BH22" s="19" t="s">
        <v>49</v>
      </c>
      <c r="BI22" s="19" t="s">
        <v>49</v>
      </c>
      <c r="BJ22" s="19" t="s">
        <v>49</v>
      </c>
      <c r="BK22" s="24">
        <v>3.78</v>
      </c>
      <c r="BL22" s="24">
        <v>15.55</v>
      </c>
      <c r="BM22" s="24">
        <v>0.88</v>
      </c>
      <c r="BN22" s="24">
        <v>10.64</v>
      </c>
      <c r="BO22" s="24">
        <v>8.0500000000000007</v>
      </c>
      <c r="BP22" s="229">
        <v>8.5500000000000007</v>
      </c>
      <c r="BQ22" s="24">
        <v>1.24</v>
      </c>
      <c r="BR22" s="229">
        <v>16.690000000000001</v>
      </c>
      <c r="BS22" s="24">
        <v>6.5757060000000003</v>
      </c>
      <c r="BT22" s="24">
        <v>8.0079470600000011</v>
      </c>
      <c r="BU22" s="24">
        <v>1.517128</v>
      </c>
      <c r="BV22" s="24">
        <v>7.4969950000000001</v>
      </c>
      <c r="BW22" s="25">
        <v>4.4291239999999998</v>
      </c>
      <c r="BX22" s="25">
        <v>7.0262510000000002</v>
      </c>
      <c r="BY22" s="25">
        <v>3.106236</v>
      </c>
      <c r="BZ22" s="24">
        <v>12.725985</v>
      </c>
      <c r="CA22" s="24">
        <v>13.644941000000001</v>
      </c>
      <c r="CB22" s="24">
        <v>2.4972210000000001</v>
      </c>
      <c r="CC22" s="24">
        <v>3.154531</v>
      </c>
      <c r="CD22" s="24">
        <v>17.415866000000001</v>
      </c>
      <c r="CE22" s="24">
        <v>22.849661000000001</v>
      </c>
      <c r="CF22" s="24">
        <v>22.949107119999997</v>
      </c>
      <c r="CG22" s="24">
        <v>19.921042999999997</v>
      </c>
      <c r="CH22" s="24">
        <v>22.804629999999992</v>
      </c>
      <c r="CI22" s="24">
        <v>2.1382500000000002</v>
      </c>
      <c r="CJ22" s="24">
        <v>2.5108870000000003</v>
      </c>
      <c r="CK22" s="24">
        <v>1.0755000000000001</v>
      </c>
      <c r="CL22" s="24">
        <v>4.8610600000000002</v>
      </c>
      <c r="CM22" s="24">
        <v>0.37749999999999995</v>
      </c>
      <c r="CN22" s="24">
        <v>2.106446</v>
      </c>
      <c r="CO22" s="24">
        <v>1.0015399999999999</v>
      </c>
      <c r="CP22" s="24">
        <v>12.990936999999999</v>
      </c>
      <c r="CQ22" s="24">
        <v>2.1206509999999996</v>
      </c>
      <c r="CR22" s="25">
        <v>3.5309490000000001</v>
      </c>
      <c r="CS22" s="25">
        <v>3.9013813800000001</v>
      </c>
      <c r="CT22" s="25">
        <v>5.2539449999999999</v>
      </c>
      <c r="CU22" s="25">
        <v>17.693019000000003</v>
      </c>
      <c r="CV22" s="25">
        <v>4.9706799999999998</v>
      </c>
      <c r="CW22" s="25">
        <v>4.9759199999999995</v>
      </c>
      <c r="CX22" s="25">
        <v>2.3537119999999998</v>
      </c>
      <c r="CY22" s="25">
        <v>2.8321999999999998</v>
      </c>
      <c r="CZ22" s="25">
        <v>6.9729720000000004</v>
      </c>
      <c r="DA22" s="385"/>
    </row>
    <row r="23" spans="1:177">
      <c r="A23" s="23" t="s">
        <v>190</v>
      </c>
      <c r="B23" s="228"/>
      <c r="C23" s="19" t="s">
        <v>49</v>
      </c>
      <c r="D23" s="19" t="s">
        <v>49</v>
      </c>
      <c r="E23" s="19" t="s">
        <v>49</v>
      </c>
      <c r="F23" s="19" t="s">
        <v>49</v>
      </c>
      <c r="G23" s="19" t="s">
        <v>49</v>
      </c>
      <c r="H23" s="19" t="s">
        <v>49</v>
      </c>
      <c r="I23" s="19" t="s">
        <v>49</v>
      </c>
      <c r="J23" s="19" t="s">
        <v>49</v>
      </c>
      <c r="K23" s="19" t="s">
        <v>49</v>
      </c>
      <c r="L23" s="19" t="s">
        <v>49</v>
      </c>
      <c r="M23" s="19" t="s">
        <v>49</v>
      </c>
      <c r="N23" s="19" t="s">
        <v>49</v>
      </c>
      <c r="O23" s="19" t="s">
        <v>49</v>
      </c>
      <c r="P23" s="19" t="s">
        <v>49</v>
      </c>
      <c r="Q23" s="19" t="s">
        <v>49</v>
      </c>
      <c r="R23" s="19" t="s">
        <v>49</v>
      </c>
      <c r="S23" s="19" t="s">
        <v>49</v>
      </c>
      <c r="T23" s="19" t="s">
        <v>49</v>
      </c>
      <c r="U23" s="19" t="s">
        <v>49</v>
      </c>
      <c r="V23" s="19" t="s">
        <v>49</v>
      </c>
      <c r="W23" s="19" t="s">
        <v>49</v>
      </c>
      <c r="X23" s="19" t="s">
        <v>49</v>
      </c>
      <c r="Y23" s="19" t="s">
        <v>49</v>
      </c>
      <c r="Z23" s="19" t="s">
        <v>49</v>
      </c>
      <c r="AA23" s="19" t="s">
        <v>49</v>
      </c>
      <c r="AB23" s="19" t="s">
        <v>49</v>
      </c>
      <c r="AC23" s="19" t="s">
        <v>49</v>
      </c>
      <c r="AD23" s="19" t="s">
        <v>49</v>
      </c>
      <c r="AE23" s="19" t="s">
        <v>49</v>
      </c>
      <c r="AF23" s="19" t="s">
        <v>49</v>
      </c>
      <c r="AG23" s="19" t="s">
        <v>49</v>
      </c>
      <c r="AH23" s="19" t="s">
        <v>49</v>
      </c>
      <c r="AI23" s="19" t="s">
        <v>49</v>
      </c>
      <c r="AJ23" s="19" t="s">
        <v>49</v>
      </c>
      <c r="AK23" s="19" t="s">
        <v>49</v>
      </c>
      <c r="AL23" s="19" t="s">
        <v>49</v>
      </c>
      <c r="AM23" s="19" t="s">
        <v>49</v>
      </c>
      <c r="AN23" s="19" t="s">
        <v>49</v>
      </c>
      <c r="AO23" s="19" t="s">
        <v>49</v>
      </c>
      <c r="AP23" s="19" t="s">
        <v>49</v>
      </c>
      <c r="AQ23" s="19" t="s">
        <v>49</v>
      </c>
      <c r="AR23" s="19" t="s">
        <v>49</v>
      </c>
      <c r="AS23" s="19" t="s">
        <v>49</v>
      </c>
      <c r="AT23" s="19" t="s">
        <v>49</v>
      </c>
      <c r="AU23" s="19" t="s">
        <v>49</v>
      </c>
      <c r="AV23" s="19" t="s">
        <v>49</v>
      </c>
      <c r="AW23" s="19" t="s">
        <v>49</v>
      </c>
      <c r="AX23" s="19" t="s">
        <v>49</v>
      </c>
      <c r="AY23" s="19" t="s">
        <v>49</v>
      </c>
      <c r="AZ23" s="19" t="s">
        <v>49</v>
      </c>
      <c r="BA23" s="19" t="s">
        <v>49</v>
      </c>
      <c r="BB23" s="19" t="s">
        <v>49</v>
      </c>
      <c r="BC23" s="19" t="s">
        <v>49</v>
      </c>
      <c r="BD23" s="19" t="s">
        <v>49</v>
      </c>
      <c r="BE23" s="19" t="s">
        <v>49</v>
      </c>
      <c r="BF23" s="19" t="s">
        <v>49</v>
      </c>
      <c r="BG23" s="19" t="s">
        <v>49</v>
      </c>
      <c r="BH23" s="19" t="s">
        <v>49</v>
      </c>
      <c r="BI23" s="19" t="s">
        <v>49</v>
      </c>
      <c r="BJ23" s="19" t="s">
        <v>49</v>
      </c>
      <c r="BK23" s="24">
        <v>23.13807180000013</v>
      </c>
      <c r="BL23" s="24">
        <v>24.235449860000198</v>
      </c>
      <c r="BM23" s="24">
        <v>22.381599410000042</v>
      </c>
      <c r="BN23" s="24">
        <v>23.940070490000078</v>
      </c>
      <c r="BO23" s="24">
        <v>23.018685240000117</v>
      </c>
      <c r="BP23" s="229">
        <v>24.035680530000143</v>
      </c>
      <c r="BQ23" s="24">
        <v>19.733542920000026</v>
      </c>
      <c r="BR23" s="229">
        <v>26.409634740000048</v>
      </c>
      <c r="BS23" s="24">
        <v>22.960666080000113</v>
      </c>
      <c r="BT23" s="24">
        <v>27.101462459999997</v>
      </c>
      <c r="BU23" s="24">
        <v>22.089917559999996</v>
      </c>
      <c r="BV23" s="24">
        <v>29.050191490000053</v>
      </c>
      <c r="BW23" s="25">
        <v>27.680563720000023</v>
      </c>
      <c r="BX23" s="25">
        <v>27.837450420000057</v>
      </c>
      <c r="BY23" s="25">
        <v>26.132296030000024</v>
      </c>
      <c r="BZ23" s="24">
        <v>29.521008630000029</v>
      </c>
      <c r="CA23" s="24">
        <v>30.283375550000081</v>
      </c>
      <c r="CB23" s="24">
        <v>28.960850870000094</v>
      </c>
      <c r="CC23" s="24">
        <v>28.694921000000036</v>
      </c>
      <c r="CD23" s="24">
        <v>38.457406250000098</v>
      </c>
      <c r="CE23" s="24">
        <v>40.650859959999998</v>
      </c>
      <c r="CF23" s="24">
        <v>42.499655500000003</v>
      </c>
      <c r="CG23" s="24">
        <v>41.75140824999999</v>
      </c>
      <c r="CH23" s="24">
        <v>51.749951490000001</v>
      </c>
      <c r="CI23" s="24">
        <v>53.957020149999508</v>
      </c>
      <c r="CJ23" s="24">
        <v>50.056056649999981</v>
      </c>
      <c r="CK23" s="24">
        <v>65.037023719999979</v>
      </c>
      <c r="CL23" s="24">
        <v>77.461823500000008</v>
      </c>
      <c r="CM23" s="24">
        <v>67.975943100000023</v>
      </c>
      <c r="CN23" s="24">
        <v>62.918213480000013</v>
      </c>
      <c r="CO23" s="24">
        <v>67.881426940000011</v>
      </c>
      <c r="CP23" s="24">
        <v>54.222219150000001</v>
      </c>
      <c r="CQ23" s="24">
        <v>57.157544919999815</v>
      </c>
      <c r="CR23" s="25">
        <v>52.263926600000012</v>
      </c>
      <c r="CS23" s="25">
        <v>52.362079469999998</v>
      </c>
      <c r="CT23" s="25">
        <v>57.000932110000036</v>
      </c>
      <c r="CU23" s="25">
        <v>64.492221790000016</v>
      </c>
      <c r="CV23" s="25">
        <v>49.01778607</v>
      </c>
      <c r="CW23" s="25">
        <v>54.082589660000011</v>
      </c>
      <c r="CX23" s="25">
        <v>41.654345920000011</v>
      </c>
      <c r="CY23" s="25">
        <v>38.244306730000062</v>
      </c>
      <c r="CZ23" s="25">
        <v>36.988688730000007</v>
      </c>
      <c r="DA23" s="385"/>
    </row>
    <row r="24" spans="1:177">
      <c r="A24" s="23" t="s">
        <v>191</v>
      </c>
      <c r="B24" s="228"/>
      <c r="C24" s="19" t="s">
        <v>49</v>
      </c>
      <c r="D24" s="19" t="s">
        <v>49</v>
      </c>
      <c r="E24" s="19" t="s">
        <v>49</v>
      </c>
      <c r="F24" s="19" t="s">
        <v>49</v>
      </c>
      <c r="G24" s="19" t="s">
        <v>49</v>
      </c>
      <c r="H24" s="19" t="s">
        <v>49</v>
      </c>
      <c r="I24" s="19" t="s">
        <v>49</v>
      </c>
      <c r="J24" s="19" t="s">
        <v>49</v>
      </c>
      <c r="K24" s="19" t="s">
        <v>49</v>
      </c>
      <c r="L24" s="19" t="s">
        <v>49</v>
      </c>
      <c r="M24" s="19" t="s">
        <v>49</v>
      </c>
      <c r="N24" s="19" t="s">
        <v>49</v>
      </c>
      <c r="O24" s="19" t="s">
        <v>49</v>
      </c>
      <c r="P24" s="19" t="s">
        <v>49</v>
      </c>
      <c r="Q24" s="19" t="s">
        <v>49</v>
      </c>
      <c r="R24" s="19" t="s">
        <v>49</v>
      </c>
      <c r="S24" s="19" t="s">
        <v>49</v>
      </c>
      <c r="T24" s="19" t="s">
        <v>49</v>
      </c>
      <c r="U24" s="19" t="s">
        <v>49</v>
      </c>
      <c r="V24" s="19" t="s">
        <v>49</v>
      </c>
      <c r="W24" s="19" t="s">
        <v>49</v>
      </c>
      <c r="X24" s="19" t="s">
        <v>49</v>
      </c>
      <c r="Y24" s="19" t="s">
        <v>49</v>
      </c>
      <c r="Z24" s="19" t="s">
        <v>49</v>
      </c>
      <c r="AA24" s="19" t="s">
        <v>49</v>
      </c>
      <c r="AB24" s="19" t="s">
        <v>49</v>
      </c>
      <c r="AC24" s="19" t="s">
        <v>49</v>
      </c>
      <c r="AD24" s="19" t="s">
        <v>49</v>
      </c>
      <c r="AE24" s="19" t="s">
        <v>49</v>
      </c>
      <c r="AF24" s="19" t="s">
        <v>49</v>
      </c>
      <c r="AG24" s="19" t="s">
        <v>49</v>
      </c>
      <c r="AH24" s="19" t="s">
        <v>49</v>
      </c>
      <c r="AI24" s="19" t="s">
        <v>49</v>
      </c>
      <c r="AJ24" s="19" t="s">
        <v>49</v>
      </c>
      <c r="AK24" s="19" t="s">
        <v>49</v>
      </c>
      <c r="AL24" s="19" t="s">
        <v>49</v>
      </c>
      <c r="AM24" s="19" t="s">
        <v>49</v>
      </c>
      <c r="AN24" s="19" t="s">
        <v>49</v>
      </c>
      <c r="AO24" s="19" t="s">
        <v>49</v>
      </c>
      <c r="AP24" s="19" t="s">
        <v>49</v>
      </c>
      <c r="AQ24" s="19" t="s">
        <v>49</v>
      </c>
      <c r="AR24" s="19" t="s">
        <v>49</v>
      </c>
      <c r="AS24" s="19" t="s">
        <v>49</v>
      </c>
      <c r="AT24" s="19" t="s">
        <v>49</v>
      </c>
      <c r="AU24" s="19" t="s">
        <v>49</v>
      </c>
      <c r="AV24" s="19" t="s">
        <v>49</v>
      </c>
      <c r="AW24" s="19" t="s">
        <v>49</v>
      </c>
      <c r="AX24" s="19" t="s">
        <v>49</v>
      </c>
      <c r="AY24" s="19" t="s">
        <v>49</v>
      </c>
      <c r="AZ24" s="19" t="s">
        <v>49</v>
      </c>
      <c r="BA24" s="19" t="s">
        <v>49</v>
      </c>
      <c r="BB24" s="19" t="s">
        <v>49</v>
      </c>
      <c r="BC24" s="19" t="s">
        <v>49</v>
      </c>
      <c r="BD24" s="19" t="s">
        <v>49</v>
      </c>
      <c r="BE24" s="19" t="s">
        <v>49</v>
      </c>
      <c r="BF24" s="19" t="s">
        <v>49</v>
      </c>
      <c r="BG24" s="19" t="s">
        <v>49</v>
      </c>
      <c r="BH24" s="19" t="s">
        <v>49</v>
      </c>
      <c r="BI24" s="19" t="s">
        <v>49</v>
      </c>
      <c r="BJ24" s="19" t="s">
        <v>49</v>
      </c>
      <c r="BK24" s="24">
        <v>-15.785706359999999</v>
      </c>
      <c r="BL24" s="24">
        <v>-19.742791709999995</v>
      </c>
      <c r="BM24" s="24">
        <v>-15.745884740000001</v>
      </c>
      <c r="BN24" s="24">
        <v>-18.479202049999998</v>
      </c>
      <c r="BO24" s="24">
        <v>-19.156606260000004</v>
      </c>
      <c r="BP24" s="229">
        <v>-18.895907650000002</v>
      </c>
      <c r="BQ24" s="24">
        <v>-16.419344779999996</v>
      </c>
      <c r="BR24" s="229">
        <v>-24.208291469999992</v>
      </c>
      <c r="BS24" s="24">
        <v>-24.936545569999996</v>
      </c>
      <c r="BT24" s="24">
        <v>-24.614779459999998</v>
      </c>
      <c r="BU24" s="24">
        <v>-21.074422559999995</v>
      </c>
      <c r="BV24" s="24">
        <v>-27.230622879999995</v>
      </c>
      <c r="BW24" s="25">
        <v>-29.168797497323744</v>
      </c>
      <c r="BX24" s="25">
        <v>-27.581929378222632</v>
      </c>
      <c r="BY24" s="25">
        <v>-26.057710626424864</v>
      </c>
      <c r="BZ24" s="24">
        <v>-26.834882198028751</v>
      </c>
      <c r="CA24" s="24">
        <v>-31.803628312843646</v>
      </c>
      <c r="CB24" s="24">
        <v>-35.639629780346397</v>
      </c>
      <c r="CC24" s="24">
        <v>-35.054422369513439</v>
      </c>
      <c r="CD24" s="24">
        <v>-40.216650539999989</v>
      </c>
      <c r="CE24" s="24">
        <v>-50.575678973191927</v>
      </c>
      <c r="CF24" s="24">
        <v>-47.60199886319171</v>
      </c>
      <c r="CG24" s="24">
        <v>-40.648912663191759</v>
      </c>
      <c r="CH24" s="24">
        <v>-47.237032341063902</v>
      </c>
      <c r="CI24" s="24">
        <v>-40.501747899996481</v>
      </c>
      <c r="CJ24" s="24">
        <v>-31.196998410000003</v>
      </c>
      <c r="CK24" s="24">
        <v>-34.022209859999997</v>
      </c>
      <c r="CL24" s="24">
        <v>-50.151499079999972</v>
      </c>
      <c r="CM24" s="24">
        <v>-42.057543789999386</v>
      </c>
      <c r="CN24" s="24">
        <v>-33.653706220000004</v>
      </c>
      <c r="CO24" s="24">
        <v>-38.252390370000001</v>
      </c>
      <c r="CP24" s="24">
        <v>-38.697588719999999</v>
      </c>
      <c r="CQ24" s="24">
        <v>-45.844350919999052</v>
      </c>
      <c r="CR24" s="25">
        <v>-58.034607279999975</v>
      </c>
      <c r="CS24" s="25">
        <v>-60.347828959999987</v>
      </c>
      <c r="CT24" s="25">
        <v>-55.256447120000004</v>
      </c>
      <c r="CU24" s="25">
        <v>-53.048619209997916</v>
      </c>
      <c r="CV24" s="25">
        <v>-52.25955373</v>
      </c>
      <c r="CW24" s="25">
        <v>-56.640563990000011</v>
      </c>
      <c r="CX24" s="25">
        <v>-67.82899218</v>
      </c>
      <c r="CY24" s="25">
        <v>-66.284289710000024</v>
      </c>
      <c r="CZ24" s="25">
        <v>-67.124606280000023</v>
      </c>
      <c r="DA24" s="385"/>
    </row>
    <row r="25" spans="1:177" s="186" customFormat="1" ht="14.4">
      <c r="A25" s="163" t="s">
        <v>203</v>
      </c>
      <c r="B25" s="174"/>
      <c r="C25" s="164">
        <v>-0.10000000000000142</v>
      </c>
      <c r="D25" s="164">
        <v>2.1000000000000014</v>
      </c>
      <c r="E25" s="164">
        <v>5.6999999999999984</v>
      </c>
      <c r="F25" s="164">
        <v>1.7000000000000028</v>
      </c>
      <c r="G25" s="164">
        <v>1.3000000000000007</v>
      </c>
      <c r="H25" s="164">
        <v>1.2000000000000011</v>
      </c>
      <c r="I25" s="164">
        <v>1.3999999999999986</v>
      </c>
      <c r="J25" s="164">
        <v>1.2000000000000028</v>
      </c>
      <c r="K25" s="164">
        <v>1.8000000000000007</v>
      </c>
      <c r="L25" s="164">
        <v>2.4000000000000021</v>
      </c>
      <c r="M25" s="164">
        <v>2.3999999999999986</v>
      </c>
      <c r="N25" s="164">
        <v>3.6999999999999957</v>
      </c>
      <c r="O25" s="164">
        <v>2.1000000000000014</v>
      </c>
      <c r="P25" s="164">
        <v>5.9000000000000021</v>
      </c>
      <c r="Q25" s="164">
        <v>3.3999999999999986</v>
      </c>
      <c r="R25" s="164">
        <v>6.0999999999999943</v>
      </c>
      <c r="S25" s="164">
        <v>3.6000000000000014</v>
      </c>
      <c r="T25" s="164">
        <v>4.8000000000000043</v>
      </c>
      <c r="U25" s="164">
        <v>3.6999999999999957</v>
      </c>
      <c r="V25" s="164">
        <v>1.1999999999999957</v>
      </c>
      <c r="W25" s="164">
        <v>5.1999999999999886</v>
      </c>
      <c r="X25" s="164">
        <v>9.2000000000000028</v>
      </c>
      <c r="Y25" s="164">
        <v>3.8999999999999986</v>
      </c>
      <c r="Z25" s="164">
        <v>11.999999999999993</v>
      </c>
      <c r="AA25" s="164">
        <v>10.400000000000006</v>
      </c>
      <c r="AB25" s="164">
        <v>20.900000000000006</v>
      </c>
      <c r="AC25" s="234">
        <v>9.4299999999999891</v>
      </c>
      <c r="AD25" s="234">
        <v>17.049999999999997</v>
      </c>
      <c r="AE25" s="234">
        <v>10.589999999999998</v>
      </c>
      <c r="AF25" s="234">
        <v>15.189999999999992</v>
      </c>
      <c r="AG25" s="234">
        <v>7.5999999999999943</v>
      </c>
      <c r="AH25" s="234">
        <v>11.2</v>
      </c>
      <c r="AI25" s="234">
        <v>8.6879999999999917</v>
      </c>
      <c r="AJ25" s="164">
        <v>12</v>
      </c>
      <c r="AK25" s="235">
        <v>12</v>
      </c>
      <c r="AL25" s="164">
        <v>16</v>
      </c>
      <c r="AM25" s="234">
        <v>15</v>
      </c>
      <c r="AN25" s="164">
        <v>17</v>
      </c>
      <c r="AO25" s="164">
        <v>11</v>
      </c>
      <c r="AP25" s="164">
        <v>20</v>
      </c>
      <c r="AQ25" s="164">
        <v>14.515415000000001</v>
      </c>
      <c r="AR25" s="164">
        <v>22.777985999999999</v>
      </c>
      <c r="AS25" s="235">
        <v>13.983899000000001</v>
      </c>
      <c r="AT25" s="234">
        <v>11.022131999999999</v>
      </c>
      <c r="AU25" s="234">
        <v>16.953130000000002</v>
      </c>
      <c r="AV25" s="164">
        <v>13.904185999999999</v>
      </c>
      <c r="AW25" s="164">
        <v>14.307376999999999</v>
      </c>
      <c r="AX25" s="164">
        <v>20.146729000000001</v>
      </c>
      <c r="AY25" s="164">
        <v>19.622002000000002</v>
      </c>
      <c r="AZ25" s="164">
        <v>18.184221999999998</v>
      </c>
      <c r="BA25" s="164">
        <v>16.143746</v>
      </c>
      <c r="BB25" s="164">
        <v>21.929559000000001</v>
      </c>
      <c r="BC25" s="164">
        <v>22.261908999999999</v>
      </c>
      <c r="BD25" s="164">
        <v>25.927990999999999</v>
      </c>
      <c r="BE25" s="164">
        <v>24.702036</v>
      </c>
      <c r="BF25" s="164">
        <v>38.014127000000002</v>
      </c>
      <c r="BG25" s="164">
        <v>29.823225999999998</v>
      </c>
      <c r="BH25" s="164">
        <v>44.671413000000001</v>
      </c>
      <c r="BI25" s="235">
        <v>29.970749999999999</v>
      </c>
      <c r="BJ25" s="164">
        <v>43.699605000000005</v>
      </c>
      <c r="BK25" s="164">
        <f>SUM(BK23:BK24)</f>
        <v>7.3523654400001313</v>
      </c>
      <c r="BL25" s="164">
        <f t="shared" ref="BL25:CI25" si="15">SUM(BL23:BL24)</f>
        <v>4.492658150000203</v>
      </c>
      <c r="BM25" s="164">
        <f t="shared" si="15"/>
        <v>6.6357146700000413</v>
      </c>
      <c r="BN25" s="164">
        <f t="shared" si="15"/>
        <v>5.4608684400000804</v>
      </c>
      <c r="BO25" s="164">
        <f t="shared" si="15"/>
        <v>3.8620789800001134</v>
      </c>
      <c r="BP25" s="164">
        <f t="shared" si="15"/>
        <v>5.139772880000141</v>
      </c>
      <c r="BQ25" s="164">
        <f t="shared" si="15"/>
        <v>3.3141981400000304</v>
      </c>
      <c r="BR25" s="164">
        <f t="shared" si="15"/>
        <v>2.2013432700000557</v>
      </c>
      <c r="BS25" s="164">
        <f t="shared" si="15"/>
        <v>-1.9758794899998833</v>
      </c>
      <c r="BT25" s="164">
        <f t="shared" si="15"/>
        <v>2.4866829999999993</v>
      </c>
      <c r="BU25" s="164">
        <f t="shared" si="15"/>
        <v>1.0154950000000014</v>
      </c>
      <c r="BV25" s="164">
        <f t="shared" si="15"/>
        <v>1.8195686100000579</v>
      </c>
      <c r="BW25" s="164">
        <f t="shared" si="15"/>
        <v>-1.4882337773237211</v>
      </c>
      <c r="BX25" s="164">
        <f t="shared" si="15"/>
        <v>0.25552104177742407</v>
      </c>
      <c r="BY25" s="164">
        <f t="shared" si="15"/>
        <v>7.4585403575159859E-2</v>
      </c>
      <c r="BZ25" s="164">
        <f t="shared" si="15"/>
        <v>2.6861264319712781</v>
      </c>
      <c r="CA25" s="164">
        <f t="shared" si="15"/>
        <v>-1.5202527628435654</v>
      </c>
      <c r="CB25" s="164">
        <f t="shared" si="15"/>
        <v>-6.6787789103463027</v>
      </c>
      <c r="CC25" s="164">
        <f t="shared" si="15"/>
        <v>-6.3595013695134028</v>
      </c>
      <c r="CD25" s="164">
        <f t="shared" si="15"/>
        <v>-1.7592442899998915</v>
      </c>
      <c r="CE25" s="164">
        <f t="shared" si="15"/>
        <v>-9.9248190131919287</v>
      </c>
      <c r="CF25" s="164">
        <f t="shared" si="15"/>
        <v>-5.1023433631917072</v>
      </c>
      <c r="CG25" s="164">
        <f t="shared" si="15"/>
        <v>1.1024955868082316</v>
      </c>
      <c r="CH25" s="164">
        <f t="shared" si="15"/>
        <v>4.5129191489360991</v>
      </c>
      <c r="CI25" s="164">
        <f t="shared" si="15"/>
        <v>13.455272250003027</v>
      </c>
      <c r="CJ25" s="164">
        <f t="shared" ref="CJ25:CQ25" si="16">SUM(CJ23:CJ24)</f>
        <v>18.859058239999978</v>
      </c>
      <c r="CK25" s="164">
        <f t="shared" si="16"/>
        <v>31.014813859999983</v>
      </c>
      <c r="CL25" s="164">
        <f t="shared" si="16"/>
        <v>27.310324420000036</v>
      </c>
      <c r="CM25" s="164">
        <f t="shared" si="16"/>
        <v>25.918399310000638</v>
      </c>
      <c r="CN25" s="164">
        <f t="shared" si="16"/>
        <v>29.264507260000009</v>
      </c>
      <c r="CO25" s="164">
        <f t="shared" si="16"/>
        <v>29.629036570000011</v>
      </c>
      <c r="CP25" s="164">
        <f t="shared" si="16"/>
        <v>15.524630430000002</v>
      </c>
      <c r="CQ25" s="164">
        <f t="shared" si="16"/>
        <v>11.313194000000763</v>
      </c>
      <c r="CR25" s="234">
        <f t="shared" ref="CR25:CS25" si="17">SUM(CR23:CR24)</f>
        <v>-5.7706806799999626</v>
      </c>
      <c r="CS25" s="234">
        <f t="shared" si="17"/>
        <v>-7.9857494899999892</v>
      </c>
      <c r="CT25" s="234">
        <f t="shared" ref="CT25:CX25" si="18">SUM(CT23:CT24)</f>
        <v>1.7444849900000321</v>
      </c>
      <c r="CU25" s="234">
        <f t="shared" si="18"/>
        <v>11.4436025800021</v>
      </c>
      <c r="CV25" s="234">
        <f t="shared" si="18"/>
        <v>-3.2417676600000007</v>
      </c>
      <c r="CW25" s="234">
        <f t="shared" si="18"/>
        <v>-2.5579743300000004</v>
      </c>
      <c r="CX25" s="234">
        <f t="shared" si="18"/>
        <v>-26.174646259999989</v>
      </c>
      <c r="CY25" s="234">
        <f>SUM(CY23:CY24)</f>
        <v>-28.039982979999962</v>
      </c>
      <c r="CZ25" s="234">
        <f>SUM(CZ23:CZ24)</f>
        <v>-30.135917550000016</v>
      </c>
      <c r="DA25" s="38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row>
    <row r="26" spans="1:177">
      <c r="A26" s="23" t="s">
        <v>28</v>
      </c>
      <c r="B26" s="228"/>
      <c r="C26" s="24">
        <v>0.4</v>
      </c>
      <c r="D26" s="24">
        <v>0.3</v>
      </c>
      <c r="E26" s="24">
        <v>0.5</v>
      </c>
      <c r="F26" s="24">
        <v>0.9</v>
      </c>
      <c r="G26" s="24">
        <v>0.4</v>
      </c>
      <c r="H26" s="24">
        <v>0.6</v>
      </c>
      <c r="I26" s="24">
        <v>3.2</v>
      </c>
      <c r="J26" s="24">
        <v>0.5</v>
      </c>
      <c r="K26" s="24">
        <v>0</v>
      </c>
      <c r="L26" s="24">
        <v>0.1</v>
      </c>
      <c r="M26" s="24">
        <v>0</v>
      </c>
      <c r="N26" s="24">
        <v>0.6</v>
      </c>
      <c r="O26" s="24">
        <v>0.3</v>
      </c>
      <c r="P26" s="24">
        <v>0.1</v>
      </c>
      <c r="Q26" s="24">
        <v>0.1</v>
      </c>
      <c r="R26" s="24">
        <v>0.3</v>
      </c>
      <c r="S26" s="24">
        <v>-0.2</v>
      </c>
      <c r="T26" s="24">
        <v>0.4</v>
      </c>
      <c r="U26" s="24">
        <v>0</v>
      </c>
      <c r="V26" s="24">
        <v>0.1</v>
      </c>
      <c r="W26" s="24">
        <v>0</v>
      </c>
      <c r="X26" s="24">
        <v>0.1</v>
      </c>
      <c r="Y26" s="24">
        <v>0.1</v>
      </c>
      <c r="Z26" s="24">
        <v>0.5</v>
      </c>
      <c r="AA26" s="24">
        <v>0.2</v>
      </c>
      <c r="AB26" s="24">
        <v>0.4</v>
      </c>
      <c r="AC26" s="25">
        <v>0.11899999999999999</v>
      </c>
      <c r="AD26" s="25">
        <v>0</v>
      </c>
      <c r="AE26" s="25">
        <v>0.3</v>
      </c>
      <c r="AF26" s="25">
        <v>1</v>
      </c>
      <c r="AG26" s="25">
        <v>0</v>
      </c>
      <c r="AH26" s="25">
        <v>0</v>
      </c>
      <c r="AI26" s="25">
        <v>0.4</v>
      </c>
      <c r="AJ26" s="24">
        <v>1</v>
      </c>
      <c r="AK26" s="229">
        <v>0</v>
      </c>
      <c r="AL26" s="24">
        <v>0</v>
      </c>
      <c r="AM26" s="25">
        <v>0</v>
      </c>
      <c r="AN26" s="24">
        <v>0</v>
      </c>
      <c r="AO26" s="24">
        <v>0</v>
      </c>
      <c r="AP26" s="24">
        <v>-9</v>
      </c>
      <c r="AQ26" s="24">
        <v>0</v>
      </c>
      <c r="AR26" s="24">
        <v>0</v>
      </c>
      <c r="AS26" s="229">
        <v>0</v>
      </c>
      <c r="AT26" s="25">
        <v>1</v>
      </c>
      <c r="AU26" s="25">
        <v>0</v>
      </c>
      <c r="AV26" s="24">
        <v>0</v>
      </c>
      <c r="AW26" s="24">
        <v>-8</v>
      </c>
      <c r="AX26" s="24">
        <v>0</v>
      </c>
      <c r="AY26" s="24">
        <v>0</v>
      </c>
      <c r="AZ26" s="24">
        <v>1</v>
      </c>
      <c r="BA26" s="24">
        <v>0</v>
      </c>
      <c r="BB26" s="24">
        <v>0</v>
      </c>
      <c r="BC26" s="24">
        <v>9.5182589999999984E-2</v>
      </c>
      <c r="BD26" s="24">
        <v>-1.5294400000000322E-2</v>
      </c>
      <c r="BE26" s="24">
        <v>4.4647600000000238E-2</v>
      </c>
      <c r="BF26" s="24">
        <v>3.910991000000013E-2</v>
      </c>
      <c r="BG26" s="24">
        <v>0.875</v>
      </c>
      <c r="BH26" s="24">
        <v>0.48499999999999999</v>
      </c>
      <c r="BI26" s="229">
        <v>0.13200000000000001</v>
      </c>
      <c r="BJ26" s="24">
        <v>7.0999999999999994E-2</v>
      </c>
      <c r="BK26" s="24">
        <v>0.39060632999999995</v>
      </c>
      <c r="BL26" s="24">
        <v>2.26439697</v>
      </c>
      <c r="BM26" s="24">
        <v>0.2402822700000006</v>
      </c>
      <c r="BN26" s="24">
        <v>0.5873824399999994</v>
      </c>
      <c r="BO26" s="24">
        <v>7.2023999999999689E-4</v>
      </c>
      <c r="BP26" s="229">
        <v>0.33491106000000004</v>
      </c>
      <c r="BQ26" s="24">
        <v>1.7770622999999997</v>
      </c>
      <c r="BR26" s="229">
        <v>0.37103209999999942</v>
      </c>
      <c r="BS26" s="24">
        <v>-0.12284312</v>
      </c>
      <c r="BT26" s="24">
        <v>-6.4065340000000026E-2</v>
      </c>
      <c r="BU26" s="24">
        <v>0.18887835000000033</v>
      </c>
      <c r="BV26" s="24">
        <v>2.0255885799999982</v>
      </c>
      <c r="BW26" s="25">
        <v>-0.15213499000000003</v>
      </c>
      <c r="BX26" s="25">
        <v>-5.9662080000000062E-2</v>
      </c>
      <c r="BY26" s="25">
        <v>-0.2272481499999999</v>
      </c>
      <c r="BZ26" s="24">
        <v>0.91185598000000023</v>
      </c>
      <c r="CA26" s="24">
        <v>-0.29098545000000009</v>
      </c>
      <c r="CB26" s="24">
        <v>1.8308895299999997</v>
      </c>
      <c r="CC26" s="24">
        <v>1.0953586900000001</v>
      </c>
      <c r="CD26" s="24">
        <v>64.549752889999993</v>
      </c>
      <c r="CE26" s="24">
        <v>-0.64464334000000012</v>
      </c>
      <c r="CF26" s="24">
        <v>0.22365033999999984</v>
      </c>
      <c r="CG26" s="24">
        <v>-8.3669600000006034E-3</v>
      </c>
      <c r="CH26" s="24">
        <v>0.76861809999999897</v>
      </c>
      <c r="CI26" s="24">
        <v>-0.58470681000000024</v>
      </c>
      <c r="CJ26" s="24">
        <v>0.2159508</v>
      </c>
      <c r="CK26" s="24">
        <v>-2.0766859999999859E-2</v>
      </c>
      <c r="CL26" s="24">
        <v>-0.30935513000000031</v>
      </c>
      <c r="CM26" s="24">
        <v>-1.2795793600000001</v>
      </c>
      <c r="CN26" s="24">
        <v>-0.22746673000000009</v>
      </c>
      <c r="CO26" s="24">
        <v>0.2032952399999999</v>
      </c>
      <c r="CP26" s="24">
        <v>0.26150797000000081</v>
      </c>
      <c r="CQ26" s="24">
        <v>4.2580417799999992</v>
      </c>
      <c r="CR26" s="25">
        <v>-2.1928960099999988</v>
      </c>
      <c r="CS26" s="25">
        <v>-1.4273220900000021</v>
      </c>
      <c r="CT26" s="25">
        <v>3.4662005800000051</v>
      </c>
      <c r="CU26" s="25">
        <v>-12.497591370000009</v>
      </c>
      <c r="CV26" s="25">
        <v>5.1737116300000006</v>
      </c>
      <c r="CW26" s="25">
        <v>-1.3878288099999989</v>
      </c>
      <c r="CX26" s="25">
        <v>-8.1662104700000011</v>
      </c>
      <c r="CY26" s="25">
        <v>8.5370476900000067</v>
      </c>
      <c r="CZ26" s="25">
        <v>6.1046664600000016</v>
      </c>
      <c r="DA26" s="385"/>
    </row>
    <row r="27" spans="1:177">
      <c r="A27" s="23" t="s">
        <v>42</v>
      </c>
      <c r="B27" s="228"/>
      <c r="C27" s="24">
        <v>3</v>
      </c>
      <c r="D27" s="24">
        <v>0.2</v>
      </c>
      <c r="E27" s="24">
        <v>0.1</v>
      </c>
      <c r="F27" s="24">
        <v>0.2</v>
      </c>
      <c r="G27" s="24">
        <v>0.3</v>
      </c>
      <c r="H27" s="24">
        <v>0.3</v>
      </c>
      <c r="I27" s="24">
        <v>0</v>
      </c>
      <c r="J27" s="24">
        <v>0.3</v>
      </c>
      <c r="K27" s="24">
        <v>0.1</v>
      </c>
      <c r="L27" s="24">
        <v>2.4</v>
      </c>
      <c r="M27" s="24">
        <v>0</v>
      </c>
      <c r="N27" s="24">
        <v>0</v>
      </c>
      <c r="O27" s="24">
        <v>0.1</v>
      </c>
      <c r="P27" s="24">
        <v>0.2</v>
      </c>
      <c r="Q27" s="24">
        <v>0</v>
      </c>
      <c r="R27" s="24">
        <v>1.1000000000000001</v>
      </c>
      <c r="S27" s="24">
        <v>0.2</v>
      </c>
      <c r="T27" s="24">
        <v>1.7</v>
      </c>
      <c r="U27" s="24">
        <v>0.1</v>
      </c>
      <c r="V27" s="24">
        <v>0.5</v>
      </c>
      <c r="W27" s="24">
        <v>0.2</v>
      </c>
      <c r="X27" s="24">
        <v>0.5</v>
      </c>
      <c r="Y27" s="24">
        <v>0.2</v>
      </c>
      <c r="Z27" s="24">
        <v>0.7</v>
      </c>
      <c r="AA27" s="24">
        <v>0</v>
      </c>
      <c r="AB27" s="24">
        <v>0</v>
      </c>
      <c r="AC27" s="25">
        <v>0</v>
      </c>
      <c r="AD27" s="25">
        <v>0</v>
      </c>
      <c r="AE27" s="25">
        <v>0</v>
      </c>
      <c r="AF27" s="25">
        <v>0</v>
      </c>
      <c r="AG27" s="25">
        <v>0</v>
      </c>
      <c r="AH27" s="25">
        <v>0</v>
      </c>
      <c r="AI27" s="25">
        <v>0</v>
      </c>
      <c r="AJ27" s="24">
        <v>0</v>
      </c>
      <c r="AK27" s="229">
        <v>0</v>
      </c>
      <c r="AL27" s="24">
        <v>0</v>
      </c>
      <c r="AM27" s="25">
        <v>0</v>
      </c>
      <c r="AN27" s="24">
        <v>0</v>
      </c>
      <c r="AO27" s="24">
        <v>0</v>
      </c>
      <c r="AP27" s="24">
        <v>0</v>
      </c>
      <c r="AQ27" s="24">
        <v>0</v>
      </c>
      <c r="AR27" s="24">
        <v>2</v>
      </c>
      <c r="AS27" s="229">
        <v>1</v>
      </c>
      <c r="AT27" s="25">
        <v>1</v>
      </c>
      <c r="AU27" s="25">
        <v>1</v>
      </c>
      <c r="AV27" s="24">
        <v>1</v>
      </c>
      <c r="AW27" s="24">
        <v>0</v>
      </c>
      <c r="AX27" s="24">
        <v>0</v>
      </c>
      <c r="AY27" s="24">
        <v>0</v>
      </c>
      <c r="AZ27" s="24">
        <v>0</v>
      </c>
      <c r="BA27" s="24">
        <v>0</v>
      </c>
      <c r="BB27" s="24">
        <v>0</v>
      </c>
      <c r="BC27" s="24">
        <v>0</v>
      </c>
      <c r="BD27" s="24">
        <v>0</v>
      </c>
      <c r="BE27" s="24">
        <v>1.9E-2</v>
      </c>
      <c r="BF27" s="24">
        <v>0</v>
      </c>
      <c r="BG27" s="24">
        <v>0</v>
      </c>
      <c r="BH27" s="24">
        <v>0</v>
      </c>
      <c r="BI27" s="229">
        <v>0</v>
      </c>
      <c r="BJ27" s="24">
        <v>0</v>
      </c>
      <c r="BK27" s="24">
        <v>0</v>
      </c>
      <c r="BL27" s="24">
        <v>0</v>
      </c>
      <c r="BM27" s="24">
        <v>0</v>
      </c>
      <c r="BN27" s="24">
        <v>0</v>
      </c>
      <c r="BO27" s="24">
        <v>0</v>
      </c>
      <c r="BP27" s="229">
        <v>1.195426E-2</v>
      </c>
      <c r="BQ27" s="24">
        <v>5.5372999999999999E-2</v>
      </c>
      <c r="BR27" s="229">
        <v>5.3212000000000002E-2</v>
      </c>
      <c r="BS27" s="24">
        <v>0</v>
      </c>
      <c r="BT27" s="24">
        <v>0</v>
      </c>
      <c r="BU27" s="24">
        <v>0</v>
      </c>
      <c r="BV27" s="24">
        <v>0.14042399999999999</v>
      </c>
      <c r="BW27" s="25">
        <v>5.5500000000000001E-2</v>
      </c>
      <c r="BX27" s="25">
        <v>0</v>
      </c>
      <c r="BY27" s="25">
        <v>6.4456999999999952E-3</v>
      </c>
      <c r="BZ27" s="24">
        <v>1.9640000000000057E-3</v>
      </c>
      <c r="CA27" s="24">
        <v>0</v>
      </c>
      <c r="CB27" s="24">
        <v>0</v>
      </c>
      <c r="CC27" s="24">
        <v>0</v>
      </c>
      <c r="CD27" s="24">
        <v>6.5542400000000001E-2</v>
      </c>
      <c r="CE27" s="24">
        <v>0</v>
      </c>
      <c r="CF27" s="24">
        <v>0</v>
      </c>
      <c r="CG27" s="24">
        <v>0</v>
      </c>
      <c r="CH27" s="24">
        <v>0</v>
      </c>
      <c r="CI27" s="24">
        <v>0</v>
      </c>
      <c r="CJ27" s="24">
        <v>8.2091999999999998E-2</v>
      </c>
      <c r="CK27" s="24">
        <v>0</v>
      </c>
      <c r="CL27" s="24">
        <v>3.5</v>
      </c>
      <c r="CM27" s="24">
        <v>4.9116E-2</v>
      </c>
      <c r="CN27" s="24">
        <v>0</v>
      </c>
      <c r="CO27" s="24">
        <v>0</v>
      </c>
      <c r="CP27" s="24">
        <v>0.195964</v>
      </c>
      <c r="CQ27" s="24">
        <v>0</v>
      </c>
      <c r="CR27" s="25">
        <v>0.30295499999999997</v>
      </c>
      <c r="CS27" s="25">
        <v>0</v>
      </c>
      <c r="CT27" s="25">
        <v>6.6353400000000002</v>
      </c>
      <c r="CU27" s="25">
        <v>0.19277900000000001</v>
      </c>
      <c r="CV27" s="25">
        <v>0.129084</v>
      </c>
      <c r="CW27" s="25">
        <v>6.7915000000000003E-2</v>
      </c>
      <c r="CX27" s="25">
        <v>6.4999999999999994E-5</v>
      </c>
      <c r="CY27" s="25">
        <v>0.13852100000000001</v>
      </c>
      <c r="CZ27" s="25">
        <v>6.1943999999999999E-2</v>
      </c>
      <c r="DA27" s="385"/>
    </row>
    <row r="28" spans="1:177" s="185" customFormat="1">
      <c r="A28" s="27" t="s">
        <v>150</v>
      </c>
      <c r="B28" s="230"/>
      <c r="C28" s="28">
        <f>SUM(C21:C27)</f>
        <v>3.2999999999999985</v>
      </c>
      <c r="D28" s="28">
        <f t="shared" ref="D28:BI28" si="19">SUM(D21:D27)</f>
        <v>2.6000000000000014</v>
      </c>
      <c r="E28" s="28">
        <f t="shared" si="19"/>
        <v>6.299999999999998</v>
      </c>
      <c r="F28" s="28">
        <f t="shared" si="19"/>
        <v>2.8000000000000029</v>
      </c>
      <c r="G28" s="28">
        <f t="shared" si="19"/>
        <v>2.0000000000000004</v>
      </c>
      <c r="H28" s="28">
        <f t="shared" si="19"/>
        <v>2.100000000000001</v>
      </c>
      <c r="I28" s="28">
        <f t="shared" si="19"/>
        <v>4.5999999999999988</v>
      </c>
      <c r="J28" s="28">
        <f t="shared" si="19"/>
        <v>2.0000000000000027</v>
      </c>
      <c r="K28" s="28">
        <f t="shared" si="19"/>
        <v>1.9000000000000008</v>
      </c>
      <c r="L28" s="28">
        <f t="shared" si="19"/>
        <v>4.9000000000000021</v>
      </c>
      <c r="M28" s="28">
        <f t="shared" si="19"/>
        <v>2.3999999999999986</v>
      </c>
      <c r="N28" s="28">
        <f t="shared" si="19"/>
        <v>4.2999999999999954</v>
      </c>
      <c r="O28" s="28">
        <f t="shared" si="19"/>
        <v>2.5000000000000013</v>
      </c>
      <c r="P28" s="28">
        <f t="shared" si="19"/>
        <v>6.200000000000002</v>
      </c>
      <c r="Q28" s="28">
        <f t="shared" si="19"/>
        <v>3.4999999999999987</v>
      </c>
      <c r="R28" s="28">
        <f t="shared" si="19"/>
        <v>7.4999999999999947</v>
      </c>
      <c r="S28" s="28">
        <f t="shared" si="19"/>
        <v>3.6000000000000014</v>
      </c>
      <c r="T28" s="28">
        <f t="shared" si="19"/>
        <v>6.9000000000000048</v>
      </c>
      <c r="U28" s="28">
        <f t="shared" si="19"/>
        <v>3.7999999999999958</v>
      </c>
      <c r="V28" s="28">
        <f t="shared" si="19"/>
        <v>1.7999999999999958</v>
      </c>
      <c r="W28" s="28">
        <f t="shared" si="19"/>
        <v>5.3999999999999888</v>
      </c>
      <c r="X28" s="28">
        <f t="shared" si="19"/>
        <v>9.8000000000000025</v>
      </c>
      <c r="Y28" s="28">
        <f t="shared" si="19"/>
        <v>4.1999999999999984</v>
      </c>
      <c r="Z28" s="28">
        <f t="shared" si="19"/>
        <v>13.199999999999992</v>
      </c>
      <c r="AA28" s="28">
        <f t="shared" si="19"/>
        <v>10.600000000000005</v>
      </c>
      <c r="AB28" s="28">
        <f t="shared" si="19"/>
        <v>21.300000000000004</v>
      </c>
      <c r="AC28" s="28">
        <f t="shared" si="19"/>
        <v>9.5489999999999888</v>
      </c>
      <c r="AD28" s="28">
        <f t="shared" si="19"/>
        <v>17.049999999999997</v>
      </c>
      <c r="AE28" s="28">
        <f t="shared" si="19"/>
        <v>10.889999999999999</v>
      </c>
      <c r="AF28" s="28">
        <f t="shared" si="19"/>
        <v>16.189999999999991</v>
      </c>
      <c r="AG28" s="28">
        <f t="shared" si="19"/>
        <v>7.5999999999999943</v>
      </c>
      <c r="AH28" s="28">
        <f t="shared" si="19"/>
        <v>11.2</v>
      </c>
      <c r="AI28" s="28">
        <f t="shared" si="19"/>
        <v>9.0879999999999921</v>
      </c>
      <c r="AJ28" s="28">
        <f t="shared" si="19"/>
        <v>13</v>
      </c>
      <c r="AK28" s="28">
        <f t="shared" si="19"/>
        <v>12</v>
      </c>
      <c r="AL28" s="28">
        <f t="shared" si="19"/>
        <v>16</v>
      </c>
      <c r="AM28" s="28">
        <f t="shared" si="19"/>
        <v>15</v>
      </c>
      <c r="AN28" s="28">
        <f t="shared" si="19"/>
        <v>17</v>
      </c>
      <c r="AO28" s="28">
        <f t="shared" si="19"/>
        <v>11</v>
      </c>
      <c r="AP28" s="28">
        <f t="shared" si="19"/>
        <v>11</v>
      </c>
      <c r="AQ28" s="28">
        <f t="shared" si="19"/>
        <v>14.515415000000001</v>
      </c>
      <c r="AR28" s="28">
        <f t="shared" si="19"/>
        <v>24.777985999999999</v>
      </c>
      <c r="AS28" s="28">
        <f t="shared" si="19"/>
        <v>14.983899000000001</v>
      </c>
      <c r="AT28" s="28">
        <f t="shared" si="19"/>
        <v>13.022131999999999</v>
      </c>
      <c r="AU28" s="28">
        <f t="shared" si="19"/>
        <v>17.953130000000002</v>
      </c>
      <c r="AV28" s="28">
        <f t="shared" si="19"/>
        <v>14.904185999999999</v>
      </c>
      <c r="AW28" s="28">
        <f t="shared" si="19"/>
        <v>6.3073769999999989</v>
      </c>
      <c r="AX28" s="28">
        <f t="shared" si="19"/>
        <v>20.146729000000001</v>
      </c>
      <c r="AY28" s="28">
        <f t="shared" si="19"/>
        <v>19.622002000000002</v>
      </c>
      <c r="AZ28" s="28">
        <f t="shared" si="19"/>
        <v>19.184221999999998</v>
      </c>
      <c r="BA28" s="28">
        <f t="shared" si="19"/>
        <v>16.143746</v>
      </c>
      <c r="BB28" s="28">
        <f t="shared" si="19"/>
        <v>21.929559000000001</v>
      </c>
      <c r="BC28" s="28">
        <f t="shared" si="19"/>
        <v>22.35709159</v>
      </c>
      <c r="BD28" s="28">
        <f t="shared" si="19"/>
        <v>25.912696599999997</v>
      </c>
      <c r="BE28" s="28">
        <f t="shared" si="19"/>
        <v>24.765683599999999</v>
      </c>
      <c r="BF28" s="28">
        <f t="shared" si="19"/>
        <v>38.053236910000003</v>
      </c>
      <c r="BG28" s="28">
        <f t="shared" si="19"/>
        <v>30.698225999999998</v>
      </c>
      <c r="BH28" s="28">
        <f t="shared" si="19"/>
        <v>45.156413000000001</v>
      </c>
      <c r="BI28" s="28">
        <f t="shared" si="19"/>
        <v>30.10275</v>
      </c>
      <c r="BJ28" s="28">
        <f>SUM(BJ21:BJ27)</f>
        <v>43.770605000000003</v>
      </c>
      <c r="BK28" s="28">
        <f>BK21+BK22+BK23+BK26+BK27+BK24</f>
        <v>23.762971770000128</v>
      </c>
      <c r="BL28" s="28">
        <f t="shared" ref="BL28:CQ28" si="20">BL21+BL22+BL23+BL26+BL27+BL24</f>
        <v>36.647055120000203</v>
      </c>
      <c r="BM28" s="28">
        <f t="shared" si="20"/>
        <v>21.285996940000047</v>
      </c>
      <c r="BN28" s="28">
        <f t="shared" si="20"/>
        <v>29.148250880000077</v>
      </c>
      <c r="BO28" s="28">
        <f t="shared" si="20"/>
        <v>24.212799220000115</v>
      </c>
      <c r="BP28" s="28">
        <f t="shared" si="20"/>
        <v>28.696638200000148</v>
      </c>
      <c r="BQ28" s="28">
        <f t="shared" si="20"/>
        <v>21.206633440000026</v>
      </c>
      <c r="BR28" s="28">
        <f t="shared" si="20"/>
        <v>33.165587370000061</v>
      </c>
      <c r="BS28" s="28">
        <f t="shared" si="20"/>
        <v>21.654491390000121</v>
      </c>
      <c r="BT28" s="28">
        <f t="shared" si="20"/>
        <v>25.654305220000008</v>
      </c>
      <c r="BU28" s="28">
        <f t="shared" si="20"/>
        <v>18.579699360000006</v>
      </c>
      <c r="BV28" s="28">
        <f t="shared" si="20"/>
        <v>29.705458190000055</v>
      </c>
      <c r="BW28" s="28">
        <f t="shared" si="20"/>
        <v>21.802704232676284</v>
      </c>
      <c r="BX28" s="28">
        <f t="shared" si="20"/>
        <v>25.347687641777426</v>
      </c>
      <c r="BY28" s="28">
        <f t="shared" si="20"/>
        <v>23.371861943575162</v>
      </c>
      <c r="BZ28" s="28">
        <f t="shared" si="20"/>
        <v>35.117584421971273</v>
      </c>
      <c r="CA28" s="28">
        <f t="shared" si="20"/>
        <v>41.174391777156444</v>
      </c>
      <c r="CB28" s="28">
        <f t="shared" si="20"/>
        <v>23.529832609653702</v>
      </c>
      <c r="CC28" s="28">
        <f t="shared" si="20"/>
        <v>22.155304310486592</v>
      </c>
      <c r="CD28" s="28">
        <f t="shared" si="20"/>
        <v>103.39065701000013</v>
      </c>
      <c r="CE28" s="28">
        <f t="shared" si="20"/>
        <v>44.176537666808059</v>
      </c>
      <c r="CF28" s="28">
        <f t="shared" si="20"/>
        <v>49.74945309680831</v>
      </c>
      <c r="CG28" s="28">
        <f t="shared" si="20"/>
        <v>66.577992616808245</v>
      </c>
      <c r="CH28" s="28">
        <f t="shared" si="20"/>
        <v>77.544389228936097</v>
      </c>
      <c r="CI28" s="28">
        <f t="shared" si="20"/>
        <v>65.847257430003026</v>
      </c>
      <c r="CJ28" s="28">
        <f t="shared" si="20"/>
        <v>58.353244049999972</v>
      </c>
      <c r="CK28" s="28">
        <f t="shared" si="20"/>
        <v>81.302322989999993</v>
      </c>
      <c r="CL28" s="28">
        <f t="shared" si="20"/>
        <v>80.950545280000028</v>
      </c>
      <c r="CM28" s="28">
        <f t="shared" si="20"/>
        <v>63.759482970000633</v>
      </c>
      <c r="CN28" s="28">
        <f t="shared" si="20"/>
        <v>58.940985500000011</v>
      </c>
      <c r="CO28" s="28">
        <f t="shared" si="20"/>
        <v>63.835535800000017</v>
      </c>
      <c r="CP28" s="28">
        <f t="shared" si="20"/>
        <v>71.662488400000001</v>
      </c>
      <c r="CQ28" s="28">
        <f t="shared" si="20"/>
        <v>60.16442179000078</v>
      </c>
      <c r="CR28" s="232">
        <f t="shared" ref="CR28:CW28" si="21">CR21+CR22+CR23+CR26+CR27+CR24</f>
        <v>32.879526940000034</v>
      </c>
      <c r="CS28" s="232">
        <f t="shared" si="21"/>
        <v>45.546790430000016</v>
      </c>
      <c r="CT28" s="232">
        <f t="shared" si="21"/>
        <v>65.88044465000003</v>
      </c>
      <c r="CU28" s="232">
        <f t="shared" si="21"/>
        <v>81.212585230002105</v>
      </c>
      <c r="CV28" s="232">
        <f t="shared" si="21"/>
        <v>65.067437960000007</v>
      </c>
      <c r="CW28" s="232">
        <f t="shared" si="21"/>
        <v>56.002336849999999</v>
      </c>
      <c r="CX28" s="232">
        <f t="shared" ref="CX28" si="22">CX21+CX22+CX23+CX26+CX27+CX24</f>
        <v>35.588583280000023</v>
      </c>
      <c r="CY28" s="232">
        <f>CY21+CY22+CY23+CY26+CY27+CY24</f>
        <v>72.171041710000054</v>
      </c>
      <c r="CZ28" s="232">
        <f>CZ21+CZ22+CZ23+CZ26+CZ27+CZ24</f>
        <v>49.277571940000001</v>
      </c>
      <c r="DA28" s="385"/>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row>
    <row r="29" spans="1:177" s="186" customFormat="1">
      <c r="A29" s="173" t="s">
        <v>188</v>
      </c>
      <c r="B29" s="174"/>
      <c r="C29" s="156">
        <f t="shared" ref="C29:BN29" si="23">C17+C20+C28</f>
        <v>8.4999999999999982</v>
      </c>
      <c r="D29" s="156">
        <f t="shared" si="23"/>
        <v>8.1000000000000014</v>
      </c>
      <c r="E29" s="156">
        <f t="shared" si="23"/>
        <v>13.999999999999998</v>
      </c>
      <c r="F29" s="156">
        <f t="shared" si="23"/>
        <v>12.500000000000004</v>
      </c>
      <c r="G29" s="156">
        <f t="shared" si="23"/>
        <v>12.2</v>
      </c>
      <c r="H29" s="156">
        <f t="shared" si="23"/>
        <v>12.4</v>
      </c>
      <c r="I29" s="156">
        <f t="shared" si="23"/>
        <v>15.099999999999998</v>
      </c>
      <c r="J29" s="156">
        <f t="shared" si="23"/>
        <v>13.100000000000001</v>
      </c>
      <c r="K29" s="156">
        <f t="shared" si="23"/>
        <v>12.428000000000001</v>
      </c>
      <c r="L29" s="156">
        <f t="shared" si="23"/>
        <v>15.994000000000002</v>
      </c>
      <c r="M29" s="156">
        <f t="shared" si="23"/>
        <v>14.209999999999997</v>
      </c>
      <c r="N29" s="156">
        <f t="shared" si="23"/>
        <v>17.909999999999997</v>
      </c>
      <c r="O29" s="156">
        <f t="shared" si="23"/>
        <v>18.91</v>
      </c>
      <c r="P29" s="156">
        <f t="shared" si="23"/>
        <v>22.548000000000002</v>
      </c>
      <c r="Q29" s="156">
        <f t="shared" si="23"/>
        <v>19.628999999999998</v>
      </c>
      <c r="R29" s="156">
        <f t="shared" si="23"/>
        <v>25.628999999999998</v>
      </c>
      <c r="S29" s="156">
        <f t="shared" si="23"/>
        <v>28.5</v>
      </c>
      <c r="T29" s="156">
        <f t="shared" si="23"/>
        <v>31.278000000000006</v>
      </c>
      <c r="U29" s="156">
        <f t="shared" si="23"/>
        <v>32.387999999999998</v>
      </c>
      <c r="V29" s="156">
        <f t="shared" si="23"/>
        <v>37.488</v>
      </c>
      <c r="W29" s="156">
        <f t="shared" si="23"/>
        <v>53.249999999999993</v>
      </c>
      <c r="X29" s="156">
        <f t="shared" si="23"/>
        <v>58.2</v>
      </c>
      <c r="Y29" s="156">
        <f t="shared" si="23"/>
        <v>43.054999999999993</v>
      </c>
      <c r="Z29" s="156">
        <f t="shared" si="23"/>
        <v>58.638000000000005</v>
      </c>
      <c r="AA29" s="156">
        <f t="shared" si="23"/>
        <v>64.025000000000006</v>
      </c>
      <c r="AB29" s="156">
        <f t="shared" si="23"/>
        <v>81.724999999999994</v>
      </c>
      <c r="AC29" s="156">
        <f t="shared" si="23"/>
        <v>69.99495499999999</v>
      </c>
      <c r="AD29" s="156">
        <f t="shared" si="23"/>
        <v>83.113649999999993</v>
      </c>
      <c r="AE29" s="156">
        <f t="shared" si="23"/>
        <v>72.339998999999992</v>
      </c>
      <c r="AF29" s="156">
        <f t="shared" si="23"/>
        <v>79.782620000000009</v>
      </c>
      <c r="AG29" s="156">
        <f t="shared" si="23"/>
        <v>63.141807199999995</v>
      </c>
      <c r="AH29" s="156">
        <f t="shared" si="23"/>
        <v>61.512710799999994</v>
      </c>
      <c r="AI29" s="156">
        <f t="shared" si="23"/>
        <v>49.313406999999991</v>
      </c>
      <c r="AJ29" s="156">
        <f t="shared" si="23"/>
        <v>49.577145720000004</v>
      </c>
      <c r="AK29" s="156">
        <f t="shared" si="23"/>
        <v>49.566623120000003</v>
      </c>
      <c r="AL29" s="156">
        <f t="shared" si="23"/>
        <v>60.55687314</v>
      </c>
      <c r="AM29" s="156">
        <f t="shared" si="23"/>
        <v>65.5</v>
      </c>
      <c r="AN29" s="156">
        <f t="shared" si="23"/>
        <v>71.862225999999993</v>
      </c>
      <c r="AO29" s="156">
        <f t="shared" si="23"/>
        <v>66.250926499999991</v>
      </c>
      <c r="AP29" s="156">
        <f t="shared" si="23"/>
        <v>80.243274479999997</v>
      </c>
      <c r="AQ29" s="156">
        <f t="shared" si="23"/>
        <v>92.560999999999993</v>
      </c>
      <c r="AR29" s="156">
        <f t="shared" si="23"/>
        <v>104.81100000000001</v>
      </c>
      <c r="AS29" s="156">
        <f t="shared" si="23"/>
        <v>91.987989970000001</v>
      </c>
      <c r="AT29" s="156">
        <f t="shared" si="23"/>
        <v>87.328229010000001</v>
      </c>
      <c r="AU29" s="156">
        <f t="shared" si="23"/>
        <v>91.09</v>
      </c>
      <c r="AV29" s="156">
        <f t="shared" si="23"/>
        <v>85.55</v>
      </c>
      <c r="AW29" s="156">
        <f t="shared" si="23"/>
        <v>75.415123480000005</v>
      </c>
      <c r="AX29" s="156">
        <f t="shared" si="23"/>
        <v>82.59094146999999</v>
      </c>
      <c r="AY29" s="156">
        <f t="shared" si="23"/>
        <v>81.092999999999989</v>
      </c>
      <c r="AZ29" s="156">
        <f t="shared" si="23"/>
        <v>81.525000000000006</v>
      </c>
      <c r="BA29" s="156">
        <f t="shared" si="23"/>
        <v>81.813639999999992</v>
      </c>
      <c r="BB29" s="156">
        <f t="shared" si="23"/>
        <v>90.821927000000002</v>
      </c>
      <c r="BC29" s="156">
        <f t="shared" si="23"/>
        <v>90.795182589999996</v>
      </c>
      <c r="BD29" s="156">
        <f t="shared" si="23"/>
        <v>99.484705599999984</v>
      </c>
      <c r="BE29" s="156">
        <f t="shared" si="23"/>
        <v>95.033647600000009</v>
      </c>
      <c r="BF29" s="156">
        <f t="shared" si="23"/>
        <v>107.03910991000001</v>
      </c>
      <c r="BG29" s="156">
        <f t="shared" si="23"/>
        <v>106.50999999999999</v>
      </c>
      <c r="BH29" s="156">
        <f t="shared" si="23"/>
        <v>117.76600000000001</v>
      </c>
      <c r="BI29" s="156">
        <f t="shared" si="23"/>
        <v>88.817999999999998</v>
      </c>
      <c r="BJ29" s="156">
        <f t="shared" si="23"/>
        <v>104.71700000000001</v>
      </c>
      <c r="BK29" s="156">
        <f t="shared" si="23"/>
        <v>83.615819270000131</v>
      </c>
      <c r="BL29" s="156">
        <f t="shared" si="23"/>
        <v>93.512488320000188</v>
      </c>
      <c r="BM29" s="156">
        <f t="shared" si="23"/>
        <v>82.477975710000038</v>
      </c>
      <c r="BN29" s="156">
        <f t="shared" si="23"/>
        <v>99.038613780000105</v>
      </c>
      <c r="BO29" s="156">
        <f t="shared" ref="BO29:CR29" si="24">BO17+BO20+BO28</f>
        <v>97.41542404000009</v>
      </c>
      <c r="BP29" s="156">
        <f t="shared" si="24"/>
        <v>109.31236954000018</v>
      </c>
      <c r="BQ29" s="156">
        <f t="shared" si="24"/>
        <v>101.85720621999999</v>
      </c>
      <c r="BR29" s="156">
        <f t="shared" si="24"/>
        <v>117.7343129600001</v>
      </c>
      <c r="BS29" s="156">
        <f t="shared" si="24"/>
        <v>116.39386839000012</v>
      </c>
      <c r="BT29" s="156">
        <f t="shared" si="24"/>
        <v>122.44262222</v>
      </c>
      <c r="BU29" s="156">
        <f t="shared" si="24"/>
        <v>123.83720436</v>
      </c>
      <c r="BV29" s="156">
        <f t="shared" si="24"/>
        <v>124.39726717000026</v>
      </c>
      <c r="BW29" s="156">
        <f t="shared" si="24"/>
        <v>123.77766644267629</v>
      </c>
      <c r="BX29" s="156">
        <f t="shared" si="24"/>
        <v>149.94472478177732</v>
      </c>
      <c r="BY29" s="156">
        <f t="shared" si="24"/>
        <v>154.43177150357516</v>
      </c>
      <c r="BZ29" s="156">
        <f t="shared" si="24"/>
        <v>174.78208591197125</v>
      </c>
      <c r="CA29" s="156">
        <f t="shared" si="24"/>
        <v>201.14580398715643</v>
      </c>
      <c r="CB29" s="156">
        <f t="shared" si="24"/>
        <v>185.03100464965371</v>
      </c>
      <c r="CC29" s="156">
        <f t="shared" si="24"/>
        <v>204.72367098048659</v>
      </c>
      <c r="CD29" s="156">
        <f t="shared" si="24"/>
        <v>300.64214277000013</v>
      </c>
      <c r="CE29" s="156">
        <f t="shared" si="24"/>
        <v>270.80789315680818</v>
      </c>
      <c r="CF29" s="156">
        <f t="shared" si="24"/>
        <v>291.17268382680822</v>
      </c>
      <c r="CG29" s="156">
        <f t="shared" si="24"/>
        <v>322.74727623680826</v>
      </c>
      <c r="CH29" s="156">
        <f t="shared" si="24"/>
        <v>335.28008815893611</v>
      </c>
      <c r="CI29" s="156">
        <f t="shared" si="24"/>
        <v>306.00521314000423</v>
      </c>
      <c r="CJ29" s="156">
        <f t="shared" si="24"/>
        <v>316.14467474999969</v>
      </c>
      <c r="CK29" s="156">
        <f t="shared" si="24"/>
        <v>443.89619323999966</v>
      </c>
      <c r="CL29" s="156">
        <f t="shared" si="24"/>
        <v>586.50952091000011</v>
      </c>
      <c r="CM29" s="156">
        <f t="shared" si="24"/>
        <v>556.67680235000057</v>
      </c>
      <c r="CN29" s="156">
        <f t="shared" si="24"/>
        <v>596.23405354000158</v>
      </c>
      <c r="CO29" s="156">
        <f t="shared" si="24"/>
        <v>620.89446906999967</v>
      </c>
      <c r="CP29" s="156">
        <f t="shared" si="24"/>
        <v>652.18134479000014</v>
      </c>
      <c r="CQ29" s="156">
        <f t="shared" si="24"/>
        <v>635.59041170000035</v>
      </c>
      <c r="CR29" s="330">
        <f t="shared" si="24"/>
        <v>616.67150563000007</v>
      </c>
      <c r="CS29" s="330">
        <f t="shared" ref="CS29:CX29" si="25">CS17+CS20+CS28</f>
        <v>627.23226980000049</v>
      </c>
      <c r="CT29" s="330">
        <f t="shared" si="25"/>
        <v>655.28373948000024</v>
      </c>
      <c r="CU29" s="330">
        <f t="shared" si="25"/>
        <v>654.99442577000241</v>
      </c>
      <c r="CV29" s="330">
        <f t="shared" si="25"/>
        <v>655.13055972000006</v>
      </c>
      <c r="CW29" s="330">
        <f t="shared" si="25"/>
        <v>661.22496171</v>
      </c>
      <c r="CX29" s="330">
        <f t="shared" si="25"/>
        <v>661.18460252999989</v>
      </c>
      <c r="CY29" s="330">
        <f>CY17+CY20+CY28</f>
        <v>700.44400049036767</v>
      </c>
      <c r="CZ29" s="330">
        <f>CZ17+CZ20+CZ28</f>
        <v>761.22727356999997</v>
      </c>
      <c r="DA29" s="385"/>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row>
    <row r="30" spans="1:177">
      <c r="A30" s="6"/>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4"/>
      <c r="AD30" s="15"/>
      <c r="AE30" s="15"/>
      <c r="AF30" s="15"/>
      <c r="AG30" s="15"/>
      <c r="AH30" s="15"/>
      <c r="AI30" s="15"/>
      <c r="AJ30" s="14"/>
      <c r="AK30" s="4"/>
      <c r="AL30" s="14"/>
      <c r="AM30" s="15"/>
      <c r="AN30" s="14"/>
      <c r="AO30" s="14"/>
      <c r="AP30" s="14"/>
      <c r="AQ30" s="14"/>
      <c r="AR30" s="14"/>
      <c r="AS30" s="4"/>
      <c r="AT30" s="15"/>
      <c r="AU30" s="4"/>
      <c r="AV30" s="14"/>
      <c r="AW30" s="14"/>
      <c r="AX30" s="14"/>
      <c r="AY30" s="14"/>
      <c r="AZ30" s="14"/>
      <c r="BA30" s="14"/>
      <c r="BB30" s="14"/>
      <c r="BC30" s="14"/>
      <c r="BD30" s="14"/>
      <c r="BE30" s="14"/>
      <c r="BF30" s="14"/>
      <c r="BG30" s="14"/>
      <c r="BH30" s="14"/>
      <c r="BI30" s="4"/>
      <c r="BJ30" s="14"/>
      <c r="BK30" s="14"/>
      <c r="BL30" s="14"/>
      <c r="BM30" s="14"/>
      <c r="BN30" s="14"/>
      <c r="BO30" s="14"/>
      <c r="BP30" s="4"/>
      <c r="BQ30" s="14"/>
      <c r="BR30" s="4"/>
      <c r="BS30" s="14"/>
      <c r="BT30" s="14"/>
      <c r="BU30" s="14"/>
      <c r="BV30" s="14"/>
      <c r="BW30" s="15"/>
      <c r="BX30" s="15"/>
      <c r="BY30" s="15"/>
      <c r="BZ30" s="14"/>
      <c r="CA30" s="14"/>
      <c r="CB30" s="14"/>
      <c r="CC30" s="14"/>
      <c r="CD30" s="14"/>
      <c r="CE30" s="14"/>
      <c r="CF30" s="14"/>
      <c r="CG30" s="14"/>
      <c r="CH30" s="14"/>
      <c r="CI30" s="14"/>
      <c r="CJ30" s="14"/>
      <c r="CK30" s="14"/>
      <c r="CL30" s="14"/>
      <c r="CM30" s="14"/>
      <c r="CN30" s="14"/>
      <c r="CO30" s="14"/>
      <c r="CP30" s="14"/>
      <c r="CQ30" s="14"/>
      <c r="CR30" s="15"/>
      <c r="CS30" s="15"/>
      <c r="CT30" s="15"/>
      <c r="CU30" s="15"/>
      <c r="CV30" s="15"/>
      <c r="CW30" s="15"/>
      <c r="CX30" s="15"/>
      <c r="CY30" s="15"/>
      <c r="DA30" s="385"/>
    </row>
    <row r="31" spans="1:177" s="185" customFormat="1">
      <c r="A31" s="5" t="s">
        <v>90</v>
      </c>
      <c r="B31" s="236">
        <v>8.5</v>
      </c>
      <c r="C31" s="38">
        <f>C14+C29</f>
        <v>21.6</v>
      </c>
      <c r="D31" s="38">
        <f t="shared" ref="D31:BO31" si="26">D14+D29</f>
        <v>16.5</v>
      </c>
      <c r="E31" s="38">
        <f t="shared" si="26"/>
        <v>21.599999999999998</v>
      </c>
      <c r="F31" s="38">
        <f t="shared" si="26"/>
        <v>35.200000000000003</v>
      </c>
      <c r="G31" s="38">
        <f t="shared" si="26"/>
        <v>29.7</v>
      </c>
      <c r="H31" s="38">
        <f t="shared" si="26"/>
        <v>24.6</v>
      </c>
      <c r="I31" s="38">
        <f t="shared" si="26"/>
        <v>30.2</v>
      </c>
      <c r="J31" s="38">
        <f t="shared" si="26"/>
        <v>38.1</v>
      </c>
      <c r="K31" s="38">
        <f t="shared" si="26"/>
        <v>28.928000000000001</v>
      </c>
      <c r="L31" s="38">
        <f t="shared" si="26"/>
        <v>33.494</v>
      </c>
      <c r="M31" s="38">
        <f t="shared" si="26"/>
        <v>40.709999999999994</v>
      </c>
      <c r="N31" s="38">
        <f t="shared" si="26"/>
        <v>46.41</v>
      </c>
      <c r="O31" s="38">
        <f t="shared" si="26"/>
        <v>65.41</v>
      </c>
      <c r="P31" s="38">
        <f t="shared" si="26"/>
        <v>49.347999999999999</v>
      </c>
      <c r="Q31" s="38">
        <f t="shared" si="26"/>
        <v>40.329000000000001</v>
      </c>
      <c r="R31" s="38">
        <f t="shared" si="26"/>
        <v>54.728999999999999</v>
      </c>
      <c r="S31" s="38">
        <f t="shared" si="26"/>
        <v>60.8</v>
      </c>
      <c r="T31" s="38">
        <f t="shared" si="26"/>
        <v>65.878</v>
      </c>
      <c r="U31" s="38">
        <f t="shared" si="26"/>
        <v>73.888000000000005</v>
      </c>
      <c r="V31" s="38">
        <f t="shared" si="26"/>
        <v>83.288000000000011</v>
      </c>
      <c r="W31" s="38">
        <f t="shared" si="26"/>
        <v>123.44999999999999</v>
      </c>
      <c r="X31" s="38">
        <f t="shared" si="26"/>
        <v>125.2</v>
      </c>
      <c r="Y31" s="38">
        <f t="shared" si="26"/>
        <v>86.554999999999993</v>
      </c>
      <c r="Z31" s="38">
        <f t="shared" si="26"/>
        <v>117.63800000000001</v>
      </c>
      <c r="AA31" s="38">
        <f t="shared" si="26"/>
        <v>135.32499999999999</v>
      </c>
      <c r="AB31" s="38">
        <f t="shared" si="26"/>
        <v>138.52499999999998</v>
      </c>
      <c r="AC31" s="38">
        <f t="shared" si="26"/>
        <v>130.50995499999999</v>
      </c>
      <c r="AD31" s="38">
        <f t="shared" si="26"/>
        <v>150.11365000000001</v>
      </c>
      <c r="AE31" s="38">
        <f t="shared" si="26"/>
        <v>136.349999</v>
      </c>
      <c r="AF31" s="38">
        <f t="shared" si="26"/>
        <v>129.70262000000002</v>
      </c>
      <c r="AG31" s="38">
        <f t="shared" si="26"/>
        <v>116.54180719999999</v>
      </c>
      <c r="AH31" s="38">
        <f t="shared" si="26"/>
        <v>123.51271079999999</v>
      </c>
      <c r="AI31" s="38">
        <f t="shared" si="26"/>
        <v>107.682407</v>
      </c>
      <c r="AJ31" s="38">
        <f t="shared" si="26"/>
        <v>131.57714572</v>
      </c>
      <c r="AK31" s="38">
        <f t="shared" si="26"/>
        <v>126.56662312</v>
      </c>
      <c r="AL31" s="38">
        <f t="shared" si="26"/>
        <v>143.05687313999999</v>
      </c>
      <c r="AM31" s="38">
        <f t="shared" si="26"/>
        <v>152.5</v>
      </c>
      <c r="AN31" s="38">
        <f t="shared" si="26"/>
        <v>158.86222599999999</v>
      </c>
      <c r="AO31" s="38">
        <f t="shared" si="26"/>
        <v>136.25092649999999</v>
      </c>
      <c r="AP31" s="38">
        <f t="shared" si="26"/>
        <v>165.14327448</v>
      </c>
      <c r="AQ31" s="38">
        <f t="shared" si="26"/>
        <v>180.06099999999998</v>
      </c>
      <c r="AR31" s="38">
        <f t="shared" si="26"/>
        <v>168.81100000000001</v>
      </c>
      <c r="AS31" s="38">
        <f t="shared" si="26"/>
        <v>178.98798997</v>
      </c>
      <c r="AT31" s="38">
        <f t="shared" si="26"/>
        <v>154.32822901</v>
      </c>
      <c r="AU31" s="38">
        <f t="shared" si="26"/>
        <v>161.09</v>
      </c>
      <c r="AV31" s="38">
        <f t="shared" si="26"/>
        <v>138.55000000000001</v>
      </c>
      <c r="AW31" s="38">
        <f t="shared" si="26"/>
        <v>122.41512348000001</v>
      </c>
      <c r="AX31" s="38">
        <f t="shared" si="26"/>
        <v>128.59094146999999</v>
      </c>
      <c r="AY31" s="38">
        <f t="shared" si="26"/>
        <v>145.09299999999999</v>
      </c>
      <c r="AZ31" s="38">
        <f t="shared" si="26"/>
        <v>132.52500000000001</v>
      </c>
      <c r="BA31" s="38">
        <f t="shared" si="26"/>
        <v>144.81363999999999</v>
      </c>
      <c r="BB31" s="38">
        <f t="shared" si="26"/>
        <v>157.82192700000002</v>
      </c>
      <c r="BC31" s="38">
        <f t="shared" si="26"/>
        <v>168.19518259</v>
      </c>
      <c r="BD31" s="38">
        <f t="shared" si="26"/>
        <v>160.2847056</v>
      </c>
      <c r="BE31" s="38">
        <f t="shared" si="26"/>
        <v>161.63364760000002</v>
      </c>
      <c r="BF31" s="38">
        <f t="shared" si="26"/>
        <v>187.93910991000001</v>
      </c>
      <c r="BG31" s="38">
        <f t="shared" si="26"/>
        <v>219.51</v>
      </c>
      <c r="BH31" s="38">
        <f t="shared" si="26"/>
        <v>225.76600000000002</v>
      </c>
      <c r="BI31" s="38">
        <f t="shared" si="26"/>
        <v>201.31799999999998</v>
      </c>
      <c r="BJ31" s="38">
        <f t="shared" si="26"/>
        <v>250.45600000000002</v>
      </c>
      <c r="BK31" s="38">
        <f>BK14+BK29</f>
        <v>224.1058192700001</v>
      </c>
      <c r="BL31" s="38">
        <f t="shared" si="26"/>
        <v>220.63248832000016</v>
      </c>
      <c r="BM31" s="38">
        <f t="shared" si="26"/>
        <v>218.68797571000005</v>
      </c>
      <c r="BN31" s="38">
        <f t="shared" si="26"/>
        <v>245.1986137800001</v>
      </c>
      <c r="BO31" s="38">
        <f t="shared" si="26"/>
        <v>244.51542404000011</v>
      </c>
      <c r="BP31" s="38">
        <f t="shared" ref="BP31:CP31" si="27">BP14+BP29</f>
        <v>233.56236954000016</v>
      </c>
      <c r="BQ31" s="38">
        <f t="shared" si="27"/>
        <v>226.67720621999999</v>
      </c>
      <c r="BR31" s="38">
        <f t="shared" si="27"/>
        <v>270.79231296000012</v>
      </c>
      <c r="BS31" s="38">
        <f t="shared" si="27"/>
        <v>271.31260383000011</v>
      </c>
      <c r="BT31" s="38">
        <f t="shared" si="27"/>
        <v>243.68287205000001</v>
      </c>
      <c r="BU31" s="38">
        <f t="shared" si="27"/>
        <v>267.09018759999998</v>
      </c>
      <c r="BV31" s="38">
        <f t="shared" si="27"/>
        <v>266.91209251000026</v>
      </c>
      <c r="BW31" s="38">
        <f t="shared" si="27"/>
        <v>267.65228842267618</v>
      </c>
      <c r="BX31" s="38">
        <f t="shared" si="27"/>
        <v>284.09902372177737</v>
      </c>
      <c r="BY31" s="38">
        <f t="shared" si="27"/>
        <v>313.0291910135752</v>
      </c>
      <c r="BZ31" s="38">
        <f t="shared" si="27"/>
        <v>328.66902587197126</v>
      </c>
      <c r="CA31" s="38">
        <f t="shared" si="27"/>
        <v>541.65480874608488</v>
      </c>
      <c r="CB31" s="38">
        <f t="shared" si="27"/>
        <v>525.64375321304442</v>
      </c>
      <c r="CC31" s="38">
        <f t="shared" si="27"/>
        <v>575.40008033387858</v>
      </c>
      <c r="CD31" s="38">
        <f t="shared" si="27"/>
        <v>706.08142697428821</v>
      </c>
      <c r="CE31" s="38">
        <f t="shared" si="27"/>
        <v>956.74708005237221</v>
      </c>
      <c r="CF31" s="38">
        <f t="shared" si="27"/>
        <v>753.56708560350023</v>
      </c>
      <c r="CG31" s="38">
        <f t="shared" si="27"/>
        <v>766.93415037350132</v>
      </c>
      <c r="CH31" s="38">
        <f t="shared" si="27"/>
        <v>824.21465660998808</v>
      </c>
      <c r="CI31" s="38">
        <f t="shared" si="27"/>
        <v>767.72190233000492</v>
      </c>
      <c r="CJ31" s="38">
        <f t="shared" si="27"/>
        <v>617.76460472000485</v>
      </c>
      <c r="CK31" s="38">
        <f t="shared" si="27"/>
        <v>740.29271769999991</v>
      </c>
      <c r="CL31" s="38">
        <f t="shared" si="27"/>
        <v>846.99004958000012</v>
      </c>
      <c r="CM31" s="38">
        <f t="shared" si="27"/>
        <v>868.03253173000064</v>
      </c>
      <c r="CN31" s="38">
        <f t="shared" si="27"/>
        <v>832.98367947000156</v>
      </c>
      <c r="CO31" s="38">
        <f t="shared" si="27"/>
        <v>853.78072631138275</v>
      </c>
      <c r="CP31" s="38">
        <f t="shared" si="27"/>
        <v>882.46743986000024</v>
      </c>
      <c r="CQ31" s="38">
        <f>CQ14+CQ29</f>
        <v>950.78294762000053</v>
      </c>
      <c r="CR31" s="252">
        <f t="shared" ref="CR31:CT31" si="28">CR14+CR29</f>
        <v>928.55009775250528</v>
      </c>
      <c r="CS31" s="252">
        <f t="shared" si="28"/>
        <v>958.73562818000028</v>
      </c>
      <c r="CT31" s="252">
        <f t="shared" si="28"/>
        <v>1061.8678665900002</v>
      </c>
      <c r="CU31" s="252">
        <f t="shared" ref="CU31:CV31" si="29">CU14+CU29</f>
        <v>1151.6179179900025</v>
      </c>
      <c r="CV31" s="252">
        <f t="shared" si="29"/>
        <v>1062.1277323200002</v>
      </c>
      <c r="CW31" s="252">
        <f t="shared" ref="CW31:CX31" si="30">CW14+CW29</f>
        <v>1142.2761558600007</v>
      </c>
      <c r="CX31" s="252">
        <f t="shared" si="30"/>
        <v>1138.5622129300004</v>
      </c>
      <c r="CY31" s="252">
        <f>CY14+CY29</f>
        <v>1256.7407005703676</v>
      </c>
      <c r="CZ31" s="252">
        <f>CZ14+CZ29</f>
        <v>1334.3755847700008</v>
      </c>
      <c r="DA31" s="385"/>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row>
    <row r="32" spans="1:177" s="238" customFormat="1">
      <c r="A32" s="237"/>
      <c r="C32" s="239"/>
      <c r="D32" s="239"/>
      <c r="E32" s="239"/>
      <c r="F32" s="239"/>
      <c r="G32" s="239"/>
      <c r="H32" s="239"/>
      <c r="I32" s="239"/>
      <c r="J32" s="239"/>
      <c r="K32" s="239"/>
      <c r="L32" s="239"/>
      <c r="M32" s="239"/>
      <c r="N32" s="239"/>
      <c r="O32" s="239"/>
      <c r="P32" s="239"/>
      <c r="Q32" s="239"/>
      <c r="R32" s="239"/>
      <c r="S32" s="239"/>
      <c r="T32" s="239"/>
      <c r="U32" s="239"/>
      <c r="V32" s="239"/>
      <c r="W32" s="239"/>
      <c r="X32" s="239"/>
      <c r="Y32" s="239"/>
      <c r="Z32" s="239"/>
      <c r="AA32" s="239"/>
      <c r="AB32" s="239"/>
      <c r="AC32" s="240"/>
      <c r="AD32" s="241"/>
      <c r="AE32" s="241"/>
      <c r="AF32" s="241"/>
      <c r="AG32" s="241"/>
      <c r="AH32" s="241"/>
      <c r="AI32" s="241"/>
      <c r="AJ32" s="239"/>
      <c r="AK32" s="240"/>
      <c r="AL32" s="239"/>
      <c r="AM32" s="241"/>
      <c r="AN32" s="239"/>
      <c r="AO32" s="239"/>
      <c r="AP32" s="239"/>
      <c r="AQ32" s="239"/>
      <c r="AR32" s="239"/>
      <c r="AS32" s="240"/>
      <c r="AT32" s="241"/>
      <c r="AU32" s="240"/>
      <c r="AV32" s="239"/>
      <c r="AW32" s="239"/>
      <c r="AX32" s="239"/>
      <c r="AY32" s="239"/>
      <c r="AZ32" s="239"/>
      <c r="BA32" s="239"/>
      <c r="BB32" s="239"/>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39"/>
      <c r="CG32" s="239"/>
      <c r="CH32" s="239"/>
      <c r="CI32" s="239"/>
      <c r="CJ32" s="239"/>
      <c r="CK32" s="239"/>
      <c r="CL32" s="239"/>
      <c r="CM32" s="239"/>
      <c r="CN32" s="239"/>
      <c r="CO32" s="239"/>
      <c r="CP32" s="239"/>
      <c r="CQ32" s="239"/>
      <c r="CR32" s="241"/>
      <c r="CS32" s="241"/>
      <c r="CT32" s="241"/>
      <c r="CU32" s="241"/>
      <c r="CV32" s="241"/>
      <c r="CW32" s="241"/>
      <c r="CX32" s="241"/>
      <c r="CY32" s="241"/>
      <c r="CZ32"/>
      <c r="DA32" s="385"/>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row>
    <row r="33" spans="1:177">
      <c r="A33" s="23" t="s">
        <v>113</v>
      </c>
      <c r="B33" s="245"/>
      <c r="C33" s="24">
        <v>-9.4553999999999991</v>
      </c>
      <c r="D33" s="24">
        <v>-8.218</v>
      </c>
      <c r="E33" s="24">
        <v>-8.7260000000000009</v>
      </c>
      <c r="F33" s="24">
        <v>-10.653</v>
      </c>
      <c r="G33" s="24">
        <v>-9.8759999999999994</v>
      </c>
      <c r="H33" s="24">
        <v>-9.1170000000000009</v>
      </c>
      <c r="I33" s="24">
        <v>-8.5009999999999994</v>
      </c>
      <c r="J33" s="24">
        <v>-10.151999999999999</v>
      </c>
      <c r="K33" s="24">
        <v>-10.052</v>
      </c>
      <c r="L33" s="24">
        <v>-9.4930000000000003</v>
      </c>
      <c r="M33" s="24">
        <v>-10.042</v>
      </c>
      <c r="N33" s="24">
        <v>-11.561</v>
      </c>
      <c r="O33" s="24">
        <v>-13.148</v>
      </c>
      <c r="P33" s="24">
        <v>-12.519</v>
      </c>
      <c r="Q33" s="24">
        <v>-10.627000000000001</v>
      </c>
      <c r="R33" s="24">
        <v>-11.394</v>
      </c>
      <c r="S33" s="24">
        <v>-13.106</v>
      </c>
      <c r="T33" s="24">
        <v>-15.670999999999999</v>
      </c>
      <c r="U33" s="24">
        <v>-14.82</v>
      </c>
      <c r="V33" s="24">
        <v>-15.315</v>
      </c>
      <c r="W33" s="24">
        <v>-23.504000000000001</v>
      </c>
      <c r="X33" s="24">
        <v>-24.283999999999999</v>
      </c>
      <c r="Y33" s="24">
        <v>-20.946000000000002</v>
      </c>
      <c r="Z33" s="24">
        <v>-27.225999999999999</v>
      </c>
      <c r="AA33" s="24">
        <v>-24.936345490000001</v>
      </c>
      <c r="AB33" s="24">
        <v>-31.730077229999996</v>
      </c>
      <c r="AC33" s="25">
        <v>-28.836217210000001</v>
      </c>
      <c r="AD33" s="25">
        <v>-33.936358859999999</v>
      </c>
      <c r="AE33" s="25">
        <v>-34.967885020000004</v>
      </c>
      <c r="AF33" s="25">
        <v>-39.156512759999998</v>
      </c>
      <c r="AG33" s="25">
        <v>-28.859226390000003</v>
      </c>
      <c r="AH33" s="25">
        <v>-34.501329899999995</v>
      </c>
      <c r="AI33" s="25">
        <v>-32.167816689999995</v>
      </c>
      <c r="AJ33" s="24">
        <v>-33.367163339999998</v>
      </c>
      <c r="AK33" s="229">
        <v>-26.951742070000002</v>
      </c>
      <c r="AL33" s="24">
        <v>-35.693997289999999</v>
      </c>
      <c r="AM33" s="25">
        <v>-37.78903369999999</v>
      </c>
      <c r="AN33" s="24">
        <v>-45.458932650000001</v>
      </c>
      <c r="AO33" s="24">
        <v>-36.273918429999995</v>
      </c>
      <c r="AP33" s="24">
        <v>-45.709419279999992</v>
      </c>
      <c r="AQ33" s="24">
        <v>-45.166457530000002</v>
      </c>
      <c r="AR33" s="24">
        <v>-50.787959459999996</v>
      </c>
      <c r="AS33" s="229">
        <v>-41.058650970000002</v>
      </c>
      <c r="AT33" s="25">
        <v>-51.767799359999998</v>
      </c>
      <c r="AU33" s="25">
        <v>-50.617339569999999</v>
      </c>
      <c r="AV33" s="24">
        <v>-55.452240249999988</v>
      </c>
      <c r="AW33" s="24">
        <v>-48.076709770000001</v>
      </c>
      <c r="AX33" s="24">
        <v>-52.757292109999995</v>
      </c>
      <c r="AY33" s="24">
        <v>-52.31</v>
      </c>
      <c r="AZ33" s="24">
        <v>-58.06</v>
      </c>
      <c r="BA33" s="24">
        <v>-43.44</v>
      </c>
      <c r="BB33" s="24">
        <v>-56.49</v>
      </c>
      <c r="BC33" s="24">
        <v>-57.85</v>
      </c>
      <c r="BD33" s="24">
        <v>-58.24</v>
      </c>
      <c r="BE33" s="24">
        <v>-50.74</v>
      </c>
      <c r="BF33" s="24">
        <v>-66.989999999999995</v>
      </c>
      <c r="BG33" s="24">
        <v>-64.319999999999993</v>
      </c>
      <c r="BH33" s="24">
        <v>-68.56</v>
      </c>
      <c r="BI33" s="244">
        <v>-58.29</v>
      </c>
      <c r="BJ33" s="167">
        <v>-75.010000000000005</v>
      </c>
      <c r="BK33" s="167">
        <v>-72.23</v>
      </c>
      <c r="BL33" s="167">
        <v>-73.62</v>
      </c>
      <c r="BM33" s="167">
        <v>-61.55</v>
      </c>
      <c r="BN33" s="24">
        <v>-83.05</v>
      </c>
      <c r="BO33" s="24">
        <v>-81.5</v>
      </c>
      <c r="BP33" s="229">
        <v>-86.71</v>
      </c>
      <c r="BQ33" s="24">
        <v>-73.52</v>
      </c>
      <c r="BR33" s="229">
        <v>-98.35</v>
      </c>
      <c r="BS33" s="24">
        <v>-90.43</v>
      </c>
      <c r="BT33" s="24">
        <v>-97.43</v>
      </c>
      <c r="BU33" s="24">
        <v>-82.713045910000005</v>
      </c>
      <c r="BV33" s="24">
        <v>-96.774449169999798</v>
      </c>
      <c r="BW33" s="25">
        <v>-102.69327952</v>
      </c>
      <c r="BX33" s="25">
        <v>-106.974156024796</v>
      </c>
      <c r="BY33" s="25">
        <v>-90.258016374796</v>
      </c>
      <c r="BZ33" s="24">
        <v>-114.530115964796</v>
      </c>
      <c r="CA33" s="24">
        <v>-111.201153415612</v>
      </c>
      <c r="CB33" s="24">
        <v>-120.151849935299</v>
      </c>
      <c r="CC33" s="24">
        <v>-102.78370459461037</v>
      </c>
      <c r="CD33" s="24">
        <v>-134.59832333461031</v>
      </c>
      <c r="CE33" s="24">
        <v>-136.68990085461039</v>
      </c>
      <c r="CF33" s="24">
        <v>-144.84547076086977</v>
      </c>
      <c r="CG33" s="24">
        <v>-124.59940354999999</v>
      </c>
      <c r="CH33" s="24">
        <v>-159.37314322999998</v>
      </c>
      <c r="CI33" s="24">
        <v>-159.40548350000012</v>
      </c>
      <c r="CJ33" s="24">
        <v>-169.65859503000001</v>
      </c>
      <c r="CK33" s="24">
        <v>-140.85876241</v>
      </c>
      <c r="CL33" s="24">
        <v>-166.2786981400001</v>
      </c>
      <c r="CM33" s="24">
        <v>-177.70549858000001</v>
      </c>
      <c r="CN33" s="24">
        <v>-183.1287878</v>
      </c>
      <c r="CO33" s="24">
        <v>-154.43655462000009</v>
      </c>
      <c r="CP33" s="24">
        <v>-188.73876162000002</v>
      </c>
      <c r="CQ33" s="24">
        <v>-191.41831690999999</v>
      </c>
      <c r="CR33" s="25">
        <v>-210.46024333000011</v>
      </c>
      <c r="CS33" s="25">
        <v>-179.0432788</v>
      </c>
      <c r="CT33" s="25">
        <v>-206.9636631299999</v>
      </c>
      <c r="CU33" s="25">
        <v>-198.18385507999997</v>
      </c>
      <c r="CV33" s="25">
        <v>-218.94828454000009</v>
      </c>
      <c r="CW33" s="25">
        <v>-174.71509946</v>
      </c>
      <c r="CX33" s="25">
        <v>-226.53833695</v>
      </c>
      <c r="CY33" s="25">
        <v>-225.96090163000011</v>
      </c>
      <c r="CZ33" s="25">
        <v>-249.50945696000002</v>
      </c>
      <c r="DA33" s="385"/>
    </row>
    <row r="34" spans="1:177">
      <c r="A34" s="18" t="s">
        <v>114</v>
      </c>
      <c r="B34" s="243"/>
      <c r="C34" s="19">
        <v>-1.2054</v>
      </c>
      <c r="D34" s="19">
        <v>-0.44500000000000001</v>
      </c>
      <c r="E34" s="19">
        <v>-0.57099999999999995</v>
      </c>
      <c r="F34" s="19">
        <v>-0.77</v>
      </c>
      <c r="G34" s="19">
        <v>-1.6619999999999999</v>
      </c>
      <c r="H34" s="19">
        <v>-1.3460000000000001</v>
      </c>
      <c r="I34" s="19">
        <v>-0.78600000000000003</v>
      </c>
      <c r="J34" s="19">
        <v>-1.448</v>
      </c>
      <c r="K34" s="19">
        <v>-0.68100000000000005</v>
      </c>
      <c r="L34" s="19">
        <v>-1.234</v>
      </c>
      <c r="M34" s="19">
        <v>-1.1830000000000001</v>
      </c>
      <c r="N34" s="19">
        <v>-2.407</v>
      </c>
      <c r="O34" s="19">
        <v>-1.52</v>
      </c>
      <c r="P34" s="19">
        <v>-1.345</v>
      </c>
      <c r="Q34" s="19">
        <v>-1.2749999999999999</v>
      </c>
      <c r="R34" s="19">
        <v>-5.9370000000000003</v>
      </c>
      <c r="S34" s="19">
        <v>-4.6630000000000003</v>
      </c>
      <c r="T34" s="19">
        <v>-3.984</v>
      </c>
      <c r="U34" s="19">
        <v>-2.1349999999999998</v>
      </c>
      <c r="V34" s="19">
        <v>-8.6379999999999999</v>
      </c>
      <c r="W34" s="19">
        <v>-6.5579999999999998</v>
      </c>
      <c r="X34" s="19">
        <v>-19.253</v>
      </c>
      <c r="Y34" s="19">
        <v>-3.9009999999999998</v>
      </c>
      <c r="Z34" s="19">
        <v>-13.025</v>
      </c>
      <c r="AA34" s="19">
        <v>-13.959121</v>
      </c>
      <c r="AB34" s="19">
        <v>-12.994894209999998</v>
      </c>
      <c r="AC34" s="20">
        <v>-8.8348889509999999</v>
      </c>
      <c r="AD34" s="20">
        <v>-13.610128000000001</v>
      </c>
      <c r="AE34" s="20">
        <v>-8.715088660000001</v>
      </c>
      <c r="AF34" s="20">
        <v>-8.5182092300000001</v>
      </c>
      <c r="AG34" s="20">
        <v>-4.2506760299999993</v>
      </c>
      <c r="AH34" s="20">
        <v>-9.7100998600000015</v>
      </c>
      <c r="AI34" s="20">
        <v>-3.7660376000000002</v>
      </c>
      <c r="AJ34" s="19">
        <v>-5.0135777400000006</v>
      </c>
      <c r="AK34" s="21">
        <v>-3.4405123899999999</v>
      </c>
      <c r="AL34" s="19">
        <v>-10.025521029999998</v>
      </c>
      <c r="AM34" s="20">
        <v>-4.5175557900000003</v>
      </c>
      <c r="AN34" s="19">
        <v>-6.1358294000000004</v>
      </c>
      <c r="AO34" s="19">
        <v>-3.1684481500000001</v>
      </c>
      <c r="AP34" s="19">
        <v>-9.5221199300000006</v>
      </c>
      <c r="AQ34" s="19">
        <v>-5.5154744299999994</v>
      </c>
      <c r="AR34" s="19">
        <v>-5.4550141199999995</v>
      </c>
      <c r="AS34" s="21">
        <v>-4.8543198400000005</v>
      </c>
      <c r="AT34" s="20">
        <v>-7.3775972699999999</v>
      </c>
      <c r="AU34" s="20">
        <v>-8.33672374</v>
      </c>
      <c r="AV34" s="19">
        <v>-4.2277786200000005</v>
      </c>
      <c r="AW34" s="19">
        <v>-2.4781237599999999</v>
      </c>
      <c r="AX34" s="19">
        <v>-5.9352575099999996</v>
      </c>
      <c r="AY34" s="19">
        <v>-4.08</v>
      </c>
      <c r="AZ34" s="19">
        <v>-4.16</v>
      </c>
      <c r="BA34" s="19">
        <v>-0.05</v>
      </c>
      <c r="BB34" s="19">
        <v>-6.72</v>
      </c>
      <c r="BC34" s="19">
        <v>-3.59</v>
      </c>
      <c r="BD34" s="19">
        <v>-4.91</v>
      </c>
      <c r="BE34" s="19">
        <v>-3.65</v>
      </c>
      <c r="BF34" s="19">
        <v>-7.42</v>
      </c>
      <c r="BG34" s="19">
        <v>-6.88</v>
      </c>
      <c r="BH34" s="19">
        <v>-3.71</v>
      </c>
      <c r="BI34" s="244">
        <v>-3.81</v>
      </c>
      <c r="BJ34" s="167">
        <v>-3.85</v>
      </c>
      <c r="BK34" s="167">
        <v>-4.8899999999999997</v>
      </c>
      <c r="BL34" s="167">
        <v>-3.99</v>
      </c>
      <c r="BM34" s="167">
        <v>-3.57</v>
      </c>
      <c r="BN34" s="24">
        <v>-9.2100000000000009</v>
      </c>
      <c r="BO34" s="24">
        <v>-4.4400000000000004</v>
      </c>
      <c r="BP34" s="229">
        <v>-2.35</v>
      </c>
      <c r="BQ34" s="24">
        <v>-3.64</v>
      </c>
      <c r="BR34" s="229">
        <v>-7.88</v>
      </c>
      <c r="BS34" s="24">
        <v>-4.9000000000000004</v>
      </c>
      <c r="BT34" s="24">
        <v>-3.22</v>
      </c>
      <c r="BU34" s="24">
        <v>-4.9390719500000007</v>
      </c>
      <c r="BV34" s="24">
        <v>-3.7968907399999998</v>
      </c>
      <c r="BW34" s="25">
        <v>-8.0003054800000015</v>
      </c>
      <c r="BX34" s="25">
        <v>-3.4519545900000002</v>
      </c>
      <c r="BY34" s="25">
        <v>-4.4543840000000001</v>
      </c>
      <c r="BZ34" s="24">
        <v>-2.6801876299999998</v>
      </c>
      <c r="CA34" s="24">
        <v>-7.9143789500000006</v>
      </c>
      <c r="CB34" s="24">
        <v>-2.2989963399999995</v>
      </c>
      <c r="CC34" s="24">
        <v>-6.7755518700000001</v>
      </c>
      <c r="CD34" s="24">
        <v>-4.8258804</v>
      </c>
      <c r="CE34" s="24">
        <v>-9.3247276600000006</v>
      </c>
      <c r="CF34" s="24">
        <v>-2.9984016918500802</v>
      </c>
      <c r="CG34" s="24">
        <v>-4.6520658327751194</v>
      </c>
      <c r="CH34" s="24">
        <v>-7.4316076627751189</v>
      </c>
      <c r="CI34" s="24">
        <v>-8.7619312427751197</v>
      </c>
      <c r="CJ34" s="24">
        <v>-4.6677253398245409</v>
      </c>
      <c r="CK34" s="24">
        <v>-7.7031923100000004</v>
      </c>
      <c r="CL34" s="24">
        <v>-6.9217887699999991</v>
      </c>
      <c r="CM34" s="24">
        <v>-10.656092839999999</v>
      </c>
      <c r="CN34" s="24">
        <v>-2.3320366899999998</v>
      </c>
      <c r="CO34" s="24">
        <v>-9.4693817199999994</v>
      </c>
      <c r="CP34" s="24">
        <v>-5.8146188199999997</v>
      </c>
      <c r="CQ34" s="24">
        <v>-9.5611993399999999</v>
      </c>
      <c r="CR34" s="25">
        <v>-3.82668498</v>
      </c>
      <c r="CS34" s="25">
        <v>-9.3035162299999996</v>
      </c>
      <c r="CT34" s="25">
        <v>-6.879567279999999</v>
      </c>
      <c r="CU34" s="25">
        <v>-11.932661980000001</v>
      </c>
      <c r="CV34" s="25">
        <v>-4.487888540000001</v>
      </c>
      <c r="CW34" s="25">
        <v>-12.25757877</v>
      </c>
      <c r="CX34" s="25">
        <v>-20.42233469</v>
      </c>
      <c r="CY34" s="25">
        <v>-12.743608500000001</v>
      </c>
      <c r="CZ34" s="25">
        <v>-6.8379188300000013</v>
      </c>
      <c r="DA34" s="385"/>
    </row>
    <row r="35" spans="1:177">
      <c r="A35" s="23" t="s">
        <v>248</v>
      </c>
      <c r="B35" s="245"/>
      <c r="C35" s="24">
        <v>-1.2890999999999999</v>
      </c>
      <c r="D35" s="24">
        <v>-1.3089999999999999</v>
      </c>
      <c r="E35" s="24">
        <v>-2.2269999999999999</v>
      </c>
      <c r="F35" s="24">
        <v>-2.802</v>
      </c>
      <c r="G35" s="24">
        <v>-2.7850000000000001</v>
      </c>
      <c r="H35" s="24">
        <v>-2.7360000000000002</v>
      </c>
      <c r="I35" s="24">
        <v>-2.7549999999999999</v>
      </c>
      <c r="J35" s="24">
        <v>-2.7130000000000001</v>
      </c>
      <c r="K35" s="24">
        <v>-1.968</v>
      </c>
      <c r="L35" s="24">
        <v>-1.393</v>
      </c>
      <c r="M35" s="24">
        <v>-1.222</v>
      </c>
      <c r="N35" s="24">
        <v>-1.1819999999999999</v>
      </c>
      <c r="O35" s="24">
        <v>-0.88100000000000001</v>
      </c>
      <c r="P35" s="24">
        <v>-0.92500000000000004</v>
      </c>
      <c r="Q35" s="24">
        <v>-1.2210000000000001</v>
      </c>
      <c r="R35" s="24">
        <v>-1.385</v>
      </c>
      <c r="S35" s="24">
        <v>-1.4670000000000001</v>
      </c>
      <c r="T35" s="24">
        <v>-1.538</v>
      </c>
      <c r="U35" s="24">
        <v>-1.573</v>
      </c>
      <c r="V35" s="24">
        <v>-1.73</v>
      </c>
      <c r="W35" s="24">
        <v>-1.8280000000000001</v>
      </c>
      <c r="X35" s="24">
        <v>-2.0640000000000001</v>
      </c>
      <c r="Y35" s="24">
        <v>-2.1309999999999998</v>
      </c>
      <c r="Z35" s="24">
        <v>-2.1469999999999998</v>
      </c>
      <c r="AA35" s="24">
        <v>-2.2377362999999999</v>
      </c>
      <c r="AB35" s="24">
        <v>-2.4655612899999997</v>
      </c>
      <c r="AC35" s="25">
        <v>-2.5977095000000001</v>
      </c>
      <c r="AD35" s="25">
        <v>-2.4160367100000002</v>
      </c>
      <c r="AE35" s="25">
        <v>-2.9302529999999996</v>
      </c>
      <c r="AF35" s="25">
        <v>-3.2562529999999996</v>
      </c>
      <c r="AG35" s="25">
        <v>-3.2027529999999995</v>
      </c>
      <c r="AH35" s="25">
        <v>-2.9482544035</v>
      </c>
      <c r="AI35" s="25">
        <v>-2.3620192458330003</v>
      </c>
      <c r="AJ35" s="24">
        <v>-2.1827620525000002</v>
      </c>
      <c r="AK35" s="229">
        <v>-1.9466840599999999</v>
      </c>
      <c r="AL35" s="24">
        <v>-1.6257522499999999</v>
      </c>
      <c r="AM35" s="25">
        <v>-2.5344484499999997</v>
      </c>
      <c r="AN35" s="24">
        <v>-2.6600297300000002</v>
      </c>
      <c r="AO35" s="24">
        <v>-2.951571659107</v>
      </c>
      <c r="AP35" s="24">
        <v>-3.01854741</v>
      </c>
      <c r="AQ35" s="24">
        <v>-2.1504830400000001</v>
      </c>
      <c r="AR35" s="24">
        <v>-2.5023757500000001</v>
      </c>
      <c r="AS35" s="229">
        <v>-3.3376217000000001</v>
      </c>
      <c r="AT35" s="25">
        <v>-3.3182782500000001</v>
      </c>
      <c r="AU35" s="25">
        <v>-3.3078340699999997</v>
      </c>
      <c r="AV35" s="24">
        <v>-3.24950136</v>
      </c>
      <c r="AW35" s="24">
        <v>-3.2588243800000001</v>
      </c>
      <c r="AX35" s="24">
        <v>-3.2268160699999999</v>
      </c>
      <c r="AY35" s="24">
        <v>-3.02</v>
      </c>
      <c r="AZ35" s="24">
        <v>-2.63</v>
      </c>
      <c r="BA35" s="24">
        <v>-2.2999999999999998</v>
      </c>
      <c r="BB35" s="24">
        <v>-2.16</v>
      </c>
      <c r="BC35" s="24">
        <v>-2.09</v>
      </c>
      <c r="BD35" s="24">
        <v>-1.82</v>
      </c>
      <c r="BE35" s="24">
        <v>-1.91</v>
      </c>
      <c r="BF35" s="24">
        <v>-1.64</v>
      </c>
      <c r="BG35" s="24">
        <v>-1.93</v>
      </c>
      <c r="BH35" s="24">
        <v>-2.0299999999999998</v>
      </c>
      <c r="BI35" s="244">
        <v>-2.08</v>
      </c>
      <c r="BJ35" s="167">
        <v>-2.1800000000000002</v>
      </c>
      <c r="BK35" s="167">
        <v>-2.3199999999999998</v>
      </c>
      <c r="BL35" s="167">
        <v>-1.97</v>
      </c>
      <c r="BM35" s="167">
        <v>-1.82</v>
      </c>
      <c r="BN35" s="24">
        <v>-1.95</v>
      </c>
      <c r="BO35" s="24">
        <v>-1.97</v>
      </c>
      <c r="BP35" s="229">
        <v>-2.04</v>
      </c>
      <c r="BQ35" s="24">
        <v>-5.12</v>
      </c>
      <c r="BR35" s="229">
        <v>-2.98</v>
      </c>
      <c r="BS35" s="24">
        <v>-4.71</v>
      </c>
      <c r="BT35" s="24">
        <v>-4.84</v>
      </c>
      <c r="BU35" s="24">
        <v>-4.9312829600000168</v>
      </c>
      <c r="BV35" s="24">
        <v>-5.1745254200000099</v>
      </c>
      <c r="BW35" s="25">
        <v>-13.607147269999999</v>
      </c>
      <c r="BX35" s="25">
        <v>-13.67679959</v>
      </c>
      <c r="BY35" s="25">
        <v>-13.597490029999982</v>
      </c>
      <c r="BZ35" s="24">
        <v>-22.243801259999898</v>
      </c>
      <c r="CA35" s="24">
        <v>-14.416619379999998</v>
      </c>
      <c r="CB35" s="24">
        <v>-16.65098084000001</v>
      </c>
      <c r="CC35" s="24">
        <v>-19.10120796</v>
      </c>
      <c r="CD35" s="24">
        <v>-34.020662540000011</v>
      </c>
      <c r="CE35" s="24">
        <v>-16.981514320000027</v>
      </c>
      <c r="CF35" s="24">
        <v>-17.295003320000028</v>
      </c>
      <c r="CG35" s="24">
        <v>-17.710889219999991</v>
      </c>
      <c r="CH35" s="24">
        <v>-17.864926560000292</v>
      </c>
      <c r="CI35" s="24">
        <v>-17.58005971000004</v>
      </c>
      <c r="CJ35" s="24">
        <v>-20.70070782000008</v>
      </c>
      <c r="CK35" s="24">
        <v>-21.35757962000006</v>
      </c>
      <c r="CL35" s="24">
        <v>-21.13096375000007</v>
      </c>
      <c r="CM35" s="24">
        <v>-21.890152060000041</v>
      </c>
      <c r="CN35" s="24">
        <v>-22.044002229999929</v>
      </c>
      <c r="CO35" s="24">
        <v>-21.854449890000009</v>
      </c>
      <c r="CP35" s="24">
        <v>-22.59851288000003</v>
      </c>
      <c r="CQ35" s="24">
        <v>-22.1253232</v>
      </c>
      <c r="CR35" s="25">
        <v>-22.9799008399999</v>
      </c>
      <c r="CS35" s="25">
        <v>-23.60088476</v>
      </c>
      <c r="CT35" s="25">
        <v>-23.71562943999988</v>
      </c>
      <c r="CU35" s="25">
        <v>-23.627997499999829</v>
      </c>
      <c r="CV35" s="25">
        <v>-23.566264510000028</v>
      </c>
      <c r="CW35" s="25">
        <v>-24.47827021000003</v>
      </c>
      <c r="CX35" s="25">
        <v>-24.089994799999928</v>
      </c>
      <c r="CY35" s="25">
        <v>-24.76454251999991</v>
      </c>
      <c r="CZ35" s="25">
        <v>-25.264053020000091</v>
      </c>
      <c r="DA35" s="385"/>
    </row>
    <row r="36" spans="1:177">
      <c r="A36" s="44" t="s">
        <v>115</v>
      </c>
      <c r="B36" s="246"/>
      <c r="C36" s="35">
        <v>-10.619399999999999</v>
      </c>
      <c r="D36" s="35">
        <v>-8.6910000000000007</v>
      </c>
      <c r="E36" s="35">
        <v>-9.0950000000000006</v>
      </c>
      <c r="F36" s="35">
        <v>-9.4309999999999992</v>
      </c>
      <c r="G36" s="35">
        <v>-12.93</v>
      </c>
      <c r="H36" s="35">
        <v>-10.696999999999999</v>
      </c>
      <c r="I36" s="35">
        <v>-9.9710000000000001</v>
      </c>
      <c r="J36" s="35">
        <v>-8.1489999999999991</v>
      </c>
      <c r="K36" s="35">
        <v>-10.156000000000001</v>
      </c>
      <c r="L36" s="35">
        <v>-9.1440000000000001</v>
      </c>
      <c r="M36" s="35">
        <v>-8.3469999999999995</v>
      </c>
      <c r="N36" s="35">
        <v>-10.602</v>
      </c>
      <c r="O36" s="35">
        <v>-12.125999999999999</v>
      </c>
      <c r="P36" s="35">
        <v>-10.391999999999999</v>
      </c>
      <c r="Q36" s="35">
        <v>-10.487</v>
      </c>
      <c r="R36" s="35">
        <v>-13.496</v>
      </c>
      <c r="S36" s="35">
        <v>-13.998999999999999</v>
      </c>
      <c r="T36" s="35">
        <v>-13.444999999999999</v>
      </c>
      <c r="U36" s="35">
        <v>-12.101999999999999</v>
      </c>
      <c r="V36" s="35">
        <v>-13.048</v>
      </c>
      <c r="W36" s="35">
        <v>-15.643000000000001</v>
      </c>
      <c r="X36" s="35">
        <v>-17.521000000000001</v>
      </c>
      <c r="Y36" s="35">
        <v>-13.163</v>
      </c>
      <c r="Z36" s="35">
        <v>-15.782</v>
      </c>
      <c r="AA36" s="35">
        <v>-17.098485050000001</v>
      </c>
      <c r="AB36" s="35">
        <v>-17.648598230000005</v>
      </c>
      <c r="AC36" s="45">
        <v>-14.450039440000001</v>
      </c>
      <c r="AD36" s="45">
        <v>-18.869346570000001</v>
      </c>
      <c r="AE36" s="45">
        <v>-20.923743119999997</v>
      </c>
      <c r="AF36" s="45">
        <v>-19.459680469999999</v>
      </c>
      <c r="AG36" s="45">
        <v>-18.89468798</v>
      </c>
      <c r="AH36" s="45">
        <v>-26.3158727</v>
      </c>
      <c r="AI36" s="45">
        <v>-15.990159869999999</v>
      </c>
      <c r="AJ36" s="35">
        <v>-18.962025559999997</v>
      </c>
      <c r="AK36" s="247">
        <v>-17.587366170000003</v>
      </c>
      <c r="AL36" s="35">
        <v>-17.799392059999999</v>
      </c>
      <c r="AM36" s="45">
        <v>-18.573356230000005</v>
      </c>
      <c r="AN36" s="35">
        <v>-22.077792730000002</v>
      </c>
      <c r="AO36" s="35">
        <v>-20.20397569</v>
      </c>
      <c r="AP36" s="35">
        <v>-21.958215950000003</v>
      </c>
      <c r="AQ36" s="35">
        <v>-21.056616979999998</v>
      </c>
      <c r="AR36" s="35">
        <v>-35.669498160000003</v>
      </c>
      <c r="AS36" s="247">
        <v>-26.935010719999994</v>
      </c>
      <c r="AT36" s="45">
        <v>-29.562849320000002</v>
      </c>
      <c r="AU36" s="45">
        <v>-26.609023619999999</v>
      </c>
      <c r="AV36" s="35">
        <v>-27.006883284285998</v>
      </c>
      <c r="AW36" s="35">
        <v>-25.982427078574997</v>
      </c>
      <c r="AX36" s="35">
        <v>-29.159144696875003</v>
      </c>
      <c r="AY36" s="35">
        <v>-32.159999999999997</v>
      </c>
      <c r="AZ36" s="35">
        <v>-31.76</v>
      </c>
      <c r="BA36" s="35">
        <v>-26.37</v>
      </c>
      <c r="BB36" s="35">
        <v>-27.23</v>
      </c>
      <c r="BC36" s="35">
        <v>-28.61</v>
      </c>
      <c r="BD36" s="35">
        <v>-28.3</v>
      </c>
      <c r="BE36" s="35">
        <v>-34.26</v>
      </c>
      <c r="BF36" s="35">
        <v>-30.72</v>
      </c>
      <c r="BG36" s="35">
        <v>-31.23</v>
      </c>
      <c r="BH36" s="35">
        <v>-29.56</v>
      </c>
      <c r="BI36" s="35">
        <v>-28.71</v>
      </c>
      <c r="BJ36" s="248">
        <v>-28.86</v>
      </c>
      <c r="BK36" s="248">
        <v>-30</v>
      </c>
      <c r="BL36" s="248">
        <v>-29.7</v>
      </c>
      <c r="BM36" s="248">
        <v>-29.4</v>
      </c>
      <c r="BN36" s="35">
        <v>-33.979999999999997</v>
      </c>
      <c r="BO36" s="35">
        <v>-36.18</v>
      </c>
      <c r="BP36" s="247">
        <v>-39.409999999999997</v>
      </c>
      <c r="BQ36" s="35">
        <v>-40.700000000000003</v>
      </c>
      <c r="BR36" s="247">
        <v>-48.06</v>
      </c>
      <c r="BS36" s="35">
        <v>-52.11</v>
      </c>
      <c r="BT36" s="35">
        <v>-47.57</v>
      </c>
      <c r="BU36" s="35">
        <v>-41.972759501338601</v>
      </c>
      <c r="BV36" s="35">
        <f>-48.7882061959564-35</f>
        <v>-83.788206195956406</v>
      </c>
      <c r="BW36" s="45">
        <v>-39.940693621883</v>
      </c>
      <c r="BX36" s="45">
        <v>-41.693411318636898</v>
      </c>
      <c r="BY36" s="45">
        <v>-40.099704216201197</v>
      </c>
      <c r="BZ36" s="35">
        <v>-47.620648415337499</v>
      </c>
      <c r="CA36" s="35">
        <v>-45.357766575627899</v>
      </c>
      <c r="CB36" s="35">
        <v>-46.285201788672204</v>
      </c>
      <c r="CC36" s="35">
        <v>-48.528738403329569</v>
      </c>
      <c r="CD36" s="35">
        <v>-47.681831851392104</v>
      </c>
      <c r="CE36" s="35">
        <v>-39.444136012636108</v>
      </c>
      <c r="CF36" s="35">
        <v>-51.218446348333813</v>
      </c>
      <c r="CG36" s="35">
        <v>-45.499264413445488</v>
      </c>
      <c r="CH36" s="35">
        <v>-68.109803785391094</v>
      </c>
      <c r="CI36" s="35">
        <v>-62.76091879678539</v>
      </c>
      <c r="CJ36" s="35">
        <v>-76.876159521863698</v>
      </c>
      <c r="CK36" s="35">
        <v>-67.835642528080001</v>
      </c>
      <c r="CL36" s="35">
        <v>-78.942000018079966</v>
      </c>
      <c r="CM36" s="35">
        <v>-78.97064349558002</v>
      </c>
      <c r="CN36" s="35">
        <v>-79.776767915579981</v>
      </c>
      <c r="CO36" s="35">
        <v>-79.936578036962999</v>
      </c>
      <c r="CP36" s="35">
        <v>-89.117122655579962</v>
      </c>
      <c r="CQ36" s="35">
        <v>-80.134137890000019</v>
      </c>
      <c r="CR36" s="45">
        <v>-103.63068563000002</v>
      </c>
      <c r="CS36" s="45">
        <v>-88.145324830000007</v>
      </c>
      <c r="CT36" s="45">
        <v>-97.860944959999983</v>
      </c>
      <c r="CU36" s="45">
        <v>-99.719315420000001</v>
      </c>
      <c r="CV36" s="45">
        <v>-106.47551996999998</v>
      </c>
      <c r="CW36" s="45">
        <v>-112.77784658000003</v>
      </c>
      <c r="CX36" s="45">
        <v>-130.78973388999998</v>
      </c>
      <c r="CY36" s="45">
        <v>-113.77555854999999</v>
      </c>
      <c r="CZ36" s="45">
        <v>-123.96906516999999</v>
      </c>
      <c r="DA36" s="385"/>
    </row>
    <row r="37" spans="1:177" s="185" customFormat="1">
      <c r="A37" s="36" t="s">
        <v>192</v>
      </c>
      <c r="B37" s="249"/>
      <c r="C37" s="37">
        <f t="shared" ref="C37:BJ37" si="31">SUM(C33:C36)</f>
        <v>-22.569299999999998</v>
      </c>
      <c r="D37" s="37">
        <f t="shared" si="31"/>
        <v>-18.663</v>
      </c>
      <c r="E37" s="37">
        <f t="shared" si="31"/>
        <v>-20.619</v>
      </c>
      <c r="F37" s="37">
        <f t="shared" si="31"/>
        <v>-23.655999999999999</v>
      </c>
      <c r="G37" s="37">
        <f t="shared" si="31"/>
        <v>-27.253</v>
      </c>
      <c r="H37" s="37">
        <f t="shared" si="31"/>
        <v>-23.896000000000001</v>
      </c>
      <c r="I37" s="37">
        <f t="shared" si="31"/>
        <v>-22.012999999999998</v>
      </c>
      <c r="J37" s="37">
        <f t="shared" si="31"/>
        <v>-22.461999999999996</v>
      </c>
      <c r="K37" s="37">
        <f t="shared" si="31"/>
        <v>-22.856999999999999</v>
      </c>
      <c r="L37" s="37">
        <f t="shared" si="31"/>
        <v>-21.264000000000003</v>
      </c>
      <c r="M37" s="37">
        <f t="shared" si="31"/>
        <v>-20.793999999999997</v>
      </c>
      <c r="N37" s="37">
        <f t="shared" si="31"/>
        <v>-25.752000000000002</v>
      </c>
      <c r="O37" s="37">
        <f t="shared" si="31"/>
        <v>-27.674999999999997</v>
      </c>
      <c r="P37" s="37">
        <f t="shared" si="31"/>
        <v>-25.181000000000001</v>
      </c>
      <c r="Q37" s="37">
        <f t="shared" si="31"/>
        <v>-23.61</v>
      </c>
      <c r="R37" s="37">
        <f t="shared" si="31"/>
        <v>-32.212000000000003</v>
      </c>
      <c r="S37" s="37">
        <f t="shared" si="31"/>
        <v>-33.234999999999999</v>
      </c>
      <c r="T37" s="37">
        <f t="shared" si="31"/>
        <v>-34.637999999999998</v>
      </c>
      <c r="U37" s="37">
        <f t="shared" si="31"/>
        <v>-30.629999999999995</v>
      </c>
      <c r="V37" s="37">
        <f t="shared" si="31"/>
        <v>-38.731000000000002</v>
      </c>
      <c r="W37" s="37">
        <f t="shared" si="31"/>
        <v>-47.533000000000001</v>
      </c>
      <c r="X37" s="37">
        <f t="shared" si="31"/>
        <v>-63.122</v>
      </c>
      <c r="Y37" s="37">
        <f t="shared" si="31"/>
        <v>-40.141000000000005</v>
      </c>
      <c r="Z37" s="37">
        <f t="shared" si="31"/>
        <v>-58.179999999999993</v>
      </c>
      <c r="AA37" s="37">
        <f t="shared" si="31"/>
        <v>-58.231687840000006</v>
      </c>
      <c r="AB37" s="37">
        <f t="shared" si="31"/>
        <v>-64.839130959999991</v>
      </c>
      <c r="AC37" s="250">
        <f t="shared" si="31"/>
        <v>-54.718855101000003</v>
      </c>
      <c r="AD37" s="39">
        <f t="shared" si="31"/>
        <v>-68.831870140000007</v>
      </c>
      <c r="AE37" s="39">
        <f t="shared" si="31"/>
        <v>-67.536969800000008</v>
      </c>
      <c r="AF37" s="39">
        <f t="shared" si="31"/>
        <v>-70.390655459999991</v>
      </c>
      <c r="AG37" s="39">
        <f t="shared" si="31"/>
        <v>-55.207343400000006</v>
      </c>
      <c r="AH37" s="39">
        <f t="shared" si="31"/>
        <v>-73.475556863500003</v>
      </c>
      <c r="AI37" s="39">
        <f t="shared" si="31"/>
        <v>-54.286033405832995</v>
      </c>
      <c r="AJ37" s="37">
        <f t="shared" si="31"/>
        <v>-59.525528692500004</v>
      </c>
      <c r="AK37" s="39">
        <f t="shared" si="31"/>
        <v>-49.926304690000002</v>
      </c>
      <c r="AL37" s="37">
        <f t="shared" si="31"/>
        <v>-65.144662629999999</v>
      </c>
      <c r="AM37" s="39">
        <f t="shared" si="31"/>
        <v>-63.414394169999994</v>
      </c>
      <c r="AN37" s="37">
        <f t="shared" si="31"/>
        <v>-76.332584510000004</v>
      </c>
      <c r="AO37" s="37">
        <f t="shared" si="31"/>
        <v>-62.597913929107001</v>
      </c>
      <c r="AP37" s="37">
        <f t="shared" si="31"/>
        <v>-80.208302570000001</v>
      </c>
      <c r="AQ37" s="37">
        <f t="shared" si="31"/>
        <v>-73.889031979999999</v>
      </c>
      <c r="AR37" s="37">
        <f t="shared" si="31"/>
        <v>-94.41484749</v>
      </c>
      <c r="AS37" s="250">
        <f t="shared" si="31"/>
        <v>-76.185603229999998</v>
      </c>
      <c r="AT37" s="39">
        <f t="shared" si="31"/>
        <v>-92.026524199999997</v>
      </c>
      <c r="AU37" s="39">
        <f t="shared" si="31"/>
        <v>-88.870920999999996</v>
      </c>
      <c r="AV37" s="37">
        <f t="shared" si="31"/>
        <v>-89.936403514285985</v>
      </c>
      <c r="AW37" s="37">
        <f t="shared" si="31"/>
        <v>-79.796084988575004</v>
      </c>
      <c r="AX37" s="37">
        <f t="shared" si="31"/>
        <v>-91.078510386874996</v>
      </c>
      <c r="AY37" s="37">
        <f t="shared" si="31"/>
        <v>-91.57</v>
      </c>
      <c r="AZ37" s="37">
        <f t="shared" si="31"/>
        <v>-96.61</v>
      </c>
      <c r="BA37" s="37">
        <f t="shared" si="31"/>
        <v>-72.16</v>
      </c>
      <c r="BB37" s="37">
        <f t="shared" si="31"/>
        <v>-92.600000000000009</v>
      </c>
      <c r="BC37" s="37">
        <f t="shared" si="31"/>
        <v>-92.14</v>
      </c>
      <c r="BD37" s="37">
        <f t="shared" si="31"/>
        <v>-93.27</v>
      </c>
      <c r="BE37" s="37">
        <f t="shared" si="31"/>
        <v>-90.56</v>
      </c>
      <c r="BF37" s="37">
        <f t="shared" si="31"/>
        <v>-106.77</v>
      </c>
      <c r="BG37" s="37">
        <f t="shared" si="31"/>
        <v>-104.36</v>
      </c>
      <c r="BH37" s="37">
        <f t="shared" si="31"/>
        <v>-103.86</v>
      </c>
      <c r="BI37" s="38">
        <f t="shared" si="31"/>
        <v>-92.890000000000015</v>
      </c>
      <c r="BJ37" s="47">
        <f t="shared" si="31"/>
        <v>-109.9</v>
      </c>
      <c r="BK37" s="47">
        <v>-109.4</v>
      </c>
      <c r="BL37" s="47">
        <f>SUM(BL33:BL36)</f>
        <v>-109.28</v>
      </c>
      <c r="BM37" s="47">
        <f>SUM(BM33:BM36)</f>
        <v>-96.339999999999975</v>
      </c>
      <c r="BN37" s="37">
        <v>-128.19999999999999</v>
      </c>
      <c r="BO37" s="37">
        <v>-124.1</v>
      </c>
      <c r="BP37" s="250">
        <v>-130.51</v>
      </c>
      <c r="BQ37" s="37">
        <v>-122.97499999999999</v>
      </c>
      <c r="BR37" s="250">
        <v>-157.26</v>
      </c>
      <c r="BS37" s="37">
        <v>-152.15600000000001</v>
      </c>
      <c r="BT37" s="37">
        <f t="shared" ref="BT37:CQ37" si="32">SUM(BT33:BT36)</f>
        <v>-153.06</v>
      </c>
      <c r="BU37" s="37">
        <f t="shared" si="32"/>
        <v>-134.55616032133861</v>
      </c>
      <c r="BV37" s="37">
        <f t="shared" si="32"/>
        <v>-189.53407152595622</v>
      </c>
      <c r="BW37" s="39">
        <f t="shared" si="32"/>
        <v>-164.24142589188301</v>
      </c>
      <c r="BX37" s="39">
        <f t="shared" si="32"/>
        <v>-165.79632152343291</v>
      </c>
      <c r="BY37" s="39">
        <f t="shared" si="32"/>
        <v>-148.40959462099718</v>
      </c>
      <c r="BZ37" s="37">
        <f t="shared" si="32"/>
        <v>-187.07475327013339</v>
      </c>
      <c r="CA37" s="37">
        <f t="shared" si="32"/>
        <v>-178.88991832123989</v>
      </c>
      <c r="CB37" s="37">
        <f t="shared" si="32"/>
        <v>-185.38702890397121</v>
      </c>
      <c r="CC37" s="37">
        <f t="shared" si="32"/>
        <v>-177.18920282793994</v>
      </c>
      <c r="CD37" s="37">
        <f t="shared" si="32"/>
        <v>-221.12669812600242</v>
      </c>
      <c r="CE37" s="37">
        <f t="shared" si="32"/>
        <v>-202.44027884724653</v>
      </c>
      <c r="CF37" s="37">
        <f t="shared" si="32"/>
        <v>-216.3573221210537</v>
      </c>
      <c r="CG37" s="37">
        <f t="shared" si="32"/>
        <v>-192.46162301622059</v>
      </c>
      <c r="CH37" s="37">
        <f t="shared" si="32"/>
        <v>-252.77948123816651</v>
      </c>
      <c r="CI37" s="37">
        <f t="shared" si="32"/>
        <v>-248.50839324956064</v>
      </c>
      <c r="CJ37" s="37">
        <f t="shared" si="32"/>
        <v>-271.9031877116883</v>
      </c>
      <c r="CK37" s="37">
        <f t="shared" si="32"/>
        <v>-237.75517686808004</v>
      </c>
      <c r="CL37" s="37">
        <f t="shared" si="32"/>
        <v>-273.27345067808017</v>
      </c>
      <c r="CM37" s="37">
        <f t="shared" si="32"/>
        <v>-289.22238697558009</v>
      </c>
      <c r="CN37" s="37">
        <f t="shared" si="32"/>
        <v>-287.28159463557989</v>
      </c>
      <c r="CO37" s="37">
        <f t="shared" si="32"/>
        <v>-265.69696426696311</v>
      </c>
      <c r="CP37" s="37">
        <f t="shared" si="32"/>
        <v>-306.26901597558003</v>
      </c>
      <c r="CQ37" s="37">
        <f t="shared" si="32"/>
        <v>-303.23897734000002</v>
      </c>
      <c r="CR37" s="39">
        <f t="shared" ref="CR37:CT37" si="33">SUM(CR33:CR36)</f>
        <v>-340.89751478000005</v>
      </c>
      <c r="CS37" s="39">
        <f t="shared" si="33"/>
        <v>-300.09300461999999</v>
      </c>
      <c r="CT37" s="39">
        <f t="shared" si="33"/>
        <v>-335.41980480999973</v>
      </c>
      <c r="CU37" s="39">
        <f t="shared" ref="CU37:CV37" si="34">SUM(CU33:CU36)</f>
        <v>-333.46382997999979</v>
      </c>
      <c r="CV37" s="39">
        <f t="shared" si="34"/>
        <v>-353.47795756000011</v>
      </c>
      <c r="CW37" s="39">
        <f t="shared" ref="CW37:CX37" si="35">SUM(CW33:CW36)</f>
        <v>-324.22879502000006</v>
      </c>
      <c r="CX37" s="39">
        <f t="shared" si="35"/>
        <v>-401.84040032999991</v>
      </c>
      <c r="CY37" s="39">
        <f>SUM(CY33:CY36)</f>
        <v>-377.24461120000001</v>
      </c>
      <c r="CZ37" s="39">
        <f>SUM(CZ33:CZ36)</f>
        <v>-405.58049398000014</v>
      </c>
      <c r="DA37" s="385"/>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row>
    <row r="38" spans="1:177" s="185" customFormat="1">
      <c r="A38" s="36"/>
      <c r="B38" s="249"/>
      <c r="C38" s="37"/>
      <c r="D38" s="37"/>
      <c r="E38" s="37"/>
      <c r="F38" s="37"/>
      <c r="G38" s="37"/>
      <c r="H38" s="37"/>
      <c r="I38" s="37"/>
      <c r="J38" s="37"/>
      <c r="K38" s="37"/>
      <c r="L38" s="37"/>
      <c r="M38" s="37"/>
      <c r="N38" s="37"/>
      <c r="O38" s="37"/>
      <c r="P38" s="37"/>
      <c r="Q38" s="37"/>
      <c r="R38" s="37"/>
      <c r="S38" s="37"/>
      <c r="T38" s="37"/>
      <c r="U38" s="37"/>
      <c r="V38" s="37"/>
      <c r="W38" s="37"/>
      <c r="X38" s="37"/>
      <c r="Y38" s="37"/>
      <c r="Z38" s="37"/>
      <c r="AA38" s="37"/>
      <c r="AB38" s="37"/>
      <c r="AC38" s="250"/>
      <c r="AD38" s="39"/>
      <c r="AE38" s="39"/>
      <c r="AF38" s="39"/>
      <c r="AG38" s="39"/>
      <c r="AH38" s="39"/>
      <c r="AI38" s="39"/>
      <c r="AJ38" s="37"/>
      <c r="AK38" s="250"/>
      <c r="AL38" s="37"/>
      <c r="AM38" s="39"/>
      <c r="AN38" s="37"/>
      <c r="AO38" s="37"/>
      <c r="AP38" s="37"/>
      <c r="AQ38" s="37"/>
      <c r="AR38" s="37"/>
      <c r="AS38" s="250"/>
      <c r="AT38" s="39"/>
      <c r="AU38" s="39"/>
      <c r="AV38" s="37"/>
      <c r="AW38" s="37"/>
      <c r="AX38" s="37"/>
      <c r="AY38" s="37"/>
      <c r="AZ38" s="37"/>
      <c r="BA38" s="37"/>
      <c r="BB38" s="37"/>
      <c r="BC38" s="37"/>
      <c r="BD38" s="37"/>
      <c r="BE38" s="37"/>
      <c r="BF38" s="37"/>
      <c r="BG38" s="37"/>
      <c r="BH38" s="37"/>
      <c r="BI38" s="39"/>
      <c r="BJ38" s="37"/>
      <c r="BK38" s="37"/>
      <c r="BL38" s="37"/>
      <c r="BM38" s="37"/>
      <c r="BN38" s="37"/>
      <c r="BO38" s="37"/>
      <c r="BP38" s="250"/>
      <c r="BQ38" s="37"/>
      <c r="BR38" s="250"/>
      <c r="BS38" s="37"/>
      <c r="BT38" s="37"/>
      <c r="BU38" s="37"/>
      <c r="BV38" s="37"/>
      <c r="BW38" s="39"/>
      <c r="BX38" s="39"/>
      <c r="BY38" s="39"/>
      <c r="BZ38" s="37"/>
      <c r="CA38" s="37"/>
      <c r="CB38" s="37"/>
      <c r="CC38" s="37"/>
      <c r="CD38" s="37"/>
      <c r="CE38" s="37"/>
      <c r="CF38" s="37"/>
      <c r="CG38" s="37"/>
      <c r="CH38" s="37"/>
      <c r="CI38" s="37"/>
      <c r="CJ38" s="37"/>
      <c r="CK38" s="37"/>
      <c r="CL38" s="37"/>
      <c r="CM38" s="37"/>
      <c r="CN38" s="37"/>
      <c r="CO38" s="37"/>
      <c r="CP38" s="37"/>
      <c r="CQ38" s="37"/>
      <c r="CR38" s="39"/>
      <c r="CS38" s="39"/>
      <c r="CT38" s="39"/>
      <c r="CU38" s="39"/>
      <c r="CV38" s="39"/>
      <c r="CW38" s="39"/>
      <c r="CX38" s="39"/>
      <c r="CY38" s="39"/>
      <c r="CZ38"/>
      <c r="DA38" s="385"/>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row>
    <row r="39" spans="1:177" s="185" customFormat="1">
      <c r="A39" s="5" t="s">
        <v>91</v>
      </c>
      <c r="B39" s="236"/>
      <c r="C39" s="38">
        <f t="shared" ref="C39:BN39" si="36">SUM(C31,C37)</f>
        <v>-0.96929999999999694</v>
      </c>
      <c r="D39" s="38">
        <f t="shared" si="36"/>
        <v>-2.1630000000000003</v>
      </c>
      <c r="E39" s="38">
        <f t="shared" si="36"/>
        <v>0.9809999999999981</v>
      </c>
      <c r="F39" s="38">
        <f t="shared" si="36"/>
        <v>11.544000000000004</v>
      </c>
      <c r="G39" s="38">
        <f t="shared" si="36"/>
        <v>2.4469999999999992</v>
      </c>
      <c r="H39" s="38">
        <f t="shared" si="36"/>
        <v>0.70400000000000063</v>
      </c>
      <c r="I39" s="38">
        <f t="shared" si="36"/>
        <v>8.1870000000000012</v>
      </c>
      <c r="J39" s="38">
        <f t="shared" si="36"/>
        <v>15.638000000000005</v>
      </c>
      <c r="K39" s="38">
        <f t="shared" si="36"/>
        <v>6.0710000000000015</v>
      </c>
      <c r="L39" s="38">
        <f t="shared" si="36"/>
        <v>12.229999999999997</v>
      </c>
      <c r="M39" s="38">
        <f t="shared" si="36"/>
        <v>19.915999999999997</v>
      </c>
      <c r="N39" s="38">
        <f t="shared" si="36"/>
        <v>20.657999999999994</v>
      </c>
      <c r="O39" s="38">
        <f t="shared" si="36"/>
        <v>37.734999999999999</v>
      </c>
      <c r="P39" s="38">
        <f t="shared" si="36"/>
        <v>24.166999999999998</v>
      </c>
      <c r="Q39" s="38">
        <f t="shared" si="36"/>
        <v>16.719000000000001</v>
      </c>
      <c r="R39" s="38">
        <f t="shared" si="36"/>
        <v>22.516999999999996</v>
      </c>
      <c r="S39" s="38">
        <f t="shared" si="36"/>
        <v>27.564999999999998</v>
      </c>
      <c r="T39" s="38">
        <f t="shared" si="36"/>
        <v>31.240000000000002</v>
      </c>
      <c r="U39" s="38">
        <f t="shared" si="36"/>
        <v>43.25800000000001</v>
      </c>
      <c r="V39" s="38">
        <f t="shared" si="36"/>
        <v>44.557000000000009</v>
      </c>
      <c r="W39" s="38">
        <f t="shared" si="36"/>
        <v>75.916999999999987</v>
      </c>
      <c r="X39" s="38">
        <f t="shared" si="36"/>
        <v>62.078000000000003</v>
      </c>
      <c r="Y39" s="38">
        <f t="shared" si="36"/>
        <v>46.413999999999987</v>
      </c>
      <c r="Z39" s="38">
        <f t="shared" si="36"/>
        <v>59.458000000000013</v>
      </c>
      <c r="AA39" s="38">
        <f t="shared" si="36"/>
        <v>77.093312159999982</v>
      </c>
      <c r="AB39" s="38">
        <f t="shared" si="36"/>
        <v>73.685869039999986</v>
      </c>
      <c r="AC39" s="38">
        <f t="shared" si="36"/>
        <v>75.791099898999988</v>
      </c>
      <c r="AD39" s="38">
        <f t="shared" si="36"/>
        <v>81.28177986</v>
      </c>
      <c r="AE39" s="38">
        <f t="shared" si="36"/>
        <v>68.813029199999988</v>
      </c>
      <c r="AF39" s="38">
        <f t="shared" si="36"/>
        <v>59.311964540000034</v>
      </c>
      <c r="AG39" s="38">
        <f t="shared" si="36"/>
        <v>61.334463799999988</v>
      </c>
      <c r="AH39" s="38">
        <f t="shared" si="36"/>
        <v>50.03715393649999</v>
      </c>
      <c r="AI39" s="38">
        <f t="shared" si="36"/>
        <v>53.396373594167002</v>
      </c>
      <c r="AJ39" s="38">
        <f t="shared" si="36"/>
        <v>72.051617027500001</v>
      </c>
      <c r="AK39" s="38">
        <f t="shared" si="36"/>
        <v>76.640318430000008</v>
      </c>
      <c r="AL39" s="38">
        <f t="shared" si="36"/>
        <v>77.912210509999994</v>
      </c>
      <c r="AM39" s="38">
        <f t="shared" si="36"/>
        <v>89.085605830000006</v>
      </c>
      <c r="AN39" s="38">
        <f t="shared" si="36"/>
        <v>82.529641489999989</v>
      </c>
      <c r="AO39" s="38">
        <f t="shared" si="36"/>
        <v>73.653012570892997</v>
      </c>
      <c r="AP39" s="38">
        <f t="shared" si="36"/>
        <v>84.934971910000002</v>
      </c>
      <c r="AQ39" s="38">
        <f t="shared" si="36"/>
        <v>106.17196801999998</v>
      </c>
      <c r="AR39" s="38">
        <f t="shared" si="36"/>
        <v>74.396152510000007</v>
      </c>
      <c r="AS39" s="251">
        <f t="shared" si="36"/>
        <v>102.80238674</v>
      </c>
      <c r="AT39" s="252">
        <f t="shared" si="36"/>
        <v>62.301704810000004</v>
      </c>
      <c r="AU39" s="252">
        <f t="shared" si="36"/>
        <v>72.219079000000008</v>
      </c>
      <c r="AV39" s="38">
        <f t="shared" si="36"/>
        <v>48.613596485714027</v>
      </c>
      <c r="AW39" s="38">
        <f t="shared" si="36"/>
        <v>42.619038491425002</v>
      </c>
      <c r="AX39" s="38">
        <f t="shared" si="36"/>
        <v>37.512431083124994</v>
      </c>
      <c r="AY39" s="38">
        <f t="shared" si="36"/>
        <v>53.522999999999996</v>
      </c>
      <c r="AZ39" s="38">
        <f t="shared" si="36"/>
        <v>35.915000000000006</v>
      </c>
      <c r="BA39" s="38">
        <f t="shared" si="36"/>
        <v>72.653639999999996</v>
      </c>
      <c r="BB39" s="38">
        <f t="shared" si="36"/>
        <v>65.221927000000008</v>
      </c>
      <c r="BC39" s="38">
        <f t="shared" si="36"/>
        <v>76.055182590000001</v>
      </c>
      <c r="BD39" s="38">
        <f t="shared" si="36"/>
        <v>67.014705599999999</v>
      </c>
      <c r="BE39" s="38">
        <f t="shared" si="36"/>
        <v>71.073647600000015</v>
      </c>
      <c r="BF39" s="38">
        <f t="shared" si="36"/>
        <v>81.169109910000017</v>
      </c>
      <c r="BG39" s="38">
        <f t="shared" si="36"/>
        <v>115.14999999999999</v>
      </c>
      <c r="BH39" s="38">
        <f t="shared" si="36"/>
        <v>121.90600000000002</v>
      </c>
      <c r="BI39" s="252">
        <f t="shared" si="36"/>
        <v>108.42799999999997</v>
      </c>
      <c r="BJ39" s="38">
        <f t="shared" si="36"/>
        <v>140.55600000000001</v>
      </c>
      <c r="BK39" s="38">
        <f t="shared" si="36"/>
        <v>114.70581927000009</v>
      </c>
      <c r="BL39" s="38">
        <f t="shared" si="36"/>
        <v>111.35248832000016</v>
      </c>
      <c r="BM39" s="38">
        <f t="shared" si="36"/>
        <v>122.34797571000007</v>
      </c>
      <c r="BN39" s="38">
        <f t="shared" si="36"/>
        <v>116.99861378000011</v>
      </c>
      <c r="BO39" s="38">
        <f t="shared" ref="BO39:CQ39" si="37">SUM(BO31,BO37)</f>
        <v>120.41542404000012</v>
      </c>
      <c r="BP39" s="38">
        <f t="shared" si="37"/>
        <v>103.05236954000017</v>
      </c>
      <c r="BQ39" s="38">
        <f t="shared" si="37"/>
        <v>103.70220621999999</v>
      </c>
      <c r="BR39" s="38">
        <f t="shared" si="37"/>
        <v>113.53231296000013</v>
      </c>
      <c r="BS39" s="38">
        <f t="shared" si="37"/>
        <v>119.15660383000011</v>
      </c>
      <c r="BT39" s="38">
        <f t="shared" si="37"/>
        <v>90.622872050000012</v>
      </c>
      <c r="BU39" s="38">
        <f t="shared" si="37"/>
        <v>132.53402727866137</v>
      </c>
      <c r="BV39" s="38">
        <f t="shared" si="37"/>
        <v>77.378020984044042</v>
      </c>
      <c r="BW39" s="252">
        <f t="shared" si="37"/>
        <v>103.41086253079317</v>
      </c>
      <c r="BX39" s="252">
        <f t="shared" si="37"/>
        <v>118.30270219834446</v>
      </c>
      <c r="BY39" s="252">
        <f t="shared" si="37"/>
        <v>164.61959639257802</v>
      </c>
      <c r="BZ39" s="38">
        <f t="shared" si="37"/>
        <v>141.59427260183787</v>
      </c>
      <c r="CA39" s="38">
        <f t="shared" si="37"/>
        <v>362.76489042484502</v>
      </c>
      <c r="CB39" s="38">
        <f t="shared" si="37"/>
        <v>340.25672430907321</v>
      </c>
      <c r="CC39" s="38">
        <f t="shared" si="37"/>
        <v>398.21087750593864</v>
      </c>
      <c r="CD39" s="38">
        <f t="shared" si="37"/>
        <v>484.95472884828575</v>
      </c>
      <c r="CE39" s="38">
        <f t="shared" si="37"/>
        <v>754.30680120512568</v>
      </c>
      <c r="CF39" s="38">
        <f t="shared" si="37"/>
        <v>537.20976348244653</v>
      </c>
      <c r="CG39" s="38">
        <f t="shared" si="37"/>
        <v>574.4725273572808</v>
      </c>
      <c r="CH39" s="38">
        <f t="shared" si="37"/>
        <v>571.43517537182152</v>
      </c>
      <c r="CI39" s="38">
        <f t="shared" si="37"/>
        <v>519.21350908044428</v>
      </c>
      <c r="CJ39" s="38">
        <f t="shared" si="37"/>
        <v>345.86141700831655</v>
      </c>
      <c r="CK39" s="38">
        <f t="shared" si="37"/>
        <v>502.53754083191984</v>
      </c>
      <c r="CL39" s="38">
        <f t="shared" si="37"/>
        <v>573.71659890191995</v>
      </c>
      <c r="CM39" s="38">
        <f t="shared" si="37"/>
        <v>578.81014475442055</v>
      </c>
      <c r="CN39" s="38">
        <f t="shared" si="37"/>
        <v>545.70208483442161</v>
      </c>
      <c r="CO39" s="38">
        <f t="shared" si="37"/>
        <v>588.0837620444197</v>
      </c>
      <c r="CP39" s="38">
        <f t="shared" si="37"/>
        <v>576.19842388442021</v>
      </c>
      <c r="CQ39" s="38">
        <f t="shared" si="37"/>
        <v>647.54397028000051</v>
      </c>
      <c r="CR39" s="252">
        <f t="shared" ref="CR39:CT39" si="38">SUM(CR31,CR37)</f>
        <v>587.65258297250523</v>
      </c>
      <c r="CS39" s="252">
        <f t="shared" si="38"/>
        <v>658.64262356000029</v>
      </c>
      <c r="CT39" s="252">
        <f t="shared" si="38"/>
        <v>726.44806178000044</v>
      </c>
      <c r="CU39" s="252">
        <f t="shared" ref="CU39:CV39" si="39">SUM(CU31,CU37)</f>
        <v>818.15408801000274</v>
      </c>
      <c r="CV39" s="252">
        <f t="shared" si="39"/>
        <v>708.64977476000013</v>
      </c>
      <c r="CW39" s="252">
        <f t="shared" ref="CW39:CX39" si="40">SUM(CW31,CW37)</f>
        <v>818.04736084000069</v>
      </c>
      <c r="CX39" s="252">
        <f t="shared" si="40"/>
        <v>736.72181260000048</v>
      </c>
      <c r="CY39" s="252">
        <f>SUM(CY31,CY37)</f>
        <v>879.4960893703676</v>
      </c>
      <c r="CZ39" s="252">
        <f>SUM(CZ31,CZ37)</f>
        <v>928.7950907900007</v>
      </c>
      <c r="DA39" s="385"/>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row>
    <row r="40" spans="1:177" s="185" customFormat="1">
      <c r="A40" s="36"/>
      <c r="B40" s="249"/>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250"/>
      <c r="AD40" s="39"/>
      <c r="AE40" s="39"/>
      <c r="AF40" s="39"/>
      <c r="AG40" s="39"/>
      <c r="AH40" s="39"/>
      <c r="AI40" s="39"/>
      <c r="AJ40" s="37"/>
      <c r="AK40" s="250"/>
      <c r="AL40" s="37"/>
      <c r="AM40" s="39"/>
      <c r="AN40" s="37"/>
      <c r="AO40" s="37"/>
      <c r="AP40" s="37"/>
      <c r="AQ40" s="37"/>
      <c r="AR40" s="37"/>
      <c r="AS40" s="250"/>
      <c r="AT40" s="39"/>
      <c r="AU40" s="39"/>
      <c r="AV40" s="37"/>
      <c r="AW40" s="37"/>
      <c r="AX40" s="37"/>
      <c r="AY40" s="37"/>
      <c r="AZ40" s="37"/>
      <c r="BA40" s="37"/>
      <c r="BB40" s="37"/>
      <c r="BC40" s="37"/>
      <c r="BD40" s="37"/>
      <c r="BE40" s="37"/>
      <c r="BF40" s="37"/>
      <c r="BG40" s="37"/>
      <c r="BH40" s="37"/>
      <c r="BI40" s="39"/>
      <c r="BJ40" s="37"/>
      <c r="BK40" s="37"/>
      <c r="BL40" s="37"/>
      <c r="BM40" s="37"/>
      <c r="BN40" s="37"/>
      <c r="BO40" s="37"/>
      <c r="BP40" s="250"/>
      <c r="BQ40" s="37"/>
      <c r="BR40" s="250"/>
      <c r="BS40" s="37"/>
      <c r="BT40" s="37"/>
      <c r="BU40" s="37"/>
      <c r="BV40" s="37"/>
      <c r="BW40" s="39"/>
      <c r="BX40" s="39"/>
      <c r="BY40" s="39"/>
      <c r="BZ40" s="37"/>
      <c r="CA40" s="37"/>
      <c r="CB40" s="37"/>
      <c r="CC40" s="37"/>
      <c r="CD40" s="37"/>
      <c r="CE40" s="37"/>
      <c r="CF40" s="37"/>
      <c r="CG40" s="37"/>
      <c r="CH40" s="37"/>
      <c r="CI40" s="37"/>
      <c r="CJ40" s="37"/>
      <c r="CK40" s="37"/>
      <c r="CL40" s="37"/>
      <c r="CM40" s="37"/>
      <c r="CN40" s="37"/>
      <c r="CO40" s="37"/>
      <c r="CP40" s="37"/>
      <c r="CQ40" s="37"/>
      <c r="CR40" s="39"/>
      <c r="CS40" s="39"/>
      <c r="CT40" s="39"/>
      <c r="CU40" s="39"/>
      <c r="CV40" s="39"/>
      <c r="CW40" s="39"/>
      <c r="CX40" s="39"/>
      <c r="CY40" s="39"/>
      <c r="CZ40"/>
      <c r="DA40" s="385"/>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row>
    <row r="41" spans="1:177">
      <c r="A41" s="23" t="s">
        <v>92</v>
      </c>
      <c r="B41" s="245"/>
      <c r="C41" s="24"/>
      <c r="D41" s="24"/>
      <c r="E41" s="24"/>
      <c r="F41" s="24">
        <v>0</v>
      </c>
      <c r="G41" s="24">
        <v>0</v>
      </c>
      <c r="H41" s="24">
        <v>-0.1</v>
      </c>
      <c r="I41" s="24">
        <v>0.1</v>
      </c>
      <c r="J41" s="24">
        <v>-0.1</v>
      </c>
      <c r="K41" s="24">
        <v>0</v>
      </c>
      <c r="L41" s="24"/>
      <c r="M41" s="24">
        <v>0</v>
      </c>
      <c r="N41" s="24">
        <v>0</v>
      </c>
      <c r="O41" s="24">
        <v>0</v>
      </c>
      <c r="P41" s="24">
        <v>0</v>
      </c>
      <c r="Q41" s="24">
        <v>0</v>
      </c>
      <c r="R41" s="24">
        <v>0</v>
      </c>
      <c r="S41" s="24">
        <v>0</v>
      </c>
      <c r="T41" s="24">
        <v>0</v>
      </c>
      <c r="U41" s="24">
        <v>0</v>
      </c>
      <c r="V41" s="24">
        <v>0.1</v>
      </c>
      <c r="W41" s="24">
        <v>0</v>
      </c>
      <c r="X41" s="24">
        <v>0</v>
      </c>
      <c r="Y41" s="24">
        <v>0</v>
      </c>
      <c r="Z41" s="24">
        <v>0</v>
      </c>
      <c r="AA41" s="24">
        <v>-0.5</v>
      </c>
      <c r="AB41" s="24">
        <v>0</v>
      </c>
      <c r="AC41" s="25">
        <v>0</v>
      </c>
      <c r="AD41" s="25">
        <v>-0.95</v>
      </c>
      <c r="AE41" s="25">
        <v>0</v>
      </c>
      <c r="AF41" s="25">
        <v>0</v>
      </c>
      <c r="AG41" s="25">
        <v>0</v>
      </c>
      <c r="AH41" s="25">
        <v>0</v>
      </c>
      <c r="AI41" s="25">
        <v>0</v>
      </c>
      <c r="AJ41" s="24">
        <v>0</v>
      </c>
      <c r="AK41" s="229">
        <v>0</v>
      </c>
      <c r="AL41" s="24">
        <v>0</v>
      </c>
      <c r="AM41" s="25">
        <v>0</v>
      </c>
      <c r="AN41" s="24">
        <v>0</v>
      </c>
      <c r="AO41" s="24">
        <v>0</v>
      </c>
      <c r="AP41" s="24">
        <v>0</v>
      </c>
      <c r="AQ41" s="24">
        <v>0</v>
      </c>
      <c r="AR41" s="24">
        <v>-6</v>
      </c>
      <c r="AS41" s="229">
        <v>0</v>
      </c>
      <c r="AT41" s="25">
        <v>0</v>
      </c>
      <c r="AU41" s="25">
        <v>0</v>
      </c>
      <c r="AV41" s="24">
        <v>0</v>
      </c>
      <c r="AW41" s="24">
        <v>-1</v>
      </c>
      <c r="AX41" s="24">
        <v>0</v>
      </c>
      <c r="AY41" s="24">
        <v>0</v>
      </c>
      <c r="AZ41" s="24">
        <v>0</v>
      </c>
      <c r="BA41" s="24">
        <v>0</v>
      </c>
      <c r="BB41" s="24">
        <v>-1</v>
      </c>
      <c r="BC41" s="24">
        <v>-0.1</v>
      </c>
      <c r="BD41" s="24">
        <v>-0.1</v>
      </c>
      <c r="BE41" s="24">
        <v>0.1</v>
      </c>
      <c r="BF41" s="24">
        <v>0.5</v>
      </c>
      <c r="BG41" s="24">
        <v>-0.100984</v>
      </c>
      <c r="BH41" s="24">
        <v>-0.21602199999999999</v>
      </c>
      <c r="BI41" s="244">
        <v>-4.5926000000000002E-2</v>
      </c>
      <c r="BJ41" s="167">
        <v>0.14727000000000001</v>
      </c>
      <c r="BK41" s="167">
        <v>-0.131101</v>
      </c>
      <c r="BL41" s="167">
        <v>-0.22164800000000001</v>
      </c>
      <c r="BM41" s="167">
        <v>-0.16992499999999999</v>
      </c>
      <c r="BN41" s="24">
        <v>1.7679E-2</v>
      </c>
      <c r="BO41" s="24">
        <v>0.215</v>
      </c>
      <c r="BP41" s="229">
        <v>7.0000000000000007E-2</v>
      </c>
      <c r="BQ41" s="24">
        <v>0.08</v>
      </c>
      <c r="BR41" s="229">
        <v>2.5288000000000001E-2</v>
      </c>
      <c r="BS41" s="24">
        <v>0.35199999999999998</v>
      </c>
      <c r="BT41" s="24">
        <v>-0.7</v>
      </c>
      <c r="BU41" s="24">
        <v>-0.438</v>
      </c>
      <c r="BV41" s="24">
        <v>-0.37414310000000001</v>
      </c>
      <c r="BW41" s="25">
        <v>-1.181427</v>
      </c>
      <c r="BX41" s="25">
        <v>1.6518256</v>
      </c>
      <c r="BY41" s="25">
        <v>-0.45436603999999908</v>
      </c>
      <c r="BZ41" s="24">
        <v>0.31376823999999998</v>
      </c>
      <c r="CA41" s="24">
        <v>0.52257983000000008</v>
      </c>
      <c r="CB41" s="24">
        <v>-4.9674577799999993</v>
      </c>
      <c r="CC41" s="24">
        <v>-0.410795470000001</v>
      </c>
      <c r="CD41" s="24">
        <v>0.98423378999999911</v>
      </c>
      <c r="CE41" s="24">
        <v>1.4349887600000015</v>
      </c>
      <c r="CF41" s="24">
        <v>-0.85933320000000113</v>
      </c>
      <c r="CG41" s="24">
        <v>-0.52240397000000061</v>
      </c>
      <c r="CH41" s="24">
        <v>-0.29536356999999847</v>
      </c>
      <c r="CI41" s="24">
        <v>1.68922656</v>
      </c>
      <c r="CJ41" s="24">
        <v>-1.3359486</v>
      </c>
      <c r="CK41" s="24">
        <v>-0.45692785999999852</v>
      </c>
      <c r="CL41" s="24">
        <v>-0.97691404000000093</v>
      </c>
      <c r="CM41" s="24">
        <v>-0.196947540000001</v>
      </c>
      <c r="CN41" s="24">
        <v>0.32478503999999908</v>
      </c>
      <c r="CO41" s="24">
        <v>-0.14835414999999849</v>
      </c>
      <c r="CP41" s="24">
        <v>3.4397812600000011</v>
      </c>
      <c r="CQ41" s="24">
        <v>-0.55319542999999971</v>
      </c>
      <c r="CR41" s="24">
        <v>8.6498769999999559E-2</v>
      </c>
      <c r="CS41" s="24">
        <v>-0.58489120000000017</v>
      </c>
      <c r="CT41" s="24">
        <v>1.5073696800000009</v>
      </c>
      <c r="CU41" s="24">
        <v>-7.4274180000000634E-2</v>
      </c>
      <c r="CV41" s="25">
        <v>0.52332393000000066</v>
      </c>
      <c r="CW41" s="25">
        <v>-0.37286978000000032</v>
      </c>
      <c r="CX41" s="25">
        <v>-3.6895769999999999</v>
      </c>
      <c r="CY41" s="25">
        <v>-0.277756</v>
      </c>
      <c r="CZ41" s="25">
        <v>-0.63753800000000005</v>
      </c>
      <c r="DA41" s="385"/>
    </row>
    <row r="42" spans="1:177">
      <c r="A42" s="253" t="s">
        <v>136</v>
      </c>
      <c r="B42" s="254"/>
      <c r="C42" s="35"/>
      <c r="D42" s="35"/>
      <c r="E42" s="35"/>
      <c r="F42" s="35"/>
      <c r="G42" s="35"/>
      <c r="H42" s="35"/>
      <c r="I42" s="35"/>
      <c r="J42" s="35"/>
      <c r="K42" s="35"/>
      <c r="L42" s="35"/>
      <c r="M42" s="35"/>
      <c r="N42" s="35"/>
      <c r="O42" s="35"/>
      <c r="P42" s="35"/>
      <c r="Q42" s="35"/>
      <c r="R42" s="35"/>
      <c r="S42" s="35"/>
      <c r="T42" s="35"/>
      <c r="U42" s="35"/>
      <c r="V42" s="35"/>
      <c r="W42" s="35"/>
      <c r="X42" s="35"/>
      <c r="Y42" s="35"/>
      <c r="Z42" s="35"/>
      <c r="AA42" s="35"/>
      <c r="AB42" s="35"/>
      <c r="AC42" s="247"/>
      <c r="AD42" s="45"/>
      <c r="AE42" s="45"/>
      <c r="AF42" s="45"/>
      <c r="AG42" s="45"/>
      <c r="AH42" s="45"/>
      <c r="AI42" s="45"/>
      <c r="AJ42" s="35"/>
      <c r="AK42" s="247"/>
      <c r="AL42" s="35"/>
      <c r="AM42" s="45"/>
      <c r="AN42" s="35"/>
      <c r="AO42" s="35"/>
      <c r="AP42" s="35"/>
      <c r="AQ42" s="35"/>
      <c r="AR42" s="35"/>
      <c r="AS42" s="247"/>
      <c r="AT42" s="45"/>
      <c r="AU42" s="45"/>
      <c r="AV42" s="35"/>
      <c r="AW42" s="35"/>
      <c r="AX42" s="35"/>
      <c r="AY42" s="35"/>
      <c r="AZ42" s="35"/>
      <c r="BA42" s="35"/>
      <c r="BB42" s="35"/>
      <c r="BC42" s="35"/>
      <c r="BD42" s="35"/>
      <c r="BE42" s="35"/>
      <c r="BF42" s="35"/>
      <c r="BG42" s="35"/>
      <c r="BH42" s="35"/>
      <c r="BI42" s="45"/>
      <c r="BJ42" s="35"/>
      <c r="BK42" s="35"/>
      <c r="BL42" s="35"/>
      <c r="BM42" s="35"/>
      <c r="BN42" s="35"/>
      <c r="BO42" s="35"/>
      <c r="BP42" s="247"/>
      <c r="BQ42" s="35"/>
      <c r="BR42" s="247"/>
      <c r="BS42" s="35"/>
      <c r="BT42" s="35"/>
      <c r="BU42" s="35"/>
      <c r="BV42" s="35">
        <v>-0.6552</v>
      </c>
      <c r="BW42" s="45">
        <v>-2.2652459999999999</v>
      </c>
      <c r="BX42" s="45">
        <v>-2.4945930000000001</v>
      </c>
      <c r="BY42" s="45">
        <v>-1.6407729999999998</v>
      </c>
      <c r="BZ42" s="35">
        <v>-1.8413349999999999</v>
      </c>
      <c r="CA42" s="35">
        <v>-2.393097</v>
      </c>
      <c r="CB42" s="35">
        <v>-2.095237</v>
      </c>
      <c r="CC42" s="35">
        <v>-1.339917</v>
      </c>
      <c r="CD42" s="35"/>
      <c r="CE42" s="35"/>
      <c r="CF42" s="35"/>
      <c r="CG42" s="35"/>
      <c r="CH42" s="35"/>
      <c r="CI42" s="35"/>
      <c r="CJ42" s="35"/>
      <c r="CK42" s="35"/>
      <c r="CL42" s="35"/>
      <c r="CM42" s="35"/>
      <c r="CN42" s="35"/>
      <c r="CO42" s="35"/>
      <c r="CP42" s="35"/>
      <c r="CQ42" s="35"/>
      <c r="CR42" s="35"/>
      <c r="CS42" s="35"/>
      <c r="CT42" s="35"/>
      <c r="CU42" s="35"/>
      <c r="CV42" s="45"/>
      <c r="CW42" s="45"/>
      <c r="CX42" s="45"/>
      <c r="CY42" s="45"/>
      <c r="DA42" s="385"/>
    </row>
    <row r="43" spans="1:177" s="185" customFormat="1">
      <c r="A43" s="36" t="s">
        <v>193</v>
      </c>
      <c r="B43" s="249"/>
      <c r="C43" s="37">
        <f t="shared" ref="C43:BN43" si="41">SUM(C39,C41)</f>
        <v>-0.96929999999999694</v>
      </c>
      <c r="D43" s="37">
        <f t="shared" si="41"/>
        <v>-2.1630000000000003</v>
      </c>
      <c r="E43" s="37">
        <f t="shared" si="41"/>
        <v>0.9809999999999981</v>
      </c>
      <c r="F43" s="37">
        <f t="shared" si="41"/>
        <v>11.544000000000004</v>
      </c>
      <c r="G43" s="37">
        <f t="shared" si="41"/>
        <v>2.4469999999999992</v>
      </c>
      <c r="H43" s="37">
        <f t="shared" si="41"/>
        <v>0.60400000000000065</v>
      </c>
      <c r="I43" s="37">
        <f t="shared" si="41"/>
        <v>8.2870000000000008</v>
      </c>
      <c r="J43" s="37">
        <f t="shared" si="41"/>
        <v>15.538000000000006</v>
      </c>
      <c r="K43" s="37">
        <f t="shared" si="41"/>
        <v>6.0710000000000015</v>
      </c>
      <c r="L43" s="37">
        <f t="shared" si="41"/>
        <v>12.229999999999997</v>
      </c>
      <c r="M43" s="37">
        <f t="shared" si="41"/>
        <v>19.915999999999997</v>
      </c>
      <c r="N43" s="37">
        <f t="shared" si="41"/>
        <v>20.657999999999994</v>
      </c>
      <c r="O43" s="37">
        <f t="shared" si="41"/>
        <v>37.734999999999999</v>
      </c>
      <c r="P43" s="37">
        <f t="shared" si="41"/>
        <v>24.166999999999998</v>
      </c>
      <c r="Q43" s="37">
        <f t="shared" si="41"/>
        <v>16.719000000000001</v>
      </c>
      <c r="R43" s="37">
        <f t="shared" si="41"/>
        <v>22.516999999999996</v>
      </c>
      <c r="S43" s="37">
        <f t="shared" si="41"/>
        <v>27.564999999999998</v>
      </c>
      <c r="T43" s="37">
        <f t="shared" si="41"/>
        <v>31.240000000000002</v>
      </c>
      <c r="U43" s="37">
        <f t="shared" si="41"/>
        <v>43.25800000000001</v>
      </c>
      <c r="V43" s="37">
        <f t="shared" si="41"/>
        <v>44.657000000000011</v>
      </c>
      <c r="W43" s="37">
        <f t="shared" si="41"/>
        <v>75.916999999999987</v>
      </c>
      <c r="X43" s="37">
        <f t="shared" si="41"/>
        <v>62.078000000000003</v>
      </c>
      <c r="Y43" s="37">
        <f t="shared" si="41"/>
        <v>46.413999999999987</v>
      </c>
      <c r="Z43" s="37">
        <f t="shared" si="41"/>
        <v>59.458000000000013</v>
      </c>
      <c r="AA43" s="37">
        <f t="shared" si="41"/>
        <v>76.593312159999982</v>
      </c>
      <c r="AB43" s="37">
        <f t="shared" si="41"/>
        <v>73.685869039999986</v>
      </c>
      <c r="AC43" s="37">
        <f t="shared" si="41"/>
        <v>75.791099898999988</v>
      </c>
      <c r="AD43" s="37">
        <f t="shared" si="41"/>
        <v>80.331779859999997</v>
      </c>
      <c r="AE43" s="37">
        <f t="shared" si="41"/>
        <v>68.813029199999988</v>
      </c>
      <c r="AF43" s="37">
        <f t="shared" si="41"/>
        <v>59.311964540000034</v>
      </c>
      <c r="AG43" s="37">
        <f t="shared" si="41"/>
        <v>61.334463799999988</v>
      </c>
      <c r="AH43" s="37">
        <f t="shared" si="41"/>
        <v>50.03715393649999</v>
      </c>
      <c r="AI43" s="37">
        <f t="shared" si="41"/>
        <v>53.396373594167002</v>
      </c>
      <c r="AJ43" s="37">
        <f t="shared" si="41"/>
        <v>72.051617027500001</v>
      </c>
      <c r="AK43" s="37">
        <f t="shared" si="41"/>
        <v>76.640318430000008</v>
      </c>
      <c r="AL43" s="37">
        <f t="shared" si="41"/>
        <v>77.912210509999994</v>
      </c>
      <c r="AM43" s="37">
        <f t="shared" si="41"/>
        <v>89.085605830000006</v>
      </c>
      <c r="AN43" s="37">
        <f t="shared" si="41"/>
        <v>82.529641489999989</v>
      </c>
      <c r="AO43" s="37">
        <f t="shared" si="41"/>
        <v>73.653012570892997</v>
      </c>
      <c r="AP43" s="37">
        <f t="shared" si="41"/>
        <v>84.934971910000002</v>
      </c>
      <c r="AQ43" s="37">
        <f t="shared" si="41"/>
        <v>106.17196801999998</v>
      </c>
      <c r="AR43" s="37">
        <f t="shared" si="41"/>
        <v>68.396152510000007</v>
      </c>
      <c r="AS43" s="250">
        <f t="shared" si="41"/>
        <v>102.80238674</v>
      </c>
      <c r="AT43" s="39">
        <f t="shared" si="41"/>
        <v>62.301704810000004</v>
      </c>
      <c r="AU43" s="39">
        <f t="shared" si="41"/>
        <v>72.219079000000008</v>
      </c>
      <c r="AV43" s="37">
        <f t="shared" si="41"/>
        <v>48.613596485714027</v>
      </c>
      <c r="AW43" s="37">
        <f t="shared" si="41"/>
        <v>41.619038491425002</v>
      </c>
      <c r="AX43" s="37">
        <f t="shared" si="41"/>
        <v>37.512431083124994</v>
      </c>
      <c r="AY43" s="37">
        <f t="shared" si="41"/>
        <v>53.522999999999996</v>
      </c>
      <c r="AZ43" s="37">
        <f t="shared" si="41"/>
        <v>35.915000000000006</v>
      </c>
      <c r="BA43" s="37">
        <f t="shared" si="41"/>
        <v>72.653639999999996</v>
      </c>
      <c r="BB43" s="37">
        <f t="shared" si="41"/>
        <v>64.221927000000008</v>
      </c>
      <c r="BC43" s="37">
        <f t="shared" si="41"/>
        <v>75.955182590000007</v>
      </c>
      <c r="BD43" s="37">
        <f t="shared" si="41"/>
        <v>66.914705600000005</v>
      </c>
      <c r="BE43" s="37">
        <f t="shared" si="41"/>
        <v>71.17364760000001</v>
      </c>
      <c r="BF43" s="37">
        <f t="shared" si="41"/>
        <v>81.669109910000017</v>
      </c>
      <c r="BG43" s="37">
        <f t="shared" si="41"/>
        <v>115.04901599999999</v>
      </c>
      <c r="BH43" s="37">
        <f t="shared" si="41"/>
        <v>121.68997800000002</v>
      </c>
      <c r="BI43" s="39">
        <f t="shared" si="41"/>
        <v>108.38207399999997</v>
      </c>
      <c r="BJ43" s="37">
        <f t="shared" si="41"/>
        <v>140.70327</v>
      </c>
      <c r="BK43" s="37">
        <f t="shared" si="41"/>
        <v>114.57471827000009</v>
      </c>
      <c r="BL43" s="37">
        <f t="shared" si="41"/>
        <v>111.13084032000016</v>
      </c>
      <c r="BM43" s="37">
        <f t="shared" si="41"/>
        <v>122.17805071000006</v>
      </c>
      <c r="BN43" s="37">
        <f t="shared" si="41"/>
        <v>117.01629278000011</v>
      </c>
      <c r="BO43" s="37">
        <f>SUM(BO39,BO41)</f>
        <v>120.63042404000012</v>
      </c>
      <c r="BP43" s="250">
        <f>SUM(BP39,BP41)</f>
        <v>103.12236954000016</v>
      </c>
      <c r="BQ43" s="37">
        <f>SUM(BQ39,BQ41)</f>
        <v>103.78220621999999</v>
      </c>
      <c r="BR43" s="37">
        <f>SUM(BR39,BR41)</f>
        <v>113.55760096000013</v>
      </c>
      <c r="BS43" s="37">
        <v>119.50700000000001</v>
      </c>
      <c r="BT43" s="37">
        <v>89.92</v>
      </c>
      <c r="BU43" s="37">
        <f>SUM(BU39,BU41)</f>
        <v>132.09602727866138</v>
      </c>
      <c r="BV43" s="37">
        <f t="shared" ref="BV43:CP43" si="42">SUM(BV39,BV41,BV42)</f>
        <v>76.348677884044051</v>
      </c>
      <c r="BW43" s="39">
        <f t="shared" si="42"/>
        <v>99.964189530793163</v>
      </c>
      <c r="BX43" s="39">
        <f t="shared" si="42"/>
        <v>117.45993479834446</v>
      </c>
      <c r="BY43" s="39">
        <f t="shared" si="42"/>
        <v>162.52445735257803</v>
      </c>
      <c r="BZ43" s="37">
        <f t="shared" si="42"/>
        <v>140.06670584183789</v>
      </c>
      <c r="CA43" s="37">
        <f t="shared" si="42"/>
        <v>360.89437325484499</v>
      </c>
      <c r="CB43" s="37">
        <f t="shared" si="42"/>
        <v>333.19402952907319</v>
      </c>
      <c r="CC43" s="37">
        <f t="shared" si="42"/>
        <v>396.46016503593864</v>
      </c>
      <c r="CD43" s="37">
        <f t="shared" si="42"/>
        <v>485.93896263828577</v>
      </c>
      <c r="CE43" s="37">
        <f t="shared" si="42"/>
        <v>755.74178996512569</v>
      </c>
      <c r="CF43" s="37">
        <f t="shared" si="42"/>
        <v>536.3504302824465</v>
      </c>
      <c r="CG43" s="37">
        <f t="shared" si="42"/>
        <v>573.95012338728077</v>
      </c>
      <c r="CH43" s="37">
        <f t="shared" si="42"/>
        <v>571.13981180182157</v>
      </c>
      <c r="CI43" s="37">
        <f t="shared" si="42"/>
        <v>520.90273564044423</v>
      </c>
      <c r="CJ43" s="37">
        <f t="shared" si="42"/>
        <v>344.52546840831656</v>
      </c>
      <c r="CK43" s="37">
        <f t="shared" si="42"/>
        <v>502.08061297191983</v>
      </c>
      <c r="CL43" s="37">
        <f t="shared" si="42"/>
        <v>572.73968486191995</v>
      </c>
      <c r="CM43" s="37">
        <f t="shared" si="42"/>
        <v>578.61319721442055</v>
      </c>
      <c r="CN43" s="37">
        <f t="shared" si="42"/>
        <v>546.02686987442166</v>
      </c>
      <c r="CO43" s="37">
        <f t="shared" si="42"/>
        <v>587.93540789441965</v>
      </c>
      <c r="CP43" s="37">
        <f t="shared" si="42"/>
        <v>579.63820514442023</v>
      </c>
      <c r="CQ43" s="37">
        <f t="shared" ref="CQ43:CV43" si="43">SUM(CQ39,CQ41,CQ42)</f>
        <v>646.99077485000055</v>
      </c>
      <c r="CR43" s="37">
        <f t="shared" si="43"/>
        <v>587.73908174250528</v>
      </c>
      <c r="CS43" s="37">
        <f t="shared" si="43"/>
        <v>658.05773236000027</v>
      </c>
      <c r="CT43" s="37">
        <f t="shared" si="43"/>
        <v>727.95543146000045</v>
      </c>
      <c r="CU43" s="37">
        <f t="shared" si="43"/>
        <v>818.07981383000276</v>
      </c>
      <c r="CV43" s="39">
        <f t="shared" si="43"/>
        <v>709.17309869000007</v>
      </c>
      <c r="CW43" s="39">
        <f t="shared" ref="CW43:CX43" si="44">SUM(CW39,CW41,CW42)</f>
        <v>817.67449106000072</v>
      </c>
      <c r="CX43" s="39">
        <f t="shared" si="44"/>
        <v>733.03223560000049</v>
      </c>
      <c r="CY43" s="39">
        <f t="shared" ref="CY43:CZ43" si="45">SUM(CY39,CY41,CY42)</f>
        <v>879.21833337036765</v>
      </c>
      <c r="CZ43" s="252">
        <f t="shared" si="45"/>
        <v>928.15755279000075</v>
      </c>
      <c r="DA43" s="385"/>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row>
    <row r="44" spans="1:177" s="186" customFormat="1">
      <c r="A44" s="149" t="s">
        <v>145</v>
      </c>
      <c r="B44" s="255"/>
      <c r="C44" s="150">
        <f t="shared" ref="C44:BN44" si="46">+C31+C37+C41+C42</f>
        <v>-0.96929999999999694</v>
      </c>
      <c r="D44" s="150">
        <f t="shared" si="46"/>
        <v>-2.1630000000000003</v>
      </c>
      <c r="E44" s="150">
        <f t="shared" si="46"/>
        <v>0.9809999999999981</v>
      </c>
      <c r="F44" s="150">
        <f t="shared" si="46"/>
        <v>11.544000000000004</v>
      </c>
      <c r="G44" s="150">
        <f t="shared" si="46"/>
        <v>2.4469999999999992</v>
      </c>
      <c r="H44" s="150">
        <f t="shared" si="46"/>
        <v>0.60400000000000065</v>
      </c>
      <c r="I44" s="150">
        <f t="shared" si="46"/>
        <v>8.2870000000000008</v>
      </c>
      <c r="J44" s="150">
        <f t="shared" si="46"/>
        <v>15.538000000000006</v>
      </c>
      <c r="K44" s="150">
        <f t="shared" si="46"/>
        <v>6.0710000000000015</v>
      </c>
      <c r="L44" s="150">
        <f t="shared" si="46"/>
        <v>12.229999999999997</v>
      </c>
      <c r="M44" s="150">
        <f t="shared" si="46"/>
        <v>19.915999999999997</v>
      </c>
      <c r="N44" s="150">
        <f t="shared" si="46"/>
        <v>20.657999999999994</v>
      </c>
      <c r="O44" s="150">
        <f t="shared" si="46"/>
        <v>37.734999999999999</v>
      </c>
      <c r="P44" s="150">
        <f t="shared" si="46"/>
        <v>24.166999999999998</v>
      </c>
      <c r="Q44" s="150">
        <f t="shared" si="46"/>
        <v>16.719000000000001</v>
      </c>
      <c r="R44" s="150">
        <f t="shared" si="46"/>
        <v>22.516999999999996</v>
      </c>
      <c r="S44" s="150">
        <f t="shared" si="46"/>
        <v>27.564999999999998</v>
      </c>
      <c r="T44" s="150">
        <f t="shared" si="46"/>
        <v>31.240000000000002</v>
      </c>
      <c r="U44" s="150">
        <f t="shared" si="46"/>
        <v>43.25800000000001</v>
      </c>
      <c r="V44" s="150">
        <f t="shared" si="46"/>
        <v>44.657000000000011</v>
      </c>
      <c r="W44" s="150">
        <f t="shared" si="46"/>
        <v>75.916999999999987</v>
      </c>
      <c r="X44" s="150">
        <f t="shared" si="46"/>
        <v>62.078000000000003</v>
      </c>
      <c r="Y44" s="150">
        <f t="shared" si="46"/>
        <v>46.413999999999987</v>
      </c>
      <c r="Z44" s="150">
        <f t="shared" si="46"/>
        <v>59.458000000000013</v>
      </c>
      <c r="AA44" s="150">
        <f t="shared" si="46"/>
        <v>76.593312159999982</v>
      </c>
      <c r="AB44" s="150">
        <f t="shared" si="46"/>
        <v>73.685869039999986</v>
      </c>
      <c r="AC44" s="256">
        <f t="shared" si="46"/>
        <v>75.791099898999988</v>
      </c>
      <c r="AD44" s="256">
        <f t="shared" si="46"/>
        <v>80.331779859999997</v>
      </c>
      <c r="AE44" s="256">
        <f t="shared" si="46"/>
        <v>68.813029199999988</v>
      </c>
      <c r="AF44" s="256">
        <f t="shared" si="46"/>
        <v>59.311964540000034</v>
      </c>
      <c r="AG44" s="256">
        <f t="shared" si="46"/>
        <v>61.334463799999988</v>
      </c>
      <c r="AH44" s="256">
        <f t="shared" si="46"/>
        <v>50.03715393649999</v>
      </c>
      <c r="AI44" s="256">
        <f t="shared" si="46"/>
        <v>53.396373594167002</v>
      </c>
      <c r="AJ44" s="150">
        <f t="shared" si="46"/>
        <v>72.051617027500001</v>
      </c>
      <c r="AK44" s="151">
        <f t="shared" si="46"/>
        <v>76.640318430000008</v>
      </c>
      <c r="AL44" s="150">
        <f t="shared" si="46"/>
        <v>77.912210509999994</v>
      </c>
      <c r="AM44" s="256">
        <f t="shared" si="46"/>
        <v>89.085605830000006</v>
      </c>
      <c r="AN44" s="150">
        <f t="shared" si="46"/>
        <v>82.529641489999989</v>
      </c>
      <c r="AO44" s="150">
        <f t="shared" si="46"/>
        <v>73.653012570892997</v>
      </c>
      <c r="AP44" s="150">
        <f t="shared" si="46"/>
        <v>84.934971910000002</v>
      </c>
      <c r="AQ44" s="150">
        <f t="shared" si="46"/>
        <v>106.17196801999998</v>
      </c>
      <c r="AR44" s="150">
        <f t="shared" si="46"/>
        <v>68.396152510000007</v>
      </c>
      <c r="AS44" s="151">
        <f t="shared" si="46"/>
        <v>102.80238674</v>
      </c>
      <c r="AT44" s="256">
        <f t="shared" si="46"/>
        <v>62.301704810000004</v>
      </c>
      <c r="AU44" s="256">
        <f t="shared" si="46"/>
        <v>72.219079000000008</v>
      </c>
      <c r="AV44" s="150">
        <f t="shared" si="46"/>
        <v>48.613596485714027</v>
      </c>
      <c r="AW44" s="150">
        <f t="shared" si="46"/>
        <v>41.619038491425002</v>
      </c>
      <c r="AX44" s="150">
        <f t="shared" si="46"/>
        <v>37.512431083124994</v>
      </c>
      <c r="AY44" s="150">
        <f t="shared" si="46"/>
        <v>53.522999999999996</v>
      </c>
      <c r="AZ44" s="150">
        <f t="shared" si="46"/>
        <v>35.915000000000006</v>
      </c>
      <c r="BA44" s="150">
        <f t="shared" si="46"/>
        <v>72.653639999999996</v>
      </c>
      <c r="BB44" s="150">
        <f t="shared" si="46"/>
        <v>64.221927000000008</v>
      </c>
      <c r="BC44" s="150">
        <f t="shared" si="46"/>
        <v>75.955182590000007</v>
      </c>
      <c r="BD44" s="150">
        <f t="shared" si="46"/>
        <v>66.914705600000005</v>
      </c>
      <c r="BE44" s="150">
        <f t="shared" si="46"/>
        <v>71.17364760000001</v>
      </c>
      <c r="BF44" s="150">
        <f t="shared" si="46"/>
        <v>81.669109910000017</v>
      </c>
      <c r="BG44" s="150">
        <f t="shared" si="46"/>
        <v>115.04901599999999</v>
      </c>
      <c r="BH44" s="150">
        <f t="shared" si="46"/>
        <v>121.68997800000002</v>
      </c>
      <c r="BI44" s="256">
        <f t="shared" si="46"/>
        <v>108.38207399999997</v>
      </c>
      <c r="BJ44" s="150">
        <f t="shared" si="46"/>
        <v>140.70327</v>
      </c>
      <c r="BK44" s="150">
        <f t="shared" si="46"/>
        <v>114.57471827000009</v>
      </c>
      <c r="BL44" s="150">
        <f t="shared" si="46"/>
        <v>111.13084032000016</v>
      </c>
      <c r="BM44" s="150">
        <f t="shared" si="46"/>
        <v>122.17805071000006</v>
      </c>
      <c r="BN44" s="150">
        <f t="shared" si="46"/>
        <v>117.01629278000011</v>
      </c>
      <c r="BO44" s="150">
        <f t="shared" ref="BO44:BU44" si="47">+BO31+BO37+BO41+BO42</f>
        <v>120.63042404000012</v>
      </c>
      <c r="BP44" s="151">
        <f t="shared" si="47"/>
        <v>103.12236954000016</v>
      </c>
      <c r="BQ44" s="150">
        <f t="shared" si="47"/>
        <v>103.78220621999999</v>
      </c>
      <c r="BR44" s="151">
        <f t="shared" si="47"/>
        <v>113.55760096000013</v>
      </c>
      <c r="BS44" s="150">
        <f t="shared" si="47"/>
        <v>119.50860383000011</v>
      </c>
      <c r="BT44" s="150">
        <f t="shared" si="47"/>
        <v>89.922872050000009</v>
      </c>
      <c r="BU44" s="150">
        <f t="shared" si="47"/>
        <v>132.09602727866138</v>
      </c>
      <c r="BV44" s="150">
        <f>+BV31+(BV37+35)+BV41+BV42</f>
        <v>111.34867788404405</v>
      </c>
      <c r="BW44" s="256">
        <f>+BW31+BW37+BW41+BW42</f>
        <v>99.964189530793163</v>
      </c>
      <c r="BX44" s="256">
        <f>+BX31+BX37+BX41+BX42</f>
        <v>117.45993479834446</v>
      </c>
      <c r="BY44" s="256">
        <f>+BY31+BY37+BY41+BY42</f>
        <v>162.52445735257803</v>
      </c>
      <c r="BZ44" s="150">
        <f>+BZ31+(BZ37+8.3)+BZ41+BZ42</f>
        <v>148.3667058418379</v>
      </c>
      <c r="CA44" s="150">
        <f>+CA31+CA37+CA41+CA42</f>
        <v>360.89437325484499</v>
      </c>
      <c r="CB44" s="150">
        <f>+CB31+CB37+CB41+CB42</f>
        <v>333.19402952907319</v>
      </c>
      <c r="CC44" s="150">
        <f>+CC31+(CC37+13)+CC41+CC42</f>
        <v>409.46016503593864</v>
      </c>
      <c r="CD44" s="150">
        <f>+(CD31-63)+(CD37+16)+CD41+CD42</f>
        <v>438.93896263828577</v>
      </c>
      <c r="CE44" s="150">
        <f>+CE31+(CE37-10)+CE41+CE42</f>
        <v>745.74178996512569</v>
      </c>
      <c r="CF44" s="150">
        <f t="shared" ref="CF44:CP44" si="48">+CF31+(CF37)+CF41+CF42</f>
        <v>536.3504302824465</v>
      </c>
      <c r="CG44" s="150">
        <f t="shared" si="48"/>
        <v>573.95012338728077</v>
      </c>
      <c r="CH44" s="150">
        <f t="shared" si="48"/>
        <v>571.13981180182157</v>
      </c>
      <c r="CI44" s="150">
        <f t="shared" si="48"/>
        <v>520.90273564044423</v>
      </c>
      <c r="CJ44" s="150">
        <f t="shared" si="48"/>
        <v>344.52546840831656</v>
      </c>
      <c r="CK44" s="150">
        <f t="shared" si="48"/>
        <v>502.08061297191983</v>
      </c>
      <c r="CL44" s="150">
        <f t="shared" si="48"/>
        <v>572.73968486191995</v>
      </c>
      <c r="CM44" s="150">
        <f t="shared" si="48"/>
        <v>578.61319721442055</v>
      </c>
      <c r="CN44" s="150">
        <f t="shared" si="48"/>
        <v>546.02686987442166</v>
      </c>
      <c r="CO44" s="150">
        <f t="shared" si="48"/>
        <v>587.93540789441965</v>
      </c>
      <c r="CP44" s="150">
        <f t="shared" si="48"/>
        <v>579.63820514442023</v>
      </c>
      <c r="CQ44" s="150">
        <f>+CQ31+(CQ37)+CQ41+CQ42</f>
        <v>646.99077485000055</v>
      </c>
      <c r="CR44" s="150">
        <f>+(CR31+15.3)+(CR37+15)+CR41+CR42</f>
        <v>618.03908174250523</v>
      </c>
      <c r="CS44" s="150">
        <f>+(CS31+10.5)+(CS37+10.7)+CS41+CS42</f>
        <v>679.2577323600002</v>
      </c>
      <c r="CT44" s="150">
        <f>+(CT31+2.7)+(CT37)+CT41+CT42</f>
        <v>730.6554314600005</v>
      </c>
      <c r="CU44" s="150">
        <f t="shared" ref="CU44:CZ44" si="49">+(CU31)+(CU37)+CU41+CU42</f>
        <v>818.07981383000276</v>
      </c>
      <c r="CV44" s="256">
        <f t="shared" si="49"/>
        <v>709.17309869000007</v>
      </c>
      <c r="CW44" s="256">
        <f t="shared" si="49"/>
        <v>817.67449106000072</v>
      </c>
      <c r="CX44" s="256">
        <f t="shared" si="49"/>
        <v>733.03223560000049</v>
      </c>
      <c r="CY44" s="256">
        <f t="shared" si="49"/>
        <v>879.21833337036765</v>
      </c>
      <c r="CZ44" s="256">
        <f t="shared" si="49"/>
        <v>928.15755279000075</v>
      </c>
      <c r="DA44" s="385"/>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row>
    <row r="45" spans="1:177" s="185" customFormat="1" ht="14.4" customHeight="1">
      <c r="A45" s="36"/>
      <c r="B45" s="249"/>
      <c r="C45" s="37"/>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C45" s="39"/>
      <c r="AD45" s="39"/>
      <c r="AE45" s="39"/>
      <c r="AF45" s="39"/>
      <c r="AG45" s="39"/>
      <c r="AH45" s="39"/>
      <c r="AI45" s="39"/>
      <c r="AJ45" s="37"/>
      <c r="AK45" s="250"/>
      <c r="AL45" s="37"/>
      <c r="AM45" s="39"/>
      <c r="AN45" s="37"/>
      <c r="AO45" s="37"/>
      <c r="AP45" s="37"/>
      <c r="AQ45" s="37"/>
      <c r="AR45" s="37"/>
      <c r="AS45" s="250"/>
      <c r="AT45" s="39"/>
      <c r="AU45" s="39"/>
      <c r="AV45" s="37"/>
      <c r="AW45" s="37"/>
      <c r="AX45" s="37"/>
      <c r="AY45" s="37"/>
      <c r="AZ45" s="37"/>
      <c r="BA45" s="37"/>
      <c r="BB45" s="37"/>
      <c r="BC45" s="37"/>
      <c r="BD45" s="37"/>
      <c r="BE45" s="37"/>
      <c r="BF45" s="37"/>
      <c r="BG45" s="37"/>
      <c r="BH45" s="37"/>
      <c r="BI45" s="15"/>
      <c r="BJ45" s="14"/>
      <c r="BK45" s="14"/>
      <c r="BL45" s="14"/>
      <c r="BM45" s="14"/>
      <c r="BN45" s="14"/>
      <c r="BO45" s="14"/>
      <c r="BP45" s="4"/>
      <c r="BQ45" s="14"/>
      <c r="BR45" s="4"/>
      <c r="BS45" s="14"/>
      <c r="BT45" s="14"/>
      <c r="BU45" s="14"/>
      <c r="BV45" s="14"/>
      <c r="BW45" s="15"/>
      <c r="BX45" s="15"/>
      <c r="BY45" s="15"/>
      <c r="BZ45" s="14"/>
      <c r="CA45" s="14"/>
      <c r="CB45" s="14"/>
      <c r="CC45" s="14"/>
      <c r="CD45" s="14"/>
      <c r="CE45" s="14"/>
      <c r="CF45" s="14"/>
      <c r="CG45" s="14"/>
      <c r="CH45" s="14"/>
      <c r="CI45" s="14"/>
      <c r="CJ45" s="14"/>
      <c r="CK45" s="14"/>
      <c r="CL45" s="14"/>
      <c r="CM45" s="14"/>
      <c r="CN45" s="14"/>
      <c r="CO45" s="14"/>
      <c r="CP45" s="14"/>
      <c r="CQ45" s="14"/>
      <c r="CR45" s="14"/>
      <c r="CS45" s="14"/>
      <c r="CT45" s="14"/>
      <c r="CU45" s="14"/>
      <c r="CV45" s="15"/>
      <c r="CW45" s="15"/>
      <c r="CX45" s="15"/>
      <c r="CY45" s="15"/>
      <c r="CZ45"/>
      <c r="DA45" s="38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row>
    <row r="46" spans="1:177">
      <c r="A46" s="44" t="s">
        <v>146</v>
      </c>
      <c r="B46" s="246"/>
      <c r="C46" s="35">
        <f t="shared" ref="C46:R46" si="50">-C43*0.28</f>
        <v>0.27140399999999915</v>
      </c>
      <c r="D46" s="35">
        <f t="shared" si="50"/>
        <v>0.60564000000000018</v>
      </c>
      <c r="E46" s="35">
        <f t="shared" si="50"/>
        <v>-0.27467999999999948</v>
      </c>
      <c r="F46" s="35">
        <f t="shared" si="50"/>
        <v>-3.2323200000000014</v>
      </c>
      <c r="G46" s="35">
        <f t="shared" si="50"/>
        <v>-0.68515999999999988</v>
      </c>
      <c r="H46" s="35">
        <f t="shared" si="50"/>
        <v>-0.16912000000000019</v>
      </c>
      <c r="I46" s="35">
        <f t="shared" si="50"/>
        <v>-2.3203600000000004</v>
      </c>
      <c r="J46" s="35">
        <f t="shared" si="50"/>
        <v>-4.3506400000000021</v>
      </c>
      <c r="K46" s="35">
        <f t="shared" si="50"/>
        <v>-1.6998800000000005</v>
      </c>
      <c r="L46" s="35">
        <f t="shared" si="50"/>
        <v>-3.4243999999999994</v>
      </c>
      <c r="M46" s="35">
        <f t="shared" si="50"/>
        <v>-5.5764799999999992</v>
      </c>
      <c r="N46" s="35">
        <f t="shared" si="50"/>
        <v>-5.7842399999999987</v>
      </c>
      <c r="O46" s="35">
        <f t="shared" si="50"/>
        <v>-10.565800000000001</v>
      </c>
      <c r="P46" s="35">
        <f t="shared" si="50"/>
        <v>-6.7667599999999997</v>
      </c>
      <c r="Q46" s="35">
        <f t="shared" si="50"/>
        <v>-4.6813200000000004</v>
      </c>
      <c r="R46" s="35">
        <f t="shared" si="50"/>
        <v>-6.304759999999999</v>
      </c>
      <c r="S46" s="35">
        <v>-7.7649999999999997</v>
      </c>
      <c r="T46" s="35">
        <v>-9.1519999999999992</v>
      </c>
      <c r="U46" s="35">
        <v>-11.677</v>
      </c>
      <c r="V46" s="35">
        <v>-12.166</v>
      </c>
      <c r="W46" s="35">
        <v>-20.8</v>
      </c>
      <c r="X46" s="35">
        <v>-16.8</v>
      </c>
      <c r="Y46" s="35">
        <v>-12.7</v>
      </c>
      <c r="Z46" s="35">
        <v>-5.5</v>
      </c>
      <c r="AA46" s="35">
        <v>-20.5</v>
      </c>
      <c r="AB46" s="35">
        <v>-19</v>
      </c>
      <c r="AC46" s="45">
        <v>-19</v>
      </c>
      <c r="AD46" s="45">
        <v>-15.9</v>
      </c>
      <c r="AE46" s="45">
        <v>-16</v>
      </c>
      <c r="AF46" s="45">
        <v>-14</v>
      </c>
      <c r="AG46" s="45">
        <v>-13</v>
      </c>
      <c r="AH46" s="45">
        <v>-11</v>
      </c>
      <c r="AI46" s="45">
        <v>-8.8000000000000007</v>
      </c>
      <c r="AJ46" s="35">
        <v>-12</v>
      </c>
      <c r="AK46" s="247">
        <v>-17</v>
      </c>
      <c r="AL46" s="35">
        <v>-14</v>
      </c>
      <c r="AM46" s="45">
        <v>-16</v>
      </c>
      <c r="AN46" s="35">
        <v>-15</v>
      </c>
      <c r="AO46" s="35">
        <v>-13</v>
      </c>
      <c r="AP46" s="35">
        <v>-16</v>
      </c>
      <c r="AQ46" s="35">
        <v>-17</v>
      </c>
      <c r="AR46" s="35">
        <v>-11</v>
      </c>
      <c r="AS46" s="247">
        <v>-15</v>
      </c>
      <c r="AT46" s="45">
        <v>-7</v>
      </c>
      <c r="AU46" s="45">
        <v>-12</v>
      </c>
      <c r="AV46" s="35">
        <v>-10</v>
      </c>
      <c r="AW46" s="35">
        <v>-10</v>
      </c>
      <c r="AX46" s="35">
        <v>-8</v>
      </c>
      <c r="AY46" s="35">
        <v>-9</v>
      </c>
      <c r="AZ46" s="35">
        <v>-3</v>
      </c>
      <c r="BA46" s="35">
        <v>-11</v>
      </c>
      <c r="BB46" s="35">
        <v>-10</v>
      </c>
      <c r="BC46" s="35">
        <v>-10.7</v>
      </c>
      <c r="BD46" s="35">
        <v>-11.43</v>
      </c>
      <c r="BE46" s="35">
        <v>-10.6</v>
      </c>
      <c r="BF46" s="35">
        <v>-13.4</v>
      </c>
      <c r="BG46" s="35">
        <v>-16</v>
      </c>
      <c r="BH46" s="35">
        <v>-17</v>
      </c>
      <c r="BI46" s="35">
        <v>-14.7</v>
      </c>
      <c r="BJ46" s="248">
        <v>-22</v>
      </c>
      <c r="BK46" s="248">
        <v>-16</v>
      </c>
      <c r="BL46" s="248">
        <v>-17</v>
      </c>
      <c r="BM46" s="248">
        <v>-17</v>
      </c>
      <c r="BN46" s="35">
        <v>-16</v>
      </c>
      <c r="BO46" s="35">
        <v>-17.399999999999999</v>
      </c>
      <c r="BP46" s="247">
        <v>-14.6</v>
      </c>
      <c r="BQ46" s="35">
        <v>-15.048</v>
      </c>
      <c r="BR46" s="247">
        <v>-15.504</v>
      </c>
      <c r="BS46" s="35">
        <v>-15.88</v>
      </c>
      <c r="BT46" s="35">
        <v>-10.694000000000001</v>
      </c>
      <c r="BU46" s="35">
        <v>-25.759</v>
      </c>
      <c r="BV46" s="35">
        <v>-16.463508829999999</v>
      </c>
      <c r="BW46" s="45">
        <v>-12.955755999999999</v>
      </c>
      <c r="BX46" s="45">
        <v>-16.35974903</v>
      </c>
      <c r="BY46" s="45">
        <v>-24.768516339999998</v>
      </c>
      <c r="BZ46" s="35">
        <v>-18.999080660000001</v>
      </c>
      <c r="CA46" s="35">
        <v>-56.157025950000005</v>
      </c>
      <c r="CB46" s="35">
        <v>-52.473214210000002</v>
      </c>
      <c r="CC46" s="35">
        <v>-65.333903609999993</v>
      </c>
      <c r="CD46" s="35">
        <v>-67.920333169999978</v>
      </c>
      <c r="CE46" s="35">
        <v>-124.05572120999999</v>
      </c>
      <c r="CF46" s="35">
        <v>-85.719240070000012</v>
      </c>
      <c r="CG46" s="35">
        <v>-92.891952829999994</v>
      </c>
      <c r="CH46" s="35">
        <v>-87.810653689999896</v>
      </c>
      <c r="CI46" s="35">
        <v>-78.052839210000002</v>
      </c>
      <c r="CJ46" s="35">
        <v>-48.809727189999997</v>
      </c>
      <c r="CK46" s="35">
        <v>-68.854471800000027</v>
      </c>
      <c r="CL46" s="35">
        <v>-78.264950310000017</v>
      </c>
      <c r="CM46" s="35">
        <v>-78.096983590000008</v>
      </c>
      <c r="CN46" s="35">
        <v>-73.61085014999999</v>
      </c>
      <c r="CO46" s="35">
        <v>-77.895653940000017</v>
      </c>
      <c r="CP46" s="35">
        <v>-80.492679809999984</v>
      </c>
      <c r="CQ46" s="35">
        <v>-92.447237110000003</v>
      </c>
      <c r="CR46" s="35">
        <v>-81.64771026999999</v>
      </c>
      <c r="CS46" s="35">
        <v>-89.781649630000004</v>
      </c>
      <c r="CT46" s="35">
        <v>-102.91773241999999</v>
      </c>
      <c r="CU46" s="35">
        <v>-110.82324844999999</v>
      </c>
      <c r="CV46" s="45">
        <v>-109.4570815</v>
      </c>
      <c r="CW46" s="45">
        <v>-118.94405809</v>
      </c>
      <c r="CX46" s="45">
        <v>-107.36362797</v>
      </c>
      <c r="CY46" s="45">
        <v>-125.01878275</v>
      </c>
      <c r="CZ46" s="45">
        <v>-133.18180229999999</v>
      </c>
      <c r="DA46" s="385"/>
    </row>
    <row r="47" spans="1:177" s="185" customFormat="1">
      <c r="A47" s="5" t="s">
        <v>149</v>
      </c>
      <c r="B47" s="236"/>
      <c r="C47" s="38">
        <f t="shared" ref="C47:BN47" si="51">+C43+C46</f>
        <v>-0.69789599999999785</v>
      </c>
      <c r="D47" s="38">
        <f t="shared" si="51"/>
        <v>-1.5573600000000001</v>
      </c>
      <c r="E47" s="38">
        <f t="shared" si="51"/>
        <v>0.70631999999999862</v>
      </c>
      <c r="F47" s="38">
        <f t="shared" si="51"/>
        <v>8.3116800000000026</v>
      </c>
      <c r="G47" s="38">
        <f t="shared" si="51"/>
        <v>1.7618399999999994</v>
      </c>
      <c r="H47" s="38">
        <f t="shared" si="51"/>
        <v>0.43488000000000049</v>
      </c>
      <c r="I47" s="38">
        <f t="shared" si="51"/>
        <v>5.9666399999999999</v>
      </c>
      <c r="J47" s="38">
        <f t="shared" si="51"/>
        <v>11.187360000000004</v>
      </c>
      <c r="K47" s="38">
        <f t="shared" si="51"/>
        <v>4.3711200000000012</v>
      </c>
      <c r="L47" s="38">
        <f t="shared" si="51"/>
        <v>8.8055999999999983</v>
      </c>
      <c r="M47" s="38">
        <f t="shared" si="51"/>
        <v>14.339519999999997</v>
      </c>
      <c r="N47" s="38">
        <f t="shared" si="51"/>
        <v>14.873759999999995</v>
      </c>
      <c r="O47" s="38">
        <f t="shared" si="51"/>
        <v>27.169199999999996</v>
      </c>
      <c r="P47" s="38">
        <f t="shared" si="51"/>
        <v>17.400239999999997</v>
      </c>
      <c r="Q47" s="38">
        <f t="shared" si="51"/>
        <v>12.037680000000002</v>
      </c>
      <c r="R47" s="38">
        <f t="shared" si="51"/>
        <v>16.212239999999998</v>
      </c>
      <c r="S47" s="38">
        <f t="shared" si="51"/>
        <v>19.799999999999997</v>
      </c>
      <c r="T47" s="38">
        <f t="shared" si="51"/>
        <v>22.088000000000001</v>
      </c>
      <c r="U47" s="38">
        <f t="shared" si="51"/>
        <v>31.58100000000001</v>
      </c>
      <c r="V47" s="38">
        <f t="shared" si="51"/>
        <v>32.491000000000014</v>
      </c>
      <c r="W47" s="38">
        <f t="shared" si="51"/>
        <v>55.11699999999999</v>
      </c>
      <c r="X47" s="38">
        <f t="shared" si="51"/>
        <v>45.278000000000006</v>
      </c>
      <c r="Y47" s="38">
        <f t="shared" si="51"/>
        <v>33.713999999999984</v>
      </c>
      <c r="Z47" s="38">
        <f t="shared" si="51"/>
        <v>53.958000000000013</v>
      </c>
      <c r="AA47" s="38">
        <f t="shared" si="51"/>
        <v>56.093312159999982</v>
      </c>
      <c r="AB47" s="38">
        <f t="shared" si="51"/>
        <v>54.685869039999986</v>
      </c>
      <c r="AC47" s="251">
        <f t="shared" si="51"/>
        <v>56.791099898999988</v>
      </c>
      <c r="AD47" s="252">
        <f t="shared" si="51"/>
        <v>64.431779859999992</v>
      </c>
      <c r="AE47" s="252">
        <f t="shared" si="51"/>
        <v>52.813029199999988</v>
      </c>
      <c r="AF47" s="252">
        <f t="shared" si="51"/>
        <v>45.311964540000034</v>
      </c>
      <c r="AG47" s="252">
        <f t="shared" si="51"/>
        <v>48.334463799999988</v>
      </c>
      <c r="AH47" s="252">
        <f t="shared" si="51"/>
        <v>39.03715393649999</v>
      </c>
      <c r="AI47" s="252">
        <f t="shared" si="51"/>
        <v>44.596373594167005</v>
      </c>
      <c r="AJ47" s="38">
        <f t="shared" si="51"/>
        <v>60.051617027500001</v>
      </c>
      <c r="AK47" s="252">
        <f t="shared" si="51"/>
        <v>59.640318430000008</v>
      </c>
      <c r="AL47" s="38">
        <f t="shared" si="51"/>
        <v>63.912210509999994</v>
      </c>
      <c r="AM47" s="252">
        <f t="shared" si="51"/>
        <v>73.085605830000006</v>
      </c>
      <c r="AN47" s="38">
        <f t="shared" si="51"/>
        <v>67.529641489999989</v>
      </c>
      <c r="AO47" s="38">
        <f t="shared" si="51"/>
        <v>60.653012570892997</v>
      </c>
      <c r="AP47" s="38">
        <f t="shared" si="51"/>
        <v>68.934971910000002</v>
      </c>
      <c r="AQ47" s="38">
        <f t="shared" si="51"/>
        <v>89.17196801999998</v>
      </c>
      <c r="AR47" s="38">
        <f t="shared" si="51"/>
        <v>57.396152510000007</v>
      </c>
      <c r="AS47" s="251">
        <f t="shared" si="51"/>
        <v>87.802386740000003</v>
      </c>
      <c r="AT47" s="252">
        <f t="shared" si="51"/>
        <v>55.301704810000004</v>
      </c>
      <c r="AU47" s="252">
        <f t="shared" si="51"/>
        <v>60.219079000000008</v>
      </c>
      <c r="AV47" s="38">
        <f t="shared" si="51"/>
        <v>38.613596485714027</v>
      </c>
      <c r="AW47" s="38">
        <f t="shared" si="51"/>
        <v>31.619038491425002</v>
      </c>
      <c r="AX47" s="38">
        <f t="shared" si="51"/>
        <v>29.512431083124994</v>
      </c>
      <c r="AY47" s="38">
        <f t="shared" si="51"/>
        <v>44.522999999999996</v>
      </c>
      <c r="AZ47" s="38">
        <f t="shared" si="51"/>
        <v>32.915000000000006</v>
      </c>
      <c r="BA47" s="38">
        <f t="shared" si="51"/>
        <v>61.653639999999996</v>
      </c>
      <c r="BB47" s="38">
        <f t="shared" si="51"/>
        <v>54.221927000000008</v>
      </c>
      <c r="BC47" s="38">
        <f t="shared" si="51"/>
        <v>65.255182590000004</v>
      </c>
      <c r="BD47" s="38">
        <f t="shared" si="51"/>
        <v>55.484705600000005</v>
      </c>
      <c r="BE47" s="38">
        <f t="shared" si="51"/>
        <v>60.573647600000008</v>
      </c>
      <c r="BF47" s="38">
        <f t="shared" si="51"/>
        <v>68.269109910000012</v>
      </c>
      <c r="BG47" s="38">
        <f t="shared" si="51"/>
        <v>99.049015999999995</v>
      </c>
      <c r="BH47" s="38">
        <f t="shared" si="51"/>
        <v>104.68997800000002</v>
      </c>
      <c r="BI47" s="252">
        <f t="shared" si="51"/>
        <v>93.682073999999972</v>
      </c>
      <c r="BJ47" s="38">
        <f t="shared" si="51"/>
        <v>118.70327</v>
      </c>
      <c r="BK47" s="38">
        <f t="shared" si="51"/>
        <v>98.574718270000091</v>
      </c>
      <c r="BL47" s="38">
        <f t="shared" si="51"/>
        <v>94.130840320000161</v>
      </c>
      <c r="BM47" s="38">
        <f t="shared" si="51"/>
        <v>105.17805071000006</v>
      </c>
      <c r="BN47" s="38">
        <f t="shared" si="51"/>
        <v>101.01629278000011</v>
      </c>
      <c r="BO47" s="38">
        <f t="shared" ref="BO47:CN47" si="52">+BO43+BO46</f>
        <v>103.23042404000012</v>
      </c>
      <c r="BP47" s="251">
        <f t="shared" si="52"/>
        <v>88.52236954000017</v>
      </c>
      <c r="BQ47" s="38">
        <f t="shared" si="52"/>
        <v>88.73420621999999</v>
      </c>
      <c r="BR47" s="38">
        <f t="shared" si="52"/>
        <v>98.053600960000125</v>
      </c>
      <c r="BS47" s="38">
        <f t="shared" si="52"/>
        <v>103.62700000000001</v>
      </c>
      <c r="BT47" s="38">
        <f t="shared" si="52"/>
        <v>79.225999999999999</v>
      </c>
      <c r="BU47" s="38">
        <f t="shared" si="52"/>
        <v>106.33702727866138</v>
      </c>
      <c r="BV47" s="38">
        <f t="shared" si="52"/>
        <v>59.885169054044056</v>
      </c>
      <c r="BW47" s="252">
        <f t="shared" si="52"/>
        <v>87.00843353079317</v>
      </c>
      <c r="BX47" s="252">
        <f t="shared" si="52"/>
        <v>101.10018576834446</v>
      </c>
      <c r="BY47" s="252">
        <f t="shared" si="52"/>
        <v>137.75594101257803</v>
      </c>
      <c r="BZ47" s="38">
        <f t="shared" si="52"/>
        <v>121.06762518183788</v>
      </c>
      <c r="CA47" s="38">
        <f t="shared" si="52"/>
        <v>304.737347304845</v>
      </c>
      <c r="CB47" s="38">
        <f t="shared" si="52"/>
        <v>280.72081531907321</v>
      </c>
      <c r="CC47" s="38">
        <f t="shared" si="52"/>
        <v>331.12626142593865</v>
      </c>
      <c r="CD47" s="38">
        <f t="shared" si="52"/>
        <v>418.01862946828578</v>
      </c>
      <c r="CE47" s="38">
        <f t="shared" si="52"/>
        <v>631.68606875512569</v>
      </c>
      <c r="CF47" s="38">
        <f t="shared" si="52"/>
        <v>450.63119021244648</v>
      </c>
      <c r="CG47" s="38">
        <f t="shared" si="52"/>
        <v>481.05817055728079</v>
      </c>
      <c r="CH47" s="38">
        <f t="shared" si="52"/>
        <v>483.3291581118217</v>
      </c>
      <c r="CI47" s="38">
        <f t="shared" si="52"/>
        <v>442.84989643044423</v>
      </c>
      <c r="CJ47" s="38">
        <f t="shared" si="52"/>
        <v>295.71574121831657</v>
      </c>
      <c r="CK47" s="38">
        <f t="shared" si="52"/>
        <v>433.22614117191983</v>
      </c>
      <c r="CL47" s="38">
        <f t="shared" si="52"/>
        <v>494.47473455191994</v>
      </c>
      <c r="CM47" s="38">
        <f t="shared" si="52"/>
        <v>500.51621362442052</v>
      </c>
      <c r="CN47" s="38">
        <f t="shared" si="52"/>
        <v>472.41601972442169</v>
      </c>
      <c r="CO47" s="38">
        <f t="shared" ref="CO47:CT47" si="53">+CO43+CO46</f>
        <v>510.03975395441967</v>
      </c>
      <c r="CP47" s="38">
        <f t="shared" si="53"/>
        <v>499.14552533442026</v>
      </c>
      <c r="CQ47" s="38">
        <f t="shared" si="53"/>
        <v>554.5435377400006</v>
      </c>
      <c r="CR47" s="38">
        <f t="shared" si="53"/>
        <v>506.09137147250527</v>
      </c>
      <c r="CS47" s="38">
        <f t="shared" si="53"/>
        <v>568.27608273000033</v>
      </c>
      <c r="CT47" s="38">
        <f t="shared" si="53"/>
        <v>625.03769904000046</v>
      </c>
      <c r="CU47" s="38">
        <f t="shared" ref="CU47:CV47" si="54">+CU43+CU46</f>
        <v>707.25656538000271</v>
      </c>
      <c r="CV47" s="252">
        <f t="shared" si="54"/>
        <v>599.71601719000012</v>
      </c>
      <c r="CW47" s="252">
        <f t="shared" ref="CW47:CX47" si="55">+CW43+CW46</f>
        <v>698.73043297000072</v>
      </c>
      <c r="CX47" s="252">
        <f t="shared" si="55"/>
        <v>625.66860763000045</v>
      </c>
      <c r="CY47" s="252">
        <f t="shared" ref="CY47:CZ47" si="56">+CY43+CY46</f>
        <v>754.19955062036763</v>
      </c>
      <c r="CZ47" s="252">
        <f t="shared" si="56"/>
        <v>794.97575049000079</v>
      </c>
      <c r="DA47" s="385"/>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row>
    <row r="48" spans="1:177" s="186" customFormat="1">
      <c r="A48" s="149"/>
      <c r="B48" s="255"/>
      <c r="C48" s="150"/>
      <c r="D48" s="150"/>
      <c r="E48" s="150"/>
      <c r="F48" s="150"/>
      <c r="G48" s="150"/>
      <c r="H48" s="150"/>
      <c r="I48" s="150"/>
      <c r="J48" s="150"/>
      <c r="K48" s="150"/>
      <c r="L48" s="150"/>
      <c r="M48" s="150"/>
      <c r="N48" s="150"/>
      <c r="O48" s="150"/>
      <c r="P48" s="150"/>
      <c r="Q48" s="150"/>
      <c r="R48" s="150"/>
      <c r="S48" s="150"/>
      <c r="T48" s="150"/>
      <c r="U48" s="150"/>
      <c r="V48" s="150"/>
      <c r="W48" s="150"/>
      <c r="X48" s="150"/>
      <c r="Y48" s="150"/>
      <c r="Z48" s="150"/>
      <c r="AA48" s="150"/>
      <c r="AB48" s="150"/>
      <c r="AC48" s="256"/>
      <c r="AD48" s="256"/>
      <c r="AE48" s="256"/>
      <c r="AF48" s="256"/>
      <c r="AG48" s="256"/>
      <c r="AH48" s="256"/>
      <c r="AI48" s="256"/>
      <c r="AJ48" s="150"/>
      <c r="AK48" s="151"/>
      <c r="AL48" s="150"/>
      <c r="AM48" s="256"/>
      <c r="AN48" s="150"/>
      <c r="AO48" s="150"/>
      <c r="AP48" s="150"/>
      <c r="AQ48" s="150"/>
      <c r="AR48" s="150"/>
      <c r="AS48" s="151"/>
      <c r="AT48" s="256"/>
      <c r="AU48" s="256"/>
      <c r="AV48" s="150"/>
      <c r="AW48" s="150"/>
      <c r="AX48" s="150"/>
      <c r="AY48" s="150"/>
      <c r="AZ48" s="150"/>
      <c r="BA48" s="150"/>
      <c r="BB48" s="150"/>
      <c r="BC48" s="150"/>
      <c r="BD48" s="150"/>
      <c r="BE48" s="150"/>
      <c r="BF48" s="150"/>
      <c r="BG48" s="150"/>
      <c r="BH48" s="150"/>
      <c r="BI48" s="256"/>
      <c r="BJ48" s="150"/>
      <c r="BK48" s="150"/>
      <c r="BL48" s="150"/>
      <c r="BM48" s="150"/>
      <c r="BN48" s="150"/>
      <c r="BO48" s="150"/>
      <c r="BP48" s="151"/>
      <c r="BQ48" s="150"/>
      <c r="BR48" s="151"/>
      <c r="BS48" s="150"/>
      <c r="BT48" s="150"/>
      <c r="BU48" s="150"/>
      <c r="BV48" s="150"/>
      <c r="BW48" s="256"/>
      <c r="BX48" s="256"/>
      <c r="BY48" s="256"/>
      <c r="BZ48" s="150"/>
      <c r="CA48" s="150"/>
      <c r="CB48" s="150"/>
      <c r="CC48" s="150"/>
      <c r="CD48" s="150"/>
      <c r="CE48" s="150"/>
      <c r="CF48" s="150"/>
      <c r="CG48" s="207"/>
      <c r="CH48" s="207"/>
      <c r="CI48" s="207"/>
      <c r="CJ48" s="207"/>
      <c r="CK48" s="207"/>
      <c r="CL48" s="207"/>
      <c r="CM48" s="207"/>
      <c r="CN48" s="207"/>
      <c r="CO48" s="207"/>
      <c r="CP48" s="207"/>
      <c r="CQ48" s="207"/>
      <c r="CR48" s="207"/>
      <c r="CS48" s="207"/>
      <c r="CT48" s="207"/>
      <c r="CU48" s="207"/>
      <c r="CV48" s="367"/>
      <c r="CW48" s="367"/>
      <c r="CX48" s="367"/>
      <c r="CY48" s="367"/>
      <c r="CZ48"/>
      <c r="DA48" s="385"/>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row>
    <row r="49" spans="1:264" s="193" customFormat="1">
      <c r="A49" s="157" t="s">
        <v>40</v>
      </c>
      <c r="B49" s="158"/>
      <c r="C49" s="159">
        <f t="shared" ref="C49:BN49" si="57">-C46/C43</f>
        <v>0.28000000000000003</v>
      </c>
      <c r="D49" s="159">
        <f t="shared" si="57"/>
        <v>0.28000000000000003</v>
      </c>
      <c r="E49" s="159">
        <f t="shared" si="57"/>
        <v>0.28000000000000003</v>
      </c>
      <c r="F49" s="159">
        <f t="shared" si="57"/>
        <v>0.28000000000000003</v>
      </c>
      <c r="G49" s="159">
        <f t="shared" si="57"/>
        <v>0.28000000000000003</v>
      </c>
      <c r="H49" s="159">
        <f t="shared" si="57"/>
        <v>0.28000000000000003</v>
      </c>
      <c r="I49" s="159">
        <f t="shared" si="57"/>
        <v>0.28000000000000003</v>
      </c>
      <c r="J49" s="159">
        <f t="shared" si="57"/>
        <v>0.28000000000000003</v>
      </c>
      <c r="K49" s="159">
        <f t="shared" si="57"/>
        <v>0.28000000000000003</v>
      </c>
      <c r="L49" s="159">
        <f t="shared" si="57"/>
        <v>0.28000000000000003</v>
      </c>
      <c r="M49" s="159">
        <f t="shared" si="57"/>
        <v>0.28000000000000003</v>
      </c>
      <c r="N49" s="159">
        <f t="shared" si="57"/>
        <v>0.28000000000000003</v>
      </c>
      <c r="O49" s="159">
        <f t="shared" si="57"/>
        <v>0.28000000000000003</v>
      </c>
      <c r="P49" s="159">
        <f t="shared" si="57"/>
        <v>0.28000000000000003</v>
      </c>
      <c r="Q49" s="159">
        <f t="shared" si="57"/>
        <v>0.28000000000000003</v>
      </c>
      <c r="R49" s="159">
        <f t="shared" si="57"/>
        <v>0.28000000000000003</v>
      </c>
      <c r="S49" s="159">
        <f t="shared" si="57"/>
        <v>0.28169780518773807</v>
      </c>
      <c r="T49" s="159">
        <f t="shared" si="57"/>
        <v>0.29295774647887318</v>
      </c>
      <c r="U49" s="159">
        <f t="shared" si="57"/>
        <v>0.26993850848397977</v>
      </c>
      <c r="V49" s="159">
        <f t="shared" si="57"/>
        <v>0.27243209351277509</v>
      </c>
      <c r="W49" s="159">
        <f t="shared" si="57"/>
        <v>0.27398342927144126</v>
      </c>
      <c r="X49" s="159">
        <f t="shared" si="57"/>
        <v>0.27062727536325271</v>
      </c>
      <c r="Y49" s="159">
        <f t="shared" si="57"/>
        <v>0.27362433748437975</v>
      </c>
      <c r="Z49" s="159">
        <f t="shared" si="57"/>
        <v>9.2502270510276138E-2</v>
      </c>
      <c r="AA49" s="159">
        <f t="shared" si="57"/>
        <v>0.26764738881087191</v>
      </c>
      <c r="AB49" s="159">
        <f t="shared" si="57"/>
        <v>0.25785133903606333</v>
      </c>
      <c r="AC49" s="160">
        <f t="shared" si="57"/>
        <v>0.25068906540899394</v>
      </c>
      <c r="AD49" s="160">
        <f t="shared" si="57"/>
        <v>0.19792913872579546</v>
      </c>
      <c r="AE49" s="160">
        <f t="shared" si="57"/>
        <v>0.23251410650005222</v>
      </c>
      <c r="AF49" s="160">
        <f t="shared" si="57"/>
        <v>0.23604006558505392</v>
      </c>
      <c r="AG49" s="160">
        <f t="shared" si="57"/>
        <v>0.21195261512989705</v>
      </c>
      <c r="AH49" s="160">
        <f t="shared" si="57"/>
        <v>0.21983664406572023</v>
      </c>
      <c r="AI49" s="160">
        <f t="shared" si="57"/>
        <v>0.16480519944825073</v>
      </c>
      <c r="AJ49" s="159">
        <f t="shared" si="57"/>
        <v>0.16654726840370496</v>
      </c>
      <c r="AK49" s="161">
        <f t="shared" si="57"/>
        <v>0.2218153623086401</v>
      </c>
      <c r="AL49" s="159">
        <f t="shared" si="57"/>
        <v>0.1796894210594</v>
      </c>
      <c r="AM49" s="160">
        <f t="shared" si="57"/>
        <v>0.17960252782623973</v>
      </c>
      <c r="AN49" s="159">
        <f t="shared" si="57"/>
        <v>0.18175287968284135</v>
      </c>
      <c r="AO49" s="159">
        <f t="shared" si="57"/>
        <v>0.17650330307245954</v>
      </c>
      <c r="AP49" s="159">
        <f t="shared" si="57"/>
        <v>0.18837941121537247</v>
      </c>
      <c r="AQ49" s="159">
        <f t="shared" si="57"/>
        <v>0.1601175933443906</v>
      </c>
      <c r="AR49" s="159">
        <f t="shared" si="57"/>
        <v>0.16082775998827889</v>
      </c>
      <c r="AS49" s="161">
        <f t="shared" si="57"/>
        <v>0.14591100922527084</v>
      </c>
      <c r="AT49" s="160">
        <f t="shared" si="57"/>
        <v>0.11235647598003505</v>
      </c>
      <c r="AU49" s="160">
        <f t="shared" si="57"/>
        <v>0.1661610777395818</v>
      </c>
      <c r="AV49" s="159">
        <f t="shared" si="57"/>
        <v>0.20570376855245998</v>
      </c>
      <c r="AW49" s="159">
        <f t="shared" si="57"/>
        <v>0.24027465223782993</v>
      </c>
      <c r="AX49" s="159">
        <f t="shared" si="57"/>
        <v>0.21326263771794859</v>
      </c>
      <c r="AY49" s="159">
        <f t="shared" si="57"/>
        <v>0.16815200941651254</v>
      </c>
      <c r="AZ49" s="159">
        <f t="shared" si="57"/>
        <v>8.3530558262564378E-2</v>
      </c>
      <c r="BA49" s="159">
        <f t="shared" si="57"/>
        <v>0.15140328825919802</v>
      </c>
      <c r="BB49" s="159">
        <f t="shared" si="57"/>
        <v>0.15571005834191176</v>
      </c>
      <c r="BC49" s="159">
        <f t="shared" si="57"/>
        <v>0.14087254661420198</v>
      </c>
      <c r="BD49" s="159">
        <f t="shared" si="57"/>
        <v>0.17081447041440767</v>
      </c>
      <c r="BE49" s="159">
        <f t="shared" si="57"/>
        <v>0.14893152672984541</v>
      </c>
      <c r="BF49" s="159">
        <f t="shared" si="57"/>
        <v>0.16407672392618095</v>
      </c>
      <c r="BG49" s="159">
        <f t="shared" si="57"/>
        <v>0.13907115902668826</v>
      </c>
      <c r="BH49" s="159">
        <f t="shared" si="57"/>
        <v>0.13969926101884902</v>
      </c>
      <c r="BI49" s="160">
        <f t="shared" si="57"/>
        <v>0.13563128529908003</v>
      </c>
      <c r="BJ49" s="159">
        <f t="shared" si="57"/>
        <v>0.15635741799035657</v>
      </c>
      <c r="BK49" s="159">
        <f t="shared" si="57"/>
        <v>0.13964686312643015</v>
      </c>
      <c r="BL49" s="159">
        <f t="shared" si="57"/>
        <v>0.15297283770237557</v>
      </c>
      <c r="BM49" s="159">
        <f t="shared" si="57"/>
        <v>0.13914119517548154</v>
      </c>
      <c r="BN49" s="159">
        <f t="shared" si="57"/>
        <v>0.13673309604912254</v>
      </c>
      <c r="BO49" s="159">
        <f t="shared" ref="BO49:CN49" si="58">-BO46/BO43</f>
        <v>0.14424221864817696</v>
      </c>
      <c r="BP49" s="161">
        <f t="shared" si="58"/>
        <v>0.14157936891022274</v>
      </c>
      <c r="BQ49" s="159">
        <f t="shared" si="58"/>
        <v>0.14499595400873336</v>
      </c>
      <c r="BR49" s="161">
        <f t="shared" si="58"/>
        <v>0.13652983040264452</v>
      </c>
      <c r="BS49" s="159">
        <f t="shared" si="58"/>
        <v>0.13287924556720526</v>
      </c>
      <c r="BT49" s="159">
        <f t="shared" si="58"/>
        <v>0.1189279359430605</v>
      </c>
      <c r="BU49" s="159">
        <f t="shared" si="58"/>
        <v>0.19500207940137709</v>
      </c>
      <c r="BV49" s="159">
        <f t="shared" si="58"/>
        <v>0.21563580780015934</v>
      </c>
      <c r="BW49" s="160">
        <f t="shared" si="58"/>
        <v>0.12960397179040883</v>
      </c>
      <c r="BX49" s="160">
        <f t="shared" si="58"/>
        <v>0.13927939818872248</v>
      </c>
      <c r="BY49" s="160">
        <f t="shared" si="58"/>
        <v>0.15239870197669736</v>
      </c>
      <c r="BZ49" s="159">
        <f t="shared" si="58"/>
        <v>0.1356430890968022</v>
      </c>
      <c r="CA49" s="159">
        <f t="shared" si="58"/>
        <v>0.15560515794006244</v>
      </c>
      <c r="CB49" s="159">
        <f t="shared" si="58"/>
        <v>0.15748545760007804</v>
      </c>
      <c r="CC49" s="162">
        <f t="shared" si="58"/>
        <v>0.16479311005704078</v>
      </c>
      <c r="CD49" s="162">
        <f t="shared" si="58"/>
        <v>0.1397713260143687</v>
      </c>
      <c r="CE49" s="162">
        <f t="shared" si="58"/>
        <v>0.16415093469387823</v>
      </c>
      <c r="CF49" s="162">
        <f t="shared" si="58"/>
        <v>0.15981946733008037</v>
      </c>
      <c r="CG49" s="162">
        <f t="shared" si="58"/>
        <v>0.16184673379244116</v>
      </c>
      <c r="CH49" s="162">
        <f t="shared" si="58"/>
        <v>0.15374633649329475</v>
      </c>
      <c r="CI49" s="365">
        <f t="shared" si="58"/>
        <v>0.14984148454132207</v>
      </c>
      <c r="CJ49" s="162">
        <f t="shared" si="58"/>
        <v>0.14167233387853009</v>
      </c>
      <c r="CK49" s="162">
        <f t="shared" si="58"/>
        <v>0.13713828023041172</v>
      </c>
      <c r="CL49" s="162">
        <f t="shared" si="58"/>
        <v>0.1366501263638972</v>
      </c>
      <c r="CM49" s="162">
        <f t="shared" si="58"/>
        <v>0.13497269672723883</v>
      </c>
      <c r="CN49" s="162">
        <f t="shared" si="58"/>
        <v>0.13481177248095763</v>
      </c>
      <c r="CO49" s="162">
        <f t="shared" ref="CO49:CS49" si="59">-CO46/CO43</f>
        <v>0.13249015605127218</v>
      </c>
      <c r="CP49" s="162">
        <f t="shared" si="59"/>
        <v>0.13886710554205922</v>
      </c>
      <c r="CQ49" s="162">
        <f t="shared" si="59"/>
        <v>0.14288802978903853</v>
      </c>
      <c r="CR49" s="162">
        <f t="shared" si="59"/>
        <v>0.13891829351884194</v>
      </c>
      <c r="CS49" s="162">
        <f t="shared" si="59"/>
        <v>0.1364343054035928</v>
      </c>
      <c r="CT49" s="162">
        <f t="shared" ref="CT49:CW49" si="60">-CT46/CT43</f>
        <v>0.14137916687232671</v>
      </c>
      <c r="CU49" s="162">
        <f t="shared" si="60"/>
        <v>0.13546752599988868</v>
      </c>
      <c r="CV49" s="368">
        <f t="shared" si="60"/>
        <v>0.15434466098924438</v>
      </c>
      <c r="CW49" s="368">
        <f t="shared" si="60"/>
        <v>0.14546626975705901</v>
      </c>
      <c r="CX49" s="368">
        <f>-CX46/CX43</f>
        <v>0.146465084011102</v>
      </c>
      <c r="CY49" s="368">
        <f>-CY46/CY43</f>
        <v>0.14219310267423219</v>
      </c>
      <c r="CZ49" s="368">
        <f>-CZ46/CZ43</f>
        <v>0.14349051182060776</v>
      </c>
      <c r="DA49" s="385"/>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row>
    <row r="50" spans="1:264" s="193" customFormat="1">
      <c r="A50" s="157"/>
      <c r="B50" s="158"/>
      <c r="C50" s="159"/>
      <c r="D50" s="159"/>
      <c r="E50" s="159"/>
      <c r="F50" s="159"/>
      <c r="G50" s="159"/>
      <c r="H50" s="159"/>
      <c r="I50" s="159"/>
      <c r="J50" s="159"/>
      <c r="K50" s="159"/>
      <c r="L50" s="159"/>
      <c r="M50" s="159"/>
      <c r="N50" s="159"/>
      <c r="O50" s="159"/>
      <c r="P50" s="159"/>
      <c r="Q50" s="159"/>
      <c r="R50" s="159"/>
      <c r="S50" s="159"/>
      <c r="T50" s="159"/>
      <c r="U50" s="159"/>
      <c r="V50" s="159"/>
      <c r="W50" s="159"/>
      <c r="X50" s="159"/>
      <c r="Y50" s="159"/>
      <c r="Z50" s="159"/>
      <c r="AA50" s="159"/>
      <c r="AB50" s="159"/>
      <c r="AC50" s="161"/>
      <c r="AD50" s="160"/>
      <c r="AE50" s="160"/>
      <c r="AF50" s="160"/>
      <c r="AG50" s="160"/>
      <c r="AH50" s="160"/>
      <c r="AI50" s="160"/>
      <c r="AJ50" s="159"/>
      <c r="AK50" s="161"/>
      <c r="AL50" s="159"/>
      <c r="AM50" s="160"/>
      <c r="AN50" s="159"/>
      <c r="AO50" s="159"/>
      <c r="AP50" s="159"/>
      <c r="AQ50" s="159"/>
      <c r="AR50" s="159"/>
      <c r="AS50" s="161"/>
      <c r="AT50" s="160"/>
      <c r="AU50" s="160"/>
      <c r="AV50" s="159"/>
      <c r="AW50" s="159"/>
      <c r="AX50" s="159"/>
      <c r="AY50" s="159"/>
      <c r="AZ50" s="159"/>
      <c r="BA50" s="159"/>
      <c r="BB50" s="159"/>
      <c r="BC50" s="159"/>
      <c r="BD50" s="159"/>
      <c r="BE50" s="159"/>
      <c r="BF50" s="159"/>
      <c r="BG50" s="159"/>
      <c r="BH50" s="159"/>
      <c r="BI50" s="161"/>
      <c r="BJ50" s="159"/>
      <c r="BK50" s="159"/>
      <c r="BL50" s="159"/>
      <c r="BM50" s="159"/>
      <c r="BN50" s="159"/>
      <c r="BO50" s="159"/>
      <c r="BP50" s="161"/>
      <c r="BQ50" s="159"/>
      <c r="BR50" s="161"/>
      <c r="BS50" s="159"/>
      <c r="BT50" s="159"/>
      <c r="BU50" s="159"/>
      <c r="BV50" s="159"/>
      <c r="BW50" s="160"/>
      <c r="BX50" s="160"/>
      <c r="BY50" s="160"/>
      <c r="BZ50" s="159"/>
      <c r="CA50" s="159"/>
      <c r="CB50" s="159"/>
      <c r="CC50" s="162"/>
      <c r="CD50" s="162"/>
      <c r="CE50" s="162"/>
      <c r="CF50" s="162"/>
      <c r="CG50" s="162"/>
      <c r="CH50" s="162"/>
      <c r="CI50" s="162"/>
      <c r="CJ50" s="162"/>
      <c r="CK50" s="162"/>
      <c r="CL50" s="162"/>
      <c r="CM50" s="162"/>
      <c r="CN50" s="162"/>
      <c r="CO50" s="162"/>
      <c r="CP50" s="162"/>
      <c r="CQ50" s="162"/>
      <c r="CR50" s="162"/>
      <c r="CS50" s="162"/>
      <c r="CT50" s="162"/>
      <c r="CU50" s="162"/>
      <c r="CV50" s="368"/>
      <c r="CW50" s="368"/>
      <c r="CX50" s="368"/>
      <c r="CY50" s="368"/>
      <c r="CZ50"/>
      <c r="DA50" s="385"/>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row>
    <row r="51" spans="1:264" s="193" customFormat="1">
      <c r="A51" s="361" t="s">
        <v>268</v>
      </c>
      <c r="B51" s="158"/>
      <c r="C51" s="159"/>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61"/>
      <c r="AD51" s="160"/>
      <c r="AE51" s="160"/>
      <c r="AF51" s="160"/>
      <c r="AG51" s="160"/>
      <c r="AH51" s="160"/>
      <c r="AI51" s="160"/>
      <c r="AJ51" s="159"/>
      <c r="AK51" s="161"/>
      <c r="AL51" s="159"/>
      <c r="AM51" s="160"/>
      <c r="AN51" s="159"/>
      <c r="AO51" s="159"/>
      <c r="AP51" s="159"/>
      <c r="AQ51" s="159"/>
      <c r="AR51" s="159"/>
      <c r="AS51" s="161"/>
      <c r="AT51" s="160"/>
      <c r="AU51" s="160"/>
      <c r="AV51" s="159"/>
      <c r="AW51" s="159"/>
      <c r="AX51" s="159"/>
      <c r="AY51" s="159"/>
      <c r="AZ51" s="159"/>
      <c r="BA51" s="159"/>
      <c r="BB51" s="159"/>
      <c r="BC51" s="159"/>
      <c r="BD51" s="159"/>
      <c r="BE51" s="159"/>
      <c r="BF51" s="159"/>
      <c r="BG51" s="159"/>
      <c r="BH51" s="159"/>
      <c r="BI51" s="161"/>
      <c r="BJ51" s="159"/>
      <c r="BK51" s="159"/>
      <c r="BL51" s="159"/>
      <c r="BM51" s="159"/>
      <c r="BN51" s="159"/>
      <c r="BO51" s="159"/>
      <c r="BP51" s="161"/>
      <c r="BQ51" s="159"/>
      <c r="BR51" s="161"/>
      <c r="BS51" s="159"/>
      <c r="BT51" s="159"/>
      <c r="BU51" s="159"/>
      <c r="BV51" s="159"/>
      <c r="BW51" s="160"/>
      <c r="BX51" s="160"/>
      <c r="BY51" s="160"/>
      <c r="BZ51" s="159"/>
      <c r="CA51" s="159"/>
      <c r="CB51" s="159"/>
      <c r="CC51" s="162"/>
      <c r="CD51" s="162"/>
      <c r="CE51" s="162"/>
      <c r="CF51" s="162"/>
      <c r="CG51" s="162"/>
      <c r="CH51" s="162"/>
      <c r="CI51" s="162"/>
      <c r="CJ51" s="162"/>
      <c r="CK51" s="162"/>
      <c r="CL51" s="162"/>
      <c r="CM51" s="162"/>
      <c r="CN51" s="162"/>
      <c r="CO51" s="162"/>
      <c r="CP51" s="162"/>
      <c r="CQ51" s="162"/>
      <c r="CR51" s="162"/>
      <c r="CS51" s="162"/>
      <c r="CT51" s="162"/>
      <c r="CU51" s="162"/>
      <c r="CV51" s="256">
        <v>0</v>
      </c>
      <c r="CW51" s="256">
        <v>-11.360977780000001</v>
      </c>
      <c r="CX51" s="256">
        <v>-10.9398222</v>
      </c>
      <c r="CY51" s="256">
        <v>-10.7932889</v>
      </c>
      <c r="CZ51" s="256">
        <v>-10.266666689999999</v>
      </c>
      <c r="DA51" s="385"/>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row>
    <row r="52" spans="1:264">
      <c r="A52" s="6"/>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4"/>
      <c r="AD52" s="15"/>
      <c r="AE52" s="15"/>
      <c r="AF52" s="15"/>
      <c r="AG52" s="15"/>
      <c r="AH52" s="15"/>
      <c r="AI52" s="15"/>
      <c r="AJ52" s="14"/>
      <c r="AK52" s="4"/>
      <c r="AL52" s="14"/>
      <c r="AM52" s="15"/>
      <c r="AN52" s="14"/>
      <c r="AO52" s="14"/>
      <c r="AP52" s="14"/>
      <c r="AQ52" s="14"/>
      <c r="AR52" s="14"/>
      <c r="AS52" s="4"/>
      <c r="AT52" s="15"/>
      <c r="AU52" s="15"/>
      <c r="AV52" s="14"/>
      <c r="AW52" s="14"/>
      <c r="AX52" s="14"/>
      <c r="AY52" s="14"/>
      <c r="AZ52" s="14"/>
      <c r="BA52" s="14"/>
      <c r="BB52" s="14"/>
      <c r="BC52" s="14"/>
      <c r="BD52" s="14"/>
      <c r="BE52" s="14"/>
      <c r="BF52" s="14"/>
      <c r="BG52" s="14"/>
      <c r="BH52" s="14"/>
      <c r="BI52" s="4"/>
      <c r="BJ52" s="14"/>
      <c r="BK52" s="14"/>
      <c r="BL52" s="14"/>
      <c r="BM52" s="14"/>
      <c r="BN52" s="14"/>
      <c r="BO52" s="14"/>
      <c r="BP52" s="4"/>
      <c r="BQ52" s="14"/>
      <c r="BR52" s="4"/>
      <c r="BS52" s="14"/>
      <c r="BT52" s="14"/>
      <c r="BU52" s="14"/>
      <c r="BV52" s="14"/>
      <c r="BW52" s="15"/>
      <c r="BX52" s="15"/>
      <c r="BY52" s="15"/>
      <c r="BZ52" s="14"/>
      <c r="CA52" s="14"/>
      <c r="CB52" s="14"/>
      <c r="CC52" s="14"/>
      <c r="CD52" s="14"/>
      <c r="CE52" s="14"/>
      <c r="CF52" s="14"/>
      <c r="CG52" s="14"/>
      <c r="CH52" s="14"/>
      <c r="CI52" s="14"/>
      <c r="CJ52" s="14"/>
      <c r="CK52" s="14"/>
      <c r="CL52" s="14"/>
      <c r="CM52" s="14"/>
      <c r="CN52" s="14"/>
      <c r="CO52" s="14"/>
      <c r="CP52" s="14"/>
      <c r="CQ52" s="14"/>
      <c r="CR52" s="14"/>
      <c r="CS52" s="14"/>
      <c r="CT52" s="14"/>
      <c r="CU52" s="14"/>
      <c r="CV52" s="15"/>
      <c r="CW52" s="15"/>
      <c r="CX52" s="15"/>
      <c r="CY52" s="15"/>
      <c r="DA52" s="385"/>
    </row>
    <row r="53" spans="1:264">
      <c r="A53" s="134" t="s">
        <v>180</v>
      </c>
      <c r="B53" s="249"/>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5"/>
      <c r="AD53" s="15"/>
      <c r="AE53" s="15"/>
      <c r="AF53" s="15"/>
      <c r="AG53" s="15"/>
      <c r="AH53" s="15"/>
      <c r="AI53" s="15"/>
      <c r="AJ53" s="14"/>
      <c r="AK53" s="4"/>
      <c r="AL53" s="14"/>
      <c r="AM53" s="15"/>
      <c r="AN53" s="14"/>
      <c r="AO53" s="14"/>
      <c r="AP53" s="14"/>
      <c r="AQ53" s="14"/>
      <c r="AR53" s="14"/>
      <c r="AS53" s="4"/>
      <c r="AT53" s="15"/>
      <c r="AU53" s="15"/>
      <c r="AV53" s="14"/>
      <c r="AW53" s="14"/>
      <c r="AX53" s="14"/>
      <c r="AY53" s="14"/>
      <c r="AZ53" s="14"/>
      <c r="BA53" s="14"/>
      <c r="BB53" s="14"/>
      <c r="BC53" s="14"/>
      <c r="BD53" s="14"/>
      <c r="BE53" s="14"/>
      <c r="BF53" s="14"/>
      <c r="BG53" s="14"/>
      <c r="BH53" s="14"/>
      <c r="BI53" s="15"/>
      <c r="BJ53" s="14"/>
      <c r="BK53" s="14"/>
      <c r="BL53" s="14"/>
      <c r="BM53" s="14"/>
      <c r="BN53" s="14"/>
      <c r="BO53" s="14"/>
      <c r="BP53" s="4"/>
      <c r="BQ53" s="14"/>
      <c r="BR53" s="4"/>
      <c r="BS53" s="14"/>
      <c r="BT53" s="14"/>
      <c r="BU53" s="14"/>
      <c r="BV53" s="14"/>
      <c r="BW53" s="15"/>
      <c r="BX53" s="15"/>
      <c r="BY53" s="15"/>
      <c r="BZ53" s="14"/>
      <c r="CA53" s="14"/>
      <c r="CB53" s="14"/>
      <c r="CC53" s="14"/>
      <c r="CD53" s="14"/>
      <c r="CE53" s="14"/>
      <c r="CF53" s="14"/>
      <c r="CG53" s="14"/>
      <c r="CH53" s="14"/>
      <c r="CI53" s="14"/>
      <c r="CJ53" s="14"/>
      <c r="CK53" s="14"/>
      <c r="CL53" s="14"/>
      <c r="CM53" s="14"/>
      <c r="CN53" s="14"/>
      <c r="CO53" s="14"/>
      <c r="CP53" s="14"/>
      <c r="CQ53" s="14"/>
      <c r="CR53" s="19"/>
      <c r="CS53" s="19"/>
      <c r="CT53" s="19"/>
      <c r="CU53" s="19"/>
      <c r="CV53" s="20"/>
      <c r="CW53" s="20"/>
      <c r="CX53" s="20"/>
      <c r="CY53" s="20"/>
      <c r="DA53" s="385"/>
    </row>
    <row r="54" spans="1:264">
      <c r="A54" s="23" t="s">
        <v>39</v>
      </c>
      <c r="B54" s="275"/>
      <c r="C54" s="116">
        <f t="shared" ref="C54:BN54" si="61">+C43/C31</f>
        <v>-4.4874999999999853E-2</v>
      </c>
      <c r="D54" s="116">
        <f t="shared" si="61"/>
        <v>-0.13109090909090912</v>
      </c>
      <c r="E54" s="116">
        <f t="shared" si="61"/>
        <v>4.5416666666666584E-2</v>
      </c>
      <c r="F54" s="116">
        <f t="shared" si="61"/>
        <v>0.32795454545454555</v>
      </c>
      <c r="G54" s="116">
        <f t="shared" si="61"/>
        <v>8.2390572390572361E-2</v>
      </c>
      <c r="H54" s="116">
        <f t="shared" si="61"/>
        <v>2.4552845528455311E-2</v>
      </c>
      <c r="I54" s="116">
        <f t="shared" si="61"/>
        <v>0.27440397350993379</v>
      </c>
      <c r="J54" s="116">
        <f t="shared" si="61"/>
        <v>0.40782152230971142</v>
      </c>
      <c r="K54" s="116">
        <f t="shared" si="61"/>
        <v>0.20986587389380534</v>
      </c>
      <c r="L54" s="116">
        <f t="shared" si="61"/>
        <v>0.36514002507911858</v>
      </c>
      <c r="M54" s="116">
        <f t="shared" si="61"/>
        <v>0.48921640874478017</v>
      </c>
      <c r="N54" s="116">
        <f t="shared" si="61"/>
        <v>0.4451195862960568</v>
      </c>
      <c r="O54" s="116">
        <f t="shared" si="61"/>
        <v>0.57689955664271519</v>
      </c>
      <c r="P54" s="116">
        <f t="shared" si="61"/>
        <v>0.48972602739726023</v>
      </c>
      <c r="Q54" s="116">
        <f t="shared" si="61"/>
        <v>0.41456520121996582</v>
      </c>
      <c r="R54" s="116">
        <f t="shared" si="61"/>
        <v>0.41142721409124955</v>
      </c>
      <c r="S54" s="116">
        <f t="shared" si="61"/>
        <v>0.45337171052631575</v>
      </c>
      <c r="T54" s="116">
        <f t="shared" si="61"/>
        <v>0.4742099031543156</v>
      </c>
      <c r="U54" s="116">
        <f t="shared" si="61"/>
        <v>0.58545365959289741</v>
      </c>
      <c r="V54" s="116">
        <f t="shared" si="61"/>
        <v>0.53617567956968593</v>
      </c>
      <c r="W54" s="116">
        <f t="shared" si="61"/>
        <v>0.6149615228837586</v>
      </c>
      <c r="X54" s="116">
        <f t="shared" si="61"/>
        <v>0.49583067092651756</v>
      </c>
      <c r="Y54" s="116">
        <f t="shared" si="61"/>
        <v>0.53623707469239201</v>
      </c>
      <c r="Z54" s="116">
        <f t="shared" si="61"/>
        <v>0.50543191825770595</v>
      </c>
      <c r="AA54" s="116">
        <f t="shared" si="61"/>
        <v>0.56599528660631804</v>
      </c>
      <c r="AB54" s="116">
        <f t="shared" si="61"/>
        <v>0.53193191871503342</v>
      </c>
      <c r="AC54" s="116">
        <f t="shared" si="61"/>
        <v>0.58073041170690765</v>
      </c>
      <c r="AD54" s="116">
        <f t="shared" si="61"/>
        <v>0.53513974152250643</v>
      </c>
      <c r="AE54" s="116">
        <f t="shared" si="61"/>
        <v>0.50467935243622541</v>
      </c>
      <c r="AF54" s="116">
        <f t="shared" si="61"/>
        <v>0.45729195400987294</v>
      </c>
      <c r="AG54" s="116">
        <f t="shared" si="61"/>
        <v>0.52628722064299682</v>
      </c>
      <c r="AH54" s="116">
        <f t="shared" si="61"/>
        <v>0.40511744590824733</v>
      </c>
      <c r="AI54" s="116">
        <f t="shared" si="61"/>
        <v>0.49586905681043147</v>
      </c>
      <c r="AJ54" s="116">
        <f t="shared" si="61"/>
        <v>0.54759978743442228</v>
      </c>
      <c r="AK54" s="116">
        <f t="shared" si="61"/>
        <v>0.60553340636524688</v>
      </c>
      <c r="AL54" s="116">
        <f t="shared" si="61"/>
        <v>0.5446240281915895</v>
      </c>
      <c r="AM54" s="116">
        <f t="shared" si="61"/>
        <v>0.5841679070819672</v>
      </c>
      <c r="AN54" s="116">
        <f t="shared" si="61"/>
        <v>0.51950450127772974</v>
      </c>
      <c r="AO54" s="116">
        <f t="shared" si="61"/>
        <v>0.54056889345917958</v>
      </c>
      <c r="AP54" s="116">
        <f t="shared" si="61"/>
        <v>0.5143108139125957</v>
      </c>
      <c r="AQ54" s="116">
        <f t="shared" si="61"/>
        <v>0.58964444282770834</v>
      </c>
      <c r="AR54" s="116">
        <f t="shared" si="61"/>
        <v>0.4051640740828501</v>
      </c>
      <c r="AS54" s="116">
        <f t="shared" si="61"/>
        <v>0.57435354605205979</v>
      </c>
      <c r="AT54" s="116">
        <f t="shared" si="61"/>
        <v>0.40369610413894558</v>
      </c>
      <c r="AU54" s="116">
        <f t="shared" si="61"/>
        <v>0.44831509715066115</v>
      </c>
      <c r="AV54" s="116">
        <f t="shared" si="61"/>
        <v>0.35087402732381107</v>
      </c>
      <c r="AW54" s="116">
        <f t="shared" si="61"/>
        <v>0.33998281673280878</v>
      </c>
      <c r="AX54" s="116">
        <f t="shared" si="61"/>
        <v>0.29171907954244636</v>
      </c>
      <c r="AY54" s="116">
        <f t="shared" si="61"/>
        <v>0.36888754109433258</v>
      </c>
      <c r="AZ54" s="116">
        <f t="shared" si="61"/>
        <v>0.27100547066591213</v>
      </c>
      <c r="BA54" s="116">
        <f t="shared" si="61"/>
        <v>0.50170439745869244</v>
      </c>
      <c r="BB54" s="116">
        <f t="shared" si="61"/>
        <v>0.40692651661768142</v>
      </c>
      <c r="BC54" s="116">
        <f t="shared" si="61"/>
        <v>0.45158952486262172</v>
      </c>
      <c r="BD54" s="116">
        <f t="shared" si="61"/>
        <v>0.41747405249624769</v>
      </c>
      <c r="BE54" s="116">
        <f t="shared" si="61"/>
        <v>0.4403393022233571</v>
      </c>
      <c r="BF54" s="116">
        <f t="shared" si="61"/>
        <v>0.43455090294462706</v>
      </c>
      <c r="BG54" s="116">
        <f t="shared" si="61"/>
        <v>0.52411742517425175</v>
      </c>
      <c r="BH54" s="116">
        <f t="shared" si="61"/>
        <v>0.53900931938378682</v>
      </c>
      <c r="BI54" s="116">
        <f t="shared" si="61"/>
        <v>0.53836256072482336</v>
      </c>
      <c r="BJ54" s="116">
        <f t="shared" si="61"/>
        <v>0.56178837799853065</v>
      </c>
      <c r="BK54" s="116">
        <f t="shared" si="61"/>
        <v>0.51125275837644268</v>
      </c>
      <c r="BL54" s="116">
        <f t="shared" si="61"/>
        <v>0.50369209524038272</v>
      </c>
      <c r="BM54" s="116">
        <f t="shared" si="61"/>
        <v>0.55868664161041559</v>
      </c>
      <c r="BN54" s="116">
        <f t="shared" si="61"/>
        <v>0.47723064570418333</v>
      </c>
      <c r="BO54" s="116">
        <f t="shared" ref="BO54:CP54" si="62">+BO43/BO31</f>
        <v>0.4933448452735083</v>
      </c>
      <c r="BP54" s="116">
        <f t="shared" si="62"/>
        <v>0.44151962382938281</v>
      </c>
      <c r="BQ54" s="116">
        <f t="shared" si="62"/>
        <v>0.45784138577777816</v>
      </c>
      <c r="BR54" s="116">
        <f t="shared" si="62"/>
        <v>0.4193531187008776</v>
      </c>
      <c r="BS54" s="116">
        <f t="shared" si="62"/>
        <v>0.44047714080721834</v>
      </c>
      <c r="BT54" s="116">
        <f t="shared" si="62"/>
        <v>0.36900418664447532</v>
      </c>
      <c r="BU54" s="116">
        <f t="shared" si="62"/>
        <v>0.4945746171570003</v>
      </c>
      <c r="BV54" s="116">
        <f t="shared" si="62"/>
        <v>0.28604428209330207</v>
      </c>
      <c r="BW54" s="116">
        <f t="shared" si="62"/>
        <v>0.37348527867966452</v>
      </c>
      <c r="BX54" s="116">
        <f t="shared" si="62"/>
        <v>0.41344716099191814</v>
      </c>
      <c r="BY54" s="116">
        <f t="shared" si="62"/>
        <v>0.51919904602612543</v>
      </c>
      <c r="BZ54" s="116">
        <f t="shared" si="62"/>
        <v>0.42616338874719228</v>
      </c>
      <c r="CA54" s="116">
        <f t="shared" si="62"/>
        <v>0.66628112116331983</v>
      </c>
      <c r="CB54" s="116">
        <f t="shared" si="62"/>
        <v>0.63387803525181252</v>
      </c>
      <c r="CC54" s="116">
        <f t="shared" si="62"/>
        <v>0.68901652708475603</v>
      </c>
      <c r="CD54" s="116">
        <f t="shared" si="62"/>
        <v>0.68821943769380745</v>
      </c>
      <c r="CE54" s="116">
        <f t="shared" si="62"/>
        <v>0.78990760016090822</v>
      </c>
      <c r="CF54" s="116">
        <f t="shared" si="62"/>
        <v>0.71174874875659666</v>
      </c>
      <c r="CG54" s="65">
        <f t="shared" si="62"/>
        <v>0.74836949574844691</v>
      </c>
      <c r="CH54" s="65">
        <f t="shared" si="62"/>
        <v>0.69295032212959107</v>
      </c>
      <c r="CI54" s="65">
        <f t="shared" si="62"/>
        <v>0.67850446113302942</v>
      </c>
      <c r="CJ54" s="65">
        <f t="shared" si="62"/>
        <v>0.55769700267057065</v>
      </c>
      <c r="CK54" s="65">
        <f t="shared" si="62"/>
        <v>0.67821903548075368</v>
      </c>
      <c r="CL54" s="65">
        <f t="shared" si="62"/>
        <v>0.67620591900214932</v>
      </c>
      <c r="CM54" s="65">
        <f t="shared" si="62"/>
        <v>0.66658008319254647</v>
      </c>
      <c r="CN54" s="65">
        <f t="shared" si="62"/>
        <v>0.65550728463472363</v>
      </c>
      <c r="CO54" s="65">
        <f t="shared" si="62"/>
        <v>0.68862576745494897</v>
      </c>
      <c r="CP54" s="65">
        <f t="shared" si="62"/>
        <v>0.65683806445751403</v>
      </c>
      <c r="CQ54" s="65">
        <f t="shared" ref="CQ54:CU54" si="63">+CQ43/CQ31</f>
        <v>0.6804820979063072</v>
      </c>
      <c r="CR54" s="331">
        <f t="shared" si="63"/>
        <v>0.63296432057364405</v>
      </c>
      <c r="CS54" s="331">
        <f t="shared" si="63"/>
        <v>0.68638080511226351</v>
      </c>
      <c r="CT54" s="331">
        <f t="shared" si="63"/>
        <v>0.68554238654730171</v>
      </c>
      <c r="CU54" s="331">
        <f t="shared" si="63"/>
        <v>0.71037433601055233</v>
      </c>
      <c r="CV54" s="331">
        <f>+CV43/CV31</f>
        <v>0.66769097266762534</v>
      </c>
      <c r="CW54" s="331">
        <f>+CW43/CW31</f>
        <v>0.7158290811422805</v>
      </c>
      <c r="CX54" s="331">
        <f>+CX43/CX31</f>
        <v>0.64382273298320658</v>
      </c>
      <c r="CY54" s="331">
        <f>+CY43/CY31</f>
        <v>0.69960202050537335</v>
      </c>
      <c r="CZ54" s="331">
        <f>+CZ43/CZ31</f>
        <v>0.69557444199639062</v>
      </c>
      <c r="DA54" s="385"/>
    </row>
    <row r="55" spans="1:264">
      <c r="A55" s="18" t="s">
        <v>119</v>
      </c>
      <c r="B55" s="226"/>
      <c r="C55" s="83">
        <f t="shared" ref="C55:BN55" si="64">+C47/C31</f>
        <v>-3.2309999999999901E-2</v>
      </c>
      <c r="D55" s="83">
        <f t="shared" si="64"/>
        <v>-9.438545454545455E-2</v>
      </c>
      <c r="E55" s="83">
        <f t="shared" si="64"/>
        <v>3.2699999999999937E-2</v>
      </c>
      <c r="F55" s="83">
        <f t="shared" si="64"/>
        <v>0.23612727272727277</v>
      </c>
      <c r="G55" s="83">
        <f t="shared" si="64"/>
        <v>5.9321212121212101E-2</v>
      </c>
      <c r="H55" s="83">
        <f t="shared" si="64"/>
        <v>1.7678048780487825E-2</v>
      </c>
      <c r="I55" s="83">
        <f t="shared" si="64"/>
        <v>0.19757086092715231</v>
      </c>
      <c r="J55" s="83">
        <f t="shared" si="64"/>
        <v>0.29363149606299221</v>
      </c>
      <c r="K55" s="83">
        <f t="shared" si="64"/>
        <v>0.15110342920353986</v>
      </c>
      <c r="L55" s="83">
        <f t="shared" si="64"/>
        <v>0.26290081805696536</v>
      </c>
      <c r="M55" s="83">
        <f t="shared" si="64"/>
        <v>0.35223581429624168</v>
      </c>
      <c r="N55" s="83">
        <f t="shared" si="64"/>
        <v>0.32048610213316087</v>
      </c>
      <c r="O55" s="83">
        <f t="shared" si="64"/>
        <v>0.41536768078275488</v>
      </c>
      <c r="P55" s="83">
        <f t="shared" si="64"/>
        <v>0.35260273972602735</v>
      </c>
      <c r="Q55" s="83">
        <f t="shared" si="64"/>
        <v>0.2984869448783754</v>
      </c>
      <c r="R55" s="83">
        <f t="shared" si="64"/>
        <v>0.29622759414569966</v>
      </c>
      <c r="S55" s="83">
        <f t="shared" si="64"/>
        <v>0.32565789473684209</v>
      </c>
      <c r="T55" s="83">
        <f t="shared" si="64"/>
        <v>0.33528643856826257</v>
      </c>
      <c r="U55" s="83">
        <f t="shared" si="64"/>
        <v>0.42741717193590312</v>
      </c>
      <c r="V55" s="83">
        <f t="shared" si="64"/>
        <v>0.39010421669388157</v>
      </c>
      <c r="W55" s="83">
        <f t="shared" si="64"/>
        <v>0.44647225597407852</v>
      </c>
      <c r="X55" s="83">
        <f t="shared" si="64"/>
        <v>0.36164536741214059</v>
      </c>
      <c r="Y55" s="83">
        <f t="shared" si="64"/>
        <v>0.38950956039512435</v>
      </c>
      <c r="Z55" s="83">
        <f t="shared" si="64"/>
        <v>0.45867831823050381</v>
      </c>
      <c r="AA55" s="83">
        <f t="shared" si="64"/>
        <v>0.41450812606687593</v>
      </c>
      <c r="AB55" s="83">
        <f t="shared" si="64"/>
        <v>0.39477256119833959</v>
      </c>
      <c r="AC55" s="258">
        <f t="shared" si="64"/>
        <v>0.43514764754152274</v>
      </c>
      <c r="AD55" s="259">
        <f t="shared" si="64"/>
        <v>0.42921999338501188</v>
      </c>
      <c r="AE55" s="259">
        <f t="shared" si="64"/>
        <v>0.38733428373549156</v>
      </c>
      <c r="AF55" s="259">
        <f t="shared" si="64"/>
        <v>0.34935273119386506</v>
      </c>
      <c r="AG55" s="259">
        <f t="shared" si="64"/>
        <v>0.41473926791826848</v>
      </c>
      <c r="AH55" s="259">
        <f t="shared" si="64"/>
        <v>0.31605778614730229</v>
      </c>
      <c r="AI55" s="259">
        <f t="shared" si="64"/>
        <v>0.4141472580025724</v>
      </c>
      <c r="AJ55" s="83">
        <f t="shared" si="64"/>
        <v>0.45639853865876973</v>
      </c>
      <c r="AK55" s="259">
        <f t="shared" si="64"/>
        <v>0.47121679444235459</v>
      </c>
      <c r="AL55" s="83">
        <f t="shared" si="64"/>
        <v>0.44676085187080439</v>
      </c>
      <c r="AM55" s="259">
        <f t="shared" si="64"/>
        <v>0.47924987429508198</v>
      </c>
      <c r="AN55" s="83">
        <f t="shared" si="64"/>
        <v>0.42508306216230402</v>
      </c>
      <c r="AO55" s="83">
        <f t="shared" si="64"/>
        <v>0.44515669822540987</v>
      </c>
      <c r="AP55" s="83">
        <f t="shared" si="64"/>
        <v>0.41742524560604194</v>
      </c>
      <c r="AQ55" s="83">
        <f t="shared" si="64"/>
        <v>0.49523199371324156</v>
      </c>
      <c r="AR55" s="83">
        <f t="shared" si="64"/>
        <v>0.34000244362038023</v>
      </c>
      <c r="AS55" s="258">
        <f t="shared" si="64"/>
        <v>0.49054904049549064</v>
      </c>
      <c r="AT55" s="259">
        <f t="shared" si="64"/>
        <v>0.35833823251102442</v>
      </c>
      <c r="AU55" s="259">
        <f t="shared" si="64"/>
        <v>0.37382257744118197</v>
      </c>
      <c r="AV55" s="83">
        <f t="shared" si="64"/>
        <v>0.27869791761612434</v>
      </c>
      <c r="AW55" s="83">
        <f t="shared" si="64"/>
        <v>0.25829356367549533</v>
      </c>
      <c r="AX55" s="83">
        <f t="shared" si="64"/>
        <v>0.2295062991665722</v>
      </c>
      <c r="AY55" s="83">
        <f t="shared" si="64"/>
        <v>0.30685835981060422</v>
      </c>
      <c r="AZ55" s="83">
        <f t="shared" si="64"/>
        <v>0.24836823240897948</v>
      </c>
      <c r="BA55" s="83">
        <f t="shared" si="64"/>
        <v>0.42574470194934677</v>
      </c>
      <c r="BB55" s="83">
        <f t="shared" si="64"/>
        <v>0.34356396497427133</v>
      </c>
      <c r="BC55" s="83">
        <f t="shared" si="64"/>
        <v>0.38797295847092672</v>
      </c>
      <c r="BD55" s="83">
        <f t="shared" si="64"/>
        <v>0.3461634433073445</v>
      </c>
      <c r="BE55" s="83">
        <f t="shared" si="64"/>
        <v>0.37475889766407772</v>
      </c>
      <c r="BF55" s="83">
        <f t="shared" si="64"/>
        <v>0.36325121441030883</v>
      </c>
      <c r="BG55" s="83">
        <f t="shared" si="64"/>
        <v>0.451227807389185</v>
      </c>
      <c r="BH55" s="83">
        <f t="shared" si="64"/>
        <v>0.463710115783599</v>
      </c>
      <c r="BI55" s="258">
        <f t="shared" si="64"/>
        <v>0.46534375465681149</v>
      </c>
      <c r="BJ55" s="83">
        <f t="shared" si="64"/>
        <v>0.47394859775768994</v>
      </c>
      <c r="BK55" s="83">
        <f t="shared" si="64"/>
        <v>0.43985791440443772</v>
      </c>
      <c r="BL55" s="83">
        <f t="shared" si="64"/>
        <v>0.42664088610320622</v>
      </c>
      <c r="BM55" s="83">
        <f t="shared" si="64"/>
        <v>0.48095031456816645</v>
      </c>
      <c r="BN55" s="83">
        <f t="shared" si="64"/>
        <v>0.41197742198752846</v>
      </c>
      <c r="BO55" s="83">
        <f t="shared" ref="BO55:CP55" si="65">+BO47/BO31</f>
        <v>0.42218369023261582</v>
      </c>
      <c r="BP55" s="258">
        <f t="shared" si="65"/>
        <v>0.37900955412613985</v>
      </c>
      <c r="BQ55" s="83">
        <f t="shared" si="65"/>
        <v>0.39145623726224871</v>
      </c>
      <c r="BR55" s="83">
        <f t="shared" si="65"/>
        <v>0.36209890852582671</v>
      </c>
      <c r="BS55" s="83">
        <f t="shared" si="65"/>
        <v>0.38194687064715555</v>
      </c>
      <c r="BT55" s="83">
        <f t="shared" si="65"/>
        <v>0.32511928037249999</v>
      </c>
      <c r="BU55" s="83">
        <f t="shared" si="65"/>
        <v>0.39813153839224524</v>
      </c>
      <c r="BV55" s="83">
        <f t="shared" si="65"/>
        <v>0.22436289225749623</v>
      </c>
      <c r="BW55" s="259">
        <f t="shared" si="65"/>
        <v>0.32508010315753233</v>
      </c>
      <c r="BX55" s="259">
        <f t="shared" si="65"/>
        <v>0.3558624892261279</v>
      </c>
      <c r="BY55" s="259">
        <f t="shared" si="65"/>
        <v>0.44007378534420433</v>
      </c>
      <c r="BZ55" s="83">
        <f t="shared" si="65"/>
        <v>0.36835727023756171</v>
      </c>
      <c r="CA55" s="83">
        <f t="shared" si="65"/>
        <v>0.56260434207221954</v>
      </c>
      <c r="CB55" s="83">
        <f t="shared" si="65"/>
        <v>0.53405146280754245</v>
      </c>
      <c r="CC55" s="83">
        <f t="shared" si="65"/>
        <v>0.57547135070575783</v>
      </c>
      <c r="CD55" s="83">
        <f t="shared" si="65"/>
        <v>0.59202609429848074</v>
      </c>
      <c r="CE55" s="83">
        <f t="shared" si="65"/>
        <v>0.66024352927269692</v>
      </c>
      <c r="CF55" s="83">
        <f t="shared" si="65"/>
        <v>0.59799744285746625</v>
      </c>
      <c r="CG55" s="83">
        <f t="shared" si="65"/>
        <v>0.62724833719166462</v>
      </c>
      <c r="CH55" s="83">
        <f t="shared" si="65"/>
        <v>0.58641174873031809</v>
      </c>
      <c r="CI55" s="83">
        <f t="shared" si="65"/>
        <v>0.57683634540894657</v>
      </c>
      <c r="CJ55" s="83">
        <f t="shared" si="65"/>
        <v>0.47868676670517007</v>
      </c>
      <c r="CK55" s="83">
        <f t="shared" si="65"/>
        <v>0.58520924333539459</v>
      </c>
      <c r="CL55" s="83">
        <f t="shared" si="65"/>
        <v>0.58380229472249034</v>
      </c>
      <c r="CM55" s="83">
        <f t="shared" si="65"/>
        <v>0.57660997177938123</v>
      </c>
      <c r="CN55" s="83">
        <f t="shared" si="65"/>
        <v>0.5671371857189369</v>
      </c>
      <c r="CO55" s="83">
        <f t="shared" si="65"/>
        <v>0.59738963206391571</v>
      </c>
      <c r="CP55" s="83">
        <f t="shared" si="65"/>
        <v>0.56562486363645059</v>
      </c>
      <c r="CQ55" s="83">
        <f t="shared" ref="CQ55:CV55" si="66">+CQ47/CQ31</f>
        <v>0.58324935162976344</v>
      </c>
      <c r="CR55" s="259">
        <f t="shared" si="66"/>
        <v>0.54503399730124014</v>
      </c>
      <c r="CS55" s="259">
        <f t="shared" si="66"/>
        <v>0.59273491672441303</v>
      </c>
      <c r="CT55" s="259">
        <f t="shared" si="66"/>
        <v>0.58862097508157762</v>
      </c>
      <c r="CU55" s="259">
        <f t="shared" si="66"/>
        <v>0.61414168217738918</v>
      </c>
      <c r="CV55" s="259">
        <f t="shared" si="66"/>
        <v>0.56463643584566192</v>
      </c>
      <c r="CW55" s="259">
        <f t="shared" ref="CW55:CX55" si="67">+CW47/CW31</f>
        <v>0.61170009492488986</v>
      </c>
      <c r="CX55" s="259">
        <f t="shared" si="67"/>
        <v>0.54952518230856395</v>
      </c>
      <c r="CY55" s="259">
        <f>+CY47/CY31</f>
        <v>0.60012343857255257</v>
      </c>
      <c r="CZ55" s="259">
        <f>+CZ47/CZ31</f>
        <v>0.59576610930499485</v>
      </c>
      <c r="DA55" s="385"/>
    </row>
    <row r="56" spans="1:264">
      <c r="A56" s="6" t="s">
        <v>168</v>
      </c>
      <c r="C56" s="85">
        <f t="shared" ref="C56:BN56" si="68">-C37/C31</f>
        <v>1.0448749999999998</v>
      </c>
      <c r="D56" s="85">
        <f t="shared" si="68"/>
        <v>1.1310909090909091</v>
      </c>
      <c r="E56" s="85">
        <f t="shared" si="68"/>
        <v>0.95458333333333345</v>
      </c>
      <c r="F56" s="85">
        <f t="shared" si="68"/>
        <v>0.6720454545454545</v>
      </c>
      <c r="G56" s="85">
        <f t="shared" si="68"/>
        <v>0.91760942760942765</v>
      </c>
      <c r="H56" s="85">
        <f t="shared" si="68"/>
        <v>0.97138211382113815</v>
      </c>
      <c r="I56" s="85">
        <f t="shared" si="68"/>
        <v>0.72890728476821187</v>
      </c>
      <c r="J56" s="85">
        <f t="shared" si="68"/>
        <v>0.58955380577427807</v>
      </c>
      <c r="K56" s="85">
        <f t="shared" si="68"/>
        <v>0.7901341261061946</v>
      </c>
      <c r="L56" s="85">
        <f t="shared" si="68"/>
        <v>0.63485997492088142</v>
      </c>
      <c r="M56" s="85">
        <f t="shared" si="68"/>
        <v>0.51078359125521988</v>
      </c>
      <c r="N56" s="85">
        <f t="shared" si="68"/>
        <v>0.55488041370394325</v>
      </c>
      <c r="O56" s="85">
        <f t="shared" si="68"/>
        <v>0.42310044335728481</v>
      </c>
      <c r="P56" s="85">
        <f t="shared" si="68"/>
        <v>0.51027397260273977</v>
      </c>
      <c r="Q56" s="85">
        <f t="shared" si="68"/>
        <v>0.58543479878003424</v>
      </c>
      <c r="R56" s="85">
        <f t="shared" si="68"/>
        <v>0.58857278590875051</v>
      </c>
      <c r="S56" s="85">
        <f t="shared" si="68"/>
        <v>0.54662828947368425</v>
      </c>
      <c r="T56" s="85">
        <f t="shared" si="68"/>
        <v>0.52579009684568445</v>
      </c>
      <c r="U56" s="85">
        <f t="shared" si="68"/>
        <v>0.41454634040710253</v>
      </c>
      <c r="V56" s="85">
        <f t="shared" si="68"/>
        <v>0.46502497358563055</v>
      </c>
      <c r="W56" s="85">
        <f t="shared" si="68"/>
        <v>0.38503847711624145</v>
      </c>
      <c r="X56" s="85">
        <f t="shared" si="68"/>
        <v>0.50416932907348244</v>
      </c>
      <c r="Y56" s="85">
        <f t="shared" si="68"/>
        <v>0.46376292530760799</v>
      </c>
      <c r="Z56" s="85">
        <f t="shared" si="68"/>
        <v>0.49456808174229405</v>
      </c>
      <c r="AA56" s="85">
        <f t="shared" si="68"/>
        <v>0.43030990460003704</v>
      </c>
      <c r="AB56" s="85">
        <f t="shared" si="68"/>
        <v>0.46806808128496663</v>
      </c>
      <c r="AC56" s="85">
        <f t="shared" si="68"/>
        <v>0.41926958829309235</v>
      </c>
      <c r="AD56" s="85">
        <f t="shared" si="68"/>
        <v>0.45853172006676279</v>
      </c>
      <c r="AE56" s="85">
        <f t="shared" si="68"/>
        <v>0.49532064756377453</v>
      </c>
      <c r="AF56" s="85">
        <f t="shared" si="68"/>
        <v>0.54270804599012712</v>
      </c>
      <c r="AG56" s="85">
        <f t="shared" si="68"/>
        <v>0.47371277935700323</v>
      </c>
      <c r="AH56" s="85">
        <f t="shared" si="68"/>
        <v>0.59488255409175272</v>
      </c>
      <c r="AI56" s="85">
        <f t="shared" si="68"/>
        <v>0.50413094318956853</v>
      </c>
      <c r="AJ56" s="85">
        <f t="shared" si="68"/>
        <v>0.45240021256557778</v>
      </c>
      <c r="AK56" s="86">
        <f t="shared" si="68"/>
        <v>0.39446659363475323</v>
      </c>
      <c r="AL56" s="87">
        <f t="shared" si="68"/>
        <v>0.45537597180841055</v>
      </c>
      <c r="AM56" s="86">
        <f t="shared" si="68"/>
        <v>0.41583209291803275</v>
      </c>
      <c r="AN56" s="87">
        <f t="shared" si="68"/>
        <v>0.48049549872227026</v>
      </c>
      <c r="AO56" s="87">
        <f t="shared" si="68"/>
        <v>0.45943110654082053</v>
      </c>
      <c r="AP56" s="87">
        <f t="shared" si="68"/>
        <v>0.48568918608740425</v>
      </c>
      <c r="AQ56" s="87">
        <f t="shared" si="68"/>
        <v>0.41035555717229166</v>
      </c>
      <c r="AR56" s="87">
        <f t="shared" si="68"/>
        <v>0.55929321839216639</v>
      </c>
      <c r="AS56" s="88">
        <f t="shared" si="68"/>
        <v>0.42564645394794026</v>
      </c>
      <c r="AT56" s="86">
        <f t="shared" si="68"/>
        <v>0.59630389586105437</v>
      </c>
      <c r="AU56" s="86">
        <f t="shared" si="68"/>
        <v>0.5516849028493388</v>
      </c>
      <c r="AV56" s="87">
        <f t="shared" si="68"/>
        <v>0.64912597267618899</v>
      </c>
      <c r="AW56" s="87">
        <f t="shared" si="68"/>
        <v>0.65184825796145984</v>
      </c>
      <c r="AX56" s="87">
        <f t="shared" si="68"/>
        <v>0.70828092045755364</v>
      </c>
      <c r="AY56" s="87">
        <f t="shared" si="68"/>
        <v>0.63111245890566736</v>
      </c>
      <c r="AZ56" s="87">
        <f t="shared" si="68"/>
        <v>0.72899452933408793</v>
      </c>
      <c r="BA56" s="87">
        <f t="shared" si="68"/>
        <v>0.49829560254130756</v>
      </c>
      <c r="BB56" s="87">
        <f t="shared" si="68"/>
        <v>0.58673722821797758</v>
      </c>
      <c r="BC56" s="87">
        <f t="shared" si="68"/>
        <v>0.54781592778792321</v>
      </c>
      <c r="BD56" s="87">
        <f t="shared" si="68"/>
        <v>0.58190205765957992</v>
      </c>
      <c r="BE56" s="87">
        <f t="shared" si="68"/>
        <v>0.5602793808385228</v>
      </c>
      <c r="BF56" s="87">
        <f t="shared" si="68"/>
        <v>0.56810953319471313</v>
      </c>
      <c r="BG56" s="87">
        <f t="shared" si="68"/>
        <v>0.47542253200309781</v>
      </c>
      <c r="BH56" s="87">
        <f t="shared" si="68"/>
        <v>0.46003384034797085</v>
      </c>
      <c r="BI56" s="88">
        <f t="shared" si="68"/>
        <v>0.46140931262976992</v>
      </c>
      <c r="BJ56" s="87">
        <f t="shared" si="68"/>
        <v>0.43879962947583606</v>
      </c>
      <c r="BK56" s="87">
        <f t="shared" si="68"/>
        <v>0.48816224565858396</v>
      </c>
      <c r="BL56" s="87">
        <f t="shared" si="68"/>
        <v>0.49530330203003858</v>
      </c>
      <c r="BM56" s="87">
        <f t="shared" si="68"/>
        <v>0.44053633807354592</v>
      </c>
      <c r="BN56" s="87">
        <f t="shared" si="68"/>
        <v>0.52284145502969714</v>
      </c>
      <c r="BO56" s="87">
        <f t="shared" ref="BO56:CP56" si="69">-BO37/BO31</f>
        <v>0.50753444486061772</v>
      </c>
      <c r="BP56" s="88">
        <f t="shared" si="69"/>
        <v>0.55878008198426288</v>
      </c>
      <c r="BQ56" s="87">
        <f t="shared" si="69"/>
        <v>0.54251153898838622</v>
      </c>
      <c r="BR56" s="87">
        <f t="shared" si="69"/>
        <v>0.58074026652015609</v>
      </c>
      <c r="BS56" s="87">
        <f t="shared" si="69"/>
        <v>0.56081434423643062</v>
      </c>
      <c r="BT56" s="87">
        <f t="shared" si="69"/>
        <v>0.6281114413679203</v>
      </c>
      <c r="BU56" s="87">
        <f t="shared" si="69"/>
        <v>0.50378548733079187</v>
      </c>
      <c r="BV56" s="87">
        <f t="shared" si="69"/>
        <v>0.71009923058789493</v>
      </c>
      <c r="BW56" s="86">
        <f t="shared" si="69"/>
        <v>0.61363729359381802</v>
      </c>
      <c r="BX56" s="86">
        <f t="shared" si="69"/>
        <v>0.58358638249246453</v>
      </c>
      <c r="BY56" s="86">
        <f t="shared" si="69"/>
        <v>0.47410784323485367</v>
      </c>
      <c r="BZ56" s="87">
        <f t="shared" si="69"/>
        <v>0.56918887556811004</v>
      </c>
      <c r="CA56" s="87">
        <f t="shared" si="69"/>
        <v>0.33026554077007986</v>
      </c>
      <c r="CB56" s="87">
        <f t="shared" si="69"/>
        <v>0.35268568830272679</v>
      </c>
      <c r="CC56" s="87">
        <f t="shared" si="69"/>
        <v>0.30794087259272729</v>
      </c>
      <c r="CD56" s="87">
        <f t="shared" si="69"/>
        <v>0.31317450038811839</v>
      </c>
      <c r="CE56" s="87">
        <f t="shared" si="69"/>
        <v>0.21159226201784173</v>
      </c>
      <c r="CF56" s="87">
        <f t="shared" si="69"/>
        <v>0.2871108972969304</v>
      </c>
      <c r="CG56" s="87">
        <f t="shared" si="69"/>
        <v>0.25094934541966957</v>
      </c>
      <c r="CH56" s="87">
        <f t="shared" si="69"/>
        <v>0.30669132029009744</v>
      </c>
      <c r="CI56" s="87">
        <f t="shared" si="69"/>
        <v>0.32369584936335372</v>
      </c>
      <c r="CJ56" s="87">
        <f t="shared" si="69"/>
        <v>0.44014044449005862</v>
      </c>
      <c r="CK56" s="87">
        <f t="shared" si="69"/>
        <v>0.32116373859080588</v>
      </c>
      <c r="CL56" s="87">
        <f t="shared" si="69"/>
        <v>0.32264068605479984</v>
      </c>
      <c r="CM56" s="87">
        <f t="shared" si="69"/>
        <v>0.33319302722347965</v>
      </c>
      <c r="CN56" s="87">
        <f t="shared" si="69"/>
        <v>0.34488262101169515</v>
      </c>
      <c r="CO56" s="87">
        <f t="shared" si="69"/>
        <v>0.31120047112665866</v>
      </c>
      <c r="CP56" s="87">
        <f t="shared" si="69"/>
        <v>0.34705984849046478</v>
      </c>
      <c r="CQ56" s="87">
        <f t="shared" ref="CQ56:CV56" si="70">-CQ37/CQ31</f>
        <v>0.31893607063427853</v>
      </c>
      <c r="CR56" s="86">
        <f t="shared" si="70"/>
        <v>0.36712883408781083</v>
      </c>
      <c r="CS56" s="86">
        <f t="shared" si="70"/>
        <v>0.31300912973232936</v>
      </c>
      <c r="CT56" s="86">
        <f t="shared" si="70"/>
        <v>0.3158771588852583</v>
      </c>
      <c r="CU56" s="86">
        <f t="shared" si="70"/>
        <v>0.28956116848374241</v>
      </c>
      <c r="CV56" s="86">
        <f t="shared" si="70"/>
        <v>0.33280174013336422</v>
      </c>
      <c r="CW56" s="86">
        <f t="shared" ref="CW56:CX56" si="71">-CW37/CW31</f>
        <v>0.28384449185660676</v>
      </c>
      <c r="CX56" s="86">
        <f t="shared" si="71"/>
        <v>0.35293670891807938</v>
      </c>
      <c r="CY56" s="86">
        <f>-CY37/CY31</f>
        <v>0.3001769665204515</v>
      </c>
      <c r="CZ56" s="86">
        <f>-CZ37/CZ31</f>
        <v>0.30394777797879741</v>
      </c>
      <c r="DA56" s="385"/>
    </row>
    <row r="57" spans="1:264" ht="14.4">
      <c r="A57" s="23" t="s">
        <v>213</v>
      </c>
      <c r="B57" s="228"/>
      <c r="C57" s="99">
        <f t="shared" ref="C57:AH57" si="72">+C47*1000000/C151</f>
        <v>-6.6499310538552497E-3</v>
      </c>
      <c r="D57" s="99">
        <f t="shared" si="72"/>
        <v>-1.4839369513555089E-2</v>
      </c>
      <c r="E57" s="99">
        <f t="shared" si="72"/>
        <v>6.4326963705292001E-3</v>
      </c>
      <c r="F57" s="99">
        <f t="shared" si="72"/>
        <v>7.2600174650671381E-2</v>
      </c>
      <c r="G57" s="99">
        <f t="shared" si="72"/>
        <v>1.3235535727660352E-2</v>
      </c>
      <c r="H57" s="99">
        <f t="shared" si="72"/>
        <v>3.2669650917477992E-3</v>
      </c>
      <c r="I57" s="99">
        <f t="shared" si="72"/>
        <v>4.4823410124692022E-2</v>
      </c>
      <c r="J57" s="99">
        <f t="shared" si="72"/>
        <v>8.4043217873472298E-2</v>
      </c>
      <c r="K57" s="99">
        <f t="shared" si="72"/>
        <v>3.2837326278147137E-2</v>
      </c>
      <c r="L57" s="99">
        <f t="shared" si="72"/>
        <v>6.6150634225290619E-2</v>
      </c>
      <c r="M57" s="99">
        <f t="shared" si="72"/>
        <v>0.10772330590604152</v>
      </c>
      <c r="N57" s="99">
        <f t="shared" si="72"/>
        <v>0.11173669679689725</v>
      </c>
      <c r="O57" s="99">
        <f t="shared" si="72"/>
        <v>0.20410418499520372</v>
      </c>
      <c r="P57" s="99">
        <f t="shared" si="72"/>
        <v>0.13071646584812741</v>
      </c>
      <c r="Q57" s="99">
        <f t="shared" si="72"/>
        <v>9.0431108226707621E-2</v>
      </c>
      <c r="R57" s="99">
        <f t="shared" si="72"/>
        <v>0.12179180955444553</v>
      </c>
      <c r="S57" s="99">
        <f t="shared" si="72"/>
        <v>0.14642655964807927</v>
      </c>
      <c r="T57" s="99">
        <f t="shared" si="72"/>
        <v>0.16084076436645975</v>
      </c>
      <c r="U57" s="99">
        <f t="shared" si="72"/>
        <v>0.22996704905184567</v>
      </c>
      <c r="V57" s="99">
        <f t="shared" si="72"/>
        <v>0.23659350212923969</v>
      </c>
      <c r="W57" s="99">
        <f t="shared" si="72"/>
        <v>0.40135188380958714</v>
      </c>
      <c r="X57" s="99">
        <f t="shared" si="72"/>
        <v>0.32970609059147798</v>
      </c>
      <c r="Y57" s="99">
        <f t="shared" si="72"/>
        <v>0.24549916379259423</v>
      </c>
      <c r="Z57" s="99">
        <f t="shared" si="72"/>
        <v>0.3929122584066207</v>
      </c>
      <c r="AA57" s="99">
        <f t="shared" si="72"/>
        <v>0.40846120987236639</v>
      </c>
      <c r="AB57" s="99">
        <f t="shared" si="72"/>
        <v>0.39821246724183784</v>
      </c>
      <c r="AC57" s="99">
        <f t="shared" si="72"/>
        <v>0.41354237219155798</v>
      </c>
      <c r="AD57" s="99">
        <f t="shared" si="72"/>
        <v>0.47180302317577705</v>
      </c>
      <c r="AE57" s="99">
        <f t="shared" si="72"/>
        <v>0.38890301325478638</v>
      </c>
      <c r="AF57" s="99">
        <f t="shared" si="72"/>
        <v>0.33244382510625287</v>
      </c>
      <c r="AG57" s="99">
        <f t="shared" si="72"/>
        <v>0.35244643029184336</v>
      </c>
      <c r="AH57" s="99">
        <f t="shared" si="72"/>
        <v>0.28352654541222194</v>
      </c>
      <c r="AI57" s="99">
        <f t="shared" ref="AI57:BN57" si="73">+AI47*1000000/AI151</f>
        <v>0.32342449976025478</v>
      </c>
      <c r="AJ57" s="99">
        <f t="shared" si="73"/>
        <v>0.43550994467976017</v>
      </c>
      <c r="AK57" s="99">
        <f t="shared" si="73"/>
        <v>0.43252710028171409</v>
      </c>
      <c r="AL57" s="99">
        <f t="shared" si="73"/>
        <v>0.46350797266333088</v>
      </c>
      <c r="AM57" s="99">
        <f t="shared" si="73"/>
        <v>0.53003582130576232</v>
      </c>
      <c r="AN57" s="99">
        <f t="shared" si="73"/>
        <v>0.48825435121132438</v>
      </c>
      <c r="AO57" s="99">
        <f t="shared" si="73"/>
        <v>0.43631603948944564</v>
      </c>
      <c r="AP57" s="99">
        <f t="shared" si="73"/>
        <v>0.49339634802096161</v>
      </c>
      <c r="AQ57" s="99">
        <f t="shared" si="73"/>
        <v>0.63791157082525696</v>
      </c>
      <c r="AR57" s="99">
        <f t="shared" si="73"/>
        <v>0.4061705440449479</v>
      </c>
      <c r="AS57" s="99">
        <f t="shared" si="73"/>
        <v>0.616479464612671</v>
      </c>
      <c r="AT57" s="99">
        <f t="shared" si="73"/>
        <v>0.39026068370082045</v>
      </c>
      <c r="AU57" s="99">
        <f t="shared" si="73"/>
        <v>0.42614046595726385</v>
      </c>
      <c r="AV57" s="99">
        <f t="shared" si="73"/>
        <v>0.26958087907585043</v>
      </c>
      <c r="AW57" s="99">
        <f t="shared" si="73"/>
        <v>0.21901583117303758</v>
      </c>
      <c r="AX57" s="99">
        <f t="shared" si="73"/>
        <v>0.20442397783096869</v>
      </c>
      <c r="AY57" s="99">
        <f t="shared" si="73"/>
        <v>0.30839779817977897</v>
      </c>
      <c r="AZ57" s="99">
        <f t="shared" si="73"/>
        <v>0.22799257747877341</v>
      </c>
      <c r="BA57" s="99">
        <f t="shared" si="73"/>
        <v>0.42705673080809353</v>
      </c>
      <c r="BB57" s="99">
        <f t="shared" si="73"/>
        <v>0.37557942860689336</v>
      </c>
      <c r="BC57" s="99">
        <f t="shared" si="73"/>
        <v>0.45200356289053861</v>
      </c>
      <c r="BD57" s="99">
        <f t="shared" si="73"/>
        <v>0.38432632661081362</v>
      </c>
      <c r="BE57" s="99">
        <f t="shared" si="73"/>
        <v>0.41957593934725557</v>
      </c>
      <c r="BF57" s="99">
        <f t="shared" si="73"/>
        <v>0.47288015587308435</v>
      </c>
      <c r="BG57" s="99">
        <f t="shared" si="73"/>
        <v>0.68608356234471402</v>
      </c>
      <c r="BH57" s="99">
        <f t="shared" si="73"/>
        <v>0.71907268674663816</v>
      </c>
      <c r="BI57" s="99">
        <f t="shared" si="73"/>
        <v>0.63850731363673641</v>
      </c>
      <c r="BJ57" s="99">
        <f t="shared" si="73"/>
        <v>0.80904385237666954</v>
      </c>
      <c r="BK57" s="99">
        <f t="shared" si="73"/>
        <v>0.67185402572402375</v>
      </c>
      <c r="BL57" s="99">
        <f t="shared" si="73"/>
        <v>0.63570325608447709</v>
      </c>
      <c r="BM57" s="99">
        <f t="shared" si="73"/>
        <v>0.70497218840546627</v>
      </c>
      <c r="BN57" s="99">
        <f t="shared" si="73"/>
        <v>0.67707736077060776</v>
      </c>
      <c r="BO57" s="99">
        <f t="shared" ref="BO57:CU57" si="74">+BO47*1000000/BO151</f>
        <v>0.69191791875055075</v>
      </c>
      <c r="BP57" s="99">
        <f t="shared" si="74"/>
        <v>0.59333490358666552</v>
      </c>
      <c r="BQ57" s="99">
        <f t="shared" si="74"/>
        <v>0.59387249977869849</v>
      </c>
      <c r="BR57" s="99">
        <f t="shared" si="74"/>
        <v>0.65377300488041545</v>
      </c>
      <c r="BS57" s="99">
        <f t="shared" si="74"/>
        <v>0.69093367824788077</v>
      </c>
      <c r="BT57" s="99">
        <f t="shared" si="74"/>
        <v>0.52823985633924164</v>
      </c>
      <c r="BU57" s="99">
        <f t="shared" si="74"/>
        <v>0.7070905859591784</v>
      </c>
      <c r="BV57" s="99">
        <f t="shared" si="74"/>
        <v>0.39563424151375076</v>
      </c>
      <c r="BW57" s="100">
        <f t="shared" si="74"/>
        <v>0.57482538914082493</v>
      </c>
      <c r="BX57" s="100">
        <f t="shared" si="74"/>
        <v>0.66792322615405797</v>
      </c>
      <c r="BY57" s="100">
        <f t="shared" si="74"/>
        <v>0.90678019280739963</v>
      </c>
      <c r="BZ57" s="99">
        <f t="shared" si="74"/>
        <v>0.78724572905669654</v>
      </c>
      <c r="CA57" s="99">
        <f t="shared" si="74"/>
        <v>1.9815634013592247</v>
      </c>
      <c r="CB57" s="99">
        <f t="shared" si="74"/>
        <v>1.8253952085483467</v>
      </c>
      <c r="CC57" s="99">
        <f t="shared" si="74"/>
        <v>2.1492556751856773</v>
      </c>
      <c r="CD57" s="99">
        <f t="shared" si="74"/>
        <v>2.6976948158249394</v>
      </c>
      <c r="CE57" s="99">
        <f t="shared" si="74"/>
        <v>4.0766035596957169</v>
      </c>
      <c r="CF57" s="99">
        <f t="shared" si="74"/>
        <v>2.9081608808474626</v>
      </c>
      <c r="CG57" s="99">
        <f t="shared" si="74"/>
        <v>3.1012969037545965</v>
      </c>
      <c r="CH57" s="99">
        <f t="shared" si="74"/>
        <v>3.1067924173732209</v>
      </c>
      <c r="CI57" s="99">
        <f t="shared" si="74"/>
        <v>2.8465956939976484</v>
      </c>
      <c r="CJ57" s="99">
        <f t="shared" si="74"/>
        <v>1.9008317770524683</v>
      </c>
      <c r="CK57" s="99">
        <f t="shared" si="74"/>
        <v>2.7790414636133973</v>
      </c>
      <c r="CL57" s="99">
        <f t="shared" si="74"/>
        <v>3.1571817551383456</v>
      </c>
      <c r="CM57" s="99">
        <f t="shared" si="74"/>
        <v>3.1957561173229645</v>
      </c>
      <c r="CN57" s="99">
        <f t="shared" si="74"/>
        <v>3.0163386197286339</v>
      </c>
      <c r="CO57" s="99">
        <f t="shared" si="74"/>
        <v>3.2545785521787907</v>
      </c>
      <c r="CP57" s="99">
        <f t="shared" si="74"/>
        <v>3.17809898750756</v>
      </c>
      <c r="CQ57" s="99">
        <f t="shared" si="74"/>
        <v>3.5268016917575817</v>
      </c>
      <c r="CR57" s="100">
        <f t="shared" si="74"/>
        <v>3.2186542329341767</v>
      </c>
      <c r="CS57" s="100">
        <f t="shared" si="74"/>
        <v>3.6141383201858006</v>
      </c>
      <c r="CT57" s="100">
        <f t="shared" si="74"/>
        <v>3.9751324546497049</v>
      </c>
      <c r="CU57" s="100">
        <f t="shared" si="74"/>
        <v>4.4980303286093575</v>
      </c>
      <c r="CV57" s="100">
        <f>+(CV47+CV51)*1000000/CV151</f>
        <v>3.814090905503388</v>
      </c>
      <c r="CW57" s="100">
        <f>+(CW47+CW51)*1000000/CW151</f>
        <v>4.3672606313263751</v>
      </c>
      <c r="CX57" s="100">
        <f>+(CX47+CX51)*1000000/CX151</f>
        <v>3.8959606104347015</v>
      </c>
      <c r="CY57" s="100">
        <f>+(CY47+CY51)*1000000/CY151</f>
        <v>4.7101979553336442</v>
      </c>
      <c r="CZ57" s="100">
        <f>+(CZ47+CZ51)*1000000/CZ151</f>
        <v>4.9718912960095603</v>
      </c>
      <c r="DA57" s="385"/>
      <c r="DB57" s="366"/>
    </row>
    <row r="58" spans="1:264" ht="14.4">
      <c r="A58" s="23" t="s">
        <v>205</v>
      </c>
      <c r="C58" s="99">
        <f t="shared" ref="C58:AH58" si="75">+C47*1000000/C152</f>
        <v>-6.3435921534977938E-3</v>
      </c>
      <c r="D58" s="99">
        <f t="shared" si="75"/>
        <v>-1.4098679986914886E-2</v>
      </c>
      <c r="E58" s="99">
        <f t="shared" si="75"/>
        <v>5.5529877852665364E-3</v>
      </c>
      <c r="F58" s="99">
        <f t="shared" si="75"/>
        <v>7.2442379203216473E-2</v>
      </c>
      <c r="G58" s="99">
        <f t="shared" si="75"/>
        <v>1.3232362689189456E-2</v>
      </c>
      <c r="H58" s="99">
        <f t="shared" si="75"/>
        <v>3.2667692539982991E-3</v>
      </c>
      <c r="I58" s="99">
        <f t="shared" si="75"/>
        <v>4.4735072095889228E-2</v>
      </c>
      <c r="J58" s="99">
        <f t="shared" si="75"/>
        <v>8.378945324928147E-2</v>
      </c>
      <c r="K58" s="99">
        <f t="shared" si="75"/>
        <v>3.2733885088720556E-2</v>
      </c>
      <c r="L58" s="99">
        <f t="shared" si="75"/>
        <v>6.5959427042271437E-2</v>
      </c>
      <c r="M58" s="99">
        <f t="shared" si="75"/>
        <v>0.10716860521407662</v>
      </c>
      <c r="N58" s="99">
        <f t="shared" si="75"/>
        <v>0.11042647997554153</v>
      </c>
      <c r="O58" s="99">
        <f t="shared" si="75"/>
        <v>0.20063996951541471</v>
      </c>
      <c r="P58" s="99">
        <f t="shared" si="75"/>
        <v>0.12833598428304152</v>
      </c>
      <c r="Q58" s="99">
        <f t="shared" si="75"/>
        <v>8.8855888754312232E-2</v>
      </c>
      <c r="R58" s="99">
        <f t="shared" si="75"/>
        <v>0.11951024524227334</v>
      </c>
      <c r="S58" s="99">
        <f t="shared" si="75"/>
        <v>0.14642655964807927</v>
      </c>
      <c r="T58" s="99">
        <f t="shared" si="75"/>
        <v>0.16084076436645975</v>
      </c>
      <c r="U58" s="99">
        <f t="shared" si="75"/>
        <v>0.22978824279626128</v>
      </c>
      <c r="V58" s="99">
        <f t="shared" si="75"/>
        <v>0.23592518838489429</v>
      </c>
      <c r="W58" s="99">
        <f t="shared" si="75"/>
        <v>0.3991815319244012</v>
      </c>
      <c r="X58" s="99">
        <f t="shared" si="75"/>
        <v>0.32743318898180601</v>
      </c>
      <c r="Y58" s="99">
        <f t="shared" si="75"/>
        <v>0.24380803064486287</v>
      </c>
      <c r="Z58" s="99">
        <f t="shared" si="75"/>
        <v>0.39033282785673412</v>
      </c>
      <c r="AA58" s="99">
        <f t="shared" si="75"/>
        <v>0.40570888276765199</v>
      </c>
      <c r="AB58" s="99">
        <f t="shared" si="75"/>
        <v>0.39531504387847727</v>
      </c>
      <c r="AC58" s="99">
        <f t="shared" si="75"/>
        <v>0.41051828754517844</v>
      </c>
      <c r="AD58" s="99">
        <f t="shared" si="75"/>
        <v>0.46798213146426493</v>
      </c>
      <c r="AE58" s="99">
        <f t="shared" si="75"/>
        <v>0.38553877577836981</v>
      </c>
      <c r="AF58" s="99">
        <f t="shared" si="75"/>
        <v>0.33058741866997438</v>
      </c>
      <c r="AG58" s="99">
        <f t="shared" si="75"/>
        <v>0.35131896932693696</v>
      </c>
      <c r="AH58" s="99">
        <f t="shared" si="75"/>
        <v>0.28302148870079019</v>
      </c>
      <c r="AI58" s="99">
        <f t="shared" ref="AI58:BN58" si="76">+AI47*1000000/AI152</f>
        <v>0.32340819894968637</v>
      </c>
      <c r="AJ58" s="99">
        <f t="shared" si="76"/>
        <v>0.434918086253341</v>
      </c>
      <c r="AK58" s="99">
        <f t="shared" si="76"/>
        <v>0.43103616109565285</v>
      </c>
      <c r="AL58" s="99">
        <f t="shared" si="76"/>
        <v>0.46079509465943908</v>
      </c>
      <c r="AM58" s="99">
        <f t="shared" si="76"/>
        <v>0.52578437753142027</v>
      </c>
      <c r="AN58" s="99">
        <f t="shared" si="76"/>
        <v>0.48302163494929351</v>
      </c>
      <c r="AO58" s="99">
        <f t="shared" si="76"/>
        <v>0.42817650112455519</v>
      </c>
      <c r="AP58" s="99">
        <f t="shared" si="76"/>
        <v>0.48525562081243795</v>
      </c>
      <c r="AQ58" s="99">
        <f t="shared" si="76"/>
        <v>0.62643025648264949</v>
      </c>
      <c r="AR58" s="99">
        <f t="shared" si="76"/>
        <v>0.40278274523052038</v>
      </c>
      <c r="AS58" s="99">
        <f t="shared" si="76"/>
        <v>0.61324189856486444</v>
      </c>
      <c r="AT58" s="99">
        <f t="shared" si="76"/>
        <v>0.38822387478656684</v>
      </c>
      <c r="AU58" s="99">
        <f t="shared" si="76"/>
        <v>0.42335301418317567</v>
      </c>
      <c r="AV58" s="99">
        <f t="shared" si="76"/>
        <v>0.26958087907585043</v>
      </c>
      <c r="AW58" s="99">
        <f t="shared" si="76"/>
        <v>0.21901583117303758</v>
      </c>
      <c r="AX58" s="99">
        <f t="shared" si="76"/>
        <v>0.20442397783096869</v>
      </c>
      <c r="AY58" s="99">
        <f t="shared" si="76"/>
        <v>0.30839779817977897</v>
      </c>
      <c r="AZ58" s="99">
        <f t="shared" si="76"/>
        <v>0.22799257747877341</v>
      </c>
      <c r="BA58" s="99">
        <f t="shared" si="76"/>
        <v>0.42705673080809353</v>
      </c>
      <c r="BB58" s="99">
        <f t="shared" si="76"/>
        <v>0.37394599771891063</v>
      </c>
      <c r="BC58" s="99">
        <f t="shared" si="76"/>
        <v>0.44808389668378096</v>
      </c>
      <c r="BD58" s="99">
        <f t="shared" si="76"/>
        <v>0.38056179495032882</v>
      </c>
      <c r="BE58" s="99">
        <f t="shared" si="76"/>
        <v>0.41547378828958431</v>
      </c>
      <c r="BF58" s="99">
        <f t="shared" si="76"/>
        <v>0.4689941430084883</v>
      </c>
      <c r="BG58" s="99">
        <f t="shared" si="76"/>
        <v>0.67744734754382319</v>
      </c>
      <c r="BH58" s="99">
        <f t="shared" si="76"/>
        <v>0.7118832961579985</v>
      </c>
      <c r="BI58" s="99">
        <f t="shared" si="76"/>
        <v>0.63226761074398685</v>
      </c>
      <c r="BJ58" s="99">
        <f t="shared" si="76"/>
        <v>0.80040167298378817</v>
      </c>
      <c r="BK58" s="99">
        <f t="shared" si="76"/>
        <v>0.66576495529673529</v>
      </c>
      <c r="BL58" s="99">
        <f t="shared" si="76"/>
        <v>0.63555026540854309</v>
      </c>
      <c r="BM58" s="99">
        <f t="shared" si="76"/>
        <v>0.70497218840546627</v>
      </c>
      <c r="BN58" s="99">
        <f t="shared" si="76"/>
        <v>0.67587687125027252</v>
      </c>
      <c r="BO58" s="99">
        <f t="shared" ref="BO58:CU58" si="77">+BO47*1000000/BO152</f>
        <v>0.68994026676189923</v>
      </c>
      <c r="BP58" s="99">
        <f t="shared" si="77"/>
        <v>0.59220128712537079</v>
      </c>
      <c r="BQ58" s="99">
        <f t="shared" si="77"/>
        <v>0.59387249977869849</v>
      </c>
      <c r="BR58" s="99">
        <f t="shared" si="77"/>
        <v>0.65377300488041545</v>
      </c>
      <c r="BS58" s="99">
        <f t="shared" si="77"/>
        <v>0.68807661868362513</v>
      </c>
      <c r="BT58" s="99">
        <f t="shared" si="77"/>
        <v>0.52607698291854832</v>
      </c>
      <c r="BU58" s="99">
        <f t="shared" si="77"/>
        <v>0.70608734974154519</v>
      </c>
      <c r="BV58" s="99">
        <f t="shared" si="77"/>
        <v>0.39384422039549871</v>
      </c>
      <c r="BW58" s="100">
        <f t="shared" si="77"/>
        <v>0.57404043547347772</v>
      </c>
      <c r="BX58" s="100">
        <f t="shared" si="77"/>
        <v>0.66792322615405797</v>
      </c>
      <c r="BY58" s="100">
        <f t="shared" si="77"/>
        <v>0.90678019280739963</v>
      </c>
      <c r="BZ58" s="99">
        <f t="shared" si="77"/>
        <v>0.78724572905669654</v>
      </c>
      <c r="CA58" s="99">
        <f t="shared" si="77"/>
        <v>1.9789178411865405</v>
      </c>
      <c r="CB58" s="99">
        <f t="shared" si="77"/>
        <v>1.8069170813260205</v>
      </c>
      <c r="CC58" s="99">
        <f t="shared" si="77"/>
        <v>2.1241259659036866</v>
      </c>
      <c r="CD58" s="99">
        <f t="shared" si="77"/>
        <v>2.6603370557197135</v>
      </c>
      <c r="CE58" s="99">
        <f t="shared" si="77"/>
        <v>3.9896350848440445</v>
      </c>
      <c r="CF58" s="99">
        <f t="shared" si="77"/>
        <v>2.8410434838129976</v>
      </c>
      <c r="CG58" s="99">
        <f t="shared" si="77"/>
        <v>3.0547260216204362</v>
      </c>
      <c r="CH58" s="99">
        <f t="shared" si="77"/>
        <v>3.0565900732501885</v>
      </c>
      <c r="CI58" s="99">
        <f t="shared" si="77"/>
        <v>2.809071124703042</v>
      </c>
      <c r="CJ58" s="99">
        <f t="shared" si="77"/>
        <v>1.8824936518134592</v>
      </c>
      <c r="CK58" s="99">
        <f t="shared" si="77"/>
        <v>2.7790414636133933</v>
      </c>
      <c r="CL58" s="99">
        <f t="shared" si="77"/>
        <v>3.1538366092707029</v>
      </c>
      <c r="CM58" s="99">
        <f t="shared" si="77"/>
        <v>3.1819749086937477</v>
      </c>
      <c r="CN58" s="99">
        <f t="shared" si="77"/>
        <v>3.0086859446201557</v>
      </c>
      <c r="CO58" s="99">
        <f t="shared" si="77"/>
        <v>3.2474736536114333</v>
      </c>
      <c r="CP58" s="99">
        <f t="shared" si="77"/>
        <v>3.17809898750756</v>
      </c>
      <c r="CQ58" s="99">
        <f t="shared" si="77"/>
        <v>3.5254461141638114</v>
      </c>
      <c r="CR58" s="100">
        <f t="shared" si="77"/>
        <v>3.2142419800806716</v>
      </c>
      <c r="CS58" s="100">
        <f t="shared" si="77"/>
        <v>3.6103224026573995</v>
      </c>
      <c r="CT58" s="100">
        <f t="shared" si="77"/>
        <v>3.9714204488030176</v>
      </c>
      <c r="CU58" s="100">
        <f t="shared" si="77"/>
        <v>4.4785265754954882</v>
      </c>
      <c r="CV58" s="100">
        <f>+(CV47+CV51)*1000000/CV152</f>
        <v>3.7965667214884395</v>
      </c>
      <c r="CW58" s="100">
        <f>+(CW47+CW51)*1000000/CW152</f>
        <v>4.3533558244481574</v>
      </c>
      <c r="CX58" s="100">
        <f>+(CX47+CX51)*1000000/CX152</f>
        <v>3.884107202322276</v>
      </c>
      <c r="CY58" s="100">
        <f>+(CY47+CY51)*1000000/CY152</f>
        <v>4.6985029629774919</v>
      </c>
      <c r="CZ58" s="100">
        <f>+(CZ47+CZ51)*1000000/CZ152</f>
        <v>4.9560256669136908</v>
      </c>
      <c r="DA58" s="385"/>
    </row>
    <row r="59" spans="1:264">
      <c r="A59" s="23" t="s">
        <v>252</v>
      </c>
      <c r="B59" s="228"/>
      <c r="C59" s="70" t="s">
        <v>43</v>
      </c>
      <c r="D59" s="70" t="s">
        <v>43</v>
      </c>
      <c r="E59" s="116">
        <f t="shared" ref="E59:AJ59" si="78">E47/((D63+E63)/2)*4</f>
        <v>8.3761636525348203E-3</v>
      </c>
      <c r="F59" s="116">
        <f t="shared" si="78"/>
        <v>0.12555407854984901</v>
      </c>
      <c r="G59" s="116">
        <f t="shared" si="78"/>
        <v>3.9514213624894858E-2</v>
      </c>
      <c r="H59" s="116">
        <f t="shared" si="78"/>
        <v>9.7753301489182463E-3</v>
      </c>
      <c r="I59" s="116">
        <f t="shared" si="78"/>
        <v>0.13277641168289289</v>
      </c>
      <c r="J59" s="116">
        <f t="shared" si="78"/>
        <v>0.2392378508420209</v>
      </c>
      <c r="K59" s="116">
        <f t="shared" si="78"/>
        <v>9.042916989914665E-2</v>
      </c>
      <c r="L59" s="116">
        <f t="shared" si="78"/>
        <v>0.17762178517397878</v>
      </c>
      <c r="M59" s="116">
        <f t="shared" si="78"/>
        <v>0.27529676025917915</v>
      </c>
      <c r="N59" s="116">
        <f t="shared" si="78"/>
        <v>0.2685400135409613</v>
      </c>
      <c r="O59" s="116">
        <f t="shared" si="78"/>
        <v>0.4771758507135016</v>
      </c>
      <c r="P59" s="116">
        <f t="shared" si="78"/>
        <v>0.29604831986388763</v>
      </c>
      <c r="Q59" s="116">
        <f t="shared" si="78"/>
        <v>0.19396060422960729</v>
      </c>
      <c r="R59" s="116">
        <f t="shared" si="78"/>
        <v>0.24917948126801148</v>
      </c>
      <c r="S59" s="116">
        <f t="shared" si="78"/>
        <v>0.29836127330947443</v>
      </c>
      <c r="T59" s="116">
        <f t="shared" si="78"/>
        <v>0.32139687158966901</v>
      </c>
      <c r="U59" s="116">
        <f t="shared" si="78"/>
        <v>0.41773809523809541</v>
      </c>
      <c r="V59" s="116">
        <f t="shared" si="78"/>
        <v>0.38645257210823691</v>
      </c>
      <c r="W59" s="116">
        <f t="shared" si="78"/>
        <v>0.57812508194571899</v>
      </c>
      <c r="X59" s="116">
        <f t="shared" si="78"/>
        <v>0.44829702970297036</v>
      </c>
      <c r="Y59" s="116">
        <f t="shared" si="78"/>
        <v>0.32343446456409625</v>
      </c>
      <c r="Z59" s="116">
        <f t="shared" si="78"/>
        <v>0.46732055862292959</v>
      </c>
      <c r="AA59" s="116">
        <f t="shared" si="78"/>
        <v>0.48586671424859229</v>
      </c>
      <c r="AB59" s="116">
        <f t="shared" si="78"/>
        <v>0.47352197458599399</v>
      </c>
      <c r="AC59" s="116">
        <f t="shared" si="78"/>
        <v>0.4376541751199306</v>
      </c>
      <c r="AD59" s="116">
        <f t="shared" si="78"/>
        <v>0.45940663001782528</v>
      </c>
      <c r="AE59" s="116">
        <f t="shared" si="78"/>
        <v>0.35208686133333328</v>
      </c>
      <c r="AF59" s="116">
        <f t="shared" si="78"/>
        <v>0.31412107133448897</v>
      </c>
      <c r="AG59" s="116">
        <f t="shared" si="78"/>
        <v>0.34835649585585576</v>
      </c>
      <c r="AH59" s="116">
        <f t="shared" si="78"/>
        <v>0.25788375845747308</v>
      </c>
      <c r="AI59" s="116">
        <f t="shared" si="78"/>
        <v>0.2744392221179508</v>
      </c>
      <c r="AJ59" s="116">
        <f t="shared" si="78"/>
        <v>0.38680590677938809</v>
      </c>
      <c r="AK59" s="116">
        <f t="shared" ref="AK59:BP59" si="79">AK47/((AJ63+AK63)/2)*4</f>
        <v>0.39760212286666674</v>
      </c>
      <c r="AL59" s="116">
        <f t="shared" si="79"/>
        <v>0.38646839310657594</v>
      </c>
      <c r="AM59" s="116">
        <f t="shared" si="79"/>
        <v>0.40046907304109591</v>
      </c>
      <c r="AN59" s="116">
        <f t="shared" si="79"/>
        <v>0.38206303530410179</v>
      </c>
      <c r="AO59" s="116">
        <f t="shared" si="79"/>
        <v>0.35263379401681977</v>
      </c>
      <c r="AP59" s="116">
        <f t="shared" si="79"/>
        <v>0.35763928357976654</v>
      </c>
      <c r="AQ59" s="116">
        <f t="shared" si="79"/>
        <v>0.41572013062937052</v>
      </c>
      <c r="AR59" s="116">
        <f t="shared" si="79"/>
        <v>0.27315242122546107</v>
      </c>
      <c r="AS59" s="116">
        <f t="shared" si="79"/>
        <v>0.43414677638711197</v>
      </c>
      <c r="AT59" s="116">
        <f t="shared" si="79"/>
        <v>0.25792352224988196</v>
      </c>
      <c r="AU59" s="116">
        <f t="shared" si="79"/>
        <v>0.26610874743145013</v>
      </c>
      <c r="AV59" s="116">
        <f t="shared" si="79"/>
        <v>0.18160421627613887</v>
      </c>
      <c r="AW59" s="116">
        <f t="shared" si="79"/>
        <v>0.16173421223235296</v>
      </c>
      <c r="AX59" s="116">
        <f t="shared" si="79"/>
        <v>0.14520261295510453</v>
      </c>
      <c r="AY59" s="116">
        <f t="shared" si="79"/>
        <v>0.20939682539682539</v>
      </c>
      <c r="AZ59" s="116">
        <f t="shared" si="79"/>
        <v>0.16977433913604129</v>
      </c>
      <c r="BA59" s="116">
        <f t="shared" si="79"/>
        <v>0.3478343582510578</v>
      </c>
      <c r="BB59" s="116">
        <f t="shared" si="79"/>
        <v>0.2827740651890483</v>
      </c>
      <c r="BC59" s="116">
        <f t="shared" si="79"/>
        <v>0.31581455578947371</v>
      </c>
      <c r="BD59" s="116">
        <f t="shared" si="79"/>
        <v>0.28785839481193259</v>
      </c>
      <c r="BE59" s="116">
        <f t="shared" si="79"/>
        <v>0.33887355300699307</v>
      </c>
      <c r="BF59" s="116">
        <f t="shared" si="79"/>
        <v>0.34964973065300903</v>
      </c>
      <c r="BG59" s="116">
        <f t="shared" si="79"/>
        <v>0.5189208434839554</v>
      </c>
      <c r="BH59" s="116">
        <f t="shared" si="79"/>
        <v>0.51666861443553369</v>
      </c>
      <c r="BI59" s="116">
        <f t="shared" si="79"/>
        <v>0.3911568851774529</v>
      </c>
      <c r="BJ59" s="116">
        <f t="shared" si="79"/>
        <v>0.44520682606657291</v>
      </c>
      <c r="BK59" s="116">
        <f t="shared" si="79"/>
        <v>0.33557350900425564</v>
      </c>
      <c r="BL59" s="116">
        <f t="shared" si="79"/>
        <v>0.32500937529564145</v>
      </c>
      <c r="BM59" s="116">
        <f t="shared" si="79"/>
        <v>0.36583669812173936</v>
      </c>
      <c r="BN59" s="116">
        <f t="shared" si="79"/>
        <v>0.32132419174552718</v>
      </c>
      <c r="BO59" s="116">
        <f t="shared" si="79"/>
        <v>0.34324330520365792</v>
      </c>
      <c r="BP59" s="116">
        <f t="shared" si="79"/>
        <v>0.31006083901926507</v>
      </c>
      <c r="BQ59" s="116">
        <f t="shared" ref="BQ59:CU59" si="80">BQ47/((BP63+BQ63)/2)*4</f>
        <v>0.28225592435785285</v>
      </c>
      <c r="BR59" s="116">
        <f t="shared" si="80"/>
        <v>0.28462583732946334</v>
      </c>
      <c r="BS59" s="116">
        <f t="shared" si="80"/>
        <v>0.30985375646806002</v>
      </c>
      <c r="BT59" s="116">
        <f t="shared" si="80"/>
        <v>0.24642125777986171</v>
      </c>
      <c r="BU59" s="116">
        <f t="shared" si="80"/>
        <v>0.29726911755903279</v>
      </c>
      <c r="BV59" s="116">
        <f t="shared" si="80"/>
        <v>0.15197044814715094</v>
      </c>
      <c r="BW59" s="260">
        <f t="shared" si="80"/>
        <v>0.22970624043912144</v>
      </c>
      <c r="BX59" s="260">
        <f t="shared" si="80"/>
        <v>0.27463788944809775</v>
      </c>
      <c r="BY59" s="260">
        <f t="shared" si="80"/>
        <v>0.32718216808391698</v>
      </c>
      <c r="BZ59" s="116">
        <f t="shared" si="80"/>
        <v>0.25591702468924876</v>
      </c>
      <c r="CA59" s="116">
        <f t="shared" si="80"/>
        <v>0.64446421256241815</v>
      </c>
      <c r="CB59" s="116">
        <f t="shared" si="80"/>
        <v>0.55999277160438277</v>
      </c>
      <c r="CC59" s="116">
        <f t="shared" si="80"/>
        <v>0.55321639562525304</v>
      </c>
      <c r="CD59" s="116">
        <f t="shared" si="80"/>
        <v>0.57780343914256094</v>
      </c>
      <c r="CE59" s="116">
        <f t="shared" si="80"/>
        <v>0.73859271509988789</v>
      </c>
      <c r="CF59" s="116">
        <f t="shared" si="80"/>
        <v>0.46284169139593961</v>
      </c>
      <c r="CG59" s="116">
        <f t="shared" si="80"/>
        <v>0.43770582569747996</v>
      </c>
      <c r="CH59" s="116">
        <f t="shared" si="80"/>
        <v>0.412513103925715</v>
      </c>
      <c r="CI59" s="116">
        <f t="shared" si="80"/>
        <v>0.36153746907634166</v>
      </c>
      <c r="CJ59" s="116">
        <f t="shared" si="80"/>
        <v>0.26320427289874737</v>
      </c>
      <c r="CK59" s="116">
        <f t="shared" si="80"/>
        <v>0.41706690300541077</v>
      </c>
      <c r="CL59" s="116">
        <f t="shared" si="80"/>
        <v>0.42209768261886044</v>
      </c>
      <c r="CM59" s="116">
        <f t="shared" si="80"/>
        <v>0.38475084440962004</v>
      </c>
      <c r="CN59" s="116">
        <f t="shared" si="80"/>
        <v>0.37071837037164529</v>
      </c>
      <c r="CO59" s="116">
        <f t="shared" si="80"/>
        <v>0.40675334802305063</v>
      </c>
      <c r="CP59" s="116">
        <f t="shared" si="80"/>
        <v>0.35891607580575363</v>
      </c>
      <c r="CQ59" s="116">
        <f t="shared" si="80"/>
        <v>0.36269447658814941</v>
      </c>
      <c r="CR59" s="260">
        <f t="shared" si="80"/>
        <v>0.35123429247815974</v>
      </c>
      <c r="CS59" s="260">
        <f t="shared" si="80"/>
        <v>0.41986932149433009</v>
      </c>
      <c r="CT59" s="260">
        <f t="shared" si="80"/>
        <v>0.41602476622841095</v>
      </c>
      <c r="CU59" s="260">
        <f t="shared" si="80"/>
        <v>0.42368682640968786</v>
      </c>
      <c r="CV59" s="259">
        <f>(CV47+CV51)/(((CU63+CV63)-(CV64+CU64))/2)*4</f>
        <v>0.37361812913924586</v>
      </c>
      <c r="CW59" s="259">
        <f>(CW47+CW51)/(((CV63+CW63)-(CW64+CV64))/2)*4</f>
        <v>0.44655044777495828</v>
      </c>
      <c r="CX59" s="259">
        <f>(CX47+CX51)/(((CW63+CX63)-(CX64+CW64))/2)*4</f>
        <v>0.36061602411348098</v>
      </c>
      <c r="CY59" s="259">
        <f>(CY47+CY51)/(((CX63+CY63)-(CY64+CX64))/2)*4</f>
        <v>0.39711529140655255</v>
      </c>
      <c r="CZ59" s="259">
        <f>(CZ47+CZ51)/(((CY63+CZ63)-(CZ64+CY64))/2)*4</f>
        <v>0.43224530590215793</v>
      </c>
      <c r="DA59" s="385"/>
    </row>
    <row r="60" spans="1:264">
      <c r="A60" s="6" t="s">
        <v>269</v>
      </c>
      <c r="C60" s="364">
        <f t="shared" ref="C60:BN60" si="81">+(C63-C64)*1000000/C150</f>
        <v>3.3330838443529887</v>
      </c>
      <c r="D60" s="364">
        <f t="shared" si="81"/>
        <v>3.0796246383501598</v>
      </c>
      <c r="E60" s="364">
        <f t="shared" si="81"/>
        <v>2.7652440768574174</v>
      </c>
      <c r="F60" s="364">
        <f t="shared" si="81"/>
        <v>1.3386984440522838</v>
      </c>
      <c r="G60" s="364">
        <f t="shared" si="81"/>
        <v>1.3409521451365469</v>
      </c>
      <c r="H60" s="364">
        <f t="shared" si="81"/>
        <v>1.3326885744942487</v>
      </c>
      <c r="I60" s="364">
        <f t="shared" si="81"/>
        <v>1.367996558147704</v>
      </c>
      <c r="J60" s="364">
        <f t="shared" si="81"/>
        <v>1.4423686939283866</v>
      </c>
      <c r="K60" s="364">
        <f t="shared" si="81"/>
        <v>1.4626520036867545</v>
      </c>
      <c r="L60" s="364">
        <f t="shared" si="81"/>
        <v>1.516740829709069</v>
      </c>
      <c r="M60" s="364">
        <f t="shared" si="81"/>
        <v>1.6136499763323824</v>
      </c>
      <c r="N60" s="364">
        <f t="shared" si="81"/>
        <v>1.7150665251242221</v>
      </c>
      <c r="O60" s="364">
        <f t="shared" si="81"/>
        <v>1.7068029544819241</v>
      </c>
      <c r="P60" s="364">
        <f t="shared" si="81"/>
        <v>1.8254978782531142</v>
      </c>
      <c r="Q60" s="364">
        <f t="shared" si="81"/>
        <v>1.9043774162023228</v>
      </c>
      <c r="R60" s="364">
        <f t="shared" si="81"/>
        <v>2.0057939649941625</v>
      </c>
      <c r="S60" s="364">
        <f t="shared" si="81"/>
        <v>1.9216713924442559</v>
      </c>
      <c r="T60" s="364">
        <f t="shared" si="81"/>
        <v>2.0818713569526821</v>
      </c>
      <c r="U60" s="364">
        <f t="shared" si="81"/>
        <v>2.3221713037153213</v>
      </c>
      <c r="V60" s="364">
        <f t="shared" si="81"/>
        <v>2.5755785203013768</v>
      </c>
      <c r="W60" s="364">
        <f t="shared" si="81"/>
        <v>2.9782629765430113</v>
      </c>
      <c r="X60" s="364">
        <f t="shared" si="81"/>
        <v>2.9054448108573632</v>
      </c>
      <c r="Y60" s="364">
        <f t="shared" si="81"/>
        <v>3.1668620256688405</v>
      </c>
      <c r="Z60" s="364">
        <f t="shared" si="81"/>
        <v>3.5593519387144843</v>
      </c>
      <c r="AA60" s="364">
        <f t="shared" si="81"/>
        <v>3.1661338440119837</v>
      </c>
      <c r="AB60" s="364">
        <f t="shared" si="81"/>
        <v>3.5615364836850536</v>
      </c>
      <c r="AC60" s="364">
        <f t="shared" si="81"/>
        <v>3.9977172961420862</v>
      </c>
      <c r="AD60" s="364">
        <f t="shared" si="81"/>
        <v>4.2194403534609721</v>
      </c>
      <c r="AE60" s="364">
        <f t="shared" si="81"/>
        <v>4.6170839469808538</v>
      </c>
      <c r="AF60" s="364">
        <f t="shared" si="81"/>
        <v>3.8523610057001418</v>
      </c>
      <c r="AG60" s="364">
        <f t="shared" si="81"/>
        <v>4.2405998521245367</v>
      </c>
      <c r="AH60" s="364">
        <f t="shared" si="81"/>
        <v>4.5544193278532843</v>
      </c>
      <c r="AI60" s="364">
        <f t="shared" si="81"/>
        <v>4.8735187712060615</v>
      </c>
      <c r="AJ60" s="364">
        <f t="shared" si="81"/>
        <v>4.1337882434337132</v>
      </c>
      <c r="AK60" s="364">
        <f t="shared" si="81"/>
        <v>4.5689238480056833</v>
      </c>
      <c r="AL60" s="364">
        <f t="shared" si="81"/>
        <v>5.0258162328062514</v>
      </c>
      <c r="AM60" s="364">
        <f t="shared" si="81"/>
        <v>5.5624834784450137</v>
      </c>
      <c r="AN60" s="364">
        <f t="shared" si="81"/>
        <v>4.663782377966764</v>
      </c>
      <c r="AO60" s="364">
        <f t="shared" si="81"/>
        <v>5.2316249936757622</v>
      </c>
      <c r="AP60" s="364">
        <f t="shared" si="81"/>
        <v>5.8159769106432018</v>
      </c>
      <c r="AQ60" s="364">
        <f t="shared" si="81"/>
        <v>6.4598119930022282</v>
      </c>
      <c r="AR60" s="364">
        <f t="shared" si="81"/>
        <v>5.4523653366504456</v>
      </c>
      <c r="AS60" s="364">
        <f t="shared" si="81"/>
        <v>5.919213896709989</v>
      </c>
      <c r="AT60" s="364">
        <f t="shared" si="81"/>
        <v>6.1944872700618756</v>
      </c>
      <c r="AU60" s="364">
        <f t="shared" si="81"/>
        <v>6.6165298820003811</v>
      </c>
      <c r="AV60" s="364">
        <f t="shared" si="81"/>
        <v>5.3058579477059213</v>
      </c>
      <c r="AW60" s="364">
        <f t="shared" si="81"/>
        <v>5.5275125878189622</v>
      </c>
      <c r="AX60" s="364">
        <f t="shared" si="81"/>
        <v>5.7353138129249386</v>
      </c>
      <c r="AY60" s="364">
        <f t="shared" si="81"/>
        <v>6.0470156505839023</v>
      </c>
      <c r="AZ60" s="364">
        <f t="shared" si="81"/>
        <v>4.6963076873950582</v>
      </c>
      <c r="BA60" s="364">
        <f t="shared" si="81"/>
        <v>5.1257635526140755</v>
      </c>
      <c r="BB60" s="364">
        <f t="shared" si="81"/>
        <v>5.4998057578048325</v>
      </c>
      <c r="BC60" s="364">
        <f t="shared" si="81"/>
        <v>5.9500417455344472</v>
      </c>
      <c r="BD60" s="364">
        <f t="shared" si="81"/>
        <v>4.730941224912721</v>
      </c>
      <c r="BE60" s="364">
        <f t="shared" si="81"/>
        <v>5.1742505051388035</v>
      </c>
      <c r="BF60" s="364">
        <f t="shared" si="81"/>
        <v>5.6452666153790156</v>
      </c>
      <c r="BG60" s="364">
        <f t="shared" si="81"/>
        <v>4.9318157425151643</v>
      </c>
      <c r="BH60" s="364">
        <f t="shared" si="81"/>
        <v>6.1954557933441308</v>
      </c>
      <c r="BI60" s="364">
        <f t="shared" si="81"/>
        <v>6.8633927215594497</v>
      </c>
      <c r="BJ60" s="364">
        <f t="shared" si="81"/>
        <v>7.6744589915351948</v>
      </c>
      <c r="BK60" s="364">
        <f t="shared" si="81"/>
        <v>8.3423959197505138</v>
      </c>
      <c r="BL60" s="364">
        <f t="shared" si="81"/>
        <v>7.3260019246003596</v>
      </c>
      <c r="BM60" s="364">
        <f t="shared" si="81"/>
        <v>8.0901045956016784</v>
      </c>
      <c r="BN60" s="364">
        <f t="shared" si="81"/>
        <v>8.7670727514888096</v>
      </c>
      <c r="BO60" s="364">
        <f t="shared" ref="BO60:CT60" si="82">+(BO63-BO64)*1000000/BO150</f>
        <v>7.3595151996442763</v>
      </c>
      <c r="BP60" s="364">
        <f t="shared" si="82"/>
        <v>7.9493488404172243</v>
      </c>
      <c r="BQ60" s="364">
        <f t="shared" si="82"/>
        <v>8.8611159098635817</v>
      </c>
      <c r="BR60" s="364">
        <f t="shared" si="82"/>
        <v>9.5145315300040121</v>
      </c>
      <c r="BS60" s="364">
        <f t="shared" si="82"/>
        <v>8.3244305951907549</v>
      </c>
      <c r="BT60" s="364">
        <f t="shared" si="82"/>
        <v>8.8247345733805425</v>
      </c>
      <c r="BU60" s="364">
        <f t="shared" si="82"/>
        <v>10.161931101035723</v>
      </c>
      <c r="BV60" s="364">
        <f t="shared" si="82"/>
        <v>10.664972883910796</v>
      </c>
      <c r="BW60" s="364">
        <f t="shared" si="82"/>
        <v>9.3545229048653784</v>
      </c>
      <c r="BX60" s="364">
        <f t="shared" si="82"/>
        <v>10.101590088029873</v>
      </c>
      <c r="BY60" s="364">
        <f t="shared" si="82"/>
        <v>11.95992256629572</v>
      </c>
      <c r="BZ60" s="364">
        <f t="shared" si="82"/>
        <v>12.649482924022777</v>
      </c>
      <c r="CA60" s="364">
        <f t="shared" si="82"/>
        <v>11.948480627504049</v>
      </c>
      <c r="CB60" s="364">
        <f t="shared" si="82"/>
        <v>14.128930383621373</v>
      </c>
      <c r="CC60" s="364">
        <f t="shared" si="82"/>
        <v>16.879481474516986</v>
      </c>
      <c r="CD60" s="364">
        <f t="shared" si="82"/>
        <v>20.471557070054075</v>
      </c>
      <c r="CE60" s="364">
        <f t="shared" si="82"/>
        <v>23.683804620935721</v>
      </c>
      <c r="CF60" s="364">
        <f t="shared" si="82"/>
        <v>26.5823824561427</v>
      </c>
      <c r="CG60" s="364">
        <f t="shared" si="82"/>
        <v>30.039572247234169</v>
      </c>
      <c r="CH60" s="364">
        <f t="shared" si="82"/>
        <v>30.211457604805432</v>
      </c>
      <c r="CI60" s="364">
        <f t="shared" si="82"/>
        <v>32.777215768831894</v>
      </c>
      <c r="CJ60" s="364">
        <f t="shared" si="82"/>
        <v>24.99788814169478</v>
      </c>
      <c r="CK60" s="364">
        <f t="shared" si="82"/>
        <v>28.227695676098985</v>
      </c>
      <c r="CL60" s="364">
        <f t="shared" si="82"/>
        <v>31.610240141031205</v>
      </c>
      <c r="CM60" s="364">
        <f t="shared" si="82"/>
        <v>34.8380843007604</v>
      </c>
      <c r="CN60" s="364">
        <f t="shared" si="82"/>
        <v>30.253669673120175</v>
      </c>
      <c r="CO60" s="364">
        <f t="shared" si="82"/>
        <v>33.723449909795406</v>
      </c>
      <c r="CP60" s="364">
        <f t="shared" si="82"/>
        <v>37.093638268396631</v>
      </c>
      <c r="CQ60" s="364">
        <f t="shared" si="82"/>
        <v>40.697492711794652</v>
      </c>
      <c r="CR60" s="364">
        <f t="shared" si="82"/>
        <v>32.613213033358463</v>
      </c>
      <c r="CS60" s="364">
        <f t="shared" si="82"/>
        <v>36.248942597787938</v>
      </c>
      <c r="CT60" s="364">
        <f t="shared" si="82"/>
        <v>40.191361486747816</v>
      </c>
      <c r="CU60" s="364">
        <f t="shared" ref="CU60:CZ60" si="83">+(CU63-CU64)*1000000/CU150</f>
        <v>44.73986692505926</v>
      </c>
      <c r="CV60" s="369">
        <f t="shared" si="83"/>
        <v>36.928352211745924</v>
      </c>
      <c r="CW60" s="369">
        <f t="shared" si="83"/>
        <v>41.255285033907533</v>
      </c>
      <c r="CX60" s="369">
        <f t="shared" si="83"/>
        <v>45.172321608025669</v>
      </c>
      <c r="CY60" s="369">
        <f t="shared" si="83"/>
        <v>49.715950030177453</v>
      </c>
      <c r="CZ60" s="369">
        <f t="shared" si="83"/>
        <v>42.303858687143553</v>
      </c>
      <c r="DA60" s="385"/>
    </row>
    <row r="61" spans="1:264">
      <c r="A61" s="6"/>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261"/>
      <c r="AD61" s="261"/>
      <c r="AE61" s="261"/>
      <c r="AF61" s="261"/>
      <c r="AG61" s="261"/>
      <c r="AH61" s="261"/>
      <c r="AI61" s="261"/>
      <c r="AJ61" s="90"/>
      <c r="AK61" s="262"/>
      <c r="AL61" s="90"/>
      <c r="AM61" s="261"/>
      <c r="AN61" s="90"/>
      <c r="AO61" s="90"/>
      <c r="AP61" s="90"/>
      <c r="AQ61" s="90"/>
      <c r="AR61" s="90"/>
      <c r="AS61" s="262"/>
      <c r="AT61" s="261"/>
      <c r="AU61" s="261"/>
      <c r="AV61" s="90"/>
      <c r="AW61" s="90"/>
      <c r="AX61" s="90"/>
      <c r="AY61" s="90"/>
      <c r="AZ61" s="90"/>
      <c r="BA61" s="90"/>
      <c r="BB61" s="90"/>
      <c r="BC61" s="90"/>
      <c r="BD61" s="90"/>
      <c r="BE61" s="90"/>
      <c r="BF61" s="90"/>
      <c r="BG61" s="90"/>
      <c r="BH61" s="90"/>
      <c r="BI61" s="261"/>
      <c r="BJ61" s="90"/>
      <c r="BK61" s="90"/>
      <c r="BL61" s="90"/>
      <c r="BM61" s="90"/>
      <c r="BN61" s="90"/>
      <c r="BO61" s="90"/>
      <c r="BP61" s="262"/>
      <c r="BQ61" s="90"/>
      <c r="BR61" s="262"/>
      <c r="BS61" s="90"/>
      <c r="BT61" s="90"/>
      <c r="BU61" s="90"/>
      <c r="BV61" s="90"/>
      <c r="BW61" s="261"/>
      <c r="BX61" s="261"/>
      <c r="BY61" s="261"/>
      <c r="BZ61" s="90"/>
      <c r="CA61" s="90"/>
      <c r="CB61" s="90"/>
      <c r="CC61" s="90"/>
      <c r="CD61" s="90"/>
      <c r="CE61" s="90"/>
      <c r="CF61" s="90"/>
      <c r="CG61" s="90"/>
      <c r="CH61" s="90"/>
      <c r="CI61" s="90"/>
      <c r="CJ61" s="90"/>
      <c r="CK61" s="90"/>
      <c r="CL61" s="90"/>
      <c r="CM61" s="90"/>
      <c r="CN61" s="90"/>
      <c r="CO61" s="90"/>
      <c r="CP61" s="90"/>
      <c r="CQ61" s="90"/>
      <c r="CR61" s="261"/>
      <c r="CS61" s="261"/>
      <c r="CT61" s="261"/>
      <c r="CU61" s="261"/>
      <c r="CV61" s="262"/>
      <c r="CW61" s="262"/>
      <c r="CX61" s="262"/>
      <c r="CY61" s="262"/>
      <c r="DA61" s="385"/>
    </row>
    <row r="62" spans="1:264">
      <c r="A62" s="134" t="s">
        <v>120</v>
      </c>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5"/>
      <c r="AD62" s="15"/>
      <c r="AE62" s="15"/>
      <c r="AF62" s="15"/>
      <c r="AG62" s="15"/>
      <c r="AH62" s="15"/>
      <c r="AI62" s="15"/>
      <c r="AJ62" s="14"/>
      <c r="AK62" s="4"/>
      <c r="AL62" s="14"/>
      <c r="AM62" s="15"/>
      <c r="AN62" s="14"/>
      <c r="AO62" s="14"/>
      <c r="AP62" s="14"/>
      <c r="AQ62" s="14"/>
      <c r="AR62" s="14"/>
      <c r="AS62" s="4"/>
      <c r="AT62" s="15"/>
      <c r="AU62" s="15"/>
      <c r="AV62" s="14"/>
      <c r="AW62" s="14"/>
      <c r="AX62" s="14"/>
      <c r="AY62" s="14"/>
      <c r="AZ62" s="14"/>
      <c r="BA62" s="14"/>
      <c r="BB62" s="14"/>
      <c r="BC62" s="14"/>
      <c r="BD62" s="14"/>
      <c r="BE62" s="14"/>
      <c r="BF62" s="14"/>
      <c r="BG62" s="14"/>
      <c r="BH62" s="14"/>
      <c r="BI62" s="15"/>
      <c r="BJ62" s="14"/>
      <c r="BK62" s="14"/>
      <c r="BL62" s="14"/>
      <c r="BM62" s="14"/>
      <c r="BN62" s="14"/>
      <c r="BO62" s="14"/>
      <c r="BP62" s="4"/>
      <c r="BQ62" s="14"/>
      <c r="BR62" s="14"/>
      <c r="BS62" s="14"/>
      <c r="BT62" s="14"/>
      <c r="BU62" s="14"/>
      <c r="BV62" s="14"/>
      <c r="BW62" s="15"/>
      <c r="BX62" s="15"/>
      <c r="BY62" s="15"/>
      <c r="BZ62" s="14"/>
      <c r="CA62" s="14"/>
      <c r="CB62" s="14"/>
      <c r="CC62" s="14"/>
      <c r="CD62" s="14"/>
      <c r="CE62" s="14"/>
      <c r="CF62" s="14"/>
      <c r="CG62" s="14"/>
      <c r="CH62" s="14"/>
      <c r="CI62" s="14"/>
      <c r="CJ62" s="14"/>
      <c r="CK62" s="14"/>
      <c r="CL62" s="14"/>
      <c r="CM62" s="14"/>
      <c r="CN62" s="14"/>
      <c r="CO62" s="14"/>
      <c r="CP62" s="14"/>
      <c r="CQ62" s="14"/>
      <c r="CR62" s="15"/>
      <c r="CS62" s="15"/>
      <c r="CT62" s="15"/>
      <c r="CU62" s="15"/>
      <c r="CV62" s="4"/>
      <c r="CW62" s="4"/>
      <c r="CX62" s="4"/>
      <c r="CY62" s="4"/>
      <c r="DA62" s="385"/>
    </row>
    <row r="63" spans="1:264">
      <c r="A63" s="23" t="s">
        <v>253</v>
      </c>
      <c r="B63" s="228">
        <v>355.3</v>
      </c>
      <c r="C63" s="24">
        <v>349.8</v>
      </c>
      <c r="D63" s="24">
        <v>323.2</v>
      </c>
      <c r="E63" s="24">
        <v>351.4</v>
      </c>
      <c r="F63" s="24">
        <v>178.2</v>
      </c>
      <c r="G63" s="24">
        <v>178.5</v>
      </c>
      <c r="H63" s="24">
        <v>177.4</v>
      </c>
      <c r="I63" s="24">
        <v>182.1</v>
      </c>
      <c r="J63" s="24">
        <v>192</v>
      </c>
      <c r="K63" s="24">
        <v>194.7</v>
      </c>
      <c r="L63" s="24">
        <v>201.9</v>
      </c>
      <c r="M63" s="24">
        <v>214.8</v>
      </c>
      <c r="N63" s="24">
        <v>228.3</v>
      </c>
      <c r="O63" s="24">
        <v>227.2</v>
      </c>
      <c r="P63" s="24">
        <v>243</v>
      </c>
      <c r="Q63" s="24">
        <v>253.5</v>
      </c>
      <c r="R63" s="24">
        <v>267</v>
      </c>
      <c r="S63" s="24">
        <v>263.89999999999998</v>
      </c>
      <c r="T63" s="24">
        <v>285.89999999999998</v>
      </c>
      <c r="U63" s="24">
        <v>318.89999999999998</v>
      </c>
      <c r="V63" s="24">
        <v>353.7</v>
      </c>
      <c r="W63" s="24">
        <v>409</v>
      </c>
      <c r="X63" s="24">
        <v>399</v>
      </c>
      <c r="Y63" s="24">
        <v>434.9</v>
      </c>
      <c r="Z63" s="24">
        <v>488.8</v>
      </c>
      <c r="AA63" s="24">
        <v>434.8</v>
      </c>
      <c r="AB63" s="24">
        <v>489.1</v>
      </c>
      <c r="AC63" s="25">
        <v>549</v>
      </c>
      <c r="AD63" s="25">
        <v>573</v>
      </c>
      <c r="AE63" s="25">
        <v>627</v>
      </c>
      <c r="AF63" s="25">
        <v>527</v>
      </c>
      <c r="AG63" s="25">
        <v>583</v>
      </c>
      <c r="AH63" s="25">
        <v>628</v>
      </c>
      <c r="AI63" s="25">
        <v>672</v>
      </c>
      <c r="AJ63" s="24">
        <v>570</v>
      </c>
      <c r="AK63" s="25">
        <v>630</v>
      </c>
      <c r="AL63" s="24">
        <v>693</v>
      </c>
      <c r="AM63" s="25">
        <v>767</v>
      </c>
      <c r="AN63" s="24">
        <v>647</v>
      </c>
      <c r="AO63" s="24">
        <v>729</v>
      </c>
      <c r="AP63" s="24">
        <v>813</v>
      </c>
      <c r="AQ63" s="24">
        <v>903</v>
      </c>
      <c r="AR63" s="24">
        <v>778</v>
      </c>
      <c r="AS63" s="229">
        <v>839.93</v>
      </c>
      <c r="AT63" s="25">
        <v>875.36</v>
      </c>
      <c r="AU63" s="25">
        <v>935</v>
      </c>
      <c r="AV63" s="24">
        <v>766</v>
      </c>
      <c r="AW63" s="24">
        <v>798</v>
      </c>
      <c r="AX63" s="24">
        <v>828</v>
      </c>
      <c r="AY63" s="24">
        <v>873</v>
      </c>
      <c r="AZ63" s="24">
        <v>678</v>
      </c>
      <c r="BA63" s="24">
        <v>740</v>
      </c>
      <c r="BB63" s="24">
        <v>794</v>
      </c>
      <c r="BC63" s="24">
        <v>859</v>
      </c>
      <c r="BD63" s="24">
        <v>683</v>
      </c>
      <c r="BE63" s="24">
        <v>747</v>
      </c>
      <c r="BF63" s="24">
        <v>815</v>
      </c>
      <c r="BG63" s="24">
        <v>712</v>
      </c>
      <c r="BH63" s="24">
        <v>909</v>
      </c>
      <c r="BI63" s="25">
        <v>1007</v>
      </c>
      <c r="BJ63" s="24">
        <v>1126</v>
      </c>
      <c r="BK63" s="24">
        <v>1224</v>
      </c>
      <c r="BL63" s="24">
        <v>1093</v>
      </c>
      <c r="BM63" s="24">
        <v>1207</v>
      </c>
      <c r="BN63" s="24">
        <v>1308</v>
      </c>
      <c r="BO63" s="24">
        <v>1098</v>
      </c>
      <c r="BP63" s="229">
        <v>1186</v>
      </c>
      <c r="BQ63" s="24">
        <v>1329</v>
      </c>
      <c r="BR63" s="229">
        <v>1427</v>
      </c>
      <c r="BS63" s="24">
        <v>1248.5073407846701</v>
      </c>
      <c r="BT63" s="24">
        <v>1323.5434867709901</v>
      </c>
      <c r="BU63" s="24">
        <v>1538.16049786965</v>
      </c>
      <c r="BV63" s="24">
        <f>1649.3034072737-35</f>
        <v>1614.3034072737</v>
      </c>
      <c r="BW63" s="25">
        <v>1415.9471724044899</v>
      </c>
      <c r="BX63" s="25">
        <v>1529.0269816428399</v>
      </c>
      <c r="BY63" s="25">
        <v>1839.2725028754201</v>
      </c>
      <c r="BZ63" s="24">
        <v>1945.3174540872683</v>
      </c>
      <c r="CA63" s="24">
        <v>1837.5128891920999</v>
      </c>
      <c r="CB63" s="24">
        <v>2172.8362374911799</v>
      </c>
      <c r="CC63" s="24">
        <v>2615.5433411971198</v>
      </c>
      <c r="CD63" s="24">
        <v>3172.1498589487301</v>
      </c>
      <c r="CE63" s="24">
        <v>3669.9004980705199</v>
      </c>
      <c r="CF63" s="24">
        <v>4119.0467569329603</v>
      </c>
      <c r="CG63" s="24">
        <v>4673.3090640702303</v>
      </c>
      <c r="CH63" s="24">
        <v>4700.0495713220498</v>
      </c>
      <c r="CI63" s="24">
        <v>5099.2090795024997</v>
      </c>
      <c r="CJ63" s="24">
        <v>3888.9654044908098</v>
      </c>
      <c r="CK63" s="24">
        <v>4420.9942312427302</v>
      </c>
      <c r="CL63" s="24">
        <v>4950.7650541246503</v>
      </c>
      <c r="CM63" s="24">
        <v>5456.3068657290696</v>
      </c>
      <c r="CN63" s="24">
        <v>4738.3003073834898</v>
      </c>
      <c r="CO63" s="24">
        <v>5293.13041461791</v>
      </c>
      <c r="CP63" s="24">
        <v>5832.4905086323297</v>
      </c>
      <c r="CQ63" s="24">
        <v>6399.1495859523275</v>
      </c>
      <c r="CR63" s="25">
        <v>5128.0021144523198</v>
      </c>
      <c r="CS63" s="25">
        <v>5699.6731385523099</v>
      </c>
      <c r="CT63" s="25">
        <v>6319.567056332331</v>
      </c>
      <c r="CU63" s="60">
        <v>7034.7601739623296</v>
      </c>
      <c r="CV63" s="25">
        <v>6606.5014333723302</v>
      </c>
      <c r="CW63" s="25">
        <v>7307.7973629223197</v>
      </c>
      <c r="CX63" s="25">
        <v>7929.5064577543499</v>
      </c>
      <c r="CY63" s="25">
        <v>9146.6232014643301</v>
      </c>
      <c r="CZ63" s="25">
        <v>7976.7795623843203</v>
      </c>
      <c r="DA63" s="385"/>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row>
    <row r="64" spans="1:264">
      <c r="A64" s="23" t="s">
        <v>267</v>
      </c>
      <c r="B64" s="226"/>
      <c r="C64" s="363">
        <v>0</v>
      </c>
      <c r="D64" s="363">
        <v>0</v>
      </c>
      <c r="E64" s="363">
        <v>0</v>
      </c>
      <c r="F64" s="363">
        <v>0</v>
      </c>
      <c r="G64" s="363">
        <v>0</v>
      </c>
      <c r="H64" s="363">
        <v>0</v>
      </c>
      <c r="I64" s="363">
        <v>0</v>
      </c>
      <c r="J64" s="363">
        <v>0</v>
      </c>
      <c r="K64" s="363">
        <v>0</v>
      </c>
      <c r="L64" s="363">
        <v>0</v>
      </c>
      <c r="M64" s="363">
        <v>0</v>
      </c>
      <c r="N64" s="363">
        <v>0</v>
      </c>
      <c r="O64" s="363">
        <v>0</v>
      </c>
      <c r="P64" s="363">
        <v>0</v>
      </c>
      <c r="Q64" s="363">
        <v>0</v>
      </c>
      <c r="R64" s="363">
        <v>0</v>
      </c>
      <c r="S64" s="363">
        <v>0</v>
      </c>
      <c r="T64" s="363">
        <v>0</v>
      </c>
      <c r="U64" s="363">
        <v>0</v>
      </c>
      <c r="V64" s="363">
        <v>0</v>
      </c>
      <c r="W64" s="363">
        <v>0</v>
      </c>
      <c r="X64" s="363">
        <v>0</v>
      </c>
      <c r="Y64" s="363">
        <v>0</v>
      </c>
      <c r="Z64" s="363">
        <v>0</v>
      </c>
      <c r="AA64" s="363">
        <v>0</v>
      </c>
      <c r="AB64" s="363">
        <v>0</v>
      </c>
      <c r="AC64" s="363">
        <v>0</v>
      </c>
      <c r="AD64" s="363">
        <v>0</v>
      </c>
      <c r="AE64" s="363">
        <v>0</v>
      </c>
      <c r="AF64" s="363">
        <v>0</v>
      </c>
      <c r="AG64" s="363">
        <v>0</v>
      </c>
      <c r="AH64" s="363">
        <v>0</v>
      </c>
      <c r="AI64" s="363">
        <v>0</v>
      </c>
      <c r="AJ64" s="363">
        <v>0</v>
      </c>
      <c r="AK64" s="363">
        <v>0</v>
      </c>
      <c r="AL64" s="363">
        <v>0</v>
      </c>
      <c r="AM64" s="363">
        <v>0</v>
      </c>
      <c r="AN64" s="363">
        <v>0</v>
      </c>
      <c r="AO64" s="363">
        <v>0</v>
      </c>
      <c r="AP64" s="363">
        <v>0</v>
      </c>
      <c r="AQ64" s="363">
        <v>0</v>
      </c>
      <c r="AR64" s="363">
        <v>0</v>
      </c>
      <c r="AS64" s="363">
        <v>0</v>
      </c>
      <c r="AT64" s="363">
        <v>0</v>
      </c>
      <c r="AU64" s="363">
        <v>0</v>
      </c>
      <c r="AV64" s="363">
        <v>0</v>
      </c>
      <c r="AW64" s="363">
        <v>0</v>
      </c>
      <c r="AX64" s="363">
        <v>0</v>
      </c>
      <c r="AY64" s="363">
        <v>0</v>
      </c>
      <c r="AZ64" s="363">
        <v>0</v>
      </c>
      <c r="BA64" s="363">
        <v>0</v>
      </c>
      <c r="BB64" s="363">
        <v>0</v>
      </c>
      <c r="BC64" s="363">
        <v>0</v>
      </c>
      <c r="BD64" s="363">
        <v>0</v>
      </c>
      <c r="BE64" s="363">
        <v>0</v>
      </c>
      <c r="BF64" s="363">
        <v>0</v>
      </c>
      <c r="BG64" s="363">
        <v>0</v>
      </c>
      <c r="BH64" s="363">
        <v>0</v>
      </c>
      <c r="BI64" s="363">
        <v>0</v>
      </c>
      <c r="BJ64" s="363">
        <v>0</v>
      </c>
      <c r="BK64" s="363">
        <v>0</v>
      </c>
      <c r="BL64" s="363">
        <v>0</v>
      </c>
      <c r="BM64" s="363">
        <v>0</v>
      </c>
      <c r="BN64" s="363">
        <v>0</v>
      </c>
      <c r="BO64" s="363">
        <v>0</v>
      </c>
      <c r="BP64" s="363">
        <v>0</v>
      </c>
      <c r="BQ64" s="363">
        <v>0</v>
      </c>
      <c r="BR64" s="363">
        <v>0</v>
      </c>
      <c r="BS64" s="363">
        <v>0</v>
      </c>
      <c r="BT64" s="363">
        <v>0</v>
      </c>
      <c r="BU64" s="363">
        <v>0</v>
      </c>
      <c r="BV64" s="363">
        <v>0</v>
      </c>
      <c r="BW64" s="363">
        <v>0</v>
      </c>
      <c r="BX64" s="363">
        <v>0</v>
      </c>
      <c r="BY64" s="363">
        <v>0</v>
      </c>
      <c r="BZ64" s="363">
        <v>0</v>
      </c>
      <c r="CA64" s="363">
        <v>0</v>
      </c>
      <c r="CB64" s="363">
        <v>0</v>
      </c>
      <c r="CC64" s="363">
        <v>0</v>
      </c>
      <c r="CD64" s="363">
        <v>0</v>
      </c>
      <c r="CE64" s="363">
        <v>0</v>
      </c>
      <c r="CF64" s="363">
        <v>0</v>
      </c>
      <c r="CG64" s="363">
        <v>0</v>
      </c>
      <c r="CH64" s="363">
        <v>0</v>
      </c>
      <c r="CI64" s="363">
        <v>0</v>
      </c>
      <c r="CJ64" s="363">
        <v>0</v>
      </c>
      <c r="CK64" s="363">
        <v>0</v>
      </c>
      <c r="CL64" s="363">
        <v>0</v>
      </c>
      <c r="CM64" s="363">
        <v>0</v>
      </c>
      <c r="CN64" s="363">
        <v>0</v>
      </c>
      <c r="CO64" s="363">
        <v>0</v>
      </c>
      <c r="CP64" s="363">
        <v>0</v>
      </c>
      <c r="CQ64" s="363">
        <v>0</v>
      </c>
      <c r="CR64" s="363">
        <v>0</v>
      </c>
      <c r="CS64" s="363">
        <v>0</v>
      </c>
      <c r="CT64" s="363">
        <v>0</v>
      </c>
      <c r="CU64" s="363">
        <v>0</v>
      </c>
      <c r="CV64" s="25">
        <v>800</v>
      </c>
      <c r="CW64" s="25">
        <v>800</v>
      </c>
      <c r="CX64" s="25">
        <v>800</v>
      </c>
      <c r="CY64" s="25">
        <v>1300</v>
      </c>
      <c r="CZ64" s="25">
        <v>1300</v>
      </c>
      <c r="DA64" s="385"/>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row>
    <row r="65" spans="1:264" ht="14.25" customHeight="1">
      <c r="A65" s="18" t="s">
        <v>206</v>
      </c>
      <c r="B65" s="179"/>
      <c r="C65" s="19" t="s">
        <v>34</v>
      </c>
      <c r="D65" s="19" t="s">
        <v>34</v>
      </c>
      <c r="E65" s="19" t="s">
        <v>34</v>
      </c>
      <c r="F65" s="19" t="s">
        <v>34</v>
      </c>
      <c r="G65" s="19" t="s">
        <v>34</v>
      </c>
      <c r="H65" s="19" t="s">
        <v>34</v>
      </c>
      <c r="I65" s="19" t="s">
        <v>34</v>
      </c>
      <c r="J65" s="19" t="s">
        <v>34</v>
      </c>
      <c r="K65" s="19" t="s">
        <v>34</v>
      </c>
      <c r="L65" s="19" t="s">
        <v>34</v>
      </c>
      <c r="M65" s="19" t="s">
        <v>34</v>
      </c>
      <c r="N65" s="19" t="s">
        <v>34</v>
      </c>
      <c r="O65" s="19" t="s">
        <v>34</v>
      </c>
      <c r="P65" s="19" t="s">
        <v>34</v>
      </c>
      <c r="Q65" s="19" t="s">
        <v>34</v>
      </c>
      <c r="R65" s="19" t="s">
        <v>34</v>
      </c>
      <c r="S65" s="19" t="s">
        <v>34</v>
      </c>
      <c r="T65" s="19" t="s">
        <v>34</v>
      </c>
      <c r="U65" s="19" t="s">
        <v>34</v>
      </c>
      <c r="V65" s="19" t="s">
        <v>34</v>
      </c>
      <c r="W65" s="19" t="s">
        <v>34</v>
      </c>
      <c r="X65" s="19" t="s">
        <v>34</v>
      </c>
      <c r="Y65" s="19" t="s">
        <v>34</v>
      </c>
      <c r="Z65" s="19" t="s">
        <v>34</v>
      </c>
      <c r="AA65" s="264" t="s">
        <v>49</v>
      </c>
      <c r="AB65" s="264" t="s">
        <v>49</v>
      </c>
      <c r="AC65" s="264" t="s">
        <v>49</v>
      </c>
      <c r="AD65" s="264" t="s">
        <v>49</v>
      </c>
      <c r="AE65" s="264" t="s">
        <v>49</v>
      </c>
      <c r="AF65" s="264" t="s">
        <v>49</v>
      </c>
      <c r="AG65" s="264" t="s">
        <v>49</v>
      </c>
      <c r="AH65" s="264" t="s">
        <v>49</v>
      </c>
      <c r="AI65" s="264" t="s">
        <v>49</v>
      </c>
      <c r="AJ65" s="264" t="s">
        <v>49</v>
      </c>
      <c r="AK65" s="264" t="s">
        <v>49</v>
      </c>
      <c r="AL65" s="264" t="s">
        <v>49</v>
      </c>
      <c r="AM65" s="264" t="s">
        <v>49</v>
      </c>
      <c r="AN65" s="264" t="s">
        <v>49</v>
      </c>
      <c r="AO65" s="264" t="s">
        <v>49</v>
      </c>
      <c r="AP65" s="264" t="s">
        <v>49</v>
      </c>
      <c r="AQ65" s="264" t="s">
        <v>49</v>
      </c>
      <c r="AR65" s="264" t="s">
        <v>49</v>
      </c>
      <c r="AS65" s="264" t="s">
        <v>49</v>
      </c>
      <c r="AT65" s="264" t="s">
        <v>49</v>
      </c>
      <c r="AU65" s="264" t="s">
        <v>49</v>
      </c>
      <c r="AV65" s="264" t="s">
        <v>49</v>
      </c>
      <c r="AW65" s="264" t="s">
        <v>49</v>
      </c>
      <c r="AX65" s="264" t="s">
        <v>49</v>
      </c>
      <c r="AY65" s="264" t="s">
        <v>49</v>
      </c>
      <c r="AZ65" s="264" t="s">
        <v>49</v>
      </c>
      <c r="BA65" s="264" t="s">
        <v>49</v>
      </c>
      <c r="BB65" s="264" t="s">
        <v>49</v>
      </c>
      <c r="BC65" s="264" t="s">
        <v>49</v>
      </c>
      <c r="BD65" s="264" t="s">
        <v>49</v>
      </c>
      <c r="BE65" s="264" t="s">
        <v>49</v>
      </c>
      <c r="BF65" s="264" t="s">
        <v>49</v>
      </c>
      <c r="BG65" s="264" t="s">
        <v>49</v>
      </c>
      <c r="BH65" s="264" t="s">
        <v>49</v>
      </c>
      <c r="BI65" s="264" t="s">
        <v>49</v>
      </c>
      <c r="BJ65" s="264" t="s">
        <v>49</v>
      </c>
      <c r="BK65" s="264" t="s">
        <v>49</v>
      </c>
      <c r="BL65" s="264" t="s">
        <v>49</v>
      </c>
      <c r="BM65" s="264" t="s">
        <v>49</v>
      </c>
      <c r="BN65" s="264" t="s">
        <v>49</v>
      </c>
      <c r="BO65" s="264" t="s">
        <v>49</v>
      </c>
      <c r="BP65" s="264" t="s">
        <v>49</v>
      </c>
      <c r="BQ65" s="264" t="s">
        <v>49</v>
      </c>
      <c r="BR65" s="19" t="s">
        <v>49</v>
      </c>
      <c r="BS65" s="19" t="s">
        <v>49</v>
      </c>
      <c r="BT65" s="24" t="s">
        <v>49</v>
      </c>
      <c r="BU65" s="19" t="s">
        <v>49</v>
      </c>
      <c r="BV65" s="24" t="s">
        <v>49</v>
      </c>
      <c r="BW65" s="373">
        <v>2.8928588797146583E-2</v>
      </c>
      <c r="BX65" s="373">
        <v>2.7988823386586849E-2</v>
      </c>
      <c r="BY65" s="373">
        <v>3.4692793277289205E-2</v>
      </c>
      <c r="BZ65" s="374">
        <v>3.4516690427899892E-2</v>
      </c>
      <c r="CA65" s="374">
        <v>2.5063570124446554E-2</v>
      </c>
      <c r="CB65" s="374">
        <v>2.7856784753579153E-2</v>
      </c>
      <c r="CC65" s="374">
        <v>3.0780976953440609E-2</v>
      </c>
      <c r="CD65" s="374">
        <v>4.8517466646414362E-2</v>
      </c>
      <c r="CE65" s="374">
        <v>4.3240889683630407E-2</v>
      </c>
      <c r="CF65" s="374">
        <v>4.7199999999999999E-2</v>
      </c>
      <c r="CG65" s="374">
        <v>4.4885668454660202E-2</v>
      </c>
      <c r="CH65" s="374">
        <v>4.7594033974381098E-2</v>
      </c>
      <c r="CI65" s="374">
        <v>4.4500000000000005E-2</v>
      </c>
      <c r="CJ65" s="374">
        <v>4.4400000000000002E-2</v>
      </c>
      <c r="CK65" s="374">
        <v>4.6400174041761798E-2</v>
      </c>
      <c r="CL65" s="374">
        <v>5.45E-2</v>
      </c>
      <c r="CM65" s="374">
        <v>5.5999999999999994E-2</v>
      </c>
      <c r="CN65" s="374">
        <v>5.4000000000000006E-2</v>
      </c>
      <c r="CO65" s="374">
        <v>5.3600000000000002E-2</v>
      </c>
      <c r="CP65" s="374">
        <v>5.0300000000000004E-2</v>
      </c>
      <c r="CQ65" s="374">
        <v>5.0199999999999995E-2</v>
      </c>
      <c r="CR65" s="373">
        <v>5.1699999999999996E-2</v>
      </c>
      <c r="CS65" s="373">
        <v>4.7699999999999992E-2</v>
      </c>
      <c r="CT65" s="373">
        <v>5.0299999999999991E-2</v>
      </c>
      <c r="CU65" s="373">
        <v>4.6300000000000001E-2</v>
      </c>
      <c r="CV65" s="375">
        <v>4.82E-2</v>
      </c>
      <c r="CW65" s="375">
        <v>4.8399999999999999E-2</v>
      </c>
      <c r="CX65" s="375">
        <v>4.4299999999999999E-2</v>
      </c>
      <c r="CY65" s="375">
        <v>4.2099999999999999E-2</v>
      </c>
      <c r="CZ65" s="375">
        <v>4.7E-2</v>
      </c>
      <c r="DA65" s="385"/>
    </row>
    <row r="66" spans="1:264">
      <c r="A66" s="18" t="s">
        <v>218</v>
      </c>
      <c r="B66" s="263"/>
      <c r="C66" s="19" t="s">
        <v>34</v>
      </c>
      <c r="D66" s="19" t="s">
        <v>34</v>
      </c>
      <c r="E66" s="19" t="s">
        <v>34</v>
      </c>
      <c r="F66" s="19" t="s">
        <v>34</v>
      </c>
      <c r="G66" s="19" t="s">
        <v>34</v>
      </c>
      <c r="H66" s="19" t="s">
        <v>34</v>
      </c>
      <c r="I66" s="19" t="s">
        <v>34</v>
      </c>
      <c r="J66" s="19" t="s">
        <v>34</v>
      </c>
      <c r="K66" s="19" t="s">
        <v>34</v>
      </c>
      <c r="L66" s="19" t="s">
        <v>34</v>
      </c>
      <c r="M66" s="19" t="s">
        <v>34</v>
      </c>
      <c r="N66" s="19" t="s">
        <v>34</v>
      </c>
      <c r="O66" s="19" t="s">
        <v>34</v>
      </c>
      <c r="P66" s="19" t="s">
        <v>34</v>
      </c>
      <c r="Q66" s="19" t="s">
        <v>34</v>
      </c>
      <c r="R66" s="19" t="s">
        <v>34</v>
      </c>
      <c r="S66" s="19" t="s">
        <v>34</v>
      </c>
      <c r="T66" s="19" t="s">
        <v>34</v>
      </c>
      <c r="U66" s="19" t="s">
        <v>34</v>
      </c>
      <c r="V66" s="19" t="s">
        <v>34</v>
      </c>
      <c r="W66" s="19" t="s">
        <v>34</v>
      </c>
      <c r="X66" s="19" t="s">
        <v>34</v>
      </c>
      <c r="Y66" s="19" t="s">
        <v>34</v>
      </c>
      <c r="Z66" s="19" t="s">
        <v>34</v>
      </c>
      <c r="AA66" s="264" t="s">
        <v>49</v>
      </c>
      <c r="AB66" s="264" t="s">
        <v>49</v>
      </c>
      <c r="AC66" s="264" t="s">
        <v>49</v>
      </c>
      <c r="AD66" s="264" t="s">
        <v>49</v>
      </c>
      <c r="AE66" s="264" t="s">
        <v>49</v>
      </c>
      <c r="AF66" s="264" t="s">
        <v>49</v>
      </c>
      <c r="AG66" s="264" t="s">
        <v>49</v>
      </c>
      <c r="AH66" s="264" t="s">
        <v>49</v>
      </c>
      <c r="AI66" s="264" t="s">
        <v>49</v>
      </c>
      <c r="AJ66" s="264" t="s">
        <v>49</v>
      </c>
      <c r="AK66" s="264" t="s">
        <v>49</v>
      </c>
      <c r="AL66" s="264" t="s">
        <v>49</v>
      </c>
      <c r="AM66" s="264" t="s">
        <v>49</v>
      </c>
      <c r="AN66" s="264" t="s">
        <v>49</v>
      </c>
      <c r="AO66" s="264" t="s">
        <v>49</v>
      </c>
      <c r="AP66" s="264" t="s">
        <v>49</v>
      </c>
      <c r="AQ66" s="264" t="s">
        <v>49</v>
      </c>
      <c r="AR66" s="264" t="s">
        <v>49</v>
      </c>
      <c r="AS66" s="264" t="s">
        <v>49</v>
      </c>
      <c r="AT66" s="264" t="s">
        <v>49</v>
      </c>
      <c r="AU66" s="264" t="s">
        <v>49</v>
      </c>
      <c r="AV66" s="264" t="s">
        <v>49</v>
      </c>
      <c r="AW66" s="264" t="s">
        <v>49</v>
      </c>
      <c r="AX66" s="264" t="s">
        <v>49</v>
      </c>
      <c r="AY66" s="264" t="s">
        <v>49</v>
      </c>
      <c r="AZ66" s="264" t="s">
        <v>49</v>
      </c>
      <c r="BA66" s="264" t="s">
        <v>49</v>
      </c>
      <c r="BB66" s="264" t="s">
        <v>49</v>
      </c>
      <c r="BC66" s="264" t="s">
        <v>49</v>
      </c>
      <c r="BD66" s="264" t="s">
        <v>49</v>
      </c>
      <c r="BE66" s="264" t="s">
        <v>49</v>
      </c>
      <c r="BF66" s="264" t="s">
        <v>49</v>
      </c>
      <c r="BG66" s="264" t="s">
        <v>49</v>
      </c>
      <c r="BH66" s="264" t="s">
        <v>49</v>
      </c>
      <c r="BI66" s="264" t="s">
        <v>49</v>
      </c>
      <c r="BJ66" s="264" t="s">
        <v>49</v>
      </c>
      <c r="BK66" s="264" t="s">
        <v>49</v>
      </c>
      <c r="BL66" s="264" t="s">
        <v>49</v>
      </c>
      <c r="BM66" s="264" t="s">
        <v>49</v>
      </c>
      <c r="BN66" s="264" t="s">
        <v>49</v>
      </c>
      <c r="BO66" s="264" t="s">
        <v>49</v>
      </c>
      <c r="BP66" s="264" t="s">
        <v>49</v>
      </c>
      <c r="BQ66" s="264" t="s">
        <v>49</v>
      </c>
      <c r="BR66" s="264" t="s">
        <v>49</v>
      </c>
      <c r="BS66" s="264">
        <v>0.1633</v>
      </c>
      <c r="BT66" s="57">
        <v>0.156</v>
      </c>
      <c r="BU66" s="57">
        <v>0.17699999999999999</v>
      </c>
      <c r="BV66" s="57">
        <v>0.17599999999999999</v>
      </c>
      <c r="BW66" s="265">
        <v>0.16</v>
      </c>
      <c r="BX66" s="265">
        <v>0.151</v>
      </c>
      <c r="BY66" s="265">
        <v>0.18685346353307411</v>
      </c>
      <c r="BZ66" s="57">
        <v>0.16858532715591101</v>
      </c>
      <c r="CA66" s="57">
        <v>0.17277172804745999</v>
      </c>
      <c r="CB66" s="57">
        <v>0.16262894564674699</v>
      </c>
      <c r="CC66" s="57">
        <v>0.17939962743592</v>
      </c>
      <c r="CD66" s="57">
        <v>0.24379043893188301</v>
      </c>
      <c r="CE66" s="57">
        <v>0.23872019612043999</v>
      </c>
      <c r="CF66" s="57">
        <v>0.24979999999999999</v>
      </c>
      <c r="CG66" s="57">
        <v>0.26150000000000001</v>
      </c>
      <c r="CH66" s="57">
        <v>0.2404</v>
      </c>
      <c r="CI66" s="57">
        <v>0.23119999999999999</v>
      </c>
      <c r="CJ66" s="57">
        <v>0.24033784331820188</v>
      </c>
      <c r="CK66" s="57">
        <v>0.25288698849425328</v>
      </c>
      <c r="CL66" s="57">
        <v>0.26179999999999998</v>
      </c>
      <c r="CM66" s="57">
        <v>0.26318734167699609</v>
      </c>
      <c r="CN66" s="57">
        <v>0.28179999999999999</v>
      </c>
      <c r="CO66" s="57">
        <v>0.29060000000000002</v>
      </c>
      <c r="CP66" s="57">
        <v>0.24735697804455645</v>
      </c>
      <c r="CQ66" s="57">
        <v>0.24294007351561228</v>
      </c>
      <c r="CR66" s="265">
        <v>0.25456471404556102</v>
      </c>
      <c r="CS66" s="265">
        <v>0.24729999999999999</v>
      </c>
      <c r="CT66" s="265">
        <v>0.23039999999999999</v>
      </c>
      <c r="CU66" s="265">
        <v>0.26069999999999999</v>
      </c>
      <c r="CV66" s="265">
        <v>0.26889999999999997</v>
      </c>
      <c r="CW66" s="265">
        <v>0.26929999999999998</v>
      </c>
      <c r="CX66" s="265">
        <v>0.22256000000000001</v>
      </c>
      <c r="CY66" s="265">
        <v>0.1946</v>
      </c>
      <c r="CZ66" s="265">
        <v>0.21909999999999999</v>
      </c>
      <c r="DA66" s="385"/>
    </row>
    <row r="67" spans="1:264">
      <c r="A67" s="18" t="s">
        <v>198</v>
      </c>
      <c r="B67" s="263"/>
      <c r="C67" s="19" t="s">
        <v>34</v>
      </c>
      <c r="D67" s="19" t="s">
        <v>34</v>
      </c>
      <c r="E67" s="19" t="s">
        <v>34</v>
      </c>
      <c r="F67" s="19" t="s">
        <v>34</v>
      </c>
      <c r="G67" s="19" t="s">
        <v>34</v>
      </c>
      <c r="H67" s="19" t="s">
        <v>34</v>
      </c>
      <c r="I67" s="19" t="s">
        <v>34</v>
      </c>
      <c r="J67" s="19" t="s">
        <v>34</v>
      </c>
      <c r="K67" s="19" t="s">
        <v>34</v>
      </c>
      <c r="L67" s="19" t="s">
        <v>34</v>
      </c>
      <c r="M67" s="19" t="s">
        <v>34</v>
      </c>
      <c r="N67" s="19" t="s">
        <v>34</v>
      </c>
      <c r="O67" s="19" t="s">
        <v>34</v>
      </c>
      <c r="P67" s="19" t="s">
        <v>34</v>
      </c>
      <c r="Q67" s="19" t="s">
        <v>34</v>
      </c>
      <c r="R67" s="19" t="s">
        <v>34</v>
      </c>
      <c r="S67" s="19" t="s">
        <v>34</v>
      </c>
      <c r="T67" s="19" t="s">
        <v>34</v>
      </c>
      <c r="U67" s="19" t="s">
        <v>34</v>
      </c>
      <c r="V67" s="19" t="s">
        <v>34</v>
      </c>
      <c r="W67" s="19" t="s">
        <v>34</v>
      </c>
      <c r="X67" s="19" t="s">
        <v>34</v>
      </c>
      <c r="Y67" s="19" t="s">
        <v>34</v>
      </c>
      <c r="Z67" s="19" t="s">
        <v>34</v>
      </c>
      <c r="AA67" s="264" t="s">
        <v>49</v>
      </c>
      <c r="AB67" s="264" t="s">
        <v>49</v>
      </c>
      <c r="AC67" s="264" t="s">
        <v>49</v>
      </c>
      <c r="AD67" s="264" t="s">
        <v>49</v>
      </c>
      <c r="AE67" s="264" t="s">
        <v>49</v>
      </c>
      <c r="AF67" s="264" t="s">
        <v>49</v>
      </c>
      <c r="AG67" s="264" t="s">
        <v>49</v>
      </c>
      <c r="AH67" s="264" t="s">
        <v>49</v>
      </c>
      <c r="AI67" s="264" t="s">
        <v>49</v>
      </c>
      <c r="AJ67" s="264" t="s">
        <v>49</v>
      </c>
      <c r="AK67" s="264" t="s">
        <v>49</v>
      </c>
      <c r="AL67" s="264" t="s">
        <v>49</v>
      </c>
      <c r="AM67" s="264" t="s">
        <v>49</v>
      </c>
      <c r="AN67" s="264" t="s">
        <v>49</v>
      </c>
      <c r="AO67" s="264" t="s">
        <v>49</v>
      </c>
      <c r="AP67" s="264" t="s">
        <v>49</v>
      </c>
      <c r="AQ67" s="264" t="s">
        <v>49</v>
      </c>
      <c r="AR67" s="264" t="s">
        <v>49</v>
      </c>
      <c r="AS67" s="264" t="s">
        <v>49</v>
      </c>
      <c r="AT67" s="264" t="s">
        <v>49</v>
      </c>
      <c r="AU67" s="264" t="s">
        <v>49</v>
      </c>
      <c r="AV67" s="264" t="s">
        <v>49</v>
      </c>
      <c r="AW67" s="264" t="s">
        <v>49</v>
      </c>
      <c r="AX67" s="264" t="s">
        <v>49</v>
      </c>
      <c r="AY67" s="264" t="s">
        <v>49</v>
      </c>
      <c r="AZ67" s="264" t="s">
        <v>49</v>
      </c>
      <c r="BA67" s="264" t="s">
        <v>49</v>
      </c>
      <c r="BB67" s="264" t="s">
        <v>49</v>
      </c>
      <c r="BC67" s="264" t="s">
        <v>49</v>
      </c>
      <c r="BD67" s="264" t="s">
        <v>49</v>
      </c>
      <c r="BE67" s="264" t="s">
        <v>49</v>
      </c>
      <c r="BF67" s="264" t="s">
        <v>49</v>
      </c>
      <c r="BG67" s="264" t="s">
        <v>49</v>
      </c>
      <c r="BH67" s="264" t="s">
        <v>49</v>
      </c>
      <c r="BI67" s="264" t="s">
        <v>49</v>
      </c>
      <c r="BJ67" s="264" t="s">
        <v>49</v>
      </c>
      <c r="BK67" s="264" t="s">
        <v>49</v>
      </c>
      <c r="BL67" s="264" t="s">
        <v>49</v>
      </c>
      <c r="BM67" s="264" t="s">
        <v>49</v>
      </c>
      <c r="BN67" s="264" t="s">
        <v>49</v>
      </c>
      <c r="BO67" s="264" t="s">
        <v>49</v>
      </c>
      <c r="BP67" s="264" t="s">
        <v>49</v>
      </c>
      <c r="BQ67" s="264" t="s">
        <v>49</v>
      </c>
      <c r="BR67" s="264" t="s">
        <v>49</v>
      </c>
      <c r="BS67" s="264">
        <v>2.2000000000000002</v>
      </c>
      <c r="BT67" s="57">
        <v>2.12</v>
      </c>
      <c r="BU67" s="57">
        <v>2.36</v>
      </c>
      <c r="BV67" s="57">
        <v>2.35</v>
      </c>
      <c r="BW67" s="265">
        <v>2.14</v>
      </c>
      <c r="BX67" s="265">
        <v>2.04</v>
      </c>
      <c r="BY67" s="265">
        <v>2.46</v>
      </c>
      <c r="BZ67" s="57">
        <v>2.2265576587614606</v>
      </c>
      <c r="CA67" s="57">
        <v>2.2627896766384619</v>
      </c>
      <c r="CB67" s="57">
        <v>2.1348904011368774</v>
      </c>
      <c r="CC67" s="57">
        <v>2.3432497892143873</v>
      </c>
      <c r="CD67" s="57">
        <v>3.0473804866485388</v>
      </c>
      <c r="CE67" s="57">
        <v>2.9840024515055057</v>
      </c>
      <c r="CF67" s="57">
        <v>3.1218878235735499</v>
      </c>
      <c r="CG67" s="57">
        <v>3.2691704147795475</v>
      </c>
      <c r="CH67" s="57">
        <v>3.01</v>
      </c>
      <c r="CI67" s="57">
        <v>2.89</v>
      </c>
      <c r="CJ67" s="57">
        <v>3.0042230414775233</v>
      </c>
      <c r="CK67" s="57">
        <v>3.1610873560511998</v>
      </c>
      <c r="CL67" s="57">
        <v>3.2719318761840746</v>
      </c>
      <c r="CM67" s="57">
        <v>3.2898417709624512</v>
      </c>
      <c r="CN67" s="57">
        <v>3.5220838636916376</v>
      </c>
      <c r="CO67" s="57">
        <v>3.632399237790775</v>
      </c>
      <c r="CP67" s="57">
        <v>3.0919622255569554</v>
      </c>
      <c r="CQ67" s="57">
        <v>3.0367509189451529</v>
      </c>
      <c r="CR67" s="265">
        <v>3.1820589255695086</v>
      </c>
      <c r="CS67" s="265">
        <v>3.0914193825566976</v>
      </c>
      <c r="CT67" s="265">
        <v>2.8808479532163744</v>
      </c>
      <c r="CU67" s="265">
        <v>3.2590449586899912</v>
      </c>
      <c r="CV67" s="265">
        <v>4.0220039200695918</v>
      </c>
      <c r="CW67" s="265">
        <v>3.9950595435061831</v>
      </c>
      <c r="CX67" s="265">
        <v>3.3085021955452487</v>
      </c>
      <c r="CY67" s="265">
        <v>3.1636367443816353</v>
      </c>
      <c r="CZ67" s="265">
        <v>3.5165123922119159</v>
      </c>
      <c r="DA67" s="385"/>
    </row>
    <row r="68" spans="1:264" ht="14.1" customHeight="1">
      <c r="A68" s="18" t="s">
        <v>207</v>
      </c>
      <c r="B68" s="263"/>
      <c r="C68" s="19" t="s">
        <v>34</v>
      </c>
      <c r="D68" s="19" t="s">
        <v>34</v>
      </c>
      <c r="E68" s="19" t="s">
        <v>34</v>
      </c>
      <c r="F68" s="19" t="s">
        <v>34</v>
      </c>
      <c r="G68" s="19" t="s">
        <v>34</v>
      </c>
      <c r="H68" s="19" t="s">
        <v>34</v>
      </c>
      <c r="I68" s="19" t="s">
        <v>34</v>
      </c>
      <c r="J68" s="19" t="s">
        <v>34</v>
      </c>
      <c r="K68" s="19" t="s">
        <v>34</v>
      </c>
      <c r="L68" s="19" t="s">
        <v>34</v>
      </c>
      <c r="M68" s="19" t="s">
        <v>34</v>
      </c>
      <c r="N68" s="19" t="s">
        <v>34</v>
      </c>
      <c r="O68" s="19" t="s">
        <v>34</v>
      </c>
      <c r="P68" s="19" t="s">
        <v>34</v>
      </c>
      <c r="Q68" s="19" t="s">
        <v>34</v>
      </c>
      <c r="R68" s="19" t="s">
        <v>34</v>
      </c>
      <c r="S68" s="19" t="s">
        <v>34</v>
      </c>
      <c r="T68" s="19" t="s">
        <v>34</v>
      </c>
      <c r="U68" s="19" t="s">
        <v>34</v>
      </c>
      <c r="V68" s="19" t="s">
        <v>34</v>
      </c>
      <c r="W68" s="19" t="s">
        <v>34</v>
      </c>
      <c r="X68" s="19" t="s">
        <v>34</v>
      </c>
      <c r="Y68" s="19" t="s">
        <v>34</v>
      </c>
      <c r="Z68" s="19" t="s">
        <v>34</v>
      </c>
      <c r="AA68" s="57">
        <v>2.33</v>
      </c>
      <c r="AB68" s="57">
        <v>2.14</v>
      </c>
      <c r="AC68" s="265">
        <v>2.33</v>
      </c>
      <c r="AD68" s="265">
        <v>1.78</v>
      </c>
      <c r="AE68" s="265">
        <v>1.63</v>
      </c>
      <c r="AF68" s="265">
        <v>1.77</v>
      </c>
      <c r="AG68" s="265">
        <v>1.93</v>
      </c>
      <c r="AH68" s="265">
        <v>1.68</v>
      </c>
      <c r="AI68" s="265">
        <v>1.58</v>
      </c>
      <c r="AJ68" s="57">
        <v>1.67</v>
      </c>
      <c r="AK68" s="266">
        <v>1.76</v>
      </c>
      <c r="AL68" s="57">
        <v>1.71</v>
      </c>
      <c r="AM68" s="265">
        <v>1.55</v>
      </c>
      <c r="AN68" s="57">
        <v>1.65</v>
      </c>
      <c r="AO68" s="57">
        <v>1.69</v>
      </c>
      <c r="AP68" s="57">
        <v>1.84</v>
      </c>
      <c r="AQ68" s="57">
        <v>2.08</v>
      </c>
      <c r="AR68" s="57">
        <v>2.34</v>
      </c>
      <c r="AS68" s="266">
        <v>2.08</v>
      </c>
      <c r="AT68" s="265">
        <v>2.06</v>
      </c>
      <c r="AU68" s="265">
        <v>2.2200000000000002</v>
      </c>
      <c r="AV68" s="57">
        <v>2.34</v>
      </c>
      <c r="AW68" s="57">
        <v>2.41</v>
      </c>
      <c r="AX68" s="57">
        <v>2.21</v>
      </c>
      <c r="AY68" s="57">
        <v>2.2799999999999998</v>
      </c>
      <c r="AZ68" s="57">
        <v>2.21</v>
      </c>
      <c r="BA68" s="57">
        <v>2.2200000000000002</v>
      </c>
      <c r="BB68" s="57">
        <v>1.82</v>
      </c>
      <c r="BC68" s="57">
        <v>1.69</v>
      </c>
      <c r="BD68" s="57">
        <v>1.59</v>
      </c>
      <c r="BE68" s="57">
        <v>1.35</v>
      </c>
      <c r="BF68" s="57">
        <v>1.72</v>
      </c>
      <c r="BG68" s="57">
        <v>1.74</v>
      </c>
      <c r="BH68" s="57">
        <v>1.62</v>
      </c>
      <c r="BI68" s="265">
        <v>1.91</v>
      </c>
      <c r="BJ68" s="57">
        <v>1.67</v>
      </c>
      <c r="BK68" s="57">
        <v>1.62</v>
      </c>
      <c r="BL68" s="57">
        <v>1.57</v>
      </c>
      <c r="BM68" s="57">
        <v>1.66</v>
      </c>
      <c r="BN68" s="57">
        <v>1.66</v>
      </c>
      <c r="BO68" s="57">
        <v>1.62</v>
      </c>
      <c r="BP68" s="266">
        <v>1.6</v>
      </c>
      <c r="BQ68" s="57">
        <v>1.65</v>
      </c>
      <c r="BR68" s="266">
        <v>1.55</v>
      </c>
      <c r="BS68" s="57">
        <v>1.48</v>
      </c>
      <c r="BT68" s="57">
        <v>1.43</v>
      </c>
      <c r="BU68" s="57">
        <v>1.34</v>
      </c>
      <c r="BV68" s="57">
        <v>1.34</v>
      </c>
      <c r="BW68" s="265">
        <v>1.26</v>
      </c>
      <c r="BX68" s="265">
        <v>1.23</v>
      </c>
      <c r="BY68" s="265">
        <v>1.32</v>
      </c>
      <c r="BZ68" s="57">
        <v>1.3</v>
      </c>
      <c r="CA68" s="57">
        <v>1.43</v>
      </c>
      <c r="CB68" s="57">
        <v>1.39</v>
      </c>
      <c r="CC68" s="57">
        <v>1.46</v>
      </c>
      <c r="CD68" s="57">
        <v>1.75</v>
      </c>
      <c r="CE68" s="57">
        <v>1.69</v>
      </c>
      <c r="CF68" s="57">
        <v>1.73</v>
      </c>
      <c r="CG68" s="57">
        <v>1.78</v>
      </c>
      <c r="CH68" s="57">
        <v>1.57</v>
      </c>
      <c r="CI68" s="57">
        <v>1.63</v>
      </c>
      <c r="CJ68" s="57">
        <v>1.6875621290159037</v>
      </c>
      <c r="CK68" s="57">
        <v>1.6346640299985407</v>
      </c>
      <c r="CL68" s="57">
        <v>1.6390741202372394</v>
      </c>
      <c r="CM68" s="57">
        <v>1.6525504055653581</v>
      </c>
      <c r="CN68" s="57">
        <v>1.6206104713143479</v>
      </c>
      <c r="CO68" s="57">
        <v>1.5829682348794829</v>
      </c>
      <c r="CP68" s="57">
        <v>1.4635763390461036</v>
      </c>
      <c r="CQ68" s="57">
        <v>1.3924828113689993</v>
      </c>
      <c r="CR68" s="265">
        <v>1.4375080785110814</v>
      </c>
      <c r="CS68" s="265">
        <v>1.42</v>
      </c>
      <c r="CT68" s="265">
        <v>1.4083510597282409</v>
      </c>
      <c r="CU68" s="265">
        <v>1.5261385154186669</v>
      </c>
      <c r="CV68" s="265">
        <v>1.489198210700128</v>
      </c>
      <c r="CW68" s="265">
        <v>1.5097840976771517</v>
      </c>
      <c r="CX68" s="265">
        <v>1.4058596932063943</v>
      </c>
      <c r="CY68" s="265">
        <v>1.2997812144659733</v>
      </c>
      <c r="CZ68" s="265">
        <v>1.3350702895901565</v>
      </c>
      <c r="DA68" s="385"/>
    </row>
    <row r="69" spans="1:264">
      <c r="A69" s="6"/>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261"/>
      <c r="AD69" s="261"/>
      <c r="AE69" s="261"/>
      <c r="AF69" s="261"/>
      <c r="AG69" s="261"/>
      <c r="AH69" s="261"/>
      <c r="AI69" s="261"/>
      <c r="AJ69" s="90"/>
      <c r="AK69" s="262"/>
      <c r="AL69" s="90"/>
      <c r="AM69" s="261"/>
      <c r="AN69" s="90"/>
      <c r="AO69" s="90"/>
      <c r="AP69" s="90"/>
      <c r="AQ69" s="90"/>
      <c r="AR69" s="90"/>
      <c r="AS69" s="262"/>
      <c r="AT69" s="261"/>
      <c r="AU69" s="261"/>
      <c r="AV69" s="90"/>
      <c r="AW69" s="90"/>
      <c r="AX69" s="90"/>
      <c r="AY69" s="90"/>
      <c r="AZ69" s="90"/>
      <c r="BA69" s="90"/>
      <c r="BB69" s="90"/>
      <c r="BC69" s="90"/>
      <c r="BD69" s="90"/>
      <c r="BE69" s="90"/>
      <c r="BF69" s="90"/>
      <c r="BG69" s="90"/>
      <c r="BH69" s="90"/>
      <c r="BI69" s="261"/>
      <c r="BJ69" s="90"/>
      <c r="BK69" s="90"/>
      <c r="BL69" s="90"/>
      <c r="BM69" s="90"/>
      <c r="BN69" s="90"/>
      <c r="BO69" s="90"/>
      <c r="BP69" s="262"/>
      <c r="BQ69" s="90"/>
      <c r="BR69" s="262"/>
      <c r="BS69" s="90"/>
      <c r="BT69" s="90"/>
      <c r="BU69" s="90"/>
      <c r="BV69" s="90"/>
      <c r="BW69" s="261"/>
      <c r="BX69" s="261"/>
      <c r="BY69" s="261"/>
      <c r="BZ69" s="90"/>
      <c r="CA69" s="90"/>
      <c r="CB69" s="90"/>
      <c r="CC69" s="90"/>
      <c r="CD69" s="90"/>
      <c r="CE69" s="90"/>
      <c r="CF69" s="90"/>
      <c r="CG69" s="90"/>
      <c r="CH69" s="90"/>
      <c r="CI69" s="90"/>
      <c r="CJ69" s="90"/>
      <c r="CK69" s="90"/>
      <c r="CL69" s="90"/>
      <c r="CM69" s="90"/>
      <c r="CN69" s="90"/>
      <c r="CO69" s="90"/>
      <c r="CP69" s="90"/>
      <c r="CQ69" s="90"/>
      <c r="CR69" s="261"/>
      <c r="CS69" s="261"/>
      <c r="CT69" s="261"/>
      <c r="CU69" s="261"/>
      <c r="CV69" s="280"/>
      <c r="CW69" s="280"/>
      <c r="CX69" s="280"/>
      <c r="CY69" s="280"/>
      <c r="DA69" s="385"/>
    </row>
    <row r="70" spans="1:264">
      <c r="A70" s="134" t="s">
        <v>121</v>
      </c>
      <c r="B70" s="249"/>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5"/>
      <c r="AD70" s="15"/>
      <c r="AE70" s="15"/>
      <c r="AF70" s="15"/>
      <c r="AG70" s="15"/>
      <c r="AH70" s="15"/>
      <c r="AI70" s="15"/>
      <c r="AJ70" s="14"/>
      <c r="AK70" s="4"/>
      <c r="AL70" s="14"/>
      <c r="AM70" s="15"/>
      <c r="AN70" s="14"/>
      <c r="AO70" s="14"/>
      <c r="AP70" s="14"/>
      <c r="AQ70" s="14"/>
      <c r="AR70" s="14"/>
      <c r="AS70" s="4"/>
      <c r="AT70" s="15"/>
      <c r="AU70" s="15"/>
      <c r="AV70" s="14"/>
      <c r="AW70" s="14"/>
      <c r="AX70" s="14"/>
      <c r="AY70" s="14"/>
      <c r="AZ70" s="14"/>
      <c r="BA70" s="14"/>
      <c r="BB70" s="14"/>
      <c r="BC70" s="14"/>
      <c r="BD70" s="14"/>
      <c r="BE70" s="14"/>
      <c r="BF70" s="14"/>
      <c r="BG70" s="14"/>
      <c r="BH70" s="14"/>
      <c r="BI70" s="15"/>
      <c r="BJ70" s="14"/>
      <c r="BK70" s="14"/>
      <c r="BL70" s="14"/>
      <c r="BM70" s="14"/>
      <c r="BN70" s="14"/>
      <c r="BO70" s="14"/>
      <c r="BP70" s="4"/>
      <c r="BQ70" s="14"/>
      <c r="BR70" s="4"/>
      <c r="BS70" s="14"/>
      <c r="BT70" s="14"/>
      <c r="BU70" s="14"/>
      <c r="BV70" s="14"/>
      <c r="BW70" s="15"/>
      <c r="BX70" s="15"/>
      <c r="BY70" s="15"/>
      <c r="BZ70" s="14"/>
      <c r="CA70" s="14"/>
      <c r="CB70" s="14"/>
      <c r="CC70" s="14"/>
      <c r="CD70" s="14"/>
      <c r="CE70" s="14"/>
      <c r="CF70" s="14"/>
      <c r="CG70" s="14"/>
      <c r="CH70" s="14"/>
      <c r="CI70" s="14"/>
      <c r="CJ70" s="14"/>
      <c r="CK70" s="14"/>
      <c r="CL70" s="14"/>
      <c r="CM70" s="14"/>
      <c r="CN70" s="14"/>
      <c r="CO70" s="14"/>
      <c r="CP70" s="14"/>
      <c r="CQ70" s="14"/>
      <c r="CR70" s="15"/>
      <c r="CS70" s="15"/>
      <c r="CT70" s="15"/>
      <c r="CU70" s="15"/>
      <c r="CV70" s="15"/>
      <c r="CW70" s="15"/>
      <c r="CX70" s="15"/>
      <c r="CY70" s="15"/>
      <c r="DA70" s="385"/>
    </row>
    <row r="71" spans="1:264">
      <c r="A71" s="23" t="s">
        <v>129</v>
      </c>
      <c r="B71" s="228"/>
      <c r="C71" s="51" t="s">
        <v>34</v>
      </c>
      <c r="D71" s="51" t="s">
        <v>34</v>
      </c>
      <c r="E71" s="51" t="s">
        <v>34</v>
      </c>
      <c r="F71" s="51" t="s">
        <v>34</v>
      </c>
      <c r="G71" s="51" t="s">
        <v>34</v>
      </c>
      <c r="H71" s="51" t="s">
        <v>34</v>
      </c>
      <c r="I71" s="51" t="s">
        <v>34</v>
      </c>
      <c r="J71" s="51" t="s">
        <v>34</v>
      </c>
      <c r="K71" s="51" t="s">
        <v>34</v>
      </c>
      <c r="L71" s="51" t="s">
        <v>34</v>
      </c>
      <c r="M71" s="51" t="s">
        <v>34</v>
      </c>
      <c r="N71" s="51" t="s">
        <v>34</v>
      </c>
      <c r="O71" s="51" t="s">
        <v>34</v>
      </c>
      <c r="P71" s="51" t="s">
        <v>34</v>
      </c>
      <c r="Q71" s="51" t="s">
        <v>34</v>
      </c>
      <c r="R71" s="51" t="s">
        <v>34</v>
      </c>
      <c r="S71" s="51" t="s">
        <v>34</v>
      </c>
      <c r="T71" s="51" t="s">
        <v>34</v>
      </c>
      <c r="U71" s="51" t="s">
        <v>34</v>
      </c>
      <c r="V71" s="51" t="s">
        <v>34</v>
      </c>
      <c r="W71" s="51" t="s">
        <v>34</v>
      </c>
      <c r="X71" s="51" t="s">
        <v>34</v>
      </c>
      <c r="Y71" s="51" t="s">
        <v>34</v>
      </c>
      <c r="Z71" s="51" t="s">
        <v>34</v>
      </c>
      <c r="AA71" s="51" t="s">
        <v>34</v>
      </c>
      <c r="AB71" s="51" t="s">
        <v>34</v>
      </c>
      <c r="AC71" s="51" t="s">
        <v>34</v>
      </c>
      <c r="AD71" s="51" t="s">
        <v>34</v>
      </c>
      <c r="AE71" s="51" t="s">
        <v>34</v>
      </c>
      <c r="AF71" s="51" t="s">
        <v>34</v>
      </c>
      <c r="AG71" s="51" t="s">
        <v>34</v>
      </c>
      <c r="AH71" s="51" t="s">
        <v>34</v>
      </c>
      <c r="AI71" s="52">
        <f t="shared" ref="AI71:CU71" si="84">+AI72-AH72</f>
        <v>4.98988105805077</v>
      </c>
      <c r="AJ71" s="52">
        <f t="shared" si="84"/>
        <v>7.6668771164552822</v>
      </c>
      <c r="AK71" s="52">
        <f t="shared" si="84"/>
        <v>6.956570530804612</v>
      </c>
      <c r="AL71" s="52">
        <f t="shared" si="84"/>
        <v>7.8238805970149201</v>
      </c>
      <c r="AM71" s="52">
        <f t="shared" si="84"/>
        <v>13.200000000000017</v>
      </c>
      <c r="AN71" s="52">
        <f t="shared" si="84"/>
        <v>9.3999999999999773</v>
      </c>
      <c r="AO71" s="52">
        <f t="shared" si="84"/>
        <v>5.3000000000000114</v>
      </c>
      <c r="AP71" s="52">
        <f t="shared" si="84"/>
        <v>6.3000000000000114</v>
      </c>
      <c r="AQ71" s="52">
        <f t="shared" si="84"/>
        <v>9.6999999999999886</v>
      </c>
      <c r="AR71" s="52">
        <f t="shared" si="84"/>
        <v>6.1999999999999886</v>
      </c>
      <c r="AS71" s="52">
        <f t="shared" si="84"/>
        <v>5.9000000000000341</v>
      </c>
      <c r="AT71" s="52">
        <f t="shared" si="84"/>
        <v>4.3999999999999773</v>
      </c>
      <c r="AU71" s="52">
        <f t="shared" si="84"/>
        <v>7.1000000000000227</v>
      </c>
      <c r="AV71" s="52">
        <f t="shared" si="84"/>
        <v>4.6399999999999864</v>
      </c>
      <c r="AW71" s="52">
        <f t="shared" si="84"/>
        <v>4.1929999999999836</v>
      </c>
      <c r="AX71" s="52">
        <f t="shared" si="84"/>
        <v>4.3530000000000086</v>
      </c>
      <c r="AY71" s="52">
        <f t="shared" si="84"/>
        <v>8.9139999999999873</v>
      </c>
      <c r="AZ71" s="52">
        <f t="shared" si="84"/>
        <v>6.1000000000000227</v>
      </c>
      <c r="BA71" s="52">
        <f t="shared" si="84"/>
        <v>8.5999999999999659</v>
      </c>
      <c r="BB71" s="52">
        <f t="shared" si="84"/>
        <v>9.6000000000000227</v>
      </c>
      <c r="BC71" s="52">
        <f t="shared" si="84"/>
        <v>14.5</v>
      </c>
      <c r="BD71" s="52">
        <f t="shared" si="84"/>
        <v>11.5</v>
      </c>
      <c r="BE71" s="52">
        <f t="shared" si="84"/>
        <v>12.800000000000011</v>
      </c>
      <c r="BF71" s="51">
        <f t="shared" si="84"/>
        <v>15.899999999999977</v>
      </c>
      <c r="BG71" s="51">
        <f t="shared" si="84"/>
        <v>31.800000000000011</v>
      </c>
      <c r="BH71" s="51">
        <f t="shared" si="84"/>
        <v>20.5</v>
      </c>
      <c r="BI71" s="268">
        <f t="shared" si="84"/>
        <v>20.399999999999977</v>
      </c>
      <c r="BJ71" s="51">
        <f t="shared" si="84"/>
        <v>23.700000000000045</v>
      </c>
      <c r="BK71" s="51">
        <f t="shared" si="84"/>
        <v>26.199999999999989</v>
      </c>
      <c r="BL71" s="51">
        <f t="shared" si="84"/>
        <v>23.099999999999966</v>
      </c>
      <c r="BM71" s="51">
        <f t="shared" si="84"/>
        <v>24.399999999999977</v>
      </c>
      <c r="BN71" s="51">
        <f t="shared" si="84"/>
        <v>29.300000000000068</v>
      </c>
      <c r="BO71" s="51">
        <f t="shared" si="84"/>
        <v>38.399999999999977</v>
      </c>
      <c r="BP71" s="268">
        <f t="shared" si="84"/>
        <v>27.899999999999977</v>
      </c>
      <c r="BQ71" s="51">
        <f t="shared" si="84"/>
        <v>31.200000000000045</v>
      </c>
      <c r="BR71" s="51">
        <f t="shared" si="84"/>
        <v>42.54200000000003</v>
      </c>
      <c r="BS71" s="51">
        <f t="shared" si="84"/>
        <v>42.411999999999921</v>
      </c>
      <c r="BT71" s="51">
        <f t="shared" si="84"/>
        <v>23.302000000000021</v>
      </c>
      <c r="BU71" s="51">
        <f t="shared" si="84"/>
        <v>32.150999999999954</v>
      </c>
      <c r="BV71" s="51">
        <f t="shared" si="84"/>
        <v>28.631000000000085</v>
      </c>
      <c r="BW71" s="52">
        <f t="shared" si="84"/>
        <v>33.63900000000001</v>
      </c>
      <c r="BX71" s="52">
        <f t="shared" si="84"/>
        <v>31.545999999999935</v>
      </c>
      <c r="BY71" s="52">
        <f t="shared" si="84"/>
        <v>36.759999999999991</v>
      </c>
      <c r="BZ71" s="51">
        <f t="shared" si="84"/>
        <v>37.339000000000055</v>
      </c>
      <c r="CA71" s="51">
        <f t="shared" si="84"/>
        <v>86.094000000000051</v>
      </c>
      <c r="CB71" s="51">
        <f t="shared" si="84"/>
        <v>53.024999999999864</v>
      </c>
      <c r="CC71" s="51">
        <f t="shared" si="84"/>
        <v>79.182000000000016</v>
      </c>
      <c r="CD71" s="51">
        <f t="shared" si="84"/>
        <v>85.606999999999971</v>
      </c>
      <c r="CE71" s="51">
        <f t="shared" si="84"/>
        <v>152.83000000000015</v>
      </c>
      <c r="CF71" s="51">
        <f t="shared" si="84"/>
        <v>85.088999999999942</v>
      </c>
      <c r="CG71" s="51">
        <f t="shared" si="84"/>
        <v>70.105000000000018</v>
      </c>
      <c r="CH71" s="51">
        <f t="shared" si="84"/>
        <v>71.782999999999902</v>
      </c>
      <c r="CI71" s="51">
        <f t="shared" si="84"/>
        <v>60.089000000000169</v>
      </c>
      <c r="CJ71" s="51">
        <f t="shared" si="84"/>
        <v>19.679999999999836</v>
      </c>
      <c r="CK71" s="51">
        <f t="shared" si="84"/>
        <v>24.110000000000127</v>
      </c>
      <c r="CL71" s="51">
        <f t="shared" si="84"/>
        <v>12.674999999999955</v>
      </c>
      <c r="CM71" s="51">
        <f t="shared" si="84"/>
        <v>41.139999999999873</v>
      </c>
      <c r="CN71" s="51">
        <f t="shared" si="84"/>
        <v>24.033000000000129</v>
      </c>
      <c r="CO71" s="51">
        <f t="shared" si="84"/>
        <v>31.292999999999893</v>
      </c>
      <c r="CP71" s="51">
        <f t="shared" si="84"/>
        <v>27.894999999999982</v>
      </c>
      <c r="CQ71" s="51">
        <f t="shared" si="84"/>
        <v>49.796000000000049</v>
      </c>
      <c r="CR71" s="52">
        <f t="shared" si="84"/>
        <v>33.660000000000082</v>
      </c>
      <c r="CS71" s="52">
        <f t="shared" si="84"/>
        <v>40.472999999999956</v>
      </c>
      <c r="CT71" s="52">
        <f t="shared" si="84"/>
        <v>46.727999999999838</v>
      </c>
      <c r="CU71" s="52">
        <f t="shared" si="84"/>
        <v>62.382000000000062</v>
      </c>
      <c r="CV71" s="52">
        <f>+CV72-CU72</f>
        <v>29.190000000000055</v>
      </c>
      <c r="CW71" s="52">
        <f>+CW72-CV72</f>
        <v>40.677999999999884</v>
      </c>
      <c r="CX71" s="52">
        <f>+CX72-CW72</f>
        <v>38.706000000000131</v>
      </c>
      <c r="CY71" s="52">
        <f>+CY72-CX72</f>
        <v>55.378999999999905</v>
      </c>
      <c r="CZ71" s="52">
        <f>+CZ72-CY72</f>
        <v>40.269999999999982</v>
      </c>
      <c r="DA71" s="385"/>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row>
    <row r="72" spans="1:264">
      <c r="A72" s="23" t="s">
        <v>32</v>
      </c>
      <c r="B72" s="228"/>
      <c r="C72" s="51" t="s">
        <v>34</v>
      </c>
      <c r="D72" s="51" t="s">
        <v>34</v>
      </c>
      <c r="E72" s="51" t="s">
        <v>34</v>
      </c>
      <c r="F72" s="51" t="s">
        <v>34</v>
      </c>
      <c r="G72" s="51" t="s">
        <v>34</v>
      </c>
      <c r="H72" s="51" t="s">
        <v>34</v>
      </c>
      <c r="I72" s="51" t="s">
        <v>34</v>
      </c>
      <c r="J72" s="51" t="s">
        <v>34</v>
      </c>
      <c r="K72" s="51" t="s">
        <v>34</v>
      </c>
      <c r="L72" s="51" t="s">
        <v>34</v>
      </c>
      <c r="M72" s="51" t="s">
        <v>34</v>
      </c>
      <c r="N72" s="51" t="s">
        <v>34</v>
      </c>
      <c r="O72" s="51" t="s">
        <v>34</v>
      </c>
      <c r="P72" s="51" t="s">
        <v>34</v>
      </c>
      <c r="Q72" s="51" t="s">
        <v>34</v>
      </c>
      <c r="R72" s="51" t="s">
        <v>34</v>
      </c>
      <c r="S72" s="51" t="s">
        <v>34</v>
      </c>
      <c r="T72" s="51" t="s">
        <v>34</v>
      </c>
      <c r="U72" s="51" t="s">
        <v>34</v>
      </c>
      <c r="V72" s="51" t="s">
        <v>34</v>
      </c>
      <c r="W72" s="51" t="s">
        <v>34</v>
      </c>
      <c r="X72" s="51" t="s">
        <v>34</v>
      </c>
      <c r="Y72" s="51" t="s">
        <v>34</v>
      </c>
      <c r="Z72" s="51" t="s">
        <v>34</v>
      </c>
      <c r="AA72" s="51">
        <v>121.36</v>
      </c>
      <c r="AB72" s="51">
        <v>127.7</v>
      </c>
      <c r="AC72" s="52">
        <v>133</v>
      </c>
      <c r="AD72" s="52" t="s">
        <v>49</v>
      </c>
      <c r="AE72" s="52" t="s">
        <v>49</v>
      </c>
      <c r="AF72" s="52" t="s">
        <v>49</v>
      </c>
      <c r="AG72" s="52" t="s">
        <v>49</v>
      </c>
      <c r="AH72" s="52">
        <v>175.16279069767441</v>
      </c>
      <c r="AI72" s="52">
        <v>180.15267175572518</v>
      </c>
      <c r="AJ72" s="51">
        <v>187.81954887218046</v>
      </c>
      <c r="AK72" s="52">
        <v>194.77611940298507</v>
      </c>
      <c r="AL72" s="51">
        <v>202.6</v>
      </c>
      <c r="AM72" s="52">
        <v>215.8</v>
      </c>
      <c r="AN72" s="51">
        <v>225.2</v>
      </c>
      <c r="AO72" s="51">
        <v>230.5</v>
      </c>
      <c r="AP72" s="51">
        <v>236.8</v>
      </c>
      <c r="AQ72" s="51">
        <v>246.5</v>
      </c>
      <c r="AR72" s="51">
        <v>252.7</v>
      </c>
      <c r="AS72" s="268">
        <v>258.60000000000002</v>
      </c>
      <c r="AT72" s="52">
        <v>263</v>
      </c>
      <c r="AU72" s="52">
        <v>270.10000000000002</v>
      </c>
      <c r="AV72" s="51">
        <v>274.74</v>
      </c>
      <c r="AW72" s="51">
        <v>278.93299999999999</v>
      </c>
      <c r="AX72" s="51">
        <v>283.286</v>
      </c>
      <c r="AY72" s="51">
        <v>292.2</v>
      </c>
      <c r="AZ72" s="51">
        <v>298.3</v>
      </c>
      <c r="BA72" s="51">
        <v>306.89999999999998</v>
      </c>
      <c r="BB72" s="51">
        <v>316.5</v>
      </c>
      <c r="BC72" s="51">
        <v>331</v>
      </c>
      <c r="BD72" s="51">
        <v>342.5</v>
      </c>
      <c r="BE72" s="51">
        <v>355.3</v>
      </c>
      <c r="BF72" s="51">
        <v>371.2</v>
      </c>
      <c r="BG72" s="51">
        <v>403</v>
      </c>
      <c r="BH72" s="51">
        <v>423.5</v>
      </c>
      <c r="BI72" s="52">
        <v>443.9</v>
      </c>
      <c r="BJ72" s="51">
        <v>467.6</v>
      </c>
      <c r="BK72" s="51">
        <v>493.8</v>
      </c>
      <c r="BL72" s="51">
        <v>516.9</v>
      </c>
      <c r="BM72" s="51">
        <v>541.29999999999995</v>
      </c>
      <c r="BN72" s="51">
        <v>570.6</v>
      </c>
      <c r="BO72" s="51">
        <v>609</v>
      </c>
      <c r="BP72" s="268">
        <v>636.9</v>
      </c>
      <c r="BQ72" s="51">
        <v>668.1</v>
      </c>
      <c r="BR72" s="268">
        <v>710.64200000000005</v>
      </c>
      <c r="BS72" s="51">
        <v>753.05399999999997</v>
      </c>
      <c r="BT72" s="51">
        <v>776.35599999999999</v>
      </c>
      <c r="BU72" s="51">
        <v>808.50699999999995</v>
      </c>
      <c r="BV72" s="51">
        <v>837.13800000000003</v>
      </c>
      <c r="BW72" s="52">
        <v>870.77700000000004</v>
      </c>
      <c r="BX72" s="52">
        <v>902.32299999999998</v>
      </c>
      <c r="BY72" s="52">
        <v>939.08299999999997</v>
      </c>
      <c r="BZ72" s="51">
        <v>976.42200000000003</v>
      </c>
      <c r="CA72" s="51">
        <v>1062.5160000000001</v>
      </c>
      <c r="CB72" s="51">
        <v>1115.5409999999999</v>
      </c>
      <c r="CC72" s="51">
        <v>1194.723</v>
      </c>
      <c r="CD72" s="51">
        <v>1280.33</v>
      </c>
      <c r="CE72" s="51">
        <v>1433.16</v>
      </c>
      <c r="CF72" s="51">
        <v>1518.249</v>
      </c>
      <c r="CG72" s="51">
        <v>1588.354</v>
      </c>
      <c r="CH72" s="51">
        <v>1660.1369999999999</v>
      </c>
      <c r="CI72" s="51">
        <v>1720.2260000000001</v>
      </c>
      <c r="CJ72" s="51">
        <v>1739.9059999999999</v>
      </c>
      <c r="CK72" s="51">
        <v>1764.0160000000001</v>
      </c>
      <c r="CL72" s="51">
        <v>1776.691</v>
      </c>
      <c r="CM72" s="51">
        <v>1817.8309999999999</v>
      </c>
      <c r="CN72" s="51">
        <v>1841.864</v>
      </c>
      <c r="CO72" s="51">
        <v>1873.1569999999999</v>
      </c>
      <c r="CP72" s="51">
        <v>1901.0519999999999</v>
      </c>
      <c r="CQ72" s="51">
        <v>1950.848</v>
      </c>
      <c r="CR72" s="52">
        <v>1984.508</v>
      </c>
      <c r="CS72" s="52">
        <v>2024.981</v>
      </c>
      <c r="CT72" s="52">
        <v>2071.7089999999998</v>
      </c>
      <c r="CU72" s="52">
        <v>2134.0909999999999</v>
      </c>
      <c r="CV72" s="52">
        <v>2163.2809999999999</v>
      </c>
      <c r="CW72" s="52">
        <v>2203.9589999999998</v>
      </c>
      <c r="CX72" s="52">
        <v>2242.665</v>
      </c>
      <c r="CY72" s="52">
        <v>2298.0439999999999</v>
      </c>
      <c r="CZ72" s="52">
        <v>2338.3139999999999</v>
      </c>
      <c r="DA72" s="385"/>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row>
    <row r="73" spans="1:264">
      <c r="A73" s="23" t="s">
        <v>221</v>
      </c>
      <c r="B73" s="228"/>
      <c r="C73" s="51" t="s">
        <v>34</v>
      </c>
      <c r="D73" s="51" t="s">
        <v>34</v>
      </c>
      <c r="E73" s="51" t="s">
        <v>34</v>
      </c>
      <c r="F73" s="51" t="s">
        <v>34</v>
      </c>
      <c r="G73" s="51" t="s">
        <v>34</v>
      </c>
      <c r="H73" s="51" t="s">
        <v>34</v>
      </c>
      <c r="I73" s="51" t="s">
        <v>34</v>
      </c>
      <c r="J73" s="51" t="s">
        <v>34</v>
      </c>
      <c r="K73" s="51" t="s">
        <v>34</v>
      </c>
      <c r="L73" s="51" t="s">
        <v>34</v>
      </c>
      <c r="M73" s="51" t="s">
        <v>34</v>
      </c>
      <c r="N73" s="51" t="s">
        <v>34</v>
      </c>
      <c r="O73" s="51" t="s">
        <v>34</v>
      </c>
      <c r="P73" s="51" t="s">
        <v>34</v>
      </c>
      <c r="Q73" s="51" t="s">
        <v>34</v>
      </c>
      <c r="R73" s="51" t="s">
        <v>34</v>
      </c>
      <c r="S73" s="51" t="s">
        <v>34</v>
      </c>
      <c r="T73" s="51" t="s">
        <v>34</v>
      </c>
      <c r="U73" s="51" t="s">
        <v>34</v>
      </c>
      <c r="V73" s="51" t="s">
        <v>34</v>
      </c>
      <c r="W73" s="51" t="s">
        <v>34</v>
      </c>
      <c r="X73" s="51" t="s">
        <v>34</v>
      </c>
      <c r="Y73" s="51" t="s">
        <v>34</v>
      </c>
      <c r="Z73" s="51" t="s">
        <v>34</v>
      </c>
      <c r="AA73" s="51" t="s">
        <v>34</v>
      </c>
      <c r="AB73" s="51" t="s">
        <v>34</v>
      </c>
      <c r="AC73" s="51" t="s">
        <v>34</v>
      </c>
      <c r="AD73" s="51" t="s">
        <v>34</v>
      </c>
      <c r="AE73" s="51" t="s">
        <v>34</v>
      </c>
      <c r="AF73" s="51" t="s">
        <v>34</v>
      </c>
      <c r="AG73" s="51" t="s">
        <v>34</v>
      </c>
      <c r="AH73" s="51" t="s">
        <v>34</v>
      </c>
      <c r="AI73" s="51" t="s">
        <v>34</v>
      </c>
      <c r="AJ73" s="51" t="s">
        <v>34</v>
      </c>
      <c r="AK73" s="51" t="s">
        <v>34</v>
      </c>
      <c r="AL73" s="51" t="s">
        <v>34</v>
      </c>
      <c r="AM73" s="51" t="s">
        <v>34</v>
      </c>
      <c r="AN73" s="51" t="s">
        <v>34</v>
      </c>
      <c r="AO73" s="51" t="s">
        <v>34</v>
      </c>
      <c r="AP73" s="51" t="s">
        <v>34</v>
      </c>
      <c r="AQ73" s="51" t="s">
        <v>34</v>
      </c>
      <c r="AR73" s="51" t="s">
        <v>34</v>
      </c>
      <c r="AS73" s="51" t="s">
        <v>34</v>
      </c>
      <c r="AT73" s="51" t="s">
        <v>34</v>
      </c>
      <c r="AU73" s="51" t="s">
        <v>34</v>
      </c>
      <c r="AV73" s="51" t="s">
        <v>34</v>
      </c>
      <c r="AW73" s="51" t="s">
        <v>34</v>
      </c>
      <c r="AX73" s="51" t="s">
        <v>34</v>
      </c>
      <c r="AY73" s="51" t="s">
        <v>34</v>
      </c>
      <c r="AZ73" s="51" t="s">
        <v>34</v>
      </c>
      <c r="BA73" s="51" t="s">
        <v>34</v>
      </c>
      <c r="BB73" s="51" t="s">
        <v>34</v>
      </c>
      <c r="BC73" s="51" t="s">
        <v>34</v>
      </c>
      <c r="BD73" s="51" t="s">
        <v>34</v>
      </c>
      <c r="BE73" s="51" t="s">
        <v>34</v>
      </c>
      <c r="BF73" s="51" t="s">
        <v>34</v>
      </c>
      <c r="BG73" s="51" t="s">
        <v>34</v>
      </c>
      <c r="BH73" s="51" t="s">
        <v>34</v>
      </c>
      <c r="BI73" s="51" t="s">
        <v>34</v>
      </c>
      <c r="BJ73" s="51" t="s">
        <v>34</v>
      </c>
      <c r="BK73" s="51" t="s">
        <v>34</v>
      </c>
      <c r="BL73" s="51" t="s">
        <v>34</v>
      </c>
      <c r="BM73" s="51" t="s">
        <v>34</v>
      </c>
      <c r="BN73" s="51" t="s">
        <v>34</v>
      </c>
      <c r="BO73" s="51" t="s">
        <v>34</v>
      </c>
      <c r="BP73" s="51" t="s">
        <v>34</v>
      </c>
      <c r="BQ73" s="51" t="s">
        <v>34</v>
      </c>
      <c r="BR73" s="51" t="s">
        <v>34</v>
      </c>
      <c r="BS73" s="51" t="s">
        <v>34</v>
      </c>
      <c r="BT73" s="51" t="s">
        <v>34</v>
      </c>
      <c r="BU73" s="51" t="s">
        <v>34</v>
      </c>
      <c r="BV73" s="51" t="s">
        <v>34</v>
      </c>
      <c r="BW73" s="51" t="s">
        <v>34</v>
      </c>
      <c r="BX73" s="51" t="s">
        <v>34</v>
      </c>
      <c r="BY73" s="51" t="s">
        <v>34</v>
      </c>
      <c r="BZ73" s="51" t="s">
        <v>34</v>
      </c>
      <c r="CA73" s="51" t="s">
        <v>34</v>
      </c>
      <c r="CB73" s="51" t="s">
        <v>34</v>
      </c>
      <c r="CC73" s="51" t="s">
        <v>34</v>
      </c>
      <c r="CD73" s="51" t="s">
        <v>34</v>
      </c>
      <c r="CE73" s="51">
        <v>498.8</v>
      </c>
      <c r="CF73" s="51">
        <v>505.2</v>
      </c>
      <c r="CG73" s="51">
        <v>497.97</v>
      </c>
      <c r="CH73" s="51">
        <v>472.09199999999998</v>
      </c>
      <c r="CI73" s="51">
        <v>405.15600000000001</v>
      </c>
      <c r="CJ73" s="51">
        <v>372.31599999999997</v>
      </c>
      <c r="CK73" s="51">
        <v>357.60199999999998</v>
      </c>
      <c r="CL73" s="51">
        <v>339.06200000000001</v>
      </c>
      <c r="CM73" s="51">
        <v>390.82100000000003</v>
      </c>
      <c r="CN73" s="51">
        <v>365.59899999999999</v>
      </c>
      <c r="CO73" s="51">
        <v>342.04199999999997</v>
      </c>
      <c r="CP73" s="51">
        <v>346.67599999999999</v>
      </c>
      <c r="CQ73" s="51">
        <v>410.05500000000001</v>
      </c>
      <c r="CR73" s="52">
        <v>412.46076923076902</v>
      </c>
      <c r="CS73" s="52">
        <v>398.696736263736</v>
      </c>
      <c r="CT73" s="52">
        <v>425.00465217391297</v>
      </c>
      <c r="CU73" s="329">
        <v>472.964144444444</v>
      </c>
      <c r="CV73" s="52">
        <v>435.779032967033</v>
      </c>
      <c r="CW73" s="52">
        <v>450.67906521739098</v>
      </c>
      <c r="CX73" s="52">
        <v>463.51342857142902</v>
      </c>
      <c r="CY73" s="52">
        <v>481.93317045454501</v>
      </c>
      <c r="CZ73" s="52">
        <v>480.19069662921299</v>
      </c>
      <c r="DA73" s="385"/>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row>
    <row r="74" spans="1:264">
      <c r="A74" s="6"/>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5"/>
      <c r="AD74" s="15"/>
      <c r="AE74" s="15"/>
      <c r="AF74" s="15"/>
      <c r="AG74" s="15"/>
      <c r="AH74" s="15"/>
      <c r="AI74" s="15"/>
      <c r="AJ74" s="14"/>
      <c r="AK74" s="4"/>
      <c r="AL74" s="14"/>
      <c r="AM74" s="15"/>
      <c r="AN74" s="14"/>
      <c r="AO74" s="14"/>
      <c r="AP74" s="15"/>
      <c r="AQ74" s="14"/>
      <c r="AR74" s="14"/>
      <c r="AS74" s="4"/>
      <c r="AT74" s="15"/>
      <c r="AU74" s="15"/>
      <c r="AV74" s="15"/>
      <c r="AW74" s="15"/>
      <c r="AX74" s="15"/>
      <c r="AY74" s="14"/>
      <c r="AZ74" s="14"/>
      <c r="BA74" s="14"/>
      <c r="BB74" s="14"/>
      <c r="BC74" s="14"/>
      <c r="BD74" s="14"/>
      <c r="BE74" s="14"/>
      <c r="BF74" s="14"/>
      <c r="BG74" s="14"/>
      <c r="BH74" s="14"/>
      <c r="BI74" s="15"/>
      <c r="BJ74" s="14"/>
      <c r="BK74" s="147"/>
      <c r="BL74" s="147"/>
      <c r="BM74" s="147"/>
      <c r="BN74" s="147"/>
      <c r="BO74" s="147"/>
      <c r="BP74" s="269"/>
      <c r="BQ74" s="147"/>
      <c r="BR74" s="14"/>
      <c r="BS74" s="14"/>
      <c r="BT74" s="14"/>
      <c r="BU74" s="14"/>
      <c r="BV74" s="14"/>
      <c r="BW74" s="15"/>
      <c r="BX74" s="15"/>
      <c r="BY74" s="15"/>
      <c r="BZ74" s="14"/>
      <c r="CA74" s="14"/>
      <c r="CB74" s="14"/>
      <c r="CC74" s="14"/>
      <c r="CD74" s="14"/>
      <c r="CE74" s="14"/>
      <c r="CF74" s="14"/>
      <c r="CG74" s="208"/>
      <c r="CH74" s="208"/>
      <c r="CI74" s="208"/>
      <c r="CJ74" s="208"/>
      <c r="CK74" s="208"/>
      <c r="CL74" s="208"/>
      <c r="CM74" s="208"/>
      <c r="CN74" s="208"/>
      <c r="CO74" s="208"/>
      <c r="CP74" s="208"/>
      <c r="CQ74" s="208"/>
      <c r="CR74" s="332"/>
      <c r="CS74" s="332"/>
      <c r="CT74" s="332"/>
      <c r="CU74" s="332"/>
      <c r="CV74" s="332"/>
      <c r="CW74" s="332"/>
      <c r="CX74" s="332"/>
      <c r="CY74" s="332"/>
      <c r="CZ74" s="332"/>
      <c r="DA74" s="385"/>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row>
    <row r="75" spans="1:264">
      <c r="A75" s="23" t="s">
        <v>84</v>
      </c>
      <c r="B75" s="228"/>
      <c r="C75" s="54" t="s">
        <v>49</v>
      </c>
      <c r="D75" s="54" t="s">
        <v>49</v>
      </c>
      <c r="E75" s="54" t="s">
        <v>49</v>
      </c>
      <c r="F75" s="54" t="s">
        <v>49</v>
      </c>
      <c r="G75" s="54" t="s">
        <v>49</v>
      </c>
      <c r="H75" s="54" t="s">
        <v>49</v>
      </c>
      <c r="I75" s="54" t="s">
        <v>49</v>
      </c>
      <c r="J75" s="54" t="s">
        <v>49</v>
      </c>
      <c r="K75" s="54" t="s">
        <v>49</v>
      </c>
      <c r="L75" s="54" t="s">
        <v>49</v>
      </c>
      <c r="M75" s="54" t="s">
        <v>49</v>
      </c>
      <c r="N75" s="54" t="s">
        <v>49</v>
      </c>
      <c r="O75" s="54" t="s">
        <v>49</v>
      </c>
      <c r="P75" s="54" t="s">
        <v>49</v>
      </c>
      <c r="Q75" s="54" t="s">
        <v>49</v>
      </c>
      <c r="R75" s="54" t="s">
        <v>49</v>
      </c>
      <c r="S75" s="54" t="s">
        <v>49</v>
      </c>
      <c r="T75" s="54" t="s">
        <v>49</v>
      </c>
      <c r="U75" s="54" t="s">
        <v>49</v>
      </c>
      <c r="V75" s="54" t="s">
        <v>49</v>
      </c>
      <c r="W75" s="54" t="s">
        <v>49</v>
      </c>
      <c r="X75" s="54" t="s">
        <v>49</v>
      </c>
      <c r="Y75" s="54" t="s">
        <v>49</v>
      </c>
      <c r="Z75" s="54" t="s">
        <v>49</v>
      </c>
      <c r="AA75" s="54" t="s">
        <v>49</v>
      </c>
      <c r="AB75" s="54" t="s">
        <v>49</v>
      </c>
      <c r="AC75" s="54" t="s">
        <v>49</v>
      </c>
      <c r="AD75" s="54" t="s">
        <v>49</v>
      </c>
      <c r="AE75" s="54" t="s">
        <v>49</v>
      </c>
      <c r="AF75" s="54" t="s">
        <v>49</v>
      </c>
      <c r="AG75" s="54" t="s">
        <v>49</v>
      </c>
      <c r="AH75" s="54">
        <f t="shared" ref="AH75:CP75" si="85">+AH92/(AH72*1000)</f>
        <v>0.20496420419543282</v>
      </c>
      <c r="AI75" s="264">
        <f t="shared" si="85"/>
        <v>0.21685495762711868</v>
      </c>
      <c r="AJ75" s="264">
        <f t="shared" si="85"/>
        <v>0.26163410728582864</v>
      </c>
      <c r="AK75" s="264">
        <f t="shared" si="85"/>
        <v>0.29683310344827585</v>
      </c>
      <c r="AL75" s="264">
        <f t="shared" si="85"/>
        <v>0.31798124383020732</v>
      </c>
      <c r="AM75" s="264">
        <f t="shared" si="85"/>
        <v>0.34629749768303986</v>
      </c>
      <c r="AN75" s="264">
        <f t="shared" si="85"/>
        <v>0.32364120781527533</v>
      </c>
      <c r="AO75" s="264">
        <f t="shared" si="85"/>
        <v>0.3405596529284165</v>
      </c>
      <c r="AP75" s="264">
        <f t="shared" si="85"/>
        <v>0.3627069256756757</v>
      </c>
      <c r="AQ75" s="264">
        <f t="shared" si="85"/>
        <v>0.36824746450304258</v>
      </c>
      <c r="AR75" s="264">
        <f t="shared" si="85"/>
        <v>0.34925207756232685</v>
      </c>
      <c r="AS75" s="264">
        <f t="shared" si="85"/>
        <v>0.28290023201856146</v>
      </c>
      <c r="AT75" s="264">
        <f t="shared" si="85"/>
        <v>0.29194676806083653</v>
      </c>
      <c r="AU75" s="264">
        <f t="shared" si="85"/>
        <v>0.31579415031469826</v>
      </c>
      <c r="AV75" s="264">
        <f t="shared" si="85"/>
        <v>0.29643663099657858</v>
      </c>
      <c r="AW75" s="264">
        <f t="shared" si="85"/>
        <v>0.30460002939774067</v>
      </c>
      <c r="AX75" s="264">
        <f t="shared" si="85"/>
        <v>0.3130017014607146</v>
      </c>
      <c r="AY75" s="264">
        <f t="shared" si="85"/>
        <v>0.33009240246406568</v>
      </c>
      <c r="AZ75" s="264">
        <f t="shared" si="85"/>
        <v>0.32690244720080458</v>
      </c>
      <c r="BA75" s="264">
        <f t="shared" si="85"/>
        <v>0.35247963506028024</v>
      </c>
      <c r="BB75" s="264">
        <f t="shared" si="85"/>
        <v>0.36600631911532383</v>
      </c>
      <c r="BC75" s="264">
        <f t="shared" si="85"/>
        <v>0.38041389728096675</v>
      </c>
      <c r="BD75" s="264">
        <f t="shared" si="85"/>
        <v>0.39304233576642333</v>
      </c>
      <c r="BE75" s="264">
        <f t="shared" si="85"/>
        <v>0.3892963692654095</v>
      </c>
      <c r="BF75" s="54">
        <f t="shared" si="85"/>
        <v>0.39675571186147629</v>
      </c>
      <c r="BG75" s="54">
        <f t="shared" si="85"/>
        <v>0.43187344913151365</v>
      </c>
      <c r="BH75" s="54">
        <f t="shared" si="85"/>
        <v>0.41508854781582055</v>
      </c>
      <c r="BI75" s="279">
        <f t="shared" si="85"/>
        <v>0.39786203187265567</v>
      </c>
      <c r="BJ75" s="54">
        <f t="shared" si="85"/>
        <v>0.4238434438812908</v>
      </c>
      <c r="BK75" s="54">
        <f t="shared" si="85"/>
        <v>0.39616563646296071</v>
      </c>
      <c r="BL75" s="54">
        <f t="shared" si="85"/>
        <v>0.39825691623137938</v>
      </c>
      <c r="BM75" s="54">
        <f t="shared" si="85"/>
        <v>0.42569370035100684</v>
      </c>
      <c r="BN75" s="54">
        <f t="shared" si="85"/>
        <v>0.41911146161934804</v>
      </c>
      <c r="BO75" s="54">
        <f t="shared" si="85"/>
        <v>0.41880333673572623</v>
      </c>
      <c r="BP75" s="279">
        <f t="shared" si="85"/>
        <v>0.42447611889449816</v>
      </c>
      <c r="BQ75" s="54">
        <f t="shared" si="85"/>
        <v>0.42056262094574093</v>
      </c>
      <c r="BR75" s="54">
        <f t="shared" si="85"/>
        <v>0.39813437016412223</v>
      </c>
      <c r="BS75" s="54">
        <f t="shared" si="85"/>
        <v>0.38340012801206819</v>
      </c>
      <c r="BT75" s="54">
        <f t="shared" si="85"/>
        <v>0.39562133866422106</v>
      </c>
      <c r="BU75" s="54">
        <f t="shared" si="85"/>
        <v>0.40937538329815215</v>
      </c>
      <c r="BV75" s="54">
        <f t="shared" si="85"/>
        <v>0.35833913147105156</v>
      </c>
      <c r="BW75" s="264">
        <f t="shared" si="85"/>
        <v>0.38548055989338137</v>
      </c>
      <c r="BX75" s="264">
        <f t="shared" si="85"/>
        <v>0.39817908017770876</v>
      </c>
      <c r="BY75" s="264">
        <f t="shared" si="85"/>
        <v>0.40154537883230473</v>
      </c>
      <c r="BZ75" s="54">
        <f t="shared" si="85"/>
        <v>0.41756404861041718</v>
      </c>
      <c r="CA75" s="54">
        <f t="shared" si="85"/>
        <v>0.34650279716644694</v>
      </c>
      <c r="CB75" s="54">
        <f t="shared" si="85"/>
        <v>0.39853291142818165</v>
      </c>
      <c r="CC75" s="54">
        <f t="shared" si="85"/>
        <v>0.43038620033028707</v>
      </c>
      <c r="CD75" s="54">
        <f t="shared" si="85"/>
        <v>0.44559538806949406</v>
      </c>
      <c r="CE75" s="54">
        <f t="shared" si="85"/>
        <v>0.45629561625392873</v>
      </c>
      <c r="CF75" s="54">
        <f t="shared" si="85"/>
        <v>0.46999724856311814</v>
      </c>
      <c r="CG75" s="54">
        <f t="shared" si="85"/>
        <v>0.46273370964087862</v>
      </c>
      <c r="CH75" s="54">
        <f t="shared" si="85"/>
        <v>0.48767025459612362</v>
      </c>
      <c r="CI75" s="54">
        <f t="shared" si="85"/>
        <v>0.43069856487752095</v>
      </c>
      <c r="CJ75" s="54">
        <f t="shared" si="85"/>
        <v>0.37511849663500496</v>
      </c>
      <c r="CK75" s="54">
        <f t="shared" si="85"/>
        <v>0.36277557784925801</v>
      </c>
      <c r="CL75" s="54">
        <f t="shared" si="85"/>
        <v>0.3736464902029491</v>
      </c>
      <c r="CM75" s="54">
        <f t="shared" si="85"/>
        <v>0.39372522469652382</v>
      </c>
      <c r="CN75" s="54">
        <f t="shared" si="85"/>
        <v>0.40007719813378556</v>
      </c>
      <c r="CO75" s="54">
        <f t="shared" si="85"/>
        <v>0.38193818756249476</v>
      </c>
      <c r="CP75" s="54">
        <f t="shared" si="85"/>
        <v>0.41119460448382478</v>
      </c>
      <c r="CQ75" s="54">
        <f t="shared" ref="CQ75:CU75" si="86">+CQ92/(CQ72*1000)</f>
        <v>0.4402740300445222</v>
      </c>
      <c r="CR75" s="264">
        <f t="shared" si="86"/>
        <v>0.45034129127709016</v>
      </c>
      <c r="CS75" s="264">
        <f t="shared" si="86"/>
        <v>0.45803872748502739</v>
      </c>
      <c r="CT75" s="264">
        <f t="shared" si="86"/>
        <v>0.46095349982205602</v>
      </c>
      <c r="CU75" s="264">
        <f t="shared" si="86"/>
        <v>0.43623524509765499</v>
      </c>
      <c r="CV75" s="264">
        <f>+CV92/(CV72*1000)</f>
        <v>0.45923877675460761</v>
      </c>
      <c r="CW75" s="264">
        <f>+CW92/(CW72*1000)</f>
        <v>0.47805979646891283</v>
      </c>
      <c r="CX75" s="264">
        <f>+CX92/(CX72*1000)</f>
        <v>0.4812078682199416</v>
      </c>
      <c r="CY75" s="264">
        <f>+CY92/(CY72*1000)</f>
        <v>0.46757067588055651</v>
      </c>
      <c r="CZ75" s="264">
        <f>+CZ92/(CZ72*1000)</f>
        <v>0.51675572266173952</v>
      </c>
      <c r="DA75" s="38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row>
    <row r="76" spans="1:264">
      <c r="A76" s="23" t="s">
        <v>76</v>
      </c>
      <c r="B76" s="228"/>
      <c r="C76" s="24" t="s">
        <v>49</v>
      </c>
      <c r="D76" s="24" t="s">
        <v>49</v>
      </c>
      <c r="E76" s="24" t="s">
        <v>49</v>
      </c>
      <c r="F76" s="24" t="s">
        <v>49</v>
      </c>
      <c r="G76" s="24" t="s">
        <v>49</v>
      </c>
      <c r="H76" s="24" t="s">
        <v>49</v>
      </c>
      <c r="I76" s="24" t="s">
        <v>49</v>
      </c>
      <c r="J76" s="24" t="s">
        <v>49</v>
      </c>
      <c r="K76" s="24" t="s">
        <v>49</v>
      </c>
      <c r="L76" s="24" t="s">
        <v>49</v>
      </c>
      <c r="M76" s="24" t="s">
        <v>49</v>
      </c>
      <c r="N76" s="24" t="s">
        <v>49</v>
      </c>
      <c r="O76" s="24" t="s">
        <v>49</v>
      </c>
      <c r="P76" s="24" t="s">
        <v>49</v>
      </c>
      <c r="Q76" s="24" t="s">
        <v>49</v>
      </c>
      <c r="R76" s="24" t="s">
        <v>49</v>
      </c>
      <c r="S76" s="24" t="s">
        <v>49</v>
      </c>
      <c r="T76" s="24" t="s">
        <v>49</v>
      </c>
      <c r="U76" s="24" t="s">
        <v>49</v>
      </c>
      <c r="V76" s="24" t="s">
        <v>49</v>
      </c>
      <c r="W76" s="24" t="s">
        <v>49</v>
      </c>
      <c r="X76" s="24" t="s">
        <v>49</v>
      </c>
      <c r="Y76" s="24" t="s">
        <v>49</v>
      </c>
      <c r="Z76" s="24" t="s">
        <v>49</v>
      </c>
      <c r="AA76" s="24" t="s">
        <v>49</v>
      </c>
      <c r="AB76" s="24" t="s">
        <v>49</v>
      </c>
      <c r="AC76" s="24" t="s">
        <v>49</v>
      </c>
      <c r="AD76" s="24" t="s">
        <v>49</v>
      </c>
      <c r="AE76" s="24" t="s">
        <v>49</v>
      </c>
      <c r="AF76" s="24" t="s">
        <v>49</v>
      </c>
      <c r="AG76" s="24" t="s">
        <v>49</v>
      </c>
      <c r="AH76" s="24" t="s">
        <v>49</v>
      </c>
      <c r="AI76" s="25">
        <f t="shared" ref="AI76:BN76" si="87">4*AI31/((AH72+AI72)/2/1000)</f>
        <v>2424.4913239962984</v>
      </c>
      <c r="AJ76" s="25">
        <f t="shared" si="87"/>
        <v>2860.5886715138995</v>
      </c>
      <c r="AK76" s="25">
        <f t="shared" si="87"/>
        <v>2646.4831385173425</v>
      </c>
      <c r="AL76" s="25">
        <f t="shared" si="87"/>
        <v>2880.0295972476169</v>
      </c>
      <c r="AM76" s="25">
        <f t="shared" si="87"/>
        <v>2915.8699808795413</v>
      </c>
      <c r="AN76" s="25">
        <f t="shared" si="87"/>
        <v>2881.8544399092971</v>
      </c>
      <c r="AO76" s="25">
        <f t="shared" si="87"/>
        <v>2391.9407768268597</v>
      </c>
      <c r="AP76" s="25">
        <f t="shared" si="87"/>
        <v>2827.1906609030602</v>
      </c>
      <c r="AQ76" s="25">
        <f t="shared" si="87"/>
        <v>2980.5255534864468</v>
      </c>
      <c r="AR76" s="25">
        <f t="shared" si="87"/>
        <v>2705.3044871794873</v>
      </c>
      <c r="AS76" s="25">
        <f t="shared" si="87"/>
        <v>2800.516173987874</v>
      </c>
      <c r="AT76" s="25">
        <f t="shared" si="87"/>
        <v>2366.9973774539876</v>
      </c>
      <c r="AU76" s="25">
        <f t="shared" si="87"/>
        <v>2417.4076158319263</v>
      </c>
      <c r="AV76" s="25">
        <f t="shared" si="87"/>
        <v>2034.3587108141842</v>
      </c>
      <c r="AW76" s="25">
        <f t="shared" si="87"/>
        <v>1768.77143700343</v>
      </c>
      <c r="AX76" s="25">
        <f t="shared" si="87"/>
        <v>1829.7630136299199</v>
      </c>
      <c r="AY76" s="25">
        <f t="shared" si="87"/>
        <v>2016.9804304535646</v>
      </c>
      <c r="AZ76" s="25">
        <f t="shared" si="87"/>
        <v>1795.4276037256561</v>
      </c>
      <c r="BA76" s="25">
        <f t="shared" si="87"/>
        <v>1914.2582947785852</v>
      </c>
      <c r="BB76" s="25">
        <f t="shared" si="87"/>
        <v>2025.3054475457175</v>
      </c>
      <c r="BC76" s="25">
        <f t="shared" si="87"/>
        <v>2078.0871980231664</v>
      </c>
      <c r="BD76" s="25">
        <f t="shared" si="87"/>
        <v>1903.9014770601336</v>
      </c>
      <c r="BE76" s="25">
        <f t="shared" si="87"/>
        <v>1853.0656073373461</v>
      </c>
      <c r="BF76" s="24">
        <f t="shared" si="87"/>
        <v>2069.5290836613904</v>
      </c>
      <c r="BG76" s="24">
        <f t="shared" si="87"/>
        <v>2268.2510979075173</v>
      </c>
      <c r="BH76" s="24">
        <f t="shared" si="87"/>
        <v>2185.2728372655779</v>
      </c>
      <c r="BI76" s="229">
        <f t="shared" si="87"/>
        <v>1856.7489047728845</v>
      </c>
      <c r="BJ76" s="24">
        <f t="shared" si="87"/>
        <v>2198.1876028524412</v>
      </c>
      <c r="BK76" s="24">
        <f t="shared" si="87"/>
        <v>1864.8289516954446</v>
      </c>
      <c r="BL76" s="24">
        <f t="shared" si="87"/>
        <v>1746.3737078856248</v>
      </c>
      <c r="BM76" s="24">
        <f t="shared" si="87"/>
        <v>1653.2827496503503</v>
      </c>
      <c r="BN76" s="24">
        <f t="shared" si="87"/>
        <v>1764.1774532242114</v>
      </c>
      <c r="BO76" s="24">
        <f t="shared" ref="BO76:CW76" si="88">4*BO31/((BN72+BO72)/2/1000)</f>
        <v>1658.2938219057316</v>
      </c>
      <c r="BP76" s="229">
        <f t="shared" si="88"/>
        <v>1499.7182408861074</v>
      </c>
      <c r="BQ76" s="24">
        <f t="shared" si="88"/>
        <v>1389.5920687816092</v>
      </c>
      <c r="BR76" s="24">
        <f t="shared" si="88"/>
        <v>1571.2428457826052</v>
      </c>
      <c r="BS76" s="24">
        <f t="shared" si="88"/>
        <v>1482.8904571987632</v>
      </c>
      <c r="BT76" s="24">
        <f t="shared" si="88"/>
        <v>1274.6503399350077</v>
      </c>
      <c r="BU76" s="24">
        <f t="shared" si="88"/>
        <v>1348.2058075682251</v>
      </c>
      <c r="BV76" s="24">
        <f t="shared" si="88"/>
        <v>1297.5439660923237</v>
      </c>
      <c r="BW76" s="25">
        <f t="shared" si="88"/>
        <v>1253.7030867352353</v>
      </c>
      <c r="BX76" s="25">
        <f t="shared" si="88"/>
        <v>1281.818391390344</v>
      </c>
      <c r="BY76" s="25">
        <f t="shared" si="88"/>
        <v>1359.9572979063835</v>
      </c>
      <c r="BZ76" s="24">
        <f t="shared" si="88"/>
        <v>1372.6678901781879</v>
      </c>
      <c r="CA76" s="24">
        <f t="shared" si="88"/>
        <v>2125.2428813277693</v>
      </c>
      <c r="CB76" s="24">
        <f t="shared" si="88"/>
        <v>1930.6886944209245</v>
      </c>
      <c r="CC76" s="24">
        <f t="shared" si="88"/>
        <v>1992.4998366727909</v>
      </c>
      <c r="CD76" s="24">
        <f t="shared" si="88"/>
        <v>2282.2345282280039</v>
      </c>
      <c r="CE76" s="24">
        <f t="shared" si="88"/>
        <v>2820.7130449785991</v>
      </c>
      <c r="CF76" s="24">
        <f t="shared" si="88"/>
        <v>2042.5961582511952</v>
      </c>
      <c r="CG76" s="24">
        <f t="shared" si="88"/>
        <v>1974.9782006223552</v>
      </c>
      <c r="CH76" s="24">
        <f t="shared" si="88"/>
        <v>2029.7785195895278</v>
      </c>
      <c r="CI76" s="24">
        <f t="shared" si="88"/>
        <v>1816.8981315438723</v>
      </c>
      <c r="CJ76" s="24">
        <f t="shared" si="88"/>
        <v>1428.3029773893131</v>
      </c>
      <c r="CK76" s="24">
        <f t="shared" si="88"/>
        <v>1690.20364654236</v>
      </c>
      <c r="CL76" s="24">
        <f t="shared" si="88"/>
        <v>1913.7196036384826</v>
      </c>
      <c r="CM76" s="24">
        <f t="shared" si="88"/>
        <v>1931.9008908110745</v>
      </c>
      <c r="CN76" s="24">
        <f t="shared" si="88"/>
        <v>1820.8810941239674</v>
      </c>
      <c r="CO76" s="24">
        <f t="shared" si="88"/>
        <v>1838.548371729544</v>
      </c>
      <c r="CP76" s="24">
        <f t="shared" si="88"/>
        <v>1870.5216162856912</v>
      </c>
      <c r="CQ76" s="24">
        <f t="shared" si="88"/>
        <v>1974.6783615774045</v>
      </c>
      <c r="CR76" s="25">
        <f t="shared" si="88"/>
        <v>1887.6057927211777</v>
      </c>
      <c r="CS76" s="25">
        <f t="shared" si="88"/>
        <v>1912.9333003382728</v>
      </c>
      <c r="CT76" s="25">
        <f t="shared" si="88"/>
        <v>2073.611362519498</v>
      </c>
      <c r="CU76" s="25">
        <f t="shared" si="88"/>
        <v>2190.532917380765</v>
      </c>
      <c r="CV76" s="25">
        <f t="shared" si="88"/>
        <v>1977.2600227674036</v>
      </c>
      <c r="CW76" s="25">
        <f t="shared" si="88"/>
        <v>2092.4449416290395</v>
      </c>
      <c r="CX76" s="25">
        <f>4*CX31/((CW72+CX72)/2/1000)</f>
        <v>2048.4074442633341</v>
      </c>
      <c r="CY76" s="25">
        <f>4*CY31/((CX72+CY72)/2/1000)</f>
        <v>2214.1752762757847</v>
      </c>
      <c r="CZ76" s="25">
        <f>4*CZ31/((CY72+CZ72)/2/1000)</f>
        <v>2302.454788469744</v>
      </c>
      <c r="DA76" s="385"/>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row>
    <row r="77" spans="1:264">
      <c r="A77" s="23" t="s">
        <v>77</v>
      </c>
      <c r="B77" s="228"/>
      <c r="C77" s="24" t="s">
        <v>49</v>
      </c>
      <c r="D77" s="24" t="s">
        <v>49</v>
      </c>
      <c r="E77" s="24" t="s">
        <v>49</v>
      </c>
      <c r="F77" s="24" t="s">
        <v>49</v>
      </c>
      <c r="G77" s="24" t="s">
        <v>49</v>
      </c>
      <c r="H77" s="24" t="s">
        <v>49</v>
      </c>
      <c r="I77" s="24" t="s">
        <v>49</v>
      </c>
      <c r="J77" s="24" t="s">
        <v>49</v>
      </c>
      <c r="K77" s="24" t="s">
        <v>49</v>
      </c>
      <c r="L77" s="24" t="s">
        <v>49</v>
      </c>
      <c r="M77" s="24" t="s">
        <v>49</v>
      </c>
      <c r="N77" s="24" t="s">
        <v>49</v>
      </c>
      <c r="O77" s="24" t="s">
        <v>49</v>
      </c>
      <c r="P77" s="24" t="s">
        <v>49</v>
      </c>
      <c r="Q77" s="24" t="s">
        <v>49</v>
      </c>
      <c r="R77" s="24" t="s">
        <v>49</v>
      </c>
      <c r="S77" s="24" t="s">
        <v>49</v>
      </c>
      <c r="T77" s="24" t="s">
        <v>49</v>
      </c>
      <c r="U77" s="24" t="s">
        <v>49</v>
      </c>
      <c r="V77" s="24" t="s">
        <v>49</v>
      </c>
      <c r="W77" s="24" t="s">
        <v>49</v>
      </c>
      <c r="X77" s="24" t="s">
        <v>49</v>
      </c>
      <c r="Y77" s="24" t="s">
        <v>49</v>
      </c>
      <c r="Z77" s="24" t="s">
        <v>49</v>
      </c>
      <c r="AA77" s="24" t="s">
        <v>49</v>
      </c>
      <c r="AB77" s="24" t="s">
        <v>49</v>
      </c>
      <c r="AC77" s="24" t="s">
        <v>49</v>
      </c>
      <c r="AD77" s="24" t="s">
        <v>49</v>
      </c>
      <c r="AE77" s="24" t="s">
        <v>49</v>
      </c>
      <c r="AF77" s="24" t="s">
        <v>49</v>
      </c>
      <c r="AG77" s="24" t="s">
        <v>49</v>
      </c>
      <c r="AH77" s="24" t="s">
        <v>49</v>
      </c>
      <c r="AI77" s="25">
        <f t="shared" ref="AI77:BU77" si="89">4*AI37/((AH72+AI72)/2/1000)</f>
        <v>-1222.2610979211797</v>
      </c>
      <c r="AJ77" s="25">
        <f t="shared" si="89"/>
        <v>-1294.1309230555719</v>
      </c>
      <c r="AK77" s="25">
        <f t="shared" si="89"/>
        <v>-1043.9491887627469</v>
      </c>
      <c r="AL77" s="25">
        <f t="shared" si="89"/>
        <v>-1311.4962766836186</v>
      </c>
      <c r="AM77" s="25">
        <f t="shared" si="89"/>
        <v>-1212.5123168260038</v>
      </c>
      <c r="AN77" s="25">
        <f t="shared" si="89"/>
        <v>-1384.7180863492065</v>
      </c>
      <c r="AO77" s="25">
        <f t="shared" si="89"/>
        <v>-1098.9319978776739</v>
      </c>
      <c r="AP77" s="25">
        <f t="shared" si="89"/>
        <v>-1373.1359310079179</v>
      </c>
      <c r="AQ77" s="25">
        <f t="shared" si="89"/>
        <v>-1223.0752241671839</v>
      </c>
      <c r="AR77" s="25">
        <f t="shared" si="89"/>
        <v>-1513.0584533653846</v>
      </c>
      <c r="AS77" s="25">
        <f t="shared" si="89"/>
        <v>-1192.0297786817916</v>
      </c>
      <c r="AT77" s="25">
        <f t="shared" si="89"/>
        <v>-1411.4497576687115</v>
      </c>
      <c r="AU77" s="25">
        <f t="shared" si="89"/>
        <v>-1333.6472856874882</v>
      </c>
      <c r="AV77" s="25">
        <f t="shared" si="89"/>
        <v>-1320.5550769295351</v>
      </c>
      <c r="AW77" s="25">
        <f t="shared" si="89"/>
        <v>-1152.9705799426738</v>
      </c>
      <c r="AX77" s="25">
        <f t="shared" si="89"/>
        <v>-1295.9862315129867</v>
      </c>
      <c r="AY77" s="25">
        <f t="shared" si="89"/>
        <v>-1272.9414790281605</v>
      </c>
      <c r="AZ77" s="25">
        <f t="shared" si="89"/>
        <v>-1308.856900931414</v>
      </c>
      <c r="BA77" s="25">
        <f t="shared" si="89"/>
        <v>-953.86649041639112</v>
      </c>
      <c r="BB77" s="25">
        <f t="shared" si="89"/>
        <v>-1188.3221045877449</v>
      </c>
      <c r="BC77" s="25">
        <f t="shared" si="89"/>
        <v>-1138.4092664092664</v>
      </c>
      <c r="BD77" s="25">
        <f t="shared" si="89"/>
        <v>-1107.8841870824053</v>
      </c>
      <c r="BE77" s="25">
        <f t="shared" si="89"/>
        <v>-1038.2344511321296</v>
      </c>
      <c r="BF77" s="24">
        <f t="shared" si="89"/>
        <v>-1175.7192016517549</v>
      </c>
      <c r="BG77" s="24">
        <f t="shared" si="89"/>
        <v>-1078.3776801859985</v>
      </c>
      <c r="BH77" s="24">
        <f t="shared" si="89"/>
        <v>-1005.2994555353902</v>
      </c>
      <c r="BI77" s="229">
        <f t="shared" si="89"/>
        <v>-856.72123587733472</v>
      </c>
      <c r="BJ77" s="24">
        <f t="shared" si="89"/>
        <v>-964.56390565002755</v>
      </c>
      <c r="BK77" s="24">
        <f t="shared" si="89"/>
        <v>-910.3390888287912</v>
      </c>
      <c r="BL77" s="24">
        <f t="shared" si="89"/>
        <v>-864.984664094192</v>
      </c>
      <c r="BM77" s="24">
        <f t="shared" si="89"/>
        <v>-728.3311283311283</v>
      </c>
      <c r="BN77" s="24">
        <f t="shared" si="89"/>
        <v>-922.3851065743321</v>
      </c>
      <c r="BO77" s="24">
        <f t="shared" si="89"/>
        <v>-841.64123431671749</v>
      </c>
      <c r="BP77" s="229">
        <f t="shared" si="89"/>
        <v>-838.01268159563358</v>
      </c>
      <c r="BQ77" s="24">
        <f t="shared" si="89"/>
        <v>-753.86973180076632</v>
      </c>
      <c r="BR77" s="24">
        <f t="shared" si="89"/>
        <v>-912.48398902767872</v>
      </c>
      <c r="BS77" s="24">
        <f t="shared" si="89"/>
        <v>-831.62623932838528</v>
      </c>
      <c r="BT77" s="24">
        <f t="shared" si="89"/>
        <v>-800.6224622566873</v>
      </c>
      <c r="BU77" s="24">
        <f t="shared" si="89"/>
        <v>-679.20651978796207</v>
      </c>
      <c r="BV77" s="24">
        <f>4*(BV37+35)/((BU72+BV72)/2/1000)</f>
        <v>-751.23891982028306</v>
      </c>
      <c r="BW77" s="25">
        <f t="shared" ref="BW77:CX77" si="90">4*BW37/((BV72+BW72)/2/1000)</f>
        <v>-769.3189691144255</v>
      </c>
      <c r="BX77" s="25">
        <f t="shared" si="90"/>
        <v>-748.05175804380087</v>
      </c>
      <c r="BY77" s="25">
        <f t="shared" si="90"/>
        <v>-644.76642140189483</v>
      </c>
      <c r="BZ77" s="24">
        <f t="shared" si="90"/>
        <v>-781.30729293897275</v>
      </c>
      <c r="CA77" s="24">
        <f t="shared" si="90"/>
        <v>-701.89448946947834</v>
      </c>
      <c r="CB77" s="24">
        <f t="shared" si="90"/>
        <v>-680.92627109013665</v>
      </c>
      <c r="CC77" s="24">
        <f t="shared" si="90"/>
        <v>-613.57213834588572</v>
      </c>
      <c r="CD77" s="24">
        <f t="shared" si="90"/>
        <v>-714.73765814631827</v>
      </c>
      <c r="CE77" s="24">
        <f t="shared" si="90"/>
        <v>-596.84105369025588</v>
      </c>
      <c r="CF77" s="24">
        <f t="shared" si="90"/>
        <v>-586.45161581076343</v>
      </c>
      <c r="CG77" s="24">
        <f t="shared" si="90"/>
        <v>-495.61948666429686</v>
      </c>
      <c r="CH77" s="24">
        <f t="shared" si="90"/>
        <v>-622.51545406939158</v>
      </c>
      <c r="CI77" s="24">
        <f t="shared" si="90"/>
        <v>-588.12238389678407</v>
      </c>
      <c r="CJ77" s="24">
        <f t="shared" si="90"/>
        <v>-628.6539073346064</v>
      </c>
      <c r="CK77" s="24">
        <f t="shared" si="90"/>
        <v>-542.83212210335739</v>
      </c>
      <c r="CL77" s="24">
        <f t="shared" si="90"/>
        <v>-617.44380583443956</v>
      </c>
      <c r="CM77" s="24">
        <f t="shared" si="90"/>
        <v>-643.69590610507896</v>
      </c>
      <c r="CN77" s="24">
        <f t="shared" si="90"/>
        <v>-627.99024429211704</v>
      </c>
      <c r="CO77" s="24">
        <f t="shared" si="90"/>
        <v>-572.15711947138527</v>
      </c>
      <c r="CP77" s="24">
        <f t="shared" si="90"/>
        <v>-649.18294874625133</v>
      </c>
      <c r="CQ77" s="24">
        <f t="shared" si="90"/>
        <v>-629.79615740803251</v>
      </c>
      <c r="CR77" s="25">
        <f t="shared" si="90"/>
        <v>-692.99451389912394</v>
      </c>
      <c r="CS77" s="25">
        <f t="shared" si="90"/>
        <v>-598.76558757487544</v>
      </c>
      <c r="CT77" s="25">
        <f t="shared" si="90"/>
        <v>-655.00646582484842</v>
      </c>
      <c r="CU77" s="25">
        <f t="shared" si="90"/>
        <v>-634.29327115887554</v>
      </c>
      <c r="CV77" s="25">
        <f t="shared" si="90"/>
        <v>-658.03557627312728</v>
      </c>
      <c r="CW77" s="25">
        <f t="shared" si="90"/>
        <v>-593.92897119462191</v>
      </c>
      <c r="CX77" s="25">
        <f t="shared" si="90"/>
        <v>-722.95818190159525</v>
      </c>
      <c r="CY77" s="25">
        <f>4*CY37/((CX72+CY72)/2/1000)</f>
        <v>-664.64441777704769</v>
      </c>
      <c r="CZ77" s="25">
        <f>4*CZ37/((CY72+CZ72)/2/1000)</f>
        <v>-699.82601685202064</v>
      </c>
      <c r="DA77" s="385"/>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row>
    <row r="78" spans="1:264">
      <c r="A78" s="23" t="s">
        <v>78</v>
      </c>
      <c r="B78" s="2"/>
      <c r="C78" s="167" t="s">
        <v>49</v>
      </c>
      <c r="D78" s="24" t="s">
        <v>49</v>
      </c>
      <c r="E78" s="24" t="s">
        <v>49</v>
      </c>
      <c r="F78" s="24" t="s">
        <v>49</v>
      </c>
      <c r="G78" s="24" t="s">
        <v>49</v>
      </c>
      <c r="H78" s="24" t="s">
        <v>49</v>
      </c>
      <c r="I78" s="24" t="s">
        <v>49</v>
      </c>
      <c r="J78" s="24" t="s">
        <v>49</v>
      </c>
      <c r="K78" s="24" t="s">
        <v>49</v>
      </c>
      <c r="L78" s="24" t="s">
        <v>49</v>
      </c>
      <c r="M78" s="24" t="s">
        <v>49</v>
      </c>
      <c r="N78" s="24" t="s">
        <v>49</v>
      </c>
      <c r="O78" s="24" t="s">
        <v>49</v>
      </c>
      <c r="P78" s="24" t="s">
        <v>49</v>
      </c>
      <c r="Q78" s="24" t="s">
        <v>49</v>
      </c>
      <c r="R78" s="24" t="s">
        <v>49</v>
      </c>
      <c r="S78" s="24" t="s">
        <v>49</v>
      </c>
      <c r="T78" s="24" t="s">
        <v>49</v>
      </c>
      <c r="U78" s="24" t="s">
        <v>49</v>
      </c>
      <c r="V78" s="24" t="s">
        <v>49</v>
      </c>
      <c r="W78" s="24" t="s">
        <v>49</v>
      </c>
      <c r="X78" s="24" t="s">
        <v>49</v>
      </c>
      <c r="Y78" s="24" t="s">
        <v>49</v>
      </c>
      <c r="Z78" s="24" t="s">
        <v>49</v>
      </c>
      <c r="AA78" s="24" t="s">
        <v>49</v>
      </c>
      <c r="AB78" s="24" t="s">
        <v>49</v>
      </c>
      <c r="AC78" s="24" t="s">
        <v>49</v>
      </c>
      <c r="AD78" s="24" t="s">
        <v>49</v>
      </c>
      <c r="AE78" s="24" t="s">
        <v>49</v>
      </c>
      <c r="AF78" s="24" t="s">
        <v>49</v>
      </c>
      <c r="AG78" s="24" t="s">
        <v>49</v>
      </c>
      <c r="AH78" s="24" t="s">
        <v>49</v>
      </c>
      <c r="AI78" s="24">
        <f t="shared" ref="AI78:BU78" si="91">4*AI43/((AH72+AI72)/2/1000)</f>
        <v>1202.2302260751187</v>
      </c>
      <c r="AJ78" s="24">
        <f t="shared" si="91"/>
        <v>1566.4577484583276</v>
      </c>
      <c r="AK78" s="24">
        <f t="shared" si="91"/>
        <v>1602.5339497545958</v>
      </c>
      <c r="AL78" s="24">
        <f t="shared" si="91"/>
        <v>1568.5333205639981</v>
      </c>
      <c r="AM78" s="24">
        <f t="shared" si="91"/>
        <v>1703.3576640535375</v>
      </c>
      <c r="AN78" s="24">
        <f t="shared" si="91"/>
        <v>1497.1363535600906</v>
      </c>
      <c r="AO78" s="24">
        <f t="shared" si="91"/>
        <v>1293.0087789491859</v>
      </c>
      <c r="AP78" s="24">
        <f t="shared" si="91"/>
        <v>1454.0547298951424</v>
      </c>
      <c r="AQ78" s="24">
        <f t="shared" si="91"/>
        <v>1757.4503293192631</v>
      </c>
      <c r="AR78" s="24">
        <f t="shared" si="91"/>
        <v>1096.0921876602565</v>
      </c>
      <c r="AS78" s="24">
        <f t="shared" si="91"/>
        <v>1608.4863953060826</v>
      </c>
      <c r="AT78" s="24">
        <f t="shared" si="91"/>
        <v>955.54761978527597</v>
      </c>
      <c r="AU78" s="24">
        <f t="shared" si="91"/>
        <v>1083.7603301444383</v>
      </c>
      <c r="AV78" s="24">
        <f t="shared" si="91"/>
        <v>713.80363388464912</v>
      </c>
      <c r="AW78" s="24">
        <f t="shared" si="91"/>
        <v>601.351895308964</v>
      </c>
      <c r="AX78" s="24">
        <f t="shared" si="91"/>
        <v>533.77678211693296</v>
      </c>
      <c r="AY78" s="24">
        <f t="shared" si="91"/>
        <v>744.03895142540398</v>
      </c>
      <c r="AZ78" s="24">
        <f t="shared" si="91"/>
        <v>486.57070279424221</v>
      </c>
      <c r="BA78" s="24">
        <f t="shared" si="91"/>
        <v>960.39180436219419</v>
      </c>
      <c r="BB78" s="24">
        <f t="shared" si="91"/>
        <v>824.15049085659302</v>
      </c>
      <c r="BC78" s="24">
        <f t="shared" si="91"/>
        <v>938.44241037837855</v>
      </c>
      <c r="BD78" s="24">
        <f t="shared" si="91"/>
        <v>794.82946518188578</v>
      </c>
      <c r="BE78" s="24">
        <f t="shared" si="91"/>
        <v>815.97761650902851</v>
      </c>
      <c r="BF78" s="24">
        <f t="shared" si="91"/>
        <v>899.3157319752238</v>
      </c>
      <c r="BG78" s="24">
        <f t="shared" si="91"/>
        <v>1188.8299250839575</v>
      </c>
      <c r="BH78" s="24">
        <f t="shared" si="91"/>
        <v>1177.8824246823958</v>
      </c>
      <c r="BI78" s="229">
        <f t="shared" si="91"/>
        <v>999.60409499654122</v>
      </c>
      <c r="BJ78" s="24">
        <f t="shared" si="91"/>
        <v>1234.9162479429513</v>
      </c>
      <c r="BK78" s="24">
        <f t="shared" si="91"/>
        <v>953.39894545454604</v>
      </c>
      <c r="BL78" s="24">
        <f t="shared" si="91"/>
        <v>879.63463199762657</v>
      </c>
      <c r="BM78" s="24">
        <f t="shared" si="91"/>
        <v>923.66698703458769</v>
      </c>
      <c r="BN78" s="24">
        <f t="shared" si="91"/>
        <v>841.91954513895212</v>
      </c>
      <c r="BO78" s="24">
        <f t="shared" si="91"/>
        <v>818.11070898609785</v>
      </c>
      <c r="BP78" s="229">
        <f t="shared" si="91"/>
        <v>662.15503356609781</v>
      </c>
      <c r="BQ78" s="24">
        <f t="shared" si="91"/>
        <v>636.21275843678154</v>
      </c>
      <c r="BR78" s="229">
        <f t="shared" si="91"/>
        <v>658.90558761537761</v>
      </c>
      <c r="BS78" s="24">
        <f t="shared" si="91"/>
        <v>653.17934871722002</v>
      </c>
      <c r="BT78" s="24">
        <f t="shared" si="91"/>
        <v>470.35131194382149</v>
      </c>
      <c r="BU78" s="24">
        <f t="shared" si="91"/>
        <v>666.78837112689939</v>
      </c>
      <c r="BV78" s="24">
        <f>4*(BV43+35)/((BU72+BV72)/2/1000)</f>
        <v>541.30108442121627</v>
      </c>
      <c r="BW78" s="25">
        <f t="shared" ref="BW78:CX78" si="92">4*BW43/((BV72+BW72)/2/1000)</f>
        <v>468.23964673086499</v>
      </c>
      <c r="BX78" s="25">
        <f t="shared" si="92"/>
        <v>529.9641748275651</v>
      </c>
      <c r="BY78" s="25">
        <f t="shared" si="92"/>
        <v>706.08853170926147</v>
      </c>
      <c r="BZ78" s="24">
        <f t="shared" si="92"/>
        <v>584.98079970279537</v>
      </c>
      <c r="CA78" s="24">
        <f t="shared" si="92"/>
        <v>1416.0092097154304</v>
      </c>
      <c r="CB78" s="24">
        <f t="shared" si="92"/>
        <v>1223.8211563024227</v>
      </c>
      <c r="CC78" s="24">
        <f t="shared" si="92"/>
        <v>1372.86531768123</v>
      </c>
      <c r="CD78" s="24">
        <f t="shared" si="92"/>
        <v>1570.6781637024687</v>
      </c>
      <c r="CE78" s="24">
        <f t="shared" si="92"/>
        <v>2228.1026721016133</v>
      </c>
      <c r="CF78" s="24">
        <f t="shared" si="92"/>
        <v>1453.8152598503195</v>
      </c>
      <c r="CG78" s="24">
        <f t="shared" si="92"/>
        <v>1478.0134401139269</v>
      </c>
      <c r="CH78" s="24">
        <f t="shared" si="92"/>
        <v>1406.5356790012879</v>
      </c>
      <c r="CI78" s="24">
        <f t="shared" si="92"/>
        <v>1232.7734876767831</v>
      </c>
      <c r="CJ78" s="24">
        <f t="shared" si="92"/>
        <v>796.56028939547173</v>
      </c>
      <c r="CK78" s="24">
        <f t="shared" si="92"/>
        <v>1146.3282869240122</v>
      </c>
      <c r="CL78" s="24">
        <f t="shared" si="92"/>
        <v>1294.0685232907888</v>
      </c>
      <c r="CM78" s="24">
        <f t="shared" si="92"/>
        <v>1287.7666565166007</v>
      </c>
      <c r="CN78" s="24">
        <f t="shared" si="92"/>
        <v>1193.6008216519065</v>
      </c>
      <c r="CO78" s="24">
        <f t="shared" si="92"/>
        <v>1266.071783485304</v>
      </c>
      <c r="CP78" s="24">
        <f t="shared" si="92"/>
        <v>1228.6297979670342</v>
      </c>
      <c r="CQ78" s="24">
        <f t="shared" si="92"/>
        <v>1343.7332741763817</v>
      </c>
      <c r="CR78" s="25">
        <f t="shared" si="92"/>
        <v>1194.7871181006351</v>
      </c>
      <c r="CS78" s="25">
        <f t="shared" si="92"/>
        <v>1313.0006988122432</v>
      </c>
      <c r="CT78" s="25">
        <f t="shared" si="92"/>
        <v>1421.5484822332185</v>
      </c>
      <c r="CU78" s="25">
        <f t="shared" si="92"/>
        <v>1556.0983666936193</v>
      </c>
      <c r="CV78" s="25">
        <f t="shared" si="92"/>
        <v>1320.1986678183787</v>
      </c>
      <c r="CW78" s="25">
        <f t="shared" si="92"/>
        <v>1497.8329399071281</v>
      </c>
      <c r="CX78" s="25">
        <f t="shared" si="92"/>
        <v>1318.8112790287653</v>
      </c>
      <c r="CY78" s="25">
        <f>4*CY43/((CX72+CY72)/2/1000)</f>
        <v>1549.0414970355823</v>
      </c>
      <c r="CZ78" s="25">
        <f>4*CZ43/((CY72+CZ72)/2/1000)</f>
        <v>1601.5287047117599</v>
      </c>
      <c r="DA78" s="385"/>
    </row>
    <row r="79" spans="1:264">
      <c r="A79" s="6"/>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5"/>
      <c r="AD79" s="15"/>
      <c r="AE79" s="15"/>
      <c r="AF79" s="15"/>
      <c r="AG79" s="15"/>
      <c r="AH79" s="15"/>
      <c r="AI79" s="15"/>
      <c r="AJ79" s="15"/>
      <c r="AK79" s="4"/>
      <c r="AL79" s="15"/>
      <c r="AM79" s="15"/>
      <c r="AN79" s="15"/>
      <c r="AO79" s="15"/>
      <c r="AP79" s="15"/>
      <c r="AQ79" s="15"/>
      <c r="AR79" s="15"/>
      <c r="AS79" s="15"/>
      <c r="AT79" s="15"/>
      <c r="AU79" s="15"/>
      <c r="AV79" s="15"/>
      <c r="AW79" s="15"/>
      <c r="AX79" s="15"/>
      <c r="AY79" s="15"/>
      <c r="AZ79" s="15"/>
      <c r="BA79" s="15"/>
      <c r="BB79" s="15"/>
      <c r="BC79" s="15"/>
      <c r="BD79" s="15"/>
      <c r="BE79" s="15"/>
      <c r="BF79" s="14"/>
      <c r="BG79" s="14"/>
      <c r="BH79" s="14"/>
      <c r="BI79" s="4"/>
      <c r="BJ79" s="14"/>
      <c r="BK79" s="14"/>
      <c r="BL79" s="14"/>
      <c r="BM79" s="14"/>
      <c r="BN79" s="14"/>
      <c r="BO79" s="14"/>
      <c r="BP79" s="4"/>
      <c r="BQ79" s="14"/>
      <c r="BR79" s="4"/>
      <c r="BS79" s="14"/>
      <c r="BT79" s="14"/>
      <c r="BU79" s="14"/>
      <c r="BV79" s="14"/>
      <c r="BW79" s="15"/>
      <c r="BX79" s="15"/>
      <c r="BY79" s="15"/>
      <c r="BZ79" s="14"/>
      <c r="CA79" s="14"/>
      <c r="CB79" s="14"/>
      <c r="CC79" s="14"/>
      <c r="CD79" s="14"/>
      <c r="CE79" s="14"/>
      <c r="CF79" s="14"/>
      <c r="CG79" s="14"/>
      <c r="CH79" s="14"/>
      <c r="CI79" s="14"/>
      <c r="CJ79" s="14"/>
      <c r="CK79" s="14"/>
      <c r="CL79" s="14"/>
      <c r="CM79" s="14"/>
      <c r="CN79" s="14"/>
      <c r="CO79" s="14"/>
      <c r="CP79" s="14"/>
      <c r="CQ79" s="14"/>
      <c r="CR79" s="15"/>
      <c r="CS79" s="15"/>
      <c r="CT79" s="15"/>
      <c r="CU79" s="15"/>
      <c r="CV79" s="15"/>
      <c r="CW79" s="15"/>
      <c r="CX79" s="15"/>
      <c r="CY79" s="15"/>
      <c r="DA79" s="385"/>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row>
    <row r="80" spans="1:264">
      <c r="A80" s="134" t="s">
        <v>199</v>
      </c>
      <c r="B80" s="2"/>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5"/>
      <c r="AD80" s="15"/>
      <c r="AE80" s="15"/>
      <c r="AF80" s="15"/>
      <c r="AG80" s="15"/>
      <c r="AH80" s="15"/>
      <c r="AI80" s="15"/>
      <c r="AJ80" s="14"/>
      <c r="AK80" s="4"/>
      <c r="AL80" s="14"/>
      <c r="AM80" s="15"/>
      <c r="AN80" s="14"/>
      <c r="AO80" s="14"/>
      <c r="AP80" s="14"/>
      <c r="AQ80" s="14"/>
      <c r="AR80" s="14"/>
      <c r="AS80" s="4"/>
      <c r="AT80" s="15"/>
      <c r="AU80" s="15"/>
      <c r="AV80" s="14"/>
      <c r="AW80" s="14"/>
      <c r="AX80" s="14"/>
      <c r="AY80" s="14"/>
      <c r="AZ80" s="14"/>
      <c r="BA80" s="14"/>
      <c r="BB80" s="14"/>
      <c r="BC80" s="14"/>
      <c r="BD80" s="14"/>
      <c r="BE80" s="14"/>
      <c r="BF80" s="14"/>
      <c r="BG80" s="14"/>
      <c r="BH80" s="14"/>
      <c r="BI80" s="15"/>
      <c r="BJ80" s="14"/>
      <c r="BK80" s="14"/>
      <c r="BL80" s="14"/>
      <c r="BM80" s="14"/>
      <c r="BN80" s="14"/>
      <c r="BO80" s="14"/>
      <c r="BP80" s="4"/>
      <c r="BQ80" s="14"/>
      <c r="BR80" s="4"/>
      <c r="BS80" s="14"/>
      <c r="BT80" s="14"/>
      <c r="BU80" s="14"/>
      <c r="BV80" s="14"/>
      <c r="BW80" s="15"/>
      <c r="BX80" s="15"/>
      <c r="BY80" s="15"/>
      <c r="BZ80" s="14"/>
      <c r="CA80" s="14"/>
      <c r="CB80" s="14"/>
      <c r="CC80" s="14"/>
      <c r="CD80" s="14"/>
      <c r="CE80" s="14"/>
      <c r="CF80" s="14"/>
      <c r="CG80" s="14"/>
      <c r="CH80" s="14"/>
      <c r="CI80" s="14"/>
      <c r="CJ80" s="14"/>
      <c r="CK80" s="14"/>
      <c r="CL80" s="14"/>
      <c r="CM80" s="14"/>
      <c r="CN80" s="14"/>
      <c r="CO80" s="14"/>
      <c r="CP80" s="14"/>
      <c r="CQ80" s="14"/>
      <c r="CR80" s="15"/>
      <c r="CS80" s="15"/>
      <c r="CT80" s="15"/>
      <c r="CU80" s="15"/>
      <c r="CV80" s="15"/>
      <c r="CW80" s="15"/>
      <c r="CX80" s="15"/>
      <c r="CY80" s="15"/>
      <c r="DA80" s="385"/>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row>
    <row r="81" spans="1:264">
      <c r="A81" s="23" t="s">
        <v>161</v>
      </c>
      <c r="B81" s="228"/>
      <c r="C81" s="24" t="s">
        <v>49</v>
      </c>
      <c r="D81" s="24" t="s">
        <v>49</v>
      </c>
      <c r="E81" s="24" t="s">
        <v>49</v>
      </c>
      <c r="F81" s="24" t="s">
        <v>49</v>
      </c>
      <c r="G81" s="24" t="s">
        <v>49</v>
      </c>
      <c r="H81" s="24" t="s">
        <v>49</v>
      </c>
      <c r="I81" s="24" t="s">
        <v>49</v>
      </c>
      <c r="J81" s="24" t="s">
        <v>49</v>
      </c>
      <c r="K81" s="24" t="s">
        <v>49</v>
      </c>
      <c r="L81" s="24" t="s">
        <v>49</v>
      </c>
      <c r="M81" s="24" t="s">
        <v>49</v>
      </c>
      <c r="N81" s="24" t="s">
        <v>49</v>
      </c>
      <c r="O81" s="24" t="s">
        <v>49</v>
      </c>
      <c r="P81" s="24" t="s">
        <v>49</v>
      </c>
      <c r="Q81" s="24" t="s">
        <v>49</v>
      </c>
      <c r="R81" s="24" t="s">
        <v>49</v>
      </c>
      <c r="S81" s="24" t="s">
        <v>49</v>
      </c>
      <c r="T81" s="24" t="s">
        <v>49</v>
      </c>
      <c r="U81" s="24" t="s">
        <v>49</v>
      </c>
      <c r="V81" s="24" t="s">
        <v>49</v>
      </c>
      <c r="W81" s="24" t="s">
        <v>49</v>
      </c>
      <c r="X81" s="24" t="s">
        <v>49</v>
      </c>
      <c r="Y81" s="24" t="s">
        <v>49</v>
      </c>
      <c r="Z81" s="24" t="s">
        <v>49</v>
      </c>
      <c r="AA81" s="24" t="s">
        <v>49</v>
      </c>
      <c r="AB81" s="24" t="s">
        <v>49</v>
      </c>
      <c r="AC81" s="25" t="s">
        <v>49</v>
      </c>
      <c r="AD81" s="25" t="s">
        <v>49</v>
      </c>
      <c r="AE81" s="25" t="s">
        <v>49</v>
      </c>
      <c r="AF81" s="25" t="s">
        <v>49</v>
      </c>
      <c r="AG81" s="25" t="s">
        <v>49</v>
      </c>
      <c r="AH81" s="25" t="s">
        <v>49</v>
      </c>
      <c r="AI81" s="25" t="s">
        <v>49</v>
      </c>
      <c r="AJ81" s="24" t="s">
        <v>49</v>
      </c>
      <c r="AK81" s="25" t="s">
        <v>49</v>
      </c>
      <c r="AL81" s="24" t="s">
        <v>49</v>
      </c>
      <c r="AM81" s="25" t="s">
        <v>49</v>
      </c>
      <c r="AN81" s="24" t="s">
        <v>49</v>
      </c>
      <c r="AO81" s="24" t="s">
        <v>49</v>
      </c>
      <c r="AP81" s="24" t="s">
        <v>49</v>
      </c>
      <c r="AQ81" s="24" t="s">
        <v>49</v>
      </c>
      <c r="AR81" s="24" t="s">
        <v>49</v>
      </c>
      <c r="AS81" s="229" t="s">
        <v>49</v>
      </c>
      <c r="AT81" s="25" t="s">
        <v>49</v>
      </c>
      <c r="AU81" s="25" t="s">
        <v>49</v>
      </c>
      <c r="AV81" s="24" t="s">
        <v>49</v>
      </c>
      <c r="AW81" s="24" t="s">
        <v>49</v>
      </c>
      <c r="AX81" s="24" t="s">
        <v>49</v>
      </c>
      <c r="AY81" s="24" t="s">
        <v>49</v>
      </c>
      <c r="AZ81" s="24" t="s">
        <v>49</v>
      </c>
      <c r="BA81" s="24" t="s">
        <v>49</v>
      </c>
      <c r="BB81" s="24" t="s">
        <v>49</v>
      </c>
      <c r="BC81" s="24" t="s">
        <v>49</v>
      </c>
      <c r="BD81" s="24" t="s">
        <v>49</v>
      </c>
      <c r="BE81" s="24" t="s">
        <v>49</v>
      </c>
      <c r="BF81" s="24" t="s">
        <v>49</v>
      </c>
      <c r="BG81" s="24">
        <v>7939.7</v>
      </c>
      <c r="BH81" s="24">
        <v>4022</v>
      </c>
      <c r="BI81" s="25">
        <v>4154</v>
      </c>
      <c r="BJ81" s="24">
        <v>4123</v>
      </c>
      <c r="BK81" s="24">
        <v>4525</v>
      </c>
      <c r="BL81" s="24">
        <v>4958.2</v>
      </c>
      <c r="BM81" s="24">
        <v>5102</v>
      </c>
      <c r="BN81" s="24">
        <v>5457.9830662599989</v>
      </c>
      <c r="BO81" s="24">
        <v>7910.481252979991</v>
      </c>
      <c r="BP81" s="229">
        <v>7206.4285610899933</v>
      </c>
      <c r="BQ81" s="24">
        <v>5353.7595602800056</v>
      </c>
      <c r="BR81" s="229">
        <v>6601.4229058099918</v>
      </c>
      <c r="BS81" s="24">
        <v>7073.0152325099989</v>
      </c>
      <c r="BT81" s="24">
        <v>5121.0328322200148</v>
      </c>
      <c r="BU81" s="24">
        <v>7179.5046112499977</v>
      </c>
      <c r="BV81" s="24">
        <v>6881.4409721222519</v>
      </c>
      <c r="BW81" s="25">
        <v>7298.7897590299926</v>
      </c>
      <c r="BX81" s="25">
        <v>7188.4541603099879</v>
      </c>
      <c r="BY81" s="25">
        <v>8627.7539306400067</v>
      </c>
      <c r="BZ81" s="24">
        <v>7966.8103195600088</v>
      </c>
      <c r="CA81" s="24">
        <v>19331.539346580033</v>
      </c>
      <c r="CB81" s="24">
        <v>13061.571032170006</v>
      </c>
      <c r="CC81" s="24">
        <v>13747.495642960017</v>
      </c>
      <c r="CD81" s="24">
        <v>17513.917525590001</v>
      </c>
      <c r="CE81" s="24">
        <v>28517.78427321999</v>
      </c>
      <c r="CF81" s="24">
        <v>18113.585649739976</v>
      </c>
      <c r="CG81" s="24">
        <v>16283.418950009978</v>
      </c>
      <c r="CH81" s="24">
        <v>18620.807252940031</v>
      </c>
      <c r="CI81" s="24">
        <v>15749.908884979905</v>
      </c>
      <c r="CJ81" s="24">
        <v>9506.0144742449775</v>
      </c>
      <c r="CK81" s="24">
        <v>8071.4120041407177</v>
      </c>
      <c r="CL81" s="24">
        <v>1942.9677239010873</v>
      </c>
      <c r="CM81" s="24">
        <v>13339.913343055425</v>
      </c>
      <c r="CN81" s="24">
        <v>17229.962626402532</v>
      </c>
      <c r="CO81" s="24">
        <v>19149.644042100001</v>
      </c>
      <c r="CP81" s="24">
        <v>16171.221354685515</v>
      </c>
      <c r="CQ81" s="24">
        <v>19600.321395264542</v>
      </c>
      <c r="CR81" s="25">
        <v>17489.724029494508</v>
      </c>
      <c r="CS81" s="25">
        <v>20204.44475531378</v>
      </c>
      <c r="CT81" s="25">
        <v>20190.247501182665</v>
      </c>
      <c r="CU81" s="25">
        <v>17407.285137565188</v>
      </c>
      <c r="CV81" s="25">
        <v>12252.054368280522</v>
      </c>
      <c r="CW81" s="25">
        <v>12993.35016846745</v>
      </c>
      <c r="CX81" s="25">
        <v>6830.9766943015347</v>
      </c>
      <c r="CY81" s="25">
        <v>13599.009303291383</v>
      </c>
      <c r="CZ81" s="25">
        <v>18393.509952158707</v>
      </c>
      <c r="DA81" s="385"/>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row>
    <row r="82" spans="1:264">
      <c r="A82" s="23" t="s">
        <v>162</v>
      </c>
      <c r="B82" s="2"/>
      <c r="C82" s="167" t="s">
        <v>49</v>
      </c>
      <c r="D82" s="24" t="s">
        <v>49</v>
      </c>
      <c r="E82" s="24" t="s">
        <v>49</v>
      </c>
      <c r="F82" s="24" t="s">
        <v>49</v>
      </c>
      <c r="G82" s="24" t="s">
        <v>49</v>
      </c>
      <c r="H82" s="24" t="s">
        <v>49</v>
      </c>
      <c r="I82" s="24" t="s">
        <v>49</v>
      </c>
      <c r="J82" s="24" t="s">
        <v>49</v>
      </c>
      <c r="K82" s="24" t="s">
        <v>49</v>
      </c>
      <c r="L82" s="24" t="s">
        <v>49</v>
      </c>
      <c r="M82" s="24" t="s">
        <v>49</v>
      </c>
      <c r="N82" s="24" t="s">
        <v>49</v>
      </c>
      <c r="O82" s="24" t="s">
        <v>49</v>
      </c>
      <c r="P82" s="24" t="s">
        <v>49</v>
      </c>
      <c r="Q82" s="24" t="s">
        <v>49</v>
      </c>
      <c r="R82" s="24" t="s">
        <v>49</v>
      </c>
      <c r="S82" s="24" t="s">
        <v>49</v>
      </c>
      <c r="T82" s="24" t="s">
        <v>49</v>
      </c>
      <c r="U82" s="24" t="s">
        <v>49</v>
      </c>
      <c r="V82" s="24" t="s">
        <v>49</v>
      </c>
      <c r="W82" s="24" t="s">
        <v>49</v>
      </c>
      <c r="X82" s="24" t="s">
        <v>49</v>
      </c>
      <c r="Y82" s="24" t="s">
        <v>49</v>
      </c>
      <c r="Z82" s="24" t="s">
        <v>49</v>
      </c>
      <c r="AA82" s="24" t="s">
        <v>49</v>
      </c>
      <c r="AB82" s="24" t="s">
        <v>49</v>
      </c>
      <c r="AC82" s="24" t="s">
        <v>49</v>
      </c>
      <c r="AD82" s="24" t="s">
        <v>49</v>
      </c>
      <c r="AE82" s="24" t="s">
        <v>49</v>
      </c>
      <c r="AF82" s="24" t="s">
        <v>49</v>
      </c>
      <c r="AG82" s="24" t="s">
        <v>49</v>
      </c>
      <c r="AH82" s="24" t="s">
        <v>49</v>
      </c>
      <c r="AI82" s="24" t="s">
        <v>49</v>
      </c>
      <c r="AJ82" s="24" t="s">
        <v>49</v>
      </c>
      <c r="AK82" s="24" t="s">
        <v>49</v>
      </c>
      <c r="AL82" s="24" t="s">
        <v>49</v>
      </c>
      <c r="AM82" s="24" t="s">
        <v>49</v>
      </c>
      <c r="AN82" s="24" t="s">
        <v>49</v>
      </c>
      <c r="AO82" s="24" t="s">
        <v>49</v>
      </c>
      <c r="AP82" s="24" t="s">
        <v>49</v>
      </c>
      <c r="AQ82" s="24" t="s">
        <v>49</v>
      </c>
      <c r="AR82" s="24" t="s">
        <v>49</v>
      </c>
      <c r="AS82" s="24" t="s">
        <v>49</v>
      </c>
      <c r="AT82" s="24" t="s">
        <v>49</v>
      </c>
      <c r="AU82" s="24" t="s">
        <v>49</v>
      </c>
      <c r="AV82" s="24" t="s">
        <v>49</v>
      </c>
      <c r="AW82" s="24" t="s">
        <v>49</v>
      </c>
      <c r="AX82" s="24" t="s">
        <v>49</v>
      </c>
      <c r="AY82" s="24" t="s">
        <v>49</v>
      </c>
      <c r="AZ82" s="24" t="s">
        <v>49</v>
      </c>
      <c r="BA82" s="24" t="s">
        <v>49</v>
      </c>
      <c r="BB82" s="24" t="s">
        <v>49</v>
      </c>
      <c r="BC82" s="24" t="s">
        <v>49</v>
      </c>
      <c r="BD82" s="24" t="s">
        <v>49</v>
      </c>
      <c r="BE82" s="24" t="s">
        <v>49</v>
      </c>
      <c r="BF82" s="24" t="s">
        <v>49</v>
      </c>
      <c r="BG82" s="24">
        <v>1945.3</v>
      </c>
      <c r="BH82" s="24">
        <v>324</v>
      </c>
      <c r="BI82" s="229">
        <v>694</v>
      </c>
      <c r="BJ82" s="24">
        <v>1359</v>
      </c>
      <c r="BK82" s="24">
        <v>322</v>
      </c>
      <c r="BL82" s="24">
        <v>4344.8</v>
      </c>
      <c r="BM82" s="24">
        <v>743</v>
      </c>
      <c r="BN82" s="24">
        <v>617.70146507999539</v>
      </c>
      <c r="BO82" s="24">
        <v>591.90536028000236</v>
      </c>
      <c r="BP82" s="229">
        <v>975.15754036999829</v>
      </c>
      <c r="BQ82" s="24">
        <v>379.1225933300023</v>
      </c>
      <c r="BR82" s="229">
        <v>-2880.7412556099889</v>
      </c>
      <c r="BS82" s="24">
        <v>727.7579353399982</v>
      </c>
      <c r="BT82" s="24">
        <v>-289.48889455001068</v>
      </c>
      <c r="BU82" s="24">
        <v>766.06802648000121</v>
      </c>
      <c r="BV82" s="24">
        <v>-478.94586431000141</v>
      </c>
      <c r="BW82" s="25">
        <v>271.91807034000215</v>
      </c>
      <c r="BX82" s="25">
        <v>1094.6512279400024</v>
      </c>
      <c r="BY82" s="25">
        <v>1285.1164688700082</v>
      </c>
      <c r="BZ82" s="24">
        <v>-948.38430529999778</v>
      </c>
      <c r="CA82" s="24">
        <v>2505.4537160399723</v>
      </c>
      <c r="CB82" s="24">
        <v>6229.9764997300026</v>
      </c>
      <c r="CC82" s="24">
        <v>2130.4960298799824</v>
      </c>
      <c r="CD82" s="24">
        <v>1177.1605823500099</v>
      </c>
      <c r="CE82" s="24">
        <v>1846.9344080899828</v>
      </c>
      <c r="CF82" s="24">
        <v>4795.5980384900013</v>
      </c>
      <c r="CG82" s="24">
        <v>2071.9519453000039</v>
      </c>
      <c r="CH82" s="24">
        <v>-542.96158756001</v>
      </c>
      <c r="CI82" s="24">
        <v>431.61248203999202</v>
      </c>
      <c r="CJ82" s="24">
        <v>-1101.8663843374129</v>
      </c>
      <c r="CK82" s="24">
        <v>-2152.5776244008512</v>
      </c>
      <c r="CL82" s="24">
        <v>-8640.0768267803487</v>
      </c>
      <c r="CM82" s="24">
        <v>2837.6523964975931</v>
      </c>
      <c r="CN82" s="24">
        <v>-1375.6335192735301</v>
      </c>
      <c r="CO82" s="24">
        <v>1799.4861427261401</v>
      </c>
      <c r="CP82" s="24">
        <v>1509.1013056890167</v>
      </c>
      <c r="CQ82" s="24">
        <v>2026.956146906663</v>
      </c>
      <c r="CR82" s="25">
        <v>-127.45500652921621</v>
      </c>
      <c r="CS82" s="25">
        <v>1077.9997533199999</v>
      </c>
      <c r="CT82" s="25">
        <v>4572.7035340000002</v>
      </c>
      <c r="CU82" s="25">
        <v>3847.2197994551698</v>
      </c>
      <c r="CV82" s="25">
        <v>-627.55414160056898</v>
      </c>
      <c r="CW82" s="25">
        <v>1959.770791611385</v>
      </c>
      <c r="CX82" s="25">
        <v>159.66836975427668</v>
      </c>
      <c r="CY82" s="25">
        <v>2384.8892002585271</v>
      </c>
      <c r="CZ82" s="25">
        <v>539.42938637396674</v>
      </c>
      <c r="DA82" s="385"/>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row>
    <row r="83" spans="1:264">
      <c r="A83" s="23" t="s">
        <v>163</v>
      </c>
      <c r="B83" s="2"/>
      <c r="C83" s="167" t="s">
        <v>49</v>
      </c>
      <c r="D83" s="24" t="s">
        <v>49</v>
      </c>
      <c r="E83" s="24" t="s">
        <v>49</v>
      </c>
      <c r="F83" s="24" t="s">
        <v>49</v>
      </c>
      <c r="G83" s="24" t="s">
        <v>49</v>
      </c>
      <c r="H83" s="24" t="s">
        <v>49</v>
      </c>
      <c r="I83" s="24" t="s">
        <v>49</v>
      </c>
      <c r="J83" s="24" t="s">
        <v>49</v>
      </c>
      <c r="K83" s="24" t="s">
        <v>49</v>
      </c>
      <c r="L83" s="24" t="s">
        <v>49</v>
      </c>
      <c r="M83" s="24" t="s">
        <v>49</v>
      </c>
      <c r="N83" s="24" t="s">
        <v>49</v>
      </c>
      <c r="O83" s="24" t="s">
        <v>49</v>
      </c>
      <c r="P83" s="24" t="s">
        <v>49</v>
      </c>
      <c r="Q83" s="24" t="s">
        <v>49</v>
      </c>
      <c r="R83" s="24" t="s">
        <v>49</v>
      </c>
      <c r="S83" s="24" t="s">
        <v>49</v>
      </c>
      <c r="T83" s="24" t="s">
        <v>49</v>
      </c>
      <c r="U83" s="24" t="s">
        <v>49</v>
      </c>
      <c r="V83" s="24" t="s">
        <v>49</v>
      </c>
      <c r="W83" s="24" t="s">
        <v>49</v>
      </c>
      <c r="X83" s="24" t="s">
        <v>49</v>
      </c>
      <c r="Y83" s="24" t="s">
        <v>49</v>
      </c>
      <c r="Z83" s="24" t="s">
        <v>49</v>
      </c>
      <c r="AA83" s="24" t="s">
        <v>49</v>
      </c>
      <c r="AB83" s="24" t="s">
        <v>49</v>
      </c>
      <c r="AC83" s="24" t="s">
        <v>49</v>
      </c>
      <c r="AD83" s="24" t="s">
        <v>49</v>
      </c>
      <c r="AE83" s="24" t="s">
        <v>49</v>
      </c>
      <c r="AF83" s="24" t="s">
        <v>49</v>
      </c>
      <c r="AG83" s="24" t="s">
        <v>49</v>
      </c>
      <c r="AH83" s="24" t="s">
        <v>49</v>
      </c>
      <c r="AI83" s="24" t="s">
        <v>49</v>
      </c>
      <c r="AJ83" s="24" t="s">
        <v>49</v>
      </c>
      <c r="AK83" s="24" t="s">
        <v>49</v>
      </c>
      <c r="AL83" s="24" t="s">
        <v>49</v>
      </c>
      <c r="AM83" s="24" t="s">
        <v>49</v>
      </c>
      <c r="AN83" s="24" t="s">
        <v>49</v>
      </c>
      <c r="AO83" s="24" t="s">
        <v>49</v>
      </c>
      <c r="AP83" s="24" t="s">
        <v>49</v>
      </c>
      <c r="AQ83" s="24" t="s">
        <v>49</v>
      </c>
      <c r="AR83" s="24" t="s">
        <v>49</v>
      </c>
      <c r="AS83" s="24" t="s">
        <v>49</v>
      </c>
      <c r="AT83" s="24" t="s">
        <v>49</v>
      </c>
      <c r="AU83" s="24" t="s">
        <v>49</v>
      </c>
      <c r="AV83" s="24" t="s">
        <v>49</v>
      </c>
      <c r="AW83" s="24" t="s">
        <v>49</v>
      </c>
      <c r="AX83" s="24" t="s">
        <v>49</v>
      </c>
      <c r="AY83" s="24" t="s">
        <v>49</v>
      </c>
      <c r="AZ83" s="24" t="s">
        <v>49</v>
      </c>
      <c r="BA83" s="24" t="s">
        <v>49</v>
      </c>
      <c r="BB83" s="24" t="s">
        <v>49</v>
      </c>
      <c r="BC83" s="24" t="s">
        <v>49</v>
      </c>
      <c r="BD83" s="24" t="s">
        <v>49</v>
      </c>
      <c r="BE83" s="24" t="s">
        <v>49</v>
      </c>
      <c r="BF83" s="24" t="s">
        <v>49</v>
      </c>
      <c r="BG83" s="24">
        <v>133</v>
      </c>
      <c r="BH83" s="24">
        <v>26</v>
      </c>
      <c r="BI83" s="229">
        <v>160</v>
      </c>
      <c r="BJ83" s="24">
        <v>308</v>
      </c>
      <c r="BK83" s="24">
        <v>108</v>
      </c>
      <c r="BL83" s="24">
        <v>128</v>
      </c>
      <c r="BM83" s="24">
        <v>77</v>
      </c>
      <c r="BN83" s="24">
        <v>138.16671528000077</v>
      </c>
      <c r="BO83" s="24">
        <v>118.94651649000014</v>
      </c>
      <c r="BP83" s="229">
        <v>528.93706666000014</v>
      </c>
      <c r="BQ83" s="24">
        <v>166.42519941000012</v>
      </c>
      <c r="BR83" s="229">
        <v>-171.61604328000061</v>
      </c>
      <c r="BS83" s="24">
        <v>163.22551284999992</v>
      </c>
      <c r="BT83" s="24">
        <v>12.840283020000996</v>
      </c>
      <c r="BU83" s="24">
        <v>433.51136703000032</v>
      </c>
      <c r="BV83" s="24">
        <v>-39.550169870000076</v>
      </c>
      <c r="BW83" s="25">
        <v>-1.2842397299994133</v>
      </c>
      <c r="BX83" s="25">
        <v>-15.522343329999558</v>
      </c>
      <c r="BY83" s="25">
        <v>26.675938240000448</v>
      </c>
      <c r="BZ83" s="24">
        <v>-203.27792310999948</v>
      </c>
      <c r="CA83" s="24">
        <v>48.52343778999775</v>
      </c>
      <c r="CB83" s="24">
        <v>87.043512589999736</v>
      </c>
      <c r="CC83" s="24">
        <v>444.51828604000065</v>
      </c>
      <c r="CD83" s="24">
        <v>-18.602731850001199</v>
      </c>
      <c r="CE83" s="24">
        <v>180.09631457000171</v>
      </c>
      <c r="CF83" s="24">
        <v>34.612049869998991</v>
      </c>
      <c r="CG83" s="24">
        <v>92.90199836999966</v>
      </c>
      <c r="CH83" s="24">
        <v>-201.803208299999</v>
      </c>
      <c r="CI83" s="24">
        <v>387.62750723000079</v>
      </c>
      <c r="CJ83" s="24">
        <v>-0.88640764000000871</v>
      </c>
      <c r="CK83" s="24">
        <v>114.64718844645699</v>
      </c>
      <c r="CL83" s="24">
        <v>-750.38641566585204</v>
      </c>
      <c r="CM83" s="24">
        <v>838.61419631778801</v>
      </c>
      <c r="CN83" s="24">
        <v>220.39007318175999</v>
      </c>
      <c r="CO83" s="24">
        <v>215.47838053513999</v>
      </c>
      <c r="CP83" s="24">
        <v>390.1797923890901</v>
      </c>
      <c r="CQ83" s="24">
        <v>363.80902234239693</v>
      </c>
      <c r="CR83" s="25">
        <v>-196.27723087310221</v>
      </c>
      <c r="CS83" s="25">
        <v>742.53913599999998</v>
      </c>
      <c r="CT83" s="25">
        <v>-115.644615</v>
      </c>
      <c r="CU83" s="25">
        <v>1106.6610402992089</v>
      </c>
      <c r="CV83" s="25">
        <v>-690.62778797164583</v>
      </c>
      <c r="CW83" s="25">
        <v>-551.964319573583</v>
      </c>
      <c r="CX83" s="25">
        <v>-653.20081199280003</v>
      </c>
      <c r="CY83" s="25">
        <v>482.44255556680298</v>
      </c>
      <c r="CZ83" s="25">
        <v>-37.96878628628734</v>
      </c>
      <c r="DA83" s="385"/>
    </row>
    <row r="84" spans="1:264" s="185" customFormat="1">
      <c r="A84" s="182" t="s">
        <v>200</v>
      </c>
      <c r="B84" s="272"/>
      <c r="C84" s="28" t="s">
        <v>34</v>
      </c>
      <c r="D84" s="28" t="s">
        <v>34</v>
      </c>
      <c r="E84" s="28" t="s">
        <v>34</v>
      </c>
      <c r="F84" s="28" t="s">
        <v>34</v>
      </c>
      <c r="G84" s="28" t="s">
        <v>34</v>
      </c>
      <c r="H84" s="28" t="s">
        <v>34</v>
      </c>
      <c r="I84" s="28" t="s">
        <v>34</v>
      </c>
      <c r="J84" s="28" t="s">
        <v>34</v>
      </c>
      <c r="K84" s="28">
        <v>362.56</v>
      </c>
      <c r="L84" s="28">
        <v>163.858</v>
      </c>
      <c r="M84" s="28">
        <v>467.76600000000002</v>
      </c>
      <c r="N84" s="28">
        <v>663.51800000000003</v>
      </c>
      <c r="O84" s="28">
        <v>1194.712</v>
      </c>
      <c r="P84" s="28">
        <v>548.32799999999997</v>
      </c>
      <c r="Q84" s="28">
        <v>356.17700000000002</v>
      </c>
      <c r="R84" s="28">
        <v>1195.723</v>
      </c>
      <c r="S84" s="28">
        <v>1541.278</v>
      </c>
      <c r="T84" s="28">
        <v>802.87300000000005</v>
      </c>
      <c r="U84" s="28">
        <v>1255.0429999999999</v>
      </c>
      <c r="V84" s="28">
        <v>2060.7420000000002</v>
      </c>
      <c r="W84" s="28">
        <v>2367.7689999999998</v>
      </c>
      <c r="X84" s="28">
        <v>1631.527</v>
      </c>
      <c r="Y84" s="28">
        <v>537.36599999999999</v>
      </c>
      <c r="Z84" s="28">
        <v>1495.5050000000001</v>
      </c>
      <c r="AA84" s="28">
        <v>1759.519</v>
      </c>
      <c r="AB84" s="28">
        <v>1084.5630000000001</v>
      </c>
      <c r="AC84" s="28">
        <v>1223.5999999999999</v>
      </c>
      <c r="AD84" s="28">
        <v>935.5</v>
      </c>
      <c r="AE84" s="28">
        <v>2789</v>
      </c>
      <c r="AF84" s="28">
        <v>1424</v>
      </c>
      <c r="AG84" s="28">
        <v>647</v>
      </c>
      <c r="AH84" s="28">
        <v>1901</v>
      </c>
      <c r="AI84" s="28">
        <v>1999</v>
      </c>
      <c r="AJ84" s="28">
        <v>2497</v>
      </c>
      <c r="AK84" s="28">
        <v>2883</v>
      </c>
      <c r="AL84" s="28">
        <v>2567</v>
      </c>
      <c r="AM84" s="28">
        <v>4421</v>
      </c>
      <c r="AN84" s="28">
        <v>2641</v>
      </c>
      <c r="AO84" s="28">
        <v>1370</v>
      </c>
      <c r="AP84" s="28">
        <v>1134</v>
      </c>
      <c r="AQ84" s="28">
        <v>4062</v>
      </c>
      <c r="AR84" s="28">
        <v>727</v>
      </c>
      <c r="AS84" s="28">
        <v>1548</v>
      </c>
      <c r="AT84" s="28">
        <v>121</v>
      </c>
      <c r="AU84" s="28">
        <v>1911</v>
      </c>
      <c r="AV84" s="28">
        <v>1075</v>
      </c>
      <c r="AW84" s="28">
        <v>971</v>
      </c>
      <c r="AX84" s="28">
        <v>1418</v>
      </c>
      <c r="AY84" s="28">
        <v>3287</v>
      </c>
      <c r="AZ84" s="28">
        <v>2861</v>
      </c>
      <c r="BA84" s="28">
        <v>2263</v>
      </c>
      <c r="BB84" s="28">
        <v>2487</v>
      </c>
      <c r="BC84" s="28">
        <v>5522</v>
      </c>
      <c r="BD84" s="28">
        <v>4040</v>
      </c>
      <c r="BE84" s="28">
        <v>4561</v>
      </c>
      <c r="BF84" s="28">
        <v>5939</v>
      </c>
      <c r="BG84" s="28">
        <v>10018</v>
      </c>
      <c r="BH84" s="28">
        <v>4372</v>
      </c>
      <c r="BI84" s="28">
        <v>5008</v>
      </c>
      <c r="BJ84" s="28">
        <v>5790</v>
      </c>
      <c r="BK84" s="28">
        <v>4955</v>
      </c>
      <c r="BL84" s="28">
        <v>9431</v>
      </c>
      <c r="BM84" s="28">
        <v>5922</v>
      </c>
      <c r="BN84" s="28">
        <v>6214</v>
      </c>
      <c r="BO84" s="28">
        <v>8621.3331297499935</v>
      </c>
      <c r="BP84" s="28">
        <v>8710.5231681199912</v>
      </c>
      <c r="BQ84" s="28">
        <v>5899.3073530200081</v>
      </c>
      <c r="BR84" s="28">
        <v>3549.0656069200027</v>
      </c>
      <c r="BS84" s="28">
        <v>7964</v>
      </c>
      <c r="BT84" s="28">
        <v>4844</v>
      </c>
      <c r="BU84" s="28">
        <v>8379.0840047599995</v>
      </c>
      <c r="BV84" s="28">
        <v>6362.9449379422513</v>
      </c>
      <c r="BW84" s="232">
        <v>7569.423589639995</v>
      </c>
      <c r="BX84" s="232">
        <v>8268</v>
      </c>
      <c r="BY84" s="232">
        <v>9939.5463377500146</v>
      </c>
      <c r="BZ84" s="28">
        <v>6815.1480911500112</v>
      </c>
      <c r="CA84" s="28">
        <v>21885.516500410002</v>
      </c>
      <c r="CB84" s="28">
        <v>19378.591044490007</v>
      </c>
      <c r="CC84" s="28">
        <v>16329.47645246</v>
      </c>
      <c r="CD84" s="28">
        <v>18672.475376089998</v>
      </c>
      <c r="CE84" s="28">
        <v>30544.814995879973</v>
      </c>
      <c r="CF84" s="28">
        <v>22943.795738099976</v>
      </c>
      <c r="CG84" s="28">
        <v>18448.272893679979</v>
      </c>
      <c r="CH84" s="28">
        <v>17876.042457080024</v>
      </c>
      <c r="CI84" s="28">
        <v>16569.148874249899</v>
      </c>
      <c r="CJ84" s="28">
        <v>8403.2616822675645</v>
      </c>
      <c r="CK84" s="28">
        <v>6033.4815681863238</v>
      </c>
      <c r="CL84" s="28">
        <v>-7447.4955185451145</v>
      </c>
      <c r="CM84" s="28">
        <v>17016.179935870809</v>
      </c>
      <c r="CN84" s="28">
        <v>16074.719180310763</v>
      </c>
      <c r="CO84" s="28">
        <v>21164.608564999999</v>
      </c>
      <c r="CP84" s="28">
        <v>18070.502452763623</v>
      </c>
      <c r="CQ84" s="28">
        <v>21991.086564513604</v>
      </c>
      <c r="CR84" s="232">
        <v>17165.991792092187</v>
      </c>
      <c r="CS84" s="232">
        <v>22024.983644633779</v>
      </c>
      <c r="CT84" s="232">
        <v>24647.306420182664</v>
      </c>
      <c r="CU84" s="232">
        <v>22361.165977319564</v>
      </c>
      <c r="CV84" s="232">
        <v>10933.872438708306</v>
      </c>
      <c r="CW84" s="232">
        <v>14401.156640505254</v>
      </c>
      <c r="CX84" s="232">
        <v>6337.4442520630109</v>
      </c>
      <c r="CY84" s="232">
        <v>16466.341059116712</v>
      </c>
      <c r="CZ84" s="232">
        <v>18894.970552246385</v>
      </c>
      <c r="DA84" s="385"/>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row>
    <row r="85" spans="1:264">
      <c r="A85" s="64"/>
      <c r="B85" s="273"/>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5"/>
      <c r="AD85" s="15"/>
      <c r="AE85" s="15"/>
      <c r="AF85" s="15"/>
      <c r="AG85" s="15"/>
      <c r="AH85" s="15"/>
      <c r="AI85" s="15"/>
      <c r="AJ85" s="14"/>
      <c r="AK85" s="4"/>
      <c r="AL85" s="14"/>
      <c r="AM85" s="15"/>
      <c r="AN85" s="14"/>
      <c r="AO85" s="14"/>
      <c r="AP85" s="14"/>
      <c r="AQ85" s="14"/>
      <c r="AR85" s="14"/>
      <c r="AS85" s="4"/>
      <c r="AT85" s="15"/>
      <c r="AU85" s="15"/>
      <c r="AV85" s="14"/>
      <c r="AW85" s="14"/>
      <c r="AX85" s="14"/>
      <c r="AY85" s="14"/>
      <c r="AZ85" s="14"/>
      <c r="BA85" s="14"/>
      <c r="BB85" s="14"/>
      <c r="BC85" s="14"/>
      <c r="BD85" s="14"/>
      <c r="BE85" s="14"/>
      <c r="BF85" s="14"/>
      <c r="BG85" s="14"/>
      <c r="BH85" s="14"/>
      <c r="BI85" s="15"/>
      <c r="BJ85" s="14"/>
      <c r="BK85" s="14"/>
      <c r="BL85" s="14"/>
      <c r="BM85" s="14"/>
      <c r="BN85" s="14"/>
      <c r="BO85" s="14"/>
      <c r="BP85" s="4"/>
      <c r="BQ85" s="14"/>
      <c r="BR85" s="14"/>
      <c r="BS85" s="14"/>
      <c r="BT85" s="14"/>
      <c r="BU85" s="14"/>
      <c r="BV85" s="14"/>
      <c r="BW85" s="15"/>
      <c r="BX85" s="15"/>
      <c r="BY85" s="15"/>
      <c r="BZ85" s="14"/>
      <c r="CA85" s="14"/>
      <c r="CB85" s="14"/>
      <c r="CC85" s="14"/>
      <c r="CD85" s="14"/>
      <c r="CE85" s="14"/>
      <c r="CF85" s="14"/>
      <c r="CG85" s="14"/>
      <c r="CH85" s="14"/>
      <c r="CI85" s="14"/>
      <c r="CJ85" s="14"/>
      <c r="CK85" s="14"/>
      <c r="CL85" s="14"/>
      <c r="CM85" s="14"/>
      <c r="CN85" s="14"/>
      <c r="CO85" s="14"/>
      <c r="CP85" s="14"/>
      <c r="CQ85" s="14"/>
      <c r="CR85" s="15"/>
      <c r="CS85" s="15"/>
      <c r="CT85" s="15"/>
      <c r="CU85" s="15"/>
      <c r="CV85" s="15"/>
      <c r="CW85" s="15"/>
      <c r="CX85" s="15"/>
      <c r="CY85" s="15"/>
      <c r="DA85" s="385"/>
    </row>
    <row r="86" spans="1:264">
      <c r="A86" s="134" t="s">
        <v>151</v>
      </c>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5"/>
      <c r="AD86" s="15"/>
      <c r="AE86" s="15"/>
      <c r="AF86" s="15"/>
      <c r="AG86" s="15"/>
      <c r="AH86" s="15"/>
      <c r="AI86" s="15"/>
      <c r="AJ86" s="14"/>
      <c r="AK86" s="4"/>
      <c r="AL86" s="14"/>
      <c r="AM86" s="15"/>
      <c r="AN86" s="14"/>
      <c r="AO86" s="14"/>
      <c r="AP86" s="15"/>
      <c r="AQ86" s="14"/>
      <c r="AR86" s="14"/>
      <c r="AS86" s="14"/>
      <c r="AT86" s="14"/>
      <c r="AU86" s="15"/>
      <c r="AV86" s="15"/>
      <c r="AW86" s="15"/>
      <c r="AX86" s="15"/>
      <c r="AY86" s="14"/>
      <c r="AZ86" s="14"/>
      <c r="BA86" s="14"/>
      <c r="BB86" s="14"/>
      <c r="BC86" s="14"/>
      <c r="BD86" s="14"/>
      <c r="BE86" s="14"/>
      <c r="BF86" s="14"/>
      <c r="BG86" s="14"/>
      <c r="BH86" s="14"/>
      <c r="BI86" s="15"/>
      <c r="BJ86" s="14"/>
      <c r="BK86" s="14"/>
      <c r="BL86" s="14"/>
      <c r="BM86" s="14"/>
      <c r="BN86" s="14"/>
      <c r="BO86" s="14"/>
      <c r="BP86" s="4"/>
      <c r="BQ86" s="14"/>
      <c r="BR86" s="4"/>
      <c r="BS86" s="14"/>
      <c r="BT86" s="14"/>
      <c r="BU86" s="14"/>
      <c r="BV86" s="14"/>
      <c r="BW86" s="15"/>
      <c r="BX86" s="15"/>
      <c r="BY86" s="15"/>
      <c r="BZ86" s="14"/>
      <c r="CA86" s="14"/>
      <c r="CB86" s="14"/>
      <c r="CC86" s="14"/>
      <c r="CD86" s="14"/>
      <c r="CE86" s="14"/>
      <c r="CF86" s="14"/>
      <c r="CG86" s="14"/>
      <c r="CH86" s="14"/>
      <c r="CI86" s="14"/>
      <c r="CJ86" s="14"/>
      <c r="CK86" s="14"/>
      <c r="CL86" s="14"/>
      <c r="CM86" s="14"/>
      <c r="CN86" s="14"/>
      <c r="CO86" s="14"/>
      <c r="CP86" s="14"/>
      <c r="CQ86" s="14"/>
      <c r="CR86" s="15"/>
      <c r="CS86" s="15"/>
      <c r="CT86" s="15"/>
      <c r="CU86" s="15"/>
      <c r="CV86" s="15"/>
      <c r="CW86" s="15"/>
      <c r="CX86" s="15"/>
      <c r="CY86" s="15"/>
      <c r="DA86" s="385"/>
    </row>
    <row r="87" spans="1:264">
      <c r="A87" s="23" t="s">
        <v>152</v>
      </c>
      <c r="B87" s="228">
        <f>7000-B88-B89</f>
        <v>6630.5</v>
      </c>
      <c r="C87" s="24">
        <f t="shared" ref="C87:BN87" si="93">+C92-C88-C89</f>
        <v>5482.4000000000005</v>
      </c>
      <c r="D87" s="24">
        <f t="shared" si="93"/>
        <v>5412</v>
      </c>
      <c r="E87" s="24">
        <f t="shared" si="93"/>
        <v>7500.9</v>
      </c>
      <c r="F87" s="24">
        <f t="shared" si="93"/>
        <v>7079.4</v>
      </c>
      <c r="G87" s="24">
        <f t="shared" si="93"/>
        <v>7557.3000000000011</v>
      </c>
      <c r="H87" s="24">
        <f t="shared" si="93"/>
        <v>5436.8000000000011</v>
      </c>
      <c r="I87" s="24">
        <f t="shared" si="93"/>
        <v>4147.6000000000004</v>
      </c>
      <c r="J87" s="24">
        <f t="shared" si="93"/>
        <v>5354.7</v>
      </c>
      <c r="K87" s="24">
        <f t="shared" si="93"/>
        <v>5071.4000000000005</v>
      </c>
      <c r="L87" s="24">
        <f t="shared" si="93"/>
        <v>6339.4</v>
      </c>
      <c r="M87" s="24">
        <f t="shared" si="93"/>
        <v>7704.5</v>
      </c>
      <c r="N87" s="24">
        <f t="shared" si="93"/>
        <v>9539.8000000000011</v>
      </c>
      <c r="O87" s="24">
        <f t="shared" si="93"/>
        <v>12147.9</v>
      </c>
      <c r="P87" s="24">
        <f t="shared" si="93"/>
        <v>12744.2</v>
      </c>
      <c r="Q87" s="24">
        <f t="shared" si="93"/>
        <v>12659.5</v>
      </c>
      <c r="R87" s="24">
        <f t="shared" si="93"/>
        <v>14440.1</v>
      </c>
      <c r="S87" s="24">
        <f t="shared" si="93"/>
        <v>16613</v>
      </c>
      <c r="T87" s="24">
        <f t="shared" si="93"/>
        <v>18116</v>
      </c>
      <c r="U87" s="24">
        <f t="shared" si="93"/>
        <v>21078</v>
      </c>
      <c r="V87" s="24">
        <f t="shared" si="93"/>
        <v>24466</v>
      </c>
      <c r="W87" s="24">
        <f t="shared" si="93"/>
        <v>29013</v>
      </c>
      <c r="X87" s="24">
        <f t="shared" si="93"/>
        <v>26731</v>
      </c>
      <c r="Y87" s="24">
        <f t="shared" si="93"/>
        <v>28561.999999999996</v>
      </c>
      <c r="Z87" s="24">
        <f t="shared" si="93"/>
        <v>33691</v>
      </c>
      <c r="AA87" s="24">
        <f t="shared" si="93"/>
        <v>35489</v>
      </c>
      <c r="AB87" s="24">
        <f t="shared" si="93"/>
        <v>36850</v>
      </c>
      <c r="AC87" s="25">
        <f t="shared" si="93"/>
        <v>35822</v>
      </c>
      <c r="AD87" s="25">
        <f t="shared" si="93"/>
        <v>32154</v>
      </c>
      <c r="AE87" s="25">
        <f t="shared" si="93"/>
        <v>31774</v>
      </c>
      <c r="AF87" s="25">
        <f t="shared" si="93"/>
        <v>30411</v>
      </c>
      <c r="AG87" s="25">
        <f t="shared" si="93"/>
        <v>26185</v>
      </c>
      <c r="AH87" s="25">
        <f t="shared" si="93"/>
        <v>21703.261999999999</v>
      </c>
      <c r="AI87" s="25">
        <f t="shared" si="93"/>
        <v>24492</v>
      </c>
      <c r="AJ87" s="24">
        <f t="shared" si="93"/>
        <v>31467</v>
      </c>
      <c r="AK87" s="25">
        <f t="shared" si="93"/>
        <v>37698</v>
      </c>
      <c r="AL87" s="24">
        <f t="shared" si="93"/>
        <v>42294</v>
      </c>
      <c r="AM87" s="25">
        <f t="shared" si="93"/>
        <v>49310</v>
      </c>
      <c r="AN87" s="24">
        <f t="shared" si="93"/>
        <v>47253</v>
      </c>
      <c r="AO87" s="24">
        <f t="shared" si="93"/>
        <v>51034</v>
      </c>
      <c r="AP87" s="24">
        <f t="shared" si="93"/>
        <v>56411</v>
      </c>
      <c r="AQ87" s="24">
        <f t="shared" si="93"/>
        <v>61958</v>
      </c>
      <c r="AR87" s="24">
        <f t="shared" si="93"/>
        <v>57556</v>
      </c>
      <c r="AS87" s="229">
        <f t="shared" si="93"/>
        <v>44530</v>
      </c>
      <c r="AT87" s="25">
        <f t="shared" si="93"/>
        <v>46934</v>
      </c>
      <c r="AU87" s="25">
        <f t="shared" si="93"/>
        <v>54356</v>
      </c>
      <c r="AV87" s="24">
        <f t="shared" si="93"/>
        <v>49989</v>
      </c>
      <c r="AW87" s="24">
        <f t="shared" si="93"/>
        <v>52045</v>
      </c>
      <c r="AX87" s="24">
        <f t="shared" si="93"/>
        <v>54521</v>
      </c>
      <c r="AY87" s="24">
        <f t="shared" si="93"/>
        <v>59809</v>
      </c>
      <c r="AZ87" s="24">
        <f t="shared" si="93"/>
        <v>58472</v>
      </c>
      <c r="BA87" s="24">
        <f t="shared" si="93"/>
        <v>65626</v>
      </c>
      <c r="BB87" s="24">
        <f t="shared" si="93"/>
        <v>70352</v>
      </c>
      <c r="BC87" s="24">
        <f t="shared" si="93"/>
        <v>76440</v>
      </c>
      <c r="BD87" s="24">
        <f t="shared" si="93"/>
        <v>79624</v>
      </c>
      <c r="BE87" s="24">
        <f t="shared" si="93"/>
        <v>80863</v>
      </c>
      <c r="BF87" s="24">
        <f t="shared" si="93"/>
        <v>84387.909451099986</v>
      </c>
      <c r="BG87" s="24">
        <f t="shared" si="93"/>
        <v>97892</v>
      </c>
      <c r="BH87" s="24">
        <f t="shared" si="93"/>
        <v>96519</v>
      </c>
      <c r="BI87" s="25">
        <f t="shared" si="93"/>
        <v>99740.667381601859</v>
      </c>
      <c r="BJ87" s="24">
        <f t="shared" si="93"/>
        <v>119028.81067560156</v>
      </c>
      <c r="BK87" s="24">
        <f t="shared" si="93"/>
        <v>116424.00880225</v>
      </c>
      <c r="BL87" s="24">
        <f t="shared" si="93"/>
        <v>122824</v>
      </c>
      <c r="BM87" s="24">
        <f t="shared" si="93"/>
        <v>140701</v>
      </c>
      <c r="BN87" s="24">
        <f t="shared" si="93"/>
        <v>145272</v>
      </c>
      <c r="BO87" s="24">
        <f t="shared" ref="BO87:BZ87" si="94">+BO92-BO88-BO89</f>
        <v>152304.9353092573</v>
      </c>
      <c r="BP87" s="229">
        <f t="shared" si="94"/>
        <v>156276.32403116589</v>
      </c>
      <c r="BQ87" s="24">
        <f t="shared" si="94"/>
        <v>161724.88705384952</v>
      </c>
      <c r="BR87" s="229">
        <f t="shared" si="94"/>
        <v>159446.85219854221</v>
      </c>
      <c r="BS87" s="24">
        <f t="shared" si="94"/>
        <v>161624</v>
      </c>
      <c r="BT87" s="24">
        <f t="shared" si="94"/>
        <v>171060.01199999999</v>
      </c>
      <c r="BU87" s="24">
        <f t="shared" si="94"/>
        <v>185009.76101166912</v>
      </c>
      <c r="BV87" s="24">
        <f t="shared" si="94"/>
        <v>160964.48217900313</v>
      </c>
      <c r="BW87" s="25">
        <f t="shared" si="94"/>
        <v>184541.44027388864</v>
      </c>
      <c r="BX87" s="25">
        <f t="shared" si="94"/>
        <v>197433.49786916055</v>
      </c>
      <c r="BY87" s="25">
        <f t="shared" si="94"/>
        <v>205493.91465606721</v>
      </c>
      <c r="BZ87" s="24">
        <f t="shared" si="94"/>
        <v>225021.71171163066</v>
      </c>
      <c r="CA87" s="24">
        <f>+CA92-CA88-CA89</f>
        <v>190556.80910298449</v>
      </c>
      <c r="CB87" s="24">
        <f>+CB92-CB88-CB89</f>
        <v>251207.89838917513</v>
      </c>
      <c r="CC87" s="24">
        <f>+CC92-CC88-CC89</f>
        <v>304493.10977555125</v>
      </c>
      <c r="CD87" s="24">
        <v>342070.97393594531</v>
      </c>
      <c r="CE87" s="24">
        <v>395180.25235451048</v>
      </c>
      <c r="CF87" s="24">
        <v>436243.4338499888</v>
      </c>
      <c r="CG87" s="24">
        <v>443369.7027936182</v>
      </c>
      <c r="CH87" s="24">
        <v>495094.86153285491</v>
      </c>
      <c r="CI87" s="24">
        <v>441912.20142125821</v>
      </c>
      <c r="CJ87" s="24">
        <v>372639.03897483507</v>
      </c>
      <c r="CK87" s="24">
        <v>359617.28542682691</v>
      </c>
      <c r="CL87" s="24">
        <v>377712.12798494811</v>
      </c>
      <c r="CM87" s="24">
        <v>417006.40150899801</v>
      </c>
      <c r="CN87" s="24">
        <v>412894.77674158802</v>
      </c>
      <c r="CO87" s="24">
        <v>390547.42003091122</v>
      </c>
      <c r="CP87" s="24">
        <v>432431.09860490437</v>
      </c>
      <c r="CQ87" s="24">
        <v>474285.55806402629</v>
      </c>
      <c r="CR87" s="25">
        <v>490300.12194250571</v>
      </c>
      <c r="CS87" s="25">
        <v>503237.49157969822</v>
      </c>
      <c r="CT87" s="25">
        <v>511418.35238124168</v>
      </c>
      <c r="CU87" s="25">
        <v>500838.40800072963</v>
      </c>
      <c r="CV87" s="25">
        <v>539180.94170701422</v>
      </c>
      <c r="CW87" s="25">
        <v>576991.1917384587</v>
      </c>
      <c r="CX87" s="25">
        <v>584928.05834236077</v>
      </c>
      <c r="CY87" s="25">
        <v>583366.47867699759</v>
      </c>
      <c r="CZ87" s="25">
        <v>648544.23827478278</v>
      </c>
      <c r="DA87" s="385"/>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row>
    <row r="88" spans="1:264">
      <c r="A88" s="23" t="s">
        <v>153</v>
      </c>
      <c r="B88" s="228">
        <v>230</v>
      </c>
      <c r="C88" s="24">
        <v>240</v>
      </c>
      <c r="D88" s="24">
        <v>250</v>
      </c>
      <c r="E88" s="24">
        <v>270</v>
      </c>
      <c r="F88" s="24">
        <v>280</v>
      </c>
      <c r="G88" s="24">
        <v>300</v>
      </c>
      <c r="H88" s="24">
        <v>320</v>
      </c>
      <c r="I88" s="24">
        <v>350</v>
      </c>
      <c r="J88" s="24">
        <v>380</v>
      </c>
      <c r="K88" s="24">
        <v>390</v>
      </c>
      <c r="L88" s="24">
        <v>400</v>
      </c>
      <c r="M88" s="24">
        <v>480</v>
      </c>
      <c r="N88" s="24">
        <v>500</v>
      </c>
      <c r="O88" s="24">
        <v>772</v>
      </c>
      <c r="P88" s="24">
        <v>783</v>
      </c>
      <c r="Q88" s="24">
        <v>900</v>
      </c>
      <c r="R88" s="24">
        <v>1096</v>
      </c>
      <c r="S88" s="24">
        <v>1645</v>
      </c>
      <c r="T88" s="24">
        <v>2127</v>
      </c>
      <c r="U88" s="24">
        <v>3179</v>
      </c>
      <c r="V88" s="24">
        <v>3877</v>
      </c>
      <c r="W88" s="24">
        <v>5640</v>
      </c>
      <c r="X88" s="24">
        <v>4825</v>
      </c>
      <c r="Y88" s="24">
        <v>5583</v>
      </c>
      <c r="Z88" s="24">
        <v>6553</v>
      </c>
      <c r="AA88" s="24">
        <v>7383</v>
      </c>
      <c r="AB88" s="24">
        <v>8291</v>
      </c>
      <c r="AC88" s="25">
        <v>8943</v>
      </c>
      <c r="AD88" s="25">
        <v>8956</v>
      </c>
      <c r="AE88" s="25">
        <v>7957</v>
      </c>
      <c r="AF88" s="25">
        <v>8098</v>
      </c>
      <c r="AG88" s="25">
        <v>6983</v>
      </c>
      <c r="AH88" s="25">
        <v>6189.84</v>
      </c>
      <c r="AI88" s="25">
        <v>6710</v>
      </c>
      <c r="AJ88" s="24">
        <v>9252</v>
      </c>
      <c r="AK88" s="229">
        <v>11447</v>
      </c>
      <c r="AL88" s="24">
        <v>13114</v>
      </c>
      <c r="AM88" s="25">
        <v>16127</v>
      </c>
      <c r="AN88" s="24">
        <v>15673</v>
      </c>
      <c r="AO88" s="24">
        <v>16715</v>
      </c>
      <c r="AP88" s="24">
        <v>17738</v>
      </c>
      <c r="AQ88" s="24">
        <v>18545</v>
      </c>
      <c r="AR88" s="24">
        <v>18940</v>
      </c>
      <c r="AS88" s="229">
        <v>14682</v>
      </c>
      <c r="AT88" s="25">
        <v>15163</v>
      </c>
      <c r="AU88" s="25">
        <v>17431</v>
      </c>
      <c r="AV88" s="24">
        <v>16821</v>
      </c>
      <c r="AW88" s="24">
        <v>17888</v>
      </c>
      <c r="AX88" s="24">
        <v>18920</v>
      </c>
      <c r="AY88" s="24">
        <v>21658</v>
      </c>
      <c r="AZ88" s="24">
        <v>22642</v>
      </c>
      <c r="BA88" s="24">
        <v>25597</v>
      </c>
      <c r="BB88" s="24">
        <v>27898</v>
      </c>
      <c r="BC88" s="24">
        <v>31344</v>
      </c>
      <c r="BD88" s="24">
        <v>35942</v>
      </c>
      <c r="BE88" s="24">
        <v>38389</v>
      </c>
      <c r="BF88" s="24">
        <v>40255</v>
      </c>
      <c r="BG88" s="24">
        <v>49984</v>
      </c>
      <c r="BH88" s="24">
        <v>47732</v>
      </c>
      <c r="BI88" s="25">
        <v>45357.032779999994</v>
      </c>
      <c r="BJ88" s="24">
        <v>48876.976203999999</v>
      </c>
      <c r="BK88" s="24">
        <v>46713</v>
      </c>
      <c r="BL88" s="24">
        <v>48124</v>
      </c>
      <c r="BM88" s="24">
        <v>55186</v>
      </c>
      <c r="BN88" s="24">
        <v>58923</v>
      </c>
      <c r="BO88" s="24">
        <v>67662.197018999999</v>
      </c>
      <c r="BP88" s="229">
        <v>73742.143060999995</v>
      </c>
      <c r="BQ88" s="24">
        <v>76753</v>
      </c>
      <c r="BR88" s="229">
        <v>80236.739243999997</v>
      </c>
      <c r="BS88" s="24">
        <v>82393</v>
      </c>
      <c r="BT88" s="24">
        <v>88478</v>
      </c>
      <c r="BU88" s="24">
        <v>95380.714547999989</v>
      </c>
      <c r="BV88" s="24">
        <v>81121.373778999987</v>
      </c>
      <c r="BW88" s="25">
        <v>94196.713929999984</v>
      </c>
      <c r="BX88" s="25">
        <v>101857.28206599999</v>
      </c>
      <c r="BY88" s="25">
        <v>109310.39907099999</v>
      </c>
      <c r="BZ88" s="24">
        <v>119927.02235</v>
      </c>
      <c r="CA88" s="24">
        <v>93276.566026999993</v>
      </c>
      <c r="CB88" s="24">
        <v>114094.29926</v>
      </c>
      <c r="CC88" s="24">
        <v>133675.13215399999</v>
      </c>
      <c r="CD88" s="24">
        <v>150886.791619</v>
      </c>
      <c r="CE88" s="24">
        <v>176956.04602899999</v>
      </c>
      <c r="CF88" s="24">
        <v>194814.61183499999</v>
      </c>
      <c r="CG88" s="24">
        <v>202713.51607400004</v>
      </c>
      <c r="CH88" s="24">
        <v>225088.40865699999</v>
      </c>
      <c r="CI88" s="24">
        <v>202198.066521</v>
      </c>
      <c r="CJ88" s="24">
        <v>180097.1840811799</v>
      </c>
      <c r="CK88" s="24">
        <v>180253.30001220998</v>
      </c>
      <c r="CL88" s="24">
        <v>191688.49490324978</v>
      </c>
      <c r="CM88" s="24">
        <v>208506.03847110871</v>
      </c>
      <c r="CN88" s="24">
        <v>228103.1463416889</v>
      </c>
      <c r="CO88" s="24">
        <v>223441.84414999999</v>
      </c>
      <c r="CP88" s="24">
        <v>243127.98769417984</v>
      </c>
      <c r="CQ88" s="24">
        <v>280794.45992357982</v>
      </c>
      <c r="CR88" s="25">
        <v>299706.04198866</v>
      </c>
      <c r="CS88" s="25">
        <v>315438.16982989002</v>
      </c>
      <c r="CT88" s="25">
        <v>333529.57529375999</v>
      </c>
      <c r="CU88" s="25">
        <v>311687.32175634999</v>
      </c>
      <c r="CV88" s="25">
        <v>329143.64287951001</v>
      </c>
      <c r="CW88" s="25">
        <v>357645.82335173001</v>
      </c>
      <c r="CX88" s="25">
        <v>376962.97290915996</v>
      </c>
      <c r="CY88" s="25">
        <v>372006.43413652002</v>
      </c>
      <c r="CZ88" s="25">
        <v>443663.48644581996</v>
      </c>
      <c r="DA88" s="385"/>
    </row>
    <row r="89" spans="1:264">
      <c r="A89" s="23" t="s">
        <v>154</v>
      </c>
      <c r="B89" s="228">
        <v>139.5</v>
      </c>
      <c r="C89" s="24">
        <v>121.4</v>
      </c>
      <c r="D89" s="24">
        <v>181.5</v>
      </c>
      <c r="E89" s="24">
        <v>1191.0999999999999</v>
      </c>
      <c r="F89" s="24">
        <v>1227</v>
      </c>
      <c r="G89" s="24">
        <v>1101.9000000000001</v>
      </c>
      <c r="H89" s="24">
        <v>1038.9000000000001</v>
      </c>
      <c r="I89" s="24">
        <v>903</v>
      </c>
      <c r="J89" s="24">
        <v>1031.2</v>
      </c>
      <c r="K89" s="24">
        <v>1066.7</v>
      </c>
      <c r="L89" s="24">
        <v>1207.5</v>
      </c>
      <c r="M89" s="24">
        <v>1277</v>
      </c>
      <c r="N89" s="24">
        <v>1465.4</v>
      </c>
      <c r="O89" s="24">
        <v>1655.2</v>
      </c>
      <c r="P89" s="24">
        <v>1681.4</v>
      </c>
      <c r="Q89" s="24">
        <v>1828</v>
      </c>
      <c r="R89" s="24">
        <v>1765.9</v>
      </c>
      <c r="S89" s="24">
        <v>1930.1</v>
      </c>
      <c r="T89" s="24">
        <v>2831.6</v>
      </c>
      <c r="U89" s="24">
        <v>3134.1</v>
      </c>
      <c r="V89" s="24">
        <v>3526.5</v>
      </c>
      <c r="W89" s="24">
        <v>4122.6000000000004</v>
      </c>
      <c r="X89" s="24">
        <v>5240.8999999999996</v>
      </c>
      <c r="Y89" s="24">
        <v>5034.2</v>
      </c>
      <c r="Z89" s="24">
        <v>5280.7</v>
      </c>
      <c r="AA89" s="24">
        <v>5953.1</v>
      </c>
      <c r="AB89" s="24">
        <v>6749.8</v>
      </c>
      <c r="AC89" s="25">
        <v>6920</v>
      </c>
      <c r="AD89" s="25">
        <v>7078</v>
      </c>
      <c r="AE89" s="25">
        <v>7170</v>
      </c>
      <c r="AF89" s="25">
        <v>7532</v>
      </c>
      <c r="AG89" s="25">
        <v>7375</v>
      </c>
      <c r="AH89" s="25">
        <v>8009</v>
      </c>
      <c r="AI89" s="25">
        <v>7865</v>
      </c>
      <c r="AJ89" s="24">
        <v>8421</v>
      </c>
      <c r="AK89" s="229">
        <v>8671</v>
      </c>
      <c r="AL89" s="24">
        <v>9015</v>
      </c>
      <c r="AM89" s="25">
        <v>9294</v>
      </c>
      <c r="AN89" s="24">
        <v>9958</v>
      </c>
      <c r="AO89" s="24">
        <v>10750</v>
      </c>
      <c r="AP89" s="24">
        <v>11740</v>
      </c>
      <c r="AQ89" s="24">
        <v>10270</v>
      </c>
      <c r="AR89" s="24">
        <v>11760</v>
      </c>
      <c r="AS89" s="229">
        <v>13946</v>
      </c>
      <c r="AT89" s="25">
        <v>14685</v>
      </c>
      <c r="AU89" s="25">
        <v>13509</v>
      </c>
      <c r="AV89" s="24">
        <v>14633</v>
      </c>
      <c r="AW89" s="24">
        <v>15030</v>
      </c>
      <c r="AX89" s="24">
        <v>15228</v>
      </c>
      <c r="AY89" s="24">
        <v>14986</v>
      </c>
      <c r="AZ89" s="24">
        <v>16401</v>
      </c>
      <c r="BA89" s="24">
        <v>16953</v>
      </c>
      <c r="BB89" s="24">
        <v>17591</v>
      </c>
      <c r="BC89" s="24">
        <v>18133</v>
      </c>
      <c r="BD89" s="24">
        <v>19051</v>
      </c>
      <c r="BE89" s="24">
        <v>19065</v>
      </c>
      <c r="BF89" s="24">
        <v>22632.810791880001</v>
      </c>
      <c r="BG89" s="24">
        <v>26169</v>
      </c>
      <c r="BH89" s="24">
        <v>31539</v>
      </c>
      <c r="BI89" s="25">
        <v>31513.255786669979</v>
      </c>
      <c r="BJ89" s="24">
        <v>30283.407479290006</v>
      </c>
      <c r="BK89" s="24">
        <v>32489.582483159989</v>
      </c>
      <c r="BL89" s="24">
        <v>34911</v>
      </c>
      <c r="BM89" s="24">
        <v>34541</v>
      </c>
      <c r="BN89" s="24">
        <v>34950</v>
      </c>
      <c r="BO89" s="24">
        <v>35084.09974379999</v>
      </c>
      <c r="BP89" s="229">
        <v>40330.373031739982</v>
      </c>
      <c r="BQ89" s="24">
        <v>42500</v>
      </c>
      <c r="BR89" s="229">
        <v>43247.413639629958</v>
      </c>
      <c r="BS89" s="24">
        <v>44704</v>
      </c>
      <c r="BT89" s="24">
        <v>47604.987999999998</v>
      </c>
      <c r="BU89" s="24">
        <v>50592.387464569983</v>
      </c>
      <c r="BV89" s="24">
        <v>57893.447883410074</v>
      </c>
      <c r="BW89" s="25">
        <v>56929.451298390326</v>
      </c>
      <c r="BX89" s="25">
        <v>59995.36222803015</v>
      </c>
      <c r="BY89" s="25">
        <v>62280.125262910049</v>
      </c>
      <c r="BZ89" s="24">
        <v>62769.989410650131</v>
      </c>
      <c r="CA89" s="24">
        <v>84331.390904120068</v>
      </c>
      <c r="CB89" s="24">
        <v>79277.604898330057</v>
      </c>
      <c r="CC89" s="24">
        <v>76024.050487650326</v>
      </c>
      <c r="CD89" s="24">
        <v>77551.377652070019</v>
      </c>
      <c r="CE89" s="24">
        <v>81808.327006970037</v>
      </c>
      <c r="CF89" s="24">
        <v>82567.080796849958</v>
      </c>
      <c r="CG89" s="24">
        <v>88901.719775309932</v>
      </c>
      <c r="CH89" s="24">
        <v>89416.163264590024</v>
      </c>
      <c r="CI89" s="24">
        <v>96788.601522740151</v>
      </c>
      <c r="CJ89" s="24">
        <v>99934.699950209906</v>
      </c>
      <c r="CK89" s="24">
        <v>100071.33829629986</v>
      </c>
      <c r="CL89" s="24">
        <v>94453.733436969895</v>
      </c>
      <c r="CM89" s="24">
        <v>90213.478955199898</v>
      </c>
      <c r="CN89" s="24">
        <v>95889.8653802099</v>
      </c>
      <c r="CO89" s="24">
        <v>101440.9254050599</v>
      </c>
      <c r="CP89" s="24">
        <v>106143.2389440999</v>
      </c>
      <c r="CQ89" s="24">
        <v>103827.6929766899</v>
      </c>
      <c r="CR89" s="25">
        <v>103699.73133854999</v>
      </c>
      <c r="CS89" s="25">
        <v>108844.05901177</v>
      </c>
      <c r="CT89" s="25">
        <v>110013.58648785</v>
      </c>
      <c r="CU89" s="25">
        <v>118439.98068862001</v>
      </c>
      <c r="CV89" s="25">
        <v>125137.93562996</v>
      </c>
      <c r="CW89" s="25">
        <v>118987.17587563999</v>
      </c>
      <c r="CX89" s="25">
        <v>117297.01252995469</v>
      </c>
      <c r="CY89" s="25">
        <v>119125.07346974002</v>
      </c>
      <c r="CZ89" s="25">
        <v>116129.41615945999</v>
      </c>
      <c r="DA89" s="385"/>
    </row>
    <row r="90" spans="1:264">
      <c r="A90" s="23" t="s">
        <v>155</v>
      </c>
      <c r="B90" s="228"/>
      <c r="C90" s="24" t="s">
        <v>49</v>
      </c>
      <c r="D90" s="24" t="s">
        <v>49</v>
      </c>
      <c r="E90" s="24" t="s">
        <v>49</v>
      </c>
      <c r="F90" s="24" t="s">
        <v>49</v>
      </c>
      <c r="G90" s="24" t="s">
        <v>49</v>
      </c>
      <c r="H90" s="24" t="s">
        <v>49</v>
      </c>
      <c r="I90" s="24" t="s">
        <v>49</v>
      </c>
      <c r="J90" s="24" t="s">
        <v>49</v>
      </c>
      <c r="K90" s="24" t="s">
        <v>49</v>
      </c>
      <c r="L90" s="24" t="s">
        <v>49</v>
      </c>
      <c r="M90" s="24" t="s">
        <v>49</v>
      </c>
      <c r="N90" s="24" t="s">
        <v>49</v>
      </c>
      <c r="O90" s="24" t="s">
        <v>49</v>
      </c>
      <c r="P90" s="24" t="s">
        <v>49</v>
      </c>
      <c r="Q90" s="24" t="s">
        <v>49</v>
      </c>
      <c r="R90" s="24" t="s">
        <v>49</v>
      </c>
      <c r="S90" s="24" t="s">
        <v>49</v>
      </c>
      <c r="T90" s="24" t="s">
        <v>49</v>
      </c>
      <c r="U90" s="24" t="s">
        <v>49</v>
      </c>
      <c r="V90" s="24" t="s">
        <v>49</v>
      </c>
      <c r="W90" s="24" t="s">
        <v>49</v>
      </c>
      <c r="X90" s="24" t="s">
        <v>49</v>
      </c>
      <c r="Y90" s="24" t="s">
        <v>49</v>
      </c>
      <c r="Z90" s="24" t="s">
        <v>49</v>
      </c>
      <c r="AA90" s="24" t="s">
        <v>49</v>
      </c>
      <c r="AB90" s="24" t="s">
        <v>49</v>
      </c>
      <c r="AC90" s="24" t="s">
        <v>49</v>
      </c>
      <c r="AD90" s="24" t="s">
        <v>49</v>
      </c>
      <c r="AE90" s="24" t="s">
        <v>49</v>
      </c>
      <c r="AF90" s="24" t="s">
        <v>49</v>
      </c>
      <c r="AG90" s="24" t="s">
        <v>49</v>
      </c>
      <c r="AH90" s="24" t="s">
        <v>49</v>
      </c>
      <c r="AI90" s="24" t="s">
        <v>49</v>
      </c>
      <c r="AJ90" s="24" t="s">
        <v>49</v>
      </c>
      <c r="AK90" s="24" t="s">
        <v>49</v>
      </c>
      <c r="AL90" s="24" t="s">
        <v>49</v>
      </c>
      <c r="AM90" s="24" t="s">
        <v>49</v>
      </c>
      <c r="AN90" s="24" t="s">
        <v>49</v>
      </c>
      <c r="AO90" s="24">
        <v>236</v>
      </c>
      <c r="AP90" s="24">
        <v>805</v>
      </c>
      <c r="AQ90" s="24">
        <v>613</v>
      </c>
      <c r="AR90" s="24">
        <v>1114</v>
      </c>
      <c r="AS90" s="229">
        <v>2203</v>
      </c>
      <c r="AT90" s="25">
        <v>3302</v>
      </c>
      <c r="AU90" s="25">
        <v>3119</v>
      </c>
      <c r="AV90" s="24">
        <v>3184</v>
      </c>
      <c r="AW90" s="24">
        <v>3601</v>
      </c>
      <c r="AX90" s="24">
        <v>4115</v>
      </c>
      <c r="AY90" s="24">
        <v>4466</v>
      </c>
      <c r="AZ90" s="24">
        <v>4876</v>
      </c>
      <c r="BA90" s="24">
        <v>4644.8</v>
      </c>
      <c r="BB90" s="24">
        <v>4693</v>
      </c>
      <c r="BC90" s="24">
        <v>5056</v>
      </c>
      <c r="BD90" s="24">
        <v>5356</v>
      </c>
      <c r="BE90" s="24">
        <v>5667</v>
      </c>
      <c r="BF90" s="24">
        <v>6700</v>
      </c>
      <c r="BG90" s="24">
        <v>7070</v>
      </c>
      <c r="BH90" s="24">
        <v>7391</v>
      </c>
      <c r="BI90" s="25">
        <v>7334.4539916699741</v>
      </c>
      <c r="BJ90" s="24">
        <v>7451.7904792900026</v>
      </c>
      <c r="BK90" s="24">
        <v>7974</v>
      </c>
      <c r="BL90" s="24">
        <v>8446</v>
      </c>
      <c r="BM90" s="24">
        <v>8501</v>
      </c>
      <c r="BN90" s="24">
        <v>8575</v>
      </c>
      <c r="BO90" s="24">
        <v>8458.9787302699933</v>
      </c>
      <c r="BP90" s="229">
        <v>10258.764139789982</v>
      </c>
      <c r="BQ90" s="24">
        <v>11447</v>
      </c>
      <c r="BR90" s="229">
        <v>12096.771246049961</v>
      </c>
      <c r="BS90" s="24">
        <v>12563</v>
      </c>
      <c r="BT90" s="24">
        <v>13580</v>
      </c>
      <c r="BU90" s="24">
        <v>14881.374298569979</v>
      </c>
      <c r="BV90" s="24">
        <v>19001.165883410074</v>
      </c>
      <c r="BW90" s="25">
        <v>20216.503893430327</v>
      </c>
      <c r="BX90" s="25">
        <v>20848.777289670146</v>
      </c>
      <c r="BY90" s="25">
        <v>22008.14054840005</v>
      </c>
      <c r="BZ90" s="24">
        <v>22549.923947650135</v>
      </c>
      <c r="CA90" s="24">
        <v>24005.040408470075</v>
      </c>
      <c r="CB90" s="24">
        <v>25511.304277360057</v>
      </c>
      <c r="CC90" s="24">
        <v>25705.566967050319</v>
      </c>
      <c r="CD90" s="24">
        <v>27734.519769890019</v>
      </c>
      <c r="CE90" s="24">
        <v>28977.297014400043</v>
      </c>
      <c r="CF90" s="24">
        <v>29055.017993189966</v>
      </c>
      <c r="CG90" s="24">
        <v>28243.753341199928</v>
      </c>
      <c r="CH90" s="24">
        <v>29717.310589130018</v>
      </c>
      <c r="CI90" s="24">
        <v>31410.18959851014</v>
      </c>
      <c r="CJ90" s="24">
        <v>33735.1308522299</v>
      </c>
      <c r="CK90" s="24">
        <v>35694.748113339898</v>
      </c>
      <c r="CL90" s="24">
        <v>35978.911894439902</v>
      </c>
      <c r="CM90" s="24">
        <v>34852.6526960599</v>
      </c>
      <c r="CN90" s="24">
        <v>36702.805604799898</v>
      </c>
      <c r="CO90" s="24">
        <v>40093.937940000003</v>
      </c>
      <c r="CP90" s="24">
        <v>42699.429240479898</v>
      </c>
      <c r="CQ90" s="24">
        <v>41909.771084139902</v>
      </c>
      <c r="CR90" s="25">
        <v>42030.789677839995</v>
      </c>
      <c r="CS90" s="25">
        <v>43005.310220779997</v>
      </c>
      <c r="CT90" s="25">
        <v>42651.237361379994</v>
      </c>
      <c r="CU90" s="25">
        <v>40162.313363889996</v>
      </c>
      <c r="CV90" s="25">
        <v>37337.289640319999</v>
      </c>
      <c r="CW90" s="25">
        <v>30346.538907639999</v>
      </c>
      <c r="CX90" s="25">
        <v>16207.58205666</v>
      </c>
      <c r="CY90" s="25">
        <v>1715.11207436</v>
      </c>
      <c r="CZ90" s="25">
        <v>0</v>
      </c>
      <c r="DA90" s="385"/>
    </row>
    <row r="91" spans="1:264">
      <c r="A91" s="23" t="s">
        <v>156</v>
      </c>
      <c r="B91" s="228"/>
      <c r="C91" s="24" t="s">
        <v>49</v>
      </c>
      <c r="D91" s="24" t="s">
        <v>49</v>
      </c>
      <c r="E91" s="24">
        <v>549</v>
      </c>
      <c r="F91" s="24">
        <v>666</v>
      </c>
      <c r="G91" s="24">
        <v>596</v>
      </c>
      <c r="H91" s="24">
        <v>502</v>
      </c>
      <c r="I91" s="24">
        <v>328</v>
      </c>
      <c r="J91" s="24">
        <v>344</v>
      </c>
      <c r="K91" s="24">
        <v>334</v>
      </c>
      <c r="L91" s="24">
        <v>341</v>
      </c>
      <c r="M91" s="24">
        <v>354</v>
      </c>
      <c r="N91" s="24">
        <v>358</v>
      </c>
      <c r="O91" s="24">
        <v>392</v>
      </c>
      <c r="P91" s="24">
        <v>381</v>
      </c>
      <c r="Q91" s="24">
        <v>396</v>
      </c>
      <c r="R91" s="24">
        <v>408</v>
      </c>
      <c r="S91" s="24">
        <v>389</v>
      </c>
      <c r="T91" s="24">
        <v>604</v>
      </c>
      <c r="U91" s="24">
        <v>623</v>
      </c>
      <c r="V91" s="24">
        <v>1239</v>
      </c>
      <c r="W91" s="24">
        <v>622</v>
      </c>
      <c r="X91" s="24">
        <v>676</v>
      </c>
      <c r="Y91" s="24">
        <v>679</v>
      </c>
      <c r="Z91" s="24">
        <v>735</v>
      </c>
      <c r="AA91" s="24">
        <v>714</v>
      </c>
      <c r="AB91" s="24">
        <v>761</v>
      </c>
      <c r="AC91" s="25">
        <v>756</v>
      </c>
      <c r="AD91" s="25">
        <v>708</v>
      </c>
      <c r="AE91" s="25">
        <v>698</v>
      </c>
      <c r="AF91" s="25">
        <v>687</v>
      </c>
      <c r="AG91" s="25">
        <v>637</v>
      </c>
      <c r="AH91" s="25">
        <v>645</v>
      </c>
      <c r="AI91" s="25">
        <v>609</v>
      </c>
      <c r="AJ91" s="24">
        <v>690</v>
      </c>
      <c r="AK91" s="229">
        <v>681</v>
      </c>
      <c r="AL91" s="24">
        <v>747</v>
      </c>
      <c r="AM91" s="25">
        <v>712</v>
      </c>
      <c r="AN91" s="24">
        <v>743</v>
      </c>
      <c r="AO91" s="24">
        <v>791</v>
      </c>
      <c r="AP91" s="24">
        <v>776</v>
      </c>
      <c r="AQ91" s="24">
        <v>678</v>
      </c>
      <c r="AR91" s="24">
        <v>757</v>
      </c>
      <c r="AS91" s="229">
        <v>775</v>
      </c>
      <c r="AT91" s="25">
        <v>823</v>
      </c>
      <c r="AU91" s="25">
        <v>929</v>
      </c>
      <c r="AV91" s="24">
        <v>800</v>
      </c>
      <c r="AW91" s="24">
        <v>792</v>
      </c>
      <c r="AX91" s="24">
        <v>847</v>
      </c>
      <c r="AY91" s="24">
        <v>790</v>
      </c>
      <c r="AZ91" s="24">
        <v>822</v>
      </c>
      <c r="BA91" s="24">
        <v>783</v>
      </c>
      <c r="BB91" s="24">
        <v>813</v>
      </c>
      <c r="BC91" s="24">
        <v>801</v>
      </c>
      <c r="BD91" s="24">
        <v>844</v>
      </c>
      <c r="BE91" s="24">
        <v>821</v>
      </c>
      <c r="BF91" s="24">
        <v>895</v>
      </c>
      <c r="BG91" s="24">
        <v>987</v>
      </c>
      <c r="BH91" s="24">
        <v>1416</v>
      </c>
      <c r="BI91" s="25">
        <v>1149</v>
      </c>
      <c r="BJ91" s="24">
        <v>1086</v>
      </c>
      <c r="BK91" s="24">
        <v>1133</v>
      </c>
      <c r="BL91" s="24">
        <v>1182</v>
      </c>
      <c r="BM91" s="24">
        <v>1163</v>
      </c>
      <c r="BN91" s="24">
        <v>1143</v>
      </c>
      <c r="BO91" s="24">
        <v>1146</v>
      </c>
      <c r="BP91" s="229">
        <v>1112</v>
      </c>
      <c r="BQ91" s="24">
        <v>1147</v>
      </c>
      <c r="BR91" s="229">
        <v>1199</v>
      </c>
      <c r="BS91" s="24">
        <v>1128</v>
      </c>
      <c r="BT91" s="24">
        <v>1206</v>
      </c>
      <c r="BU91" s="24">
        <v>1328</v>
      </c>
      <c r="BV91" s="24">
        <v>1575.2389713</v>
      </c>
      <c r="BW91" s="25">
        <v>1568.6252608100001</v>
      </c>
      <c r="BX91" s="25">
        <v>1542.0520340600001</v>
      </c>
      <c r="BY91" s="25">
        <v>1369.04894878</v>
      </c>
      <c r="BZ91" s="24">
        <v>1420.53458574</v>
      </c>
      <c r="CA91" s="24">
        <v>1879.7898118400001</v>
      </c>
      <c r="CB91" s="24">
        <v>2096.8228340000001</v>
      </c>
      <c r="CC91" s="24">
        <v>1521.4818174500001</v>
      </c>
      <c r="CD91" s="24">
        <v>1630.0249868400001</v>
      </c>
      <c r="CE91" s="24">
        <v>1578.6224395900001</v>
      </c>
      <c r="CF91" s="24">
        <v>1468.4700711200001</v>
      </c>
      <c r="CG91" s="24">
        <v>1480.4352915899999</v>
      </c>
      <c r="CH91" s="24">
        <v>1539.71378979</v>
      </c>
      <c r="CI91" s="24">
        <v>1595.6422530899999</v>
      </c>
      <c r="CJ91" s="24">
        <v>1658.7061536000001</v>
      </c>
      <c r="CK91" s="24">
        <v>1610.2884081299601</v>
      </c>
      <c r="CL91" s="24">
        <v>1667.1258594599999</v>
      </c>
      <c r="CM91" s="24">
        <v>1374.3872698800001</v>
      </c>
      <c r="CN91" s="24">
        <v>804.68898657</v>
      </c>
      <c r="CO91" s="24">
        <v>868.80876491000004</v>
      </c>
      <c r="CP91" s="24">
        <v>715.79326437999998</v>
      </c>
      <c r="CQ91" s="24">
        <v>19.074042160000001</v>
      </c>
      <c r="CR91" s="25">
        <v>0</v>
      </c>
      <c r="CS91" s="25">
        <v>0</v>
      </c>
      <c r="CT91" s="25">
        <v>0</v>
      </c>
      <c r="CU91" s="25">
        <v>0</v>
      </c>
      <c r="CV91" s="25">
        <v>0</v>
      </c>
      <c r="CW91" s="25">
        <v>0</v>
      </c>
      <c r="CX91" s="25">
        <v>0</v>
      </c>
      <c r="CY91" s="25">
        <v>0</v>
      </c>
      <c r="CZ91" s="25">
        <v>0</v>
      </c>
      <c r="DA91" s="385"/>
    </row>
    <row r="92" spans="1:264" s="185" customFormat="1">
      <c r="A92" s="27" t="s">
        <v>194</v>
      </c>
      <c r="B92" s="231">
        <f>SUM(B87:B89)</f>
        <v>7000</v>
      </c>
      <c r="C92" s="232">
        <v>5843.8</v>
      </c>
      <c r="D92" s="232">
        <v>5843.5</v>
      </c>
      <c r="E92" s="232">
        <v>8962</v>
      </c>
      <c r="F92" s="232">
        <v>8586.4</v>
      </c>
      <c r="G92" s="232">
        <v>8959.2000000000007</v>
      </c>
      <c r="H92" s="232">
        <v>6795.7000000000007</v>
      </c>
      <c r="I92" s="232">
        <v>5400.6</v>
      </c>
      <c r="J92" s="232">
        <v>6765.9</v>
      </c>
      <c r="K92" s="232">
        <v>6528.1</v>
      </c>
      <c r="L92" s="232">
        <v>7946.9</v>
      </c>
      <c r="M92" s="232">
        <v>9461.5</v>
      </c>
      <c r="N92" s="232">
        <v>11505.2</v>
      </c>
      <c r="O92" s="232">
        <v>14575.1</v>
      </c>
      <c r="P92" s="232">
        <v>15208.6</v>
      </c>
      <c r="Q92" s="232">
        <v>15387.5</v>
      </c>
      <c r="R92" s="232">
        <v>17302</v>
      </c>
      <c r="S92" s="232">
        <v>20188.099999999999</v>
      </c>
      <c r="T92" s="232">
        <v>23074.6</v>
      </c>
      <c r="U92" s="232">
        <v>27391.1</v>
      </c>
      <c r="V92" s="232">
        <v>31869.5</v>
      </c>
      <c r="W92" s="232">
        <v>38775.599999999999</v>
      </c>
      <c r="X92" s="232">
        <v>36796.9</v>
      </c>
      <c r="Y92" s="232">
        <v>39179.199999999997</v>
      </c>
      <c r="Z92" s="232">
        <v>45524.7</v>
      </c>
      <c r="AA92" s="232">
        <v>48825.1</v>
      </c>
      <c r="AB92" s="232">
        <v>51890.8</v>
      </c>
      <c r="AC92" s="232">
        <v>51685</v>
      </c>
      <c r="AD92" s="232">
        <v>48188</v>
      </c>
      <c r="AE92" s="232">
        <v>46901</v>
      </c>
      <c r="AF92" s="232">
        <v>46041</v>
      </c>
      <c r="AG92" s="232">
        <v>40543</v>
      </c>
      <c r="AH92" s="232">
        <v>35902.101999999999</v>
      </c>
      <c r="AI92" s="232">
        <v>39067</v>
      </c>
      <c r="AJ92" s="28">
        <v>49140</v>
      </c>
      <c r="AK92" s="231">
        <v>57816</v>
      </c>
      <c r="AL92" s="28">
        <v>64423</v>
      </c>
      <c r="AM92" s="232">
        <v>74731</v>
      </c>
      <c r="AN92" s="28">
        <v>72884</v>
      </c>
      <c r="AO92" s="28">
        <v>78499</v>
      </c>
      <c r="AP92" s="28">
        <v>85889</v>
      </c>
      <c r="AQ92" s="28">
        <v>90773</v>
      </c>
      <c r="AR92" s="28">
        <v>88256</v>
      </c>
      <c r="AS92" s="231">
        <v>73158</v>
      </c>
      <c r="AT92" s="232">
        <v>76782</v>
      </c>
      <c r="AU92" s="232">
        <v>85296</v>
      </c>
      <c r="AV92" s="28">
        <v>81443</v>
      </c>
      <c r="AW92" s="28">
        <v>84963</v>
      </c>
      <c r="AX92" s="28">
        <v>88669</v>
      </c>
      <c r="AY92" s="28">
        <v>96453</v>
      </c>
      <c r="AZ92" s="28">
        <v>97515</v>
      </c>
      <c r="BA92" s="28">
        <v>108176</v>
      </c>
      <c r="BB92" s="28">
        <v>115841</v>
      </c>
      <c r="BC92" s="28">
        <v>125917</v>
      </c>
      <c r="BD92" s="28">
        <v>134617</v>
      </c>
      <c r="BE92" s="28">
        <v>138317</v>
      </c>
      <c r="BF92" s="28">
        <v>147275.72024297999</v>
      </c>
      <c r="BG92" s="28">
        <v>174045</v>
      </c>
      <c r="BH92" s="28">
        <v>175790</v>
      </c>
      <c r="BI92" s="232">
        <v>176610.95594827185</v>
      </c>
      <c r="BJ92" s="28">
        <v>198189.19435889157</v>
      </c>
      <c r="BK92" s="28">
        <v>195626.59128540999</v>
      </c>
      <c r="BL92" s="28">
        <v>205859</v>
      </c>
      <c r="BM92" s="28">
        <v>230428</v>
      </c>
      <c r="BN92" s="28">
        <v>239145</v>
      </c>
      <c r="BO92" s="28">
        <v>255051.23207205729</v>
      </c>
      <c r="BP92" s="231">
        <v>270348.84012390586</v>
      </c>
      <c r="BQ92" s="28">
        <v>280977.88705384952</v>
      </c>
      <c r="BR92" s="231">
        <v>282931.00508217217</v>
      </c>
      <c r="BS92" s="28">
        <v>288721</v>
      </c>
      <c r="BT92" s="28">
        <v>307143</v>
      </c>
      <c r="BU92" s="28">
        <v>330982.86302423908</v>
      </c>
      <c r="BV92" s="28">
        <v>299979.30384141317</v>
      </c>
      <c r="BW92" s="232">
        <v>335667.60550227895</v>
      </c>
      <c r="BX92" s="232">
        <v>359286.1421631907</v>
      </c>
      <c r="BY92" s="232">
        <v>377084.43898997724</v>
      </c>
      <c r="BZ92" s="28">
        <v>407718.72347228078</v>
      </c>
      <c r="CA92" s="28">
        <v>368164.76603410451</v>
      </c>
      <c r="CB92" s="28">
        <v>444579.80254750518</v>
      </c>
      <c r="CC92" s="28">
        <v>514192.29241720156</v>
      </c>
      <c r="CD92" s="28">
        <v>570509.14320701535</v>
      </c>
      <c r="CE92" s="28">
        <v>653944.62539048051</v>
      </c>
      <c r="CF92" s="28">
        <v>713572.8526337056</v>
      </c>
      <c r="CG92" s="28">
        <v>734984.93864292814</v>
      </c>
      <c r="CH92" s="28">
        <v>809599.43345444486</v>
      </c>
      <c r="CI92" s="28">
        <v>740898.86946499837</v>
      </c>
      <c r="CJ92" s="28">
        <v>652670.92300622491</v>
      </c>
      <c r="CK92" s="28">
        <v>639941.92373533675</v>
      </c>
      <c r="CL92" s="28">
        <v>663854.35632516781</v>
      </c>
      <c r="CM92" s="28">
        <v>715725.9189353066</v>
      </c>
      <c r="CN92" s="28">
        <v>736887.78846348682</v>
      </c>
      <c r="CO92" s="28">
        <v>715430.18960000004</v>
      </c>
      <c r="CP92" s="28">
        <v>781702.32524318411</v>
      </c>
      <c r="CQ92" s="28">
        <v>858907.71096429601</v>
      </c>
      <c r="CR92" s="232">
        <v>893705.89526971569</v>
      </c>
      <c r="CS92" s="232">
        <v>927519.72042135824</v>
      </c>
      <c r="CT92" s="232">
        <v>954961.51416285173</v>
      </c>
      <c r="CU92" s="232">
        <v>930965.71044569963</v>
      </c>
      <c r="CV92" s="232">
        <v>993462.52021648432</v>
      </c>
      <c r="CW92" s="232">
        <v>1053624.1909658287</v>
      </c>
      <c r="CX92" s="232">
        <v>1079188.0437814754</v>
      </c>
      <c r="CY92" s="232">
        <v>1074497.9862832576</v>
      </c>
      <c r="CZ92" s="232">
        <v>1208337.1408800627</v>
      </c>
      <c r="DA92" s="385"/>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row>
    <row r="93" spans="1:264">
      <c r="A93" s="23" t="s">
        <v>157</v>
      </c>
      <c r="B93" s="229"/>
      <c r="C93" s="24">
        <v>0</v>
      </c>
      <c r="D93" s="24">
        <v>0</v>
      </c>
      <c r="E93" s="24">
        <v>0</v>
      </c>
      <c r="F93" s="24">
        <v>0</v>
      </c>
      <c r="G93" s="24">
        <v>0</v>
      </c>
      <c r="H93" s="24">
        <v>8</v>
      </c>
      <c r="I93" s="24">
        <v>10</v>
      </c>
      <c r="J93" s="24">
        <v>21</v>
      </c>
      <c r="K93" s="24">
        <v>18</v>
      </c>
      <c r="L93" s="24">
        <v>24</v>
      </c>
      <c r="M93" s="24">
        <v>36</v>
      </c>
      <c r="N93" s="24">
        <v>103</v>
      </c>
      <c r="O93" s="24">
        <v>173</v>
      </c>
      <c r="P93" s="24">
        <v>218</v>
      </c>
      <c r="Q93" s="24">
        <v>249</v>
      </c>
      <c r="R93" s="24">
        <v>330</v>
      </c>
      <c r="S93" s="24">
        <v>571</v>
      </c>
      <c r="T93" s="24">
        <v>773</v>
      </c>
      <c r="U93" s="24">
        <v>1199</v>
      </c>
      <c r="V93" s="24">
        <v>2470</v>
      </c>
      <c r="W93" s="24">
        <v>3280</v>
      </c>
      <c r="X93" s="24">
        <v>3430</v>
      </c>
      <c r="Y93" s="24">
        <v>3770</v>
      </c>
      <c r="Z93" s="24">
        <v>4800</v>
      </c>
      <c r="AA93" s="24">
        <v>4926.3209999999999</v>
      </c>
      <c r="AB93" s="24">
        <v>6580.4815224399972</v>
      </c>
      <c r="AC93" s="25">
        <v>8280.846888</v>
      </c>
      <c r="AD93" s="25">
        <v>8404.6919999999991</v>
      </c>
      <c r="AE93" s="25">
        <v>10404.674000000001</v>
      </c>
      <c r="AF93" s="25">
        <v>11157.696</v>
      </c>
      <c r="AG93" s="25">
        <v>10394.128999999999</v>
      </c>
      <c r="AH93" s="25">
        <v>8414.2470000000012</v>
      </c>
      <c r="AI93" s="25">
        <v>10940.837</v>
      </c>
      <c r="AJ93" s="24">
        <v>15407.123999999998</v>
      </c>
      <c r="AK93" s="229">
        <v>19185.3</v>
      </c>
      <c r="AL93" s="24">
        <v>20093.672000000002</v>
      </c>
      <c r="AM93" s="25">
        <v>28201.873</v>
      </c>
      <c r="AN93" s="24">
        <v>28536.245999999992</v>
      </c>
      <c r="AO93" s="24">
        <v>31229.4</v>
      </c>
      <c r="AP93" s="24">
        <v>30919.100000000002</v>
      </c>
      <c r="AQ93" s="24">
        <v>37272.899999999994</v>
      </c>
      <c r="AR93" s="24">
        <v>36494.646000000001</v>
      </c>
      <c r="AS93" s="229">
        <v>29748.430999999997</v>
      </c>
      <c r="AT93" s="25">
        <v>29750.070000000003</v>
      </c>
      <c r="AU93" s="25">
        <v>34230.600000000013</v>
      </c>
      <c r="AV93" s="24">
        <v>33054.710000000006</v>
      </c>
      <c r="AW93" s="24">
        <v>34682.870000000003</v>
      </c>
      <c r="AX93" s="24">
        <v>34452.1</v>
      </c>
      <c r="AY93" s="24">
        <v>37606.924034219941</v>
      </c>
      <c r="AZ93" s="24">
        <v>37860.333052969909</v>
      </c>
      <c r="BA93" s="24">
        <v>42274.582444679902</v>
      </c>
      <c r="BB93" s="24">
        <v>44520.521440119905</v>
      </c>
      <c r="BC93" s="24">
        <v>47847.205316649641</v>
      </c>
      <c r="BD93" s="24">
        <v>51278.138187769626</v>
      </c>
      <c r="BE93" s="24">
        <v>52196.25656497926</v>
      </c>
      <c r="BF93" s="24">
        <v>54325.300347560158</v>
      </c>
      <c r="BG93" s="24">
        <v>63647.364298070432</v>
      </c>
      <c r="BH93" s="24">
        <v>64114.003630630294</v>
      </c>
      <c r="BI93" s="25">
        <v>63852.802945700714</v>
      </c>
      <c r="BJ93" s="24">
        <v>70609.049051020484</v>
      </c>
      <c r="BK93" s="24">
        <v>69290.824142300276</v>
      </c>
      <c r="BL93" s="24">
        <v>70628.908019281429</v>
      </c>
      <c r="BM93" s="24">
        <v>78837.409949560548</v>
      </c>
      <c r="BN93" s="24">
        <v>80251.15395863133</v>
      </c>
      <c r="BO93" s="24">
        <v>84974.009759011009</v>
      </c>
      <c r="BP93" s="229">
        <v>88684.609251142334</v>
      </c>
      <c r="BQ93" s="24">
        <v>91125.681221131657</v>
      </c>
      <c r="BR93" s="229">
        <v>90758.166599041899</v>
      </c>
      <c r="BS93" s="24">
        <v>91976</v>
      </c>
      <c r="BT93" s="24">
        <v>97102</v>
      </c>
      <c r="BU93" s="24">
        <v>103439.98302124019</v>
      </c>
      <c r="BV93" s="24">
        <v>90954.281879511385</v>
      </c>
      <c r="BW93" s="25">
        <v>102536.93155525356</v>
      </c>
      <c r="BX93" s="25">
        <v>109684.06065480295</v>
      </c>
      <c r="BY93" s="25">
        <v>114313.34140686077</v>
      </c>
      <c r="BZ93" s="24">
        <v>122142.64216760268</v>
      </c>
      <c r="CA93" s="24">
        <v>108056.81656056448</v>
      </c>
      <c r="CB93" s="24">
        <v>129207.02479929297</v>
      </c>
      <c r="CC93" s="24">
        <v>148464.28407247079</v>
      </c>
      <c r="CD93" s="24">
        <v>162637.90197180252</v>
      </c>
      <c r="CE93" s="24">
        <v>186278.9634700343</v>
      </c>
      <c r="CF93" s="24">
        <v>204704.78285118309</v>
      </c>
      <c r="CG93" s="24">
        <v>209183.11543048196</v>
      </c>
      <c r="CH93" s="24">
        <v>227878.18229526238</v>
      </c>
      <c r="CI93" s="24">
        <v>210483.43305242303</v>
      </c>
      <c r="CJ93" s="24">
        <v>185352.86902527994</v>
      </c>
      <c r="CK93" s="24">
        <v>182141.24385704895</v>
      </c>
      <c r="CL93" s="24">
        <v>187748.26369768896</v>
      </c>
      <c r="CM93" s="24">
        <v>203997.44944996989</v>
      </c>
      <c r="CN93" s="24">
        <v>212551.02320850996</v>
      </c>
      <c r="CO93" s="24">
        <v>205385.80653999999</v>
      </c>
      <c r="CP93" s="24">
        <v>222062.9286907003</v>
      </c>
      <c r="CQ93" s="24">
        <v>247278.909109909</v>
      </c>
      <c r="CR93" s="25">
        <v>258336.98448725999</v>
      </c>
      <c r="CS93" s="25">
        <v>268601.05286801996</v>
      </c>
      <c r="CT93" s="25">
        <v>276033.32067239995</v>
      </c>
      <c r="CU93" s="25">
        <v>268032.24312572269</v>
      </c>
      <c r="CV93" s="25">
        <v>288266.87381398008</v>
      </c>
      <c r="CW93" s="25">
        <v>307776.0689323853</v>
      </c>
      <c r="CX93" s="25">
        <v>314847.93014664028</v>
      </c>
      <c r="CY93" s="25">
        <v>315371.60600055067</v>
      </c>
      <c r="CZ93" s="25">
        <v>358162.1667513217</v>
      </c>
      <c r="DA93" s="385"/>
    </row>
    <row r="94" spans="1:264">
      <c r="A94" s="58" t="s">
        <v>158</v>
      </c>
      <c r="B94" s="4"/>
      <c r="C94" s="21" t="s">
        <v>49</v>
      </c>
      <c r="D94" s="19" t="s">
        <v>49</v>
      </c>
      <c r="E94" s="19" t="s">
        <v>49</v>
      </c>
      <c r="F94" s="21" t="s">
        <v>49</v>
      </c>
      <c r="G94" s="19" t="s">
        <v>49</v>
      </c>
      <c r="H94" s="19" t="s">
        <v>49</v>
      </c>
      <c r="I94" s="19" t="s">
        <v>49</v>
      </c>
      <c r="J94" s="19" t="s">
        <v>49</v>
      </c>
      <c r="K94" s="19" t="s">
        <v>49</v>
      </c>
      <c r="L94" s="19" t="s">
        <v>49</v>
      </c>
      <c r="M94" s="19" t="s">
        <v>49</v>
      </c>
      <c r="N94" s="19" t="s">
        <v>49</v>
      </c>
      <c r="O94" s="19" t="s">
        <v>49</v>
      </c>
      <c r="P94" s="19" t="s">
        <v>49</v>
      </c>
      <c r="Q94" s="19" t="s">
        <v>49</v>
      </c>
      <c r="R94" s="19" t="s">
        <v>49</v>
      </c>
      <c r="S94" s="19" t="s">
        <v>49</v>
      </c>
      <c r="T94" s="19" t="s">
        <v>49</v>
      </c>
      <c r="U94" s="19" t="s">
        <v>49</v>
      </c>
      <c r="V94" s="19" t="s">
        <v>49</v>
      </c>
      <c r="W94" s="19" t="s">
        <v>49</v>
      </c>
      <c r="X94" s="19" t="s">
        <v>49</v>
      </c>
      <c r="Y94" s="19" t="s">
        <v>49</v>
      </c>
      <c r="Z94" s="19" t="s">
        <v>49</v>
      </c>
      <c r="AA94" s="19" t="s">
        <v>49</v>
      </c>
      <c r="AB94" s="19" t="s">
        <v>49</v>
      </c>
      <c r="AC94" s="21" t="s">
        <v>49</v>
      </c>
      <c r="AD94" s="20" t="s">
        <v>49</v>
      </c>
      <c r="AE94" s="20" t="s">
        <v>49</v>
      </c>
      <c r="AF94" s="20" t="s">
        <v>49</v>
      </c>
      <c r="AG94" s="20" t="s">
        <v>49</v>
      </c>
      <c r="AH94" s="20" t="s">
        <v>49</v>
      </c>
      <c r="AI94" s="20" t="s">
        <v>49</v>
      </c>
      <c r="AJ94" s="19" t="s">
        <v>49</v>
      </c>
      <c r="AK94" s="21" t="s">
        <v>49</v>
      </c>
      <c r="AL94" s="19" t="s">
        <v>49</v>
      </c>
      <c r="AM94" s="20" t="s">
        <v>49</v>
      </c>
      <c r="AN94" s="19" t="s">
        <v>49</v>
      </c>
      <c r="AO94" s="19" t="s">
        <v>49</v>
      </c>
      <c r="AP94" s="19" t="s">
        <v>49</v>
      </c>
      <c r="AQ94" s="19" t="s">
        <v>49</v>
      </c>
      <c r="AR94" s="19" t="s">
        <v>49</v>
      </c>
      <c r="AS94" s="21" t="s">
        <v>49</v>
      </c>
      <c r="AT94" s="20" t="s">
        <v>49</v>
      </c>
      <c r="AU94" s="20" t="s">
        <v>49</v>
      </c>
      <c r="AV94" s="19" t="s">
        <v>49</v>
      </c>
      <c r="AW94" s="19" t="s">
        <v>49</v>
      </c>
      <c r="AX94" s="19" t="s">
        <v>49</v>
      </c>
      <c r="AY94" s="19" t="s">
        <v>49</v>
      </c>
      <c r="AZ94" s="19" t="s">
        <v>49</v>
      </c>
      <c r="BA94" s="19" t="s">
        <v>49</v>
      </c>
      <c r="BB94" s="19" t="s">
        <v>49</v>
      </c>
      <c r="BC94" s="19">
        <v>36944.828125189546</v>
      </c>
      <c r="BD94" s="19">
        <v>39280.51386478958</v>
      </c>
      <c r="BE94" s="19">
        <v>39826.686609928918</v>
      </c>
      <c r="BF94" s="19">
        <v>39673.456166150361</v>
      </c>
      <c r="BG94" s="19">
        <v>47378.601192450529</v>
      </c>
      <c r="BH94" s="19">
        <v>48018.319627729958</v>
      </c>
      <c r="BI94" s="19">
        <v>48234.444810560359</v>
      </c>
      <c r="BJ94" s="19">
        <v>52405.978852079774</v>
      </c>
      <c r="BK94" s="59">
        <v>51611.507825489694</v>
      </c>
      <c r="BL94" s="59">
        <v>52460.923702020162</v>
      </c>
      <c r="BM94" s="59">
        <v>58670.65636810947</v>
      </c>
      <c r="BN94" s="59">
        <v>57897.20201168974</v>
      </c>
      <c r="BO94" s="59">
        <v>61606.942016488974</v>
      </c>
      <c r="BP94" s="271">
        <v>64355.703086918802</v>
      </c>
      <c r="BQ94" s="59">
        <v>66065.058956369248</v>
      </c>
      <c r="BR94" s="271">
        <v>63641.175791559654</v>
      </c>
      <c r="BS94" s="59">
        <v>64270.619881639708</v>
      </c>
      <c r="BT94" s="59">
        <v>67361.11730274916</v>
      </c>
      <c r="BU94" s="59">
        <v>71851.336096988191</v>
      </c>
      <c r="BV94" s="59">
        <v>61777.923713138603</v>
      </c>
      <c r="BW94" s="60">
        <v>69613.716306918752</v>
      </c>
      <c r="BX94" s="60">
        <v>74486.950347450256</v>
      </c>
      <c r="BY94" s="60">
        <v>77193.205675468867</v>
      </c>
      <c r="BZ94" s="59">
        <v>82037.313409409617</v>
      </c>
      <c r="CA94" s="59">
        <v>72409.930963479623</v>
      </c>
      <c r="CB94" s="59">
        <v>88314.407320739658</v>
      </c>
      <c r="CC94" s="59">
        <v>102922.85997922787</v>
      </c>
      <c r="CD94" s="59">
        <v>113446.87683899017</v>
      </c>
      <c r="CE94" s="59">
        <v>131330.92933414975</v>
      </c>
      <c r="CF94" s="59">
        <v>145686.3886240705</v>
      </c>
      <c r="CG94" s="59">
        <v>148206.84683769039</v>
      </c>
      <c r="CH94" s="59">
        <v>160635.59919615026</v>
      </c>
      <c r="CI94" s="59">
        <v>147075.73862803998</v>
      </c>
      <c r="CJ94" s="59">
        <v>127472.63235498</v>
      </c>
      <c r="CK94" s="59">
        <v>123829.59424890899</v>
      </c>
      <c r="CL94" s="59">
        <v>127806.978313709</v>
      </c>
      <c r="CM94" s="59">
        <v>139045.19874972999</v>
      </c>
      <c r="CN94" s="59">
        <v>142521.72055673</v>
      </c>
      <c r="CO94" s="59">
        <v>136782.24442</v>
      </c>
      <c r="CP94" s="59">
        <v>147417.10360203197</v>
      </c>
      <c r="CQ94" s="59">
        <v>164285.41166438902</v>
      </c>
      <c r="CR94" s="60">
        <v>171090.52319451998</v>
      </c>
      <c r="CS94" s="60">
        <v>177444.20556782</v>
      </c>
      <c r="CT94" s="60">
        <v>180800.96408420999</v>
      </c>
      <c r="CU94" s="60">
        <v>177196.64206124266</v>
      </c>
      <c r="CV94" s="60">
        <v>191397.75840780008</v>
      </c>
      <c r="CW94" s="60">
        <v>204862.97928883534</v>
      </c>
      <c r="CX94" s="60">
        <v>207451.63103470035</v>
      </c>
      <c r="CY94" s="60">
        <v>208721.68664194067</v>
      </c>
      <c r="CZ94" s="60">
        <v>235651.63806714164</v>
      </c>
      <c r="DA94" s="385"/>
    </row>
    <row r="95" spans="1:264">
      <c r="A95" s="23" t="s">
        <v>159</v>
      </c>
      <c r="B95" s="245"/>
      <c r="C95" s="24" t="s">
        <v>49</v>
      </c>
      <c r="D95" s="24" t="s">
        <v>49</v>
      </c>
      <c r="E95" s="24" t="s">
        <v>49</v>
      </c>
      <c r="F95" s="24" t="s">
        <v>49</v>
      </c>
      <c r="G95" s="24" t="s">
        <v>49</v>
      </c>
      <c r="H95" s="24" t="s">
        <v>49</v>
      </c>
      <c r="I95" s="24" t="s">
        <v>49</v>
      </c>
      <c r="J95" s="24" t="s">
        <v>49</v>
      </c>
      <c r="K95" s="24" t="s">
        <v>49</v>
      </c>
      <c r="L95" s="24" t="s">
        <v>49</v>
      </c>
      <c r="M95" s="24" t="s">
        <v>49</v>
      </c>
      <c r="N95" s="24" t="s">
        <v>49</v>
      </c>
      <c r="O95" s="24" t="s">
        <v>49</v>
      </c>
      <c r="P95" s="24" t="s">
        <v>49</v>
      </c>
      <c r="Q95" s="24" t="s">
        <v>49</v>
      </c>
      <c r="R95" s="24" t="s">
        <v>49</v>
      </c>
      <c r="S95" s="24" t="s">
        <v>49</v>
      </c>
      <c r="T95" s="24" t="s">
        <v>49</v>
      </c>
      <c r="U95" s="24" t="s">
        <v>49</v>
      </c>
      <c r="V95" s="24" t="s">
        <v>49</v>
      </c>
      <c r="W95" s="24" t="s">
        <v>49</v>
      </c>
      <c r="X95" s="24" t="s">
        <v>49</v>
      </c>
      <c r="Y95" s="24" t="s">
        <v>49</v>
      </c>
      <c r="Z95" s="24" t="s">
        <v>49</v>
      </c>
      <c r="AA95" s="24">
        <v>72.665999999999997</v>
      </c>
      <c r="AB95" s="24">
        <v>96.496818320000159</v>
      </c>
      <c r="AC95" s="24">
        <v>111.47804499999999</v>
      </c>
      <c r="AD95" s="24">
        <v>138.80000000000001</v>
      </c>
      <c r="AE95" s="24">
        <v>150.5</v>
      </c>
      <c r="AF95" s="24">
        <v>174.357</v>
      </c>
      <c r="AG95" s="24">
        <v>196.542</v>
      </c>
      <c r="AH95" s="24">
        <v>280.505</v>
      </c>
      <c r="AI95" s="24">
        <v>339.29199999999997</v>
      </c>
      <c r="AJ95" s="24">
        <v>438.03699999999998</v>
      </c>
      <c r="AK95" s="24">
        <v>523.29999999999995</v>
      </c>
      <c r="AL95" s="24">
        <v>633</v>
      </c>
      <c r="AM95" s="24">
        <v>753.81299999999999</v>
      </c>
      <c r="AN95" s="24">
        <v>827.995</v>
      </c>
      <c r="AO95" s="24">
        <v>953.3</v>
      </c>
      <c r="AP95" s="24">
        <v>1114.5999999999999</v>
      </c>
      <c r="AQ95" s="24">
        <v>1215.5</v>
      </c>
      <c r="AR95" s="24">
        <v>1312.931</v>
      </c>
      <c r="AS95" s="24">
        <v>1287.3</v>
      </c>
      <c r="AT95" s="24">
        <v>1466</v>
      </c>
      <c r="AU95" s="24">
        <v>1729.2</v>
      </c>
      <c r="AV95" s="24">
        <v>1868.2</v>
      </c>
      <c r="AW95" s="24">
        <v>2123.9699999999998</v>
      </c>
      <c r="AX95" s="24">
        <v>2397.6</v>
      </c>
      <c r="AY95" s="24">
        <v>2739.6854282599852</v>
      </c>
      <c r="AZ95" s="24">
        <v>3006.7777126399751</v>
      </c>
      <c r="BA95" s="24">
        <v>3434.1442113199582</v>
      </c>
      <c r="BB95" s="24">
        <v>3891.0845771999493</v>
      </c>
      <c r="BC95" s="24">
        <v>4311.0854654801633</v>
      </c>
      <c r="BD95" s="24">
        <v>4904.9153520201307</v>
      </c>
      <c r="BE95" s="24">
        <v>5302.3864101704548</v>
      </c>
      <c r="BF95" s="24">
        <v>5930.8440884998363</v>
      </c>
      <c r="BG95" s="24">
        <v>6997.8010957399783</v>
      </c>
      <c r="BH95" s="24">
        <v>7319.3303543604252</v>
      </c>
      <c r="BI95" s="24">
        <v>7439.6104902804254</v>
      </c>
      <c r="BJ95" s="24">
        <v>8519.5853409607989</v>
      </c>
      <c r="BK95" s="24">
        <v>8837.6605911306178</v>
      </c>
      <c r="BL95" s="24">
        <v>9608.9667541313247</v>
      </c>
      <c r="BM95" s="24">
        <v>10955.424482491146</v>
      </c>
      <c r="BN95" s="24">
        <v>12068.468147511594</v>
      </c>
      <c r="BO95" s="24">
        <v>13301.296280352301</v>
      </c>
      <c r="BP95" s="24">
        <v>14256.603925623283</v>
      </c>
      <c r="BQ95" s="24">
        <v>15066.664870043347</v>
      </c>
      <c r="BR95" s="24">
        <v>16113.825238342812</v>
      </c>
      <c r="BS95" s="24">
        <v>16794.008954713296</v>
      </c>
      <c r="BT95" s="24">
        <v>18360.434954561486</v>
      </c>
      <c r="BU95" s="24">
        <v>19755.286175622045</v>
      </c>
      <c r="BV95" s="24">
        <v>18596.100691792868</v>
      </c>
      <c r="BW95" s="25">
        <v>21290.507663364871</v>
      </c>
      <c r="BX95" s="25">
        <v>22993.108408202639</v>
      </c>
      <c r="BY95" s="25">
        <v>24568.098360191914</v>
      </c>
      <c r="BZ95" s="24">
        <v>26725.620428963008</v>
      </c>
      <c r="CA95" s="24">
        <v>24139.511351494904</v>
      </c>
      <c r="CB95" s="24">
        <v>27938.10754980339</v>
      </c>
      <c r="CC95" s="24">
        <v>31284.024192082808</v>
      </c>
      <c r="CD95" s="24">
        <v>34153.41361508242</v>
      </c>
      <c r="CE95" s="24">
        <v>38381.304905814541</v>
      </c>
      <c r="CF95" s="24">
        <v>41378.803240472625</v>
      </c>
      <c r="CG95" s="24">
        <v>43005.040656731609</v>
      </c>
      <c r="CH95" s="24">
        <v>47647.617153872125</v>
      </c>
      <c r="CI95" s="24">
        <v>45441.528444103096</v>
      </c>
      <c r="CJ95" s="24">
        <v>41988.4533370399</v>
      </c>
      <c r="CK95" s="24">
        <v>42770.326598229993</v>
      </c>
      <c r="CL95" s="24">
        <v>45802.557351920004</v>
      </c>
      <c r="CM95" s="24">
        <v>49870.283387239899</v>
      </c>
      <c r="CN95" s="24">
        <v>54369.104705990001</v>
      </c>
      <c r="CO95" s="24">
        <v>53454.711159999999</v>
      </c>
      <c r="CP95" s="24">
        <v>58296.910109123302</v>
      </c>
      <c r="CQ95" s="24">
        <v>65149.748609890004</v>
      </c>
      <c r="CR95" s="25">
        <v>68701.810692619998</v>
      </c>
      <c r="CS95" s="25">
        <v>72054.410026290003</v>
      </c>
      <c r="CT95" s="25">
        <v>76012.645947750003</v>
      </c>
      <c r="CU95" s="25">
        <v>72385.562164029994</v>
      </c>
      <c r="CV95" s="25">
        <v>77451.566222879992</v>
      </c>
      <c r="CW95" s="25">
        <v>82384.464891399999</v>
      </c>
      <c r="CX95" s="25">
        <v>85858.138828219991</v>
      </c>
      <c r="CY95" s="25">
        <v>85252.75717704001</v>
      </c>
      <c r="CZ95" s="25">
        <v>98731.41292535</v>
      </c>
      <c r="DA95" s="385"/>
    </row>
    <row r="96" spans="1:264">
      <c r="A96" s="6"/>
      <c r="B96" s="2"/>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5"/>
      <c r="AD96" s="15"/>
      <c r="AE96" s="15"/>
      <c r="AF96" s="15"/>
      <c r="AG96" s="15"/>
      <c r="AH96" s="15"/>
      <c r="AI96" s="15"/>
      <c r="AJ96" s="14"/>
      <c r="AK96" s="4"/>
      <c r="AL96" s="14"/>
      <c r="AM96" s="15"/>
      <c r="AN96" s="14"/>
      <c r="AO96" s="14"/>
      <c r="AP96" s="14"/>
      <c r="AQ96" s="14"/>
      <c r="AR96" s="14"/>
      <c r="AS96" s="4"/>
      <c r="AT96" s="15"/>
      <c r="AU96" s="15"/>
      <c r="AV96" s="14"/>
      <c r="AW96" s="14"/>
      <c r="AX96" s="14"/>
      <c r="AY96" s="14"/>
      <c r="AZ96" s="14"/>
      <c r="BA96" s="14"/>
      <c r="BB96" s="14"/>
      <c r="BC96" s="14"/>
      <c r="BD96" s="14"/>
      <c r="BE96" s="14"/>
      <c r="BF96" s="14"/>
      <c r="BG96" s="14"/>
      <c r="BH96" s="14"/>
      <c r="BI96" s="15"/>
      <c r="BJ96" s="14"/>
      <c r="BK96" s="14"/>
      <c r="BL96" s="14"/>
      <c r="BM96" s="14"/>
      <c r="BN96" s="14"/>
      <c r="BO96" s="14"/>
      <c r="BP96" s="4"/>
      <c r="BQ96" s="14"/>
      <c r="BR96" s="14"/>
      <c r="BS96" s="14"/>
      <c r="BT96" s="14"/>
      <c r="BU96" s="14"/>
      <c r="BV96" s="14"/>
      <c r="BW96" s="15"/>
      <c r="BX96" s="15"/>
      <c r="BY96" s="15"/>
      <c r="BZ96" s="14"/>
      <c r="CA96" s="14"/>
      <c r="CB96" s="14"/>
      <c r="CC96" s="14"/>
      <c r="CD96" s="14"/>
      <c r="CE96" s="14"/>
      <c r="CF96" s="14"/>
      <c r="CG96" s="14"/>
      <c r="CH96" s="14"/>
      <c r="CI96" s="14"/>
      <c r="CJ96" s="14"/>
      <c r="CK96" s="14"/>
      <c r="CL96" s="14"/>
      <c r="CM96" s="14"/>
      <c r="CN96" s="14"/>
      <c r="CO96" s="14"/>
      <c r="CP96" s="14"/>
      <c r="CQ96" s="14"/>
      <c r="CR96" s="15"/>
      <c r="CS96" s="15"/>
      <c r="CT96" s="15"/>
      <c r="CU96" s="15"/>
      <c r="CV96" s="15"/>
      <c r="CW96" s="15"/>
      <c r="CX96" s="15"/>
      <c r="CY96" s="15"/>
      <c r="DA96" s="385"/>
    </row>
    <row r="97" spans="1:105">
      <c r="A97" s="134" t="s">
        <v>160</v>
      </c>
      <c r="B97" s="2"/>
      <c r="C97" s="4"/>
      <c r="D97" s="14"/>
      <c r="E97" s="14"/>
      <c r="F97" s="4"/>
      <c r="G97" s="14"/>
      <c r="H97" s="14"/>
      <c r="I97" s="14"/>
      <c r="J97" s="14"/>
      <c r="K97" s="14"/>
      <c r="L97" s="14"/>
      <c r="M97" s="14"/>
      <c r="N97" s="14"/>
      <c r="O97" s="14"/>
      <c r="P97" s="14"/>
      <c r="Q97" s="14"/>
      <c r="R97" s="14"/>
      <c r="S97" s="14"/>
      <c r="T97" s="14"/>
      <c r="U97" s="14"/>
      <c r="V97" s="14"/>
      <c r="W97" s="14"/>
      <c r="X97" s="14"/>
      <c r="Y97" s="14"/>
      <c r="Z97" s="14"/>
      <c r="AA97" s="14"/>
      <c r="AB97" s="14"/>
      <c r="AC97" s="4"/>
      <c r="AD97" s="15"/>
      <c r="AE97" s="15"/>
      <c r="AF97" s="15"/>
      <c r="AG97" s="15"/>
      <c r="AH97" s="15"/>
      <c r="AI97" s="15"/>
      <c r="AJ97" s="14"/>
      <c r="AK97" s="4"/>
      <c r="AL97" s="14"/>
      <c r="AM97" s="15"/>
      <c r="AN97" s="14"/>
      <c r="AO97" s="14"/>
      <c r="AP97" s="14"/>
      <c r="AQ97" s="14"/>
      <c r="AR97" s="14"/>
      <c r="AS97" s="4"/>
      <c r="AT97" s="15"/>
      <c r="AU97" s="15"/>
      <c r="AV97" s="14"/>
      <c r="AW97" s="14"/>
      <c r="AX97" s="14"/>
      <c r="AY97" s="14"/>
      <c r="AZ97" s="14"/>
      <c r="BA97" s="14"/>
      <c r="BB97" s="14"/>
      <c r="BC97" s="14"/>
      <c r="BD97" s="14"/>
      <c r="BE97" s="14"/>
      <c r="BF97" s="14"/>
      <c r="BG97" s="14"/>
      <c r="BH97" s="14"/>
      <c r="BI97" s="4"/>
      <c r="BJ97" s="14"/>
      <c r="BK97" s="14"/>
      <c r="BL97" s="14"/>
      <c r="BM97" s="14"/>
      <c r="BN97" s="14"/>
      <c r="BO97" s="14"/>
      <c r="BP97" s="4"/>
      <c r="BQ97" s="14"/>
      <c r="BR97" s="4"/>
      <c r="BS97" s="14"/>
      <c r="BT97" s="14"/>
      <c r="BU97" s="14"/>
      <c r="BV97" s="14"/>
      <c r="BW97" s="15"/>
      <c r="BX97" s="15"/>
      <c r="BY97" s="15"/>
      <c r="BZ97" s="14"/>
      <c r="CA97" s="14"/>
      <c r="CB97" s="14"/>
      <c r="CC97" s="14"/>
      <c r="CD97" s="14"/>
      <c r="CE97" s="14"/>
      <c r="CF97" s="14"/>
      <c r="CG97" s="14"/>
      <c r="CH97" s="14"/>
      <c r="CI97" s="14"/>
      <c r="CJ97" s="14"/>
      <c r="CK97" s="14"/>
      <c r="CL97" s="14"/>
      <c r="CM97" s="14"/>
      <c r="CN97" s="14"/>
      <c r="CO97" s="14"/>
      <c r="CP97" s="14"/>
      <c r="CQ97" s="14"/>
      <c r="CR97" s="15"/>
      <c r="CS97" s="15"/>
      <c r="CT97" s="15"/>
      <c r="CU97" s="15"/>
      <c r="CV97" s="15"/>
      <c r="CW97" s="15"/>
      <c r="CX97" s="15"/>
      <c r="CY97" s="15"/>
      <c r="DA97" s="385"/>
    </row>
    <row r="98" spans="1:105">
      <c r="A98" s="23" t="s">
        <v>161</v>
      </c>
      <c r="B98" s="245"/>
      <c r="C98" s="229" t="s">
        <v>49</v>
      </c>
      <c r="D98" s="24" t="s">
        <v>49</v>
      </c>
      <c r="E98" s="24" t="s">
        <v>49</v>
      </c>
      <c r="F98" s="229" t="s">
        <v>49</v>
      </c>
      <c r="G98" s="24" t="s">
        <v>49</v>
      </c>
      <c r="H98" s="24" t="s">
        <v>49</v>
      </c>
      <c r="I98" s="24" t="s">
        <v>49</v>
      </c>
      <c r="J98" s="24" t="s">
        <v>49</v>
      </c>
      <c r="K98" s="24" t="s">
        <v>49</v>
      </c>
      <c r="L98" s="24" t="s">
        <v>49</v>
      </c>
      <c r="M98" s="24" t="s">
        <v>49</v>
      </c>
      <c r="N98" s="24" t="s">
        <v>49</v>
      </c>
      <c r="O98" s="24" t="s">
        <v>49</v>
      </c>
      <c r="P98" s="24" t="s">
        <v>49</v>
      </c>
      <c r="Q98" s="24" t="s">
        <v>49</v>
      </c>
      <c r="R98" s="24" t="s">
        <v>49</v>
      </c>
      <c r="S98" s="24" t="s">
        <v>49</v>
      </c>
      <c r="T98" s="24" t="s">
        <v>49</v>
      </c>
      <c r="U98" s="24" t="s">
        <v>49</v>
      </c>
      <c r="V98" s="24" t="s">
        <v>49</v>
      </c>
      <c r="W98" s="24" t="s">
        <v>49</v>
      </c>
      <c r="X98" s="24" t="s">
        <v>49</v>
      </c>
      <c r="Y98" s="24" t="s">
        <v>49</v>
      </c>
      <c r="Z98" s="24" t="s">
        <v>49</v>
      </c>
      <c r="AA98" s="24" t="s">
        <v>49</v>
      </c>
      <c r="AB98" s="24" t="s">
        <v>49</v>
      </c>
      <c r="AC98" s="229" t="s">
        <v>49</v>
      </c>
      <c r="AD98" s="25" t="s">
        <v>49</v>
      </c>
      <c r="AE98" s="25" t="s">
        <v>49</v>
      </c>
      <c r="AF98" s="25" t="s">
        <v>49</v>
      </c>
      <c r="AG98" s="25" t="s">
        <v>49</v>
      </c>
      <c r="AH98" s="25" t="s">
        <v>49</v>
      </c>
      <c r="AI98" s="25" t="s">
        <v>49</v>
      </c>
      <c r="AJ98" s="24" t="s">
        <v>49</v>
      </c>
      <c r="AK98" s="229" t="s">
        <v>49</v>
      </c>
      <c r="AL98" s="24" t="s">
        <v>49</v>
      </c>
      <c r="AM98" s="25" t="s">
        <v>49</v>
      </c>
      <c r="AN98" s="24" t="s">
        <v>49</v>
      </c>
      <c r="AO98" s="24" t="s">
        <v>49</v>
      </c>
      <c r="AP98" s="24" t="s">
        <v>49</v>
      </c>
      <c r="AQ98" s="24" t="s">
        <v>49</v>
      </c>
      <c r="AR98" s="24" t="s">
        <v>49</v>
      </c>
      <c r="AS98" s="229" t="s">
        <v>49</v>
      </c>
      <c r="AT98" s="25" t="s">
        <v>49</v>
      </c>
      <c r="AU98" s="25" t="s">
        <v>49</v>
      </c>
      <c r="AV98" s="24" t="s">
        <v>49</v>
      </c>
      <c r="AW98" s="24" t="s">
        <v>49</v>
      </c>
      <c r="AX98" s="24" t="s">
        <v>49</v>
      </c>
      <c r="AY98" s="24" t="s">
        <v>49</v>
      </c>
      <c r="AZ98" s="24" t="s">
        <v>49</v>
      </c>
      <c r="BA98" s="24" t="s">
        <v>49</v>
      </c>
      <c r="BB98" s="24" t="s">
        <v>49</v>
      </c>
      <c r="BC98" s="24" t="s">
        <v>49</v>
      </c>
      <c r="BD98" s="24" t="s">
        <v>49</v>
      </c>
      <c r="BE98" s="24" t="s">
        <v>49</v>
      </c>
      <c r="BF98" s="24">
        <f>+BF101-BF99-BF100</f>
        <v>82019.061029409946</v>
      </c>
      <c r="BG98" s="24">
        <v>97340.090547021333</v>
      </c>
      <c r="BH98" s="24">
        <v>99292.34487350189</v>
      </c>
      <c r="BI98" s="229">
        <v>100065.01771354105</v>
      </c>
      <c r="BJ98" s="24">
        <v>111208.95146228168</v>
      </c>
      <c r="BK98" s="24">
        <v>110751.32749207139</v>
      </c>
      <c r="BL98" s="24">
        <v>114613.40061547107</v>
      </c>
      <c r="BM98" s="24">
        <v>127003.42987181769</v>
      </c>
      <c r="BN98" s="24">
        <v>130339.15425019324</v>
      </c>
      <c r="BO98" s="24">
        <v>139314.82273297734</v>
      </c>
      <c r="BP98" s="229">
        <v>147724.73755277597</v>
      </c>
      <c r="BQ98" s="24">
        <v>153687.79926842012</v>
      </c>
      <c r="BR98" s="229">
        <v>157187.77352014344</v>
      </c>
      <c r="BS98" s="24">
        <v>158855.61128088884</v>
      </c>
      <c r="BT98" s="24">
        <v>168582.03371268147</v>
      </c>
      <c r="BU98" s="24">
        <v>181326.27643196759</v>
      </c>
      <c r="BV98" s="24">
        <v>166362.10075204671</v>
      </c>
      <c r="BW98" s="25">
        <v>186258.2414004973</v>
      </c>
      <c r="BX98" s="25">
        <v>200469.54381484751</v>
      </c>
      <c r="BY98" s="25">
        <v>211257.52945785911</v>
      </c>
      <c r="BZ98" s="24">
        <v>228251.45340364997</v>
      </c>
      <c r="CA98" s="24">
        <v>216223.17195707257</v>
      </c>
      <c r="CB98" s="24">
        <v>256555.80929922214</v>
      </c>
      <c r="CC98" s="24">
        <v>293944.81665315892</v>
      </c>
      <c r="CD98" s="24">
        <v>327705.34571227297</v>
      </c>
      <c r="CE98" s="24">
        <v>379543.96403476864</v>
      </c>
      <c r="CF98" s="24">
        <v>408733.43280764151</v>
      </c>
      <c r="CG98" s="24">
        <v>418797.21568966442</v>
      </c>
      <c r="CH98" s="24">
        <v>461421.26960407163</v>
      </c>
      <c r="CI98" s="24">
        <v>416303.68688289577</v>
      </c>
      <c r="CJ98" s="24">
        <v>370823.6721944547</v>
      </c>
      <c r="CK98" s="24">
        <v>364187.9711739794</v>
      </c>
      <c r="CL98" s="24">
        <v>377060.43998014188</v>
      </c>
      <c r="CM98" s="24">
        <v>406943.45004502049</v>
      </c>
      <c r="CN98" s="24">
        <v>424346.00859167334</v>
      </c>
      <c r="CO98" s="24">
        <v>412469.01374999998</v>
      </c>
      <c r="CP98" s="24">
        <v>446557.69324828841</v>
      </c>
      <c r="CQ98" s="24">
        <v>490506.04968082922</v>
      </c>
      <c r="CR98" s="25">
        <v>510624.92177051742</v>
      </c>
      <c r="CS98" s="25">
        <v>531228.46805964701</v>
      </c>
      <c r="CT98" s="25">
        <v>538151.79125340586</v>
      </c>
      <c r="CU98" s="25">
        <v>521725.22108014475</v>
      </c>
      <c r="CV98" s="25">
        <v>546418.69082171796</v>
      </c>
      <c r="CW98" s="25">
        <v>579670.77221672935</v>
      </c>
      <c r="CX98" s="25">
        <v>590869.35802139284</v>
      </c>
      <c r="CY98" s="25">
        <v>568437.4222261142</v>
      </c>
      <c r="CZ98" s="25">
        <v>636713.22127891635</v>
      </c>
      <c r="DA98" s="385"/>
    </row>
    <row r="99" spans="1:105">
      <c r="A99" s="23" t="s">
        <v>162</v>
      </c>
      <c r="B99" s="245"/>
      <c r="C99" s="229" t="s">
        <v>49</v>
      </c>
      <c r="D99" s="24" t="s">
        <v>49</v>
      </c>
      <c r="E99" s="24" t="s">
        <v>49</v>
      </c>
      <c r="F99" s="229" t="s">
        <v>49</v>
      </c>
      <c r="G99" s="24" t="s">
        <v>49</v>
      </c>
      <c r="H99" s="24" t="s">
        <v>49</v>
      </c>
      <c r="I99" s="24" t="s">
        <v>49</v>
      </c>
      <c r="J99" s="24" t="s">
        <v>49</v>
      </c>
      <c r="K99" s="24" t="s">
        <v>49</v>
      </c>
      <c r="L99" s="24" t="s">
        <v>49</v>
      </c>
      <c r="M99" s="24" t="s">
        <v>49</v>
      </c>
      <c r="N99" s="24" t="s">
        <v>49</v>
      </c>
      <c r="O99" s="24" t="s">
        <v>49</v>
      </c>
      <c r="P99" s="24" t="s">
        <v>49</v>
      </c>
      <c r="Q99" s="24" t="s">
        <v>49</v>
      </c>
      <c r="R99" s="24" t="s">
        <v>49</v>
      </c>
      <c r="S99" s="24" t="s">
        <v>49</v>
      </c>
      <c r="T99" s="24" t="s">
        <v>49</v>
      </c>
      <c r="U99" s="24" t="s">
        <v>49</v>
      </c>
      <c r="V99" s="24" t="s">
        <v>49</v>
      </c>
      <c r="W99" s="24" t="s">
        <v>49</v>
      </c>
      <c r="X99" s="24" t="s">
        <v>49</v>
      </c>
      <c r="Y99" s="24" t="s">
        <v>49</v>
      </c>
      <c r="Z99" s="24" t="s">
        <v>49</v>
      </c>
      <c r="AA99" s="24" t="s">
        <v>49</v>
      </c>
      <c r="AB99" s="24" t="s">
        <v>49</v>
      </c>
      <c r="AC99" s="229" t="s">
        <v>49</v>
      </c>
      <c r="AD99" s="25" t="s">
        <v>49</v>
      </c>
      <c r="AE99" s="25" t="s">
        <v>49</v>
      </c>
      <c r="AF99" s="25" t="s">
        <v>49</v>
      </c>
      <c r="AG99" s="25" t="s">
        <v>49</v>
      </c>
      <c r="AH99" s="25" t="s">
        <v>49</v>
      </c>
      <c r="AI99" s="25" t="s">
        <v>49</v>
      </c>
      <c r="AJ99" s="24" t="s">
        <v>49</v>
      </c>
      <c r="AK99" s="229" t="s">
        <v>49</v>
      </c>
      <c r="AL99" s="24" t="s">
        <v>49</v>
      </c>
      <c r="AM99" s="25" t="s">
        <v>49</v>
      </c>
      <c r="AN99" s="24" t="s">
        <v>49</v>
      </c>
      <c r="AO99" s="24" t="s">
        <v>49</v>
      </c>
      <c r="AP99" s="24" t="s">
        <v>49</v>
      </c>
      <c r="AQ99" s="24" t="s">
        <v>49</v>
      </c>
      <c r="AR99" s="24" t="s">
        <v>49</v>
      </c>
      <c r="AS99" s="229" t="s">
        <v>49</v>
      </c>
      <c r="AT99" s="25" t="s">
        <v>49</v>
      </c>
      <c r="AU99" s="25" t="s">
        <v>49</v>
      </c>
      <c r="AV99" s="24" t="s">
        <v>49</v>
      </c>
      <c r="AW99" s="24" t="s">
        <v>49</v>
      </c>
      <c r="AX99" s="24" t="s">
        <v>49</v>
      </c>
      <c r="AY99" s="24" t="s">
        <v>49</v>
      </c>
      <c r="AZ99" s="24" t="s">
        <v>49</v>
      </c>
      <c r="BA99" s="24" t="s">
        <v>49</v>
      </c>
      <c r="BB99" s="24" t="s">
        <v>49</v>
      </c>
      <c r="BC99" s="24" t="s">
        <v>49</v>
      </c>
      <c r="BD99" s="24" t="s">
        <v>49</v>
      </c>
      <c r="BE99" s="24" t="s">
        <v>49</v>
      </c>
      <c r="BF99" s="24">
        <v>60790.146991810048</v>
      </c>
      <c r="BG99" s="24">
        <v>71874.416457370084</v>
      </c>
      <c r="BH99" s="24">
        <v>71431.761874479809</v>
      </c>
      <c r="BI99" s="229">
        <v>71521.390889819755</v>
      </c>
      <c r="BJ99" s="24">
        <v>80613.59602131987</v>
      </c>
      <c r="BK99" s="24">
        <v>78373.507372880034</v>
      </c>
      <c r="BL99" s="24">
        <v>84855.972122179694</v>
      </c>
      <c r="BM99" s="24">
        <v>96187.33700462975</v>
      </c>
      <c r="BN99" s="24">
        <v>100916.58799842992</v>
      </c>
      <c r="BO99" s="24">
        <v>107310.55548872988</v>
      </c>
      <c r="BP99" s="229">
        <v>113338.40424046987</v>
      </c>
      <c r="BQ99" s="24">
        <v>117814.47099163938</v>
      </c>
      <c r="BR99" s="229">
        <v>115813.57226822867</v>
      </c>
      <c r="BS99" s="24">
        <v>119662.16057251986</v>
      </c>
      <c r="BT99" s="24">
        <v>127139.21811291925</v>
      </c>
      <c r="BU99" s="24">
        <v>136869.92597008985</v>
      </c>
      <c r="BV99" s="24">
        <v>122021.51691237986</v>
      </c>
      <c r="BW99" s="25">
        <v>136176.43708045929</v>
      </c>
      <c r="BX99" s="25">
        <v>145623.40113168041</v>
      </c>
      <c r="BY99" s="25">
        <v>151772.52774572023</v>
      </c>
      <c r="BZ99" s="24">
        <v>164495.6456089296</v>
      </c>
      <c r="CA99" s="24">
        <v>139687.78352717913</v>
      </c>
      <c r="CB99" s="24">
        <v>172101.57666771003</v>
      </c>
      <c r="CC99" s="24">
        <v>200847.93112338983</v>
      </c>
      <c r="CD99" s="24">
        <v>221280.97164359046</v>
      </c>
      <c r="CE99" s="24">
        <v>249035.10966642899</v>
      </c>
      <c r="CF99" s="24">
        <v>277235.44120501942</v>
      </c>
      <c r="CG99" s="24">
        <v>288032.61996811919</v>
      </c>
      <c r="CH99" s="24">
        <v>315179.29805923911</v>
      </c>
      <c r="CI99" s="24">
        <v>292409.75430370902</v>
      </c>
      <c r="CJ99" s="24">
        <v>254114.362074651</v>
      </c>
      <c r="CK99" s="24">
        <v>248120.00220907002</v>
      </c>
      <c r="CL99" s="24">
        <v>257945.665856073</v>
      </c>
      <c r="CM99" s="24">
        <v>264810.24849203002</v>
      </c>
      <c r="CN99" s="24">
        <v>268635.03517575702</v>
      </c>
      <c r="CO99" s="24">
        <v>259579.14037000001</v>
      </c>
      <c r="CP99" s="24">
        <v>285584.640484943</v>
      </c>
      <c r="CQ99" s="24">
        <v>311644.10887794202</v>
      </c>
      <c r="CR99" s="25">
        <v>324940.26427242398</v>
      </c>
      <c r="CS99" s="25">
        <v>335841.55142936303</v>
      </c>
      <c r="CT99" s="25">
        <v>352597.79413246003</v>
      </c>
      <c r="CU99" s="25">
        <v>346620.38905682095</v>
      </c>
      <c r="CV99" s="25">
        <v>378900.62228674197</v>
      </c>
      <c r="CW99" s="25">
        <v>401115.72507250699</v>
      </c>
      <c r="CX99" s="25">
        <v>416650.33061961399</v>
      </c>
      <c r="CY99" s="25">
        <v>436906.92929872999</v>
      </c>
      <c r="CZ99" s="25">
        <v>493781.87906671001</v>
      </c>
      <c r="DA99" s="385"/>
    </row>
    <row r="100" spans="1:105">
      <c r="A100" s="23" t="s">
        <v>163</v>
      </c>
      <c r="B100" s="245"/>
      <c r="C100" s="229" t="s">
        <v>49</v>
      </c>
      <c r="D100" s="24" t="s">
        <v>49</v>
      </c>
      <c r="E100" s="24" t="s">
        <v>49</v>
      </c>
      <c r="F100" s="229" t="s">
        <v>49</v>
      </c>
      <c r="G100" s="24" t="s">
        <v>49</v>
      </c>
      <c r="H100" s="24" t="s">
        <v>49</v>
      </c>
      <c r="I100" s="24" t="s">
        <v>49</v>
      </c>
      <c r="J100" s="24" t="s">
        <v>49</v>
      </c>
      <c r="K100" s="24" t="s">
        <v>49</v>
      </c>
      <c r="L100" s="24" t="s">
        <v>49</v>
      </c>
      <c r="M100" s="24" t="s">
        <v>49</v>
      </c>
      <c r="N100" s="24" t="s">
        <v>49</v>
      </c>
      <c r="O100" s="24" t="s">
        <v>49</v>
      </c>
      <c r="P100" s="24" t="s">
        <v>49</v>
      </c>
      <c r="Q100" s="24" t="s">
        <v>49</v>
      </c>
      <c r="R100" s="24" t="s">
        <v>49</v>
      </c>
      <c r="S100" s="24" t="s">
        <v>49</v>
      </c>
      <c r="T100" s="24" t="s">
        <v>49</v>
      </c>
      <c r="U100" s="24" t="s">
        <v>49</v>
      </c>
      <c r="V100" s="24" t="s">
        <v>49</v>
      </c>
      <c r="W100" s="24" t="s">
        <v>49</v>
      </c>
      <c r="X100" s="24" t="s">
        <v>49</v>
      </c>
      <c r="Y100" s="24" t="s">
        <v>49</v>
      </c>
      <c r="Z100" s="24" t="s">
        <v>49</v>
      </c>
      <c r="AA100" s="24" t="s">
        <v>49</v>
      </c>
      <c r="AB100" s="24" t="s">
        <v>49</v>
      </c>
      <c r="AC100" s="229" t="s">
        <v>49</v>
      </c>
      <c r="AD100" s="25" t="s">
        <v>49</v>
      </c>
      <c r="AE100" s="25" t="s">
        <v>49</v>
      </c>
      <c r="AF100" s="25" t="s">
        <v>49</v>
      </c>
      <c r="AG100" s="25" t="s">
        <v>49</v>
      </c>
      <c r="AH100" s="25" t="s">
        <v>49</v>
      </c>
      <c r="AI100" s="25" t="s">
        <v>49</v>
      </c>
      <c r="AJ100" s="24" t="s">
        <v>49</v>
      </c>
      <c r="AK100" s="229" t="s">
        <v>49</v>
      </c>
      <c r="AL100" s="24" t="s">
        <v>49</v>
      </c>
      <c r="AM100" s="25" t="s">
        <v>49</v>
      </c>
      <c r="AN100" s="24" t="s">
        <v>49</v>
      </c>
      <c r="AO100" s="24" t="s">
        <v>49</v>
      </c>
      <c r="AP100" s="24" t="s">
        <v>49</v>
      </c>
      <c r="AQ100" s="24" t="s">
        <v>49</v>
      </c>
      <c r="AR100" s="24" t="s">
        <v>49</v>
      </c>
      <c r="AS100" s="229" t="s">
        <v>49</v>
      </c>
      <c r="AT100" s="25" t="s">
        <v>49</v>
      </c>
      <c r="AU100" s="25" t="s">
        <v>49</v>
      </c>
      <c r="AV100" s="24" t="s">
        <v>49</v>
      </c>
      <c r="AW100" s="24" t="s">
        <v>49</v>
      </c>
      <c r="AX100" s="24" t="s">
        <v>49</v>
      </c>
      <c r="AY100" s="24" t="s">
        <v>49</v>
      </c>
      <c r="AZ100" s="24" t="s">
        <v>49</v>
      </c>
      <c r="BA100" s="24" t="s">
        <v>49</v>
      </c>
      <c r="BB100" s="24" t="s">
        <v>49</v>
      </c>
      <c r="BC100" s="24" t="s">
        <v>49</v>
      </c>
      <c r="BD100" s="24" t="s">
        <v>49</v>
      </c>
      <c r="BE100" s="24" t="s">
        <v>49</v>
      </c>
      <c r="BF100" s="24">
        <v>4466.5122217599965</v>
      </c>
      <c r="BG100" s="24">
        <v>4830.4452738099944</v>
      </c>
      <c r="BH100" s="24">
        <v>5065.3978426699923</v>
      </c>
      <c r="BI100" s="229">
        <v>5024.9798729400054</v>
      </c>
      <c r="BJ100" s="24">
        <v>6366.6468752899973</v>
      </c>
      <c r="BK100" s="24">
        <v>6502.1315701599924</v>
      </c>
      <c r="BL100" s="24">
        <v>6389.1762933999926</v>
      </c>
      <c r="BM100" s="24">
        <v>7237.8288853200029</v>
      </c>
      <c r="BN100" s="24">
        <v>7889.0247029300044</v>
      </c>
      <c r="BO100" s="24">
        <v>8426.0101067200485</v>
      </c>
      <c r="BP100" s="229">
        <v>9285.6983306600323</v>
      </c>
      <c r="BQ100" s="24">
        <v>9475.6149352800276</v>
      </c>
      <c r="BR100" s="229">
        <v>9929.6592938000449</v>
      </c>
      <c r="BS100" s="24">
        <v>10202.859153010009</v>
      </c>
      <c r="BT100" s="24">
        <v>11422.237769740019</v>
      </c>
      <c r="BU100" s="24">
        <v>12786.660622210025</v>
      </c>
      <c r="BV100" s="24">
        <v>11595.686177000007</v>
      </c>
      <c r="BW100" s="25">
        <v>13232.927021350009</v>
      </c>
      <c r="BX100" s="25">
        <v>13193.197216680015</v>
      </c>
      <c r="BY100" s="25">
        <v>14054.381786420017</v>
      </c>
      <c r="BZ100" s="24">
        <v>14971.624459720008</v>
      </c>
      <c r="CA100" s="24">
        <v>12253.810549890002</v>
      </c>
      <c r="CB100" s="24">
        <v>15922.416580610035</v>
      </c>
      <c r="CC100" s="24">
        <v>19399.544640710028</v>
      </c>
      <c r="CD100" s="24">
        <v>21522.825851180045</v>
      </c>
      <c r="CE100" s="24">
        <v>25365.551689319986</v>
      </c>
      <c r="CF100" s="24">
        <v>27603.978621060003</v>
      </c>
      <c r="CG100" s="24">
        <v>28155.102985160011</v>
      </c>
      <c r="CH100" s="24">
        <v>32998.865791160002</v>
      </c>
      <c r="CI100" s="24">
        <v>32185.428278409989</v>
      </c>
      <c r="CJ100" s="24">
        <v>27732.888737117799</v>
      </c>
      <c r="CK100" s="24">
        <v>27633.9503522864</v>
      </c>
      <c r="CL100" s="24">
        <v>28848.250488954291</v>
      </c>
      <c r="CM100" s="24">
        <v>43972.220673265183</v>
      </c>
      <c r="CN100" s="24">
        <v>43906.744696056499</v>
      </c>
      <c r="CO100" s="24">
        <v>43382.035470000003</v>
      </c>
      <c r="CP100" s="24">
        <v>49559.991509953383</v>
      </c>
      <c r="CQ100" s="24">
        <v>56757.552408525298</v>
      </c>
      <c r="CR100" s="25">
        <v>58140.709226774794</v>
      </c>
      <c r="CS100" s="25">
        <v>60449.700932348496</v>
      </c>
      <c r="CT100" s="25">
        <v>64211.928776985798</v>
      </c>
      <c r="CU100" s="25">
        <v>62620.100308734094</v>
      </c>
      <c r="CV100" s="25">
        <v>68143.207108024799</v>
      </c>
      <c r="CW100" s="25">
        <v>72837.693676591894</v>
      </c>
      <c r="CX100" s="25">
        <v>71668.3551404686</v>
      </c>
      <c r="CY100" s="25">
        <v>69153.634758413187</v>
      </c>
      <c r="CZ100" s="25">
        <v>77842.040534435597</v>
      </c>
      <c r="DA100" s="385"/>
    </row>
    <row r="101" spans="1:105">
      <c r="A101" s="27" t="s">
        <v>194</v>
      </c>
      <c r="B101" s="274"/>
      <c r="C101" s="28" t="s">
        <v>49</v>
      </c>
      <c r="D101" s="28" t="s">
        <v>49</v>
      </c>
      <c r="E101" s="28" t="s">
        <v>49</v>
      </c>
      <c r="F101" s="28" t="s">
        <v>49</v>
      </c>
      <c r="G101" s="28" t="s">
        <v>49</v>
      </c>
      <c r="H101" s="28" t="s">
        <v>49</v>
      </c>
      <c r="I101" s="28" t="s">
        <v>49</v>
      </c>
      <c r="J101" s="28" t="s">
        <v>49</v>
      </c>
      <c r="K101" s="28" t="s">
        <v>49</v>
      </c>
      <c r="L101" s="28" t="s">
        <v>49</v>
      </c>
      <c r="M101" s="28" t="s">
        <v>49</v>
      </c>
      <c r="N101" s="28" t="s">
        <v>49</v>
      </c>
      <c r="O101" s="28" t="s">
        <v>49</v>
      </c>
      <c r="P101" s="28" t="s">
        <v>49</v>
      </c>
      <c r="Q101" s="28" t="s">
        <v>49</v>
      </c>
      <c r="R101" s="28" t="s">
        <v>49</v>
      </c>
      <c r="S101" s="28" t="s">
        <v>49</v>
      </c>
      <c r="T101" s="28" t="s">
        <v>49</v>
      </c>
      <c r="U101" s="28" t="s">
        <v>49</v>
      </c>
      <c r="V101" s="28" t="s">
        <v>49</v>
      </c>
      <c r="W101" s="28" t="s">
        <v>49</v>
      </c>
      <c r="X101" s="28" t="s">
        <v>49</v>
      </c>
      <c r="Y101" s="28" t="s">
        <v>49</v>
      </c>
      <c r="Z101" s="28" t="s">
        <v>49</v>
      </c>
      <c r="AA101" s="28" t="s">
        <v>49</v>
      </c>
      <c r="AB101" s="28" t="s">
        <v>49</v>
      </c>
      <c r="AC101" s="28" t="s">
        <v>49</v>
      </c>
      <c r="AD101" s="28" t="s">
        <v>49</v>
      </c>
      <c r="AE101" s="28" t="s">
        <v>49</v>
      </c>
      <c r="AF101" s="28" t="s">
        <v>49</v>
      </c>
      <c r="AG101" s="28" t="s">
        <v>49</v>
      </c>
      <c r="AH101" s="28" t="s">
        <v>49</v>
      </c>
      <c r="AI101" s="28" t="s">
        <v>49</v>
      </c>
      <c r="AJ101" s="28" t="s">
        <v>49</v>
      </c>
      <c r="AK101" s="28" t="s">
        <v>49</v>
      </c>
      <c r="AL101" s="28" t="s">
        <v>49</v>
      </c>
      <c r="AM101" s="28" t="s">
        <v>49</v>
      </c>
      <c r="AN101" s="28" t="s">
        <v>49</v>
      </c>
      <c r="AO101" s="28" t="s">
        <v>49</v>
      </c>
      <c r="AP101" s="28" t="s">
        <v>49</v>
      </c>
      <c r="AQ101" s="28" t="s">
        <v>49</v>
      </c>
      <c r="AR101" s="28" t="s">
        <v>49</v>
      </c>
      <c r="AS101" s="28" t="s">
        <v>49</v>
      </c>
      <c r="AT101" s="28" t="s">
        <v>49</v>
      </c>
      <c r="AU101" s="28" t="s">
        <v>49</v>
      </c>
      <c r="AV101" s="28" t="s">
        <v>49</v>
      </c>
      <c r="AW101" s="28" t="s">
        <v>49</v>
      </c>
      <c r="AX101" s="28" t="s">
        <v>49</v>
      </c>
      <c r="AY101" s="28" t="s">
        <v>49</v>
      </c>
      <c r="AZ101" s="28" t="s">
        <v>49</v>
      </c>
      <c r="BA101" s="28" t="s">
        <v>49</v>
      </c>
      <c r="BB101" s="28" t="s">
        <v>49</v>
      </c>
      <c r="BC101" s="28" t="s">
        <v>49</v>
      </c>
      <c r="BD101" s="28" t="s">
        <v>49</v>
      </c>
      <c r="BE101" s="28" t="s">
        <v>49</v>
      </c>
      <c r="BF101" s="28">
        <f>+BF92</f>
        <v>147275.72024297999</v>
      </c>
      <c r="BG101" s="28">
        <f t="shared" ref="BG101:BT101" si="95">SUM(BG98:BG100)</f>
        <v>174044.95227820141</v>
      </c>
      <c r="BH101" s="28">
        <f t="shared" si="95"/>
        <v>175789.50459065169</v>
      </c>
      <c r="BI101" s="28">
        <f t="shared" si="95"/>
        <v>176611.38847630081</v>
      </c>
      <c r="BJ101" s="28">
        <f t="shared" si="95"/>
        <v>198189.19435889155</v>
      </c>
      <c r="BK101" s="28">
        <f t="shared" si="95"/>
        <v>195626.96643511142</v>
      </c>
      <c r="BL101" s="28">
        <f t="shared" si="95"/>
        <v>205858.54903105076</v>
      </c>
      <c r="BM101" s="28">
        <f t="shared" si="95"/>
        <v>230428.59576176741</v>
      </c>
      <c r="BN101" s="28">
        <f t="shared" si="95"/>
        <v>239144.76695155317</v>
      </c>
      <c r="BO101" s="28">
        <f t="shared" si="95"/>
        <v>255051.38832842727</v>
      </c>
      <c r="BP101" s="28">
        <f t="shared" si="95"/>
        <v>270348.84012390592</v>
      </c>
      <c r="BQ101" s="28">
        <f t="shared" si="95"/>
        <v>280977.88519533956</v>
      </c>
      <c r="BR101" s="28">
        <f t="shared" si="95"/>
        <v>282931.00508217217</v>
      </c>
      <c r="BS101" s="28">
        <f t="shared" si="95"/>
        <v>288720.63100641873</v>
      </c>
      <c r="BT101" s="28">
        <f t="shared" si="95"/>
        <v>307143.48959534074</v>
      </c>
      <c r="BU101" s="28">
        <f t="shared" ref="BU101:CP101" si="96">SUM(BU98:BU100)</f>
        <v>330982.86302426748</v>
      </c>
      <c r="BV101" s="28">
        <f t="shared" si="96"/>
        <v>299979.30384142656</v>
      </c>
      <c r="BW101" s="232">
        <f t="shared" si="96"/>
        <v>335667.6055023066</v>
      </c>
      <c r="BX101" s="232">
        <f>SUM(BX98:BX100)</f>
        <v>359286.14216320799</v>
      </c>
      <c r="BY101" s="232">
        <f>SUM(BY98:BY100)</f>
        <v>377084.43898999935</v>
      </c>
      <c r="BZ101" s="28">
        <f t="shared" si="96"/>
        <v>407718.72347229952</v>
      </c>
      <c r="CA101" s="28">
        <f t="shared" si="96"/>
        <v>368164.76603414171</v>
      </c>
      <c r="CB101" s="28">
        <f t="shared" si="96"/>
        <v>444579.8025475422</v>
      </c>
      <c r="CC101" s="28">
        <f t="shared" si="96"/>
        <v>514192.29241725878</v>
      </c>
      <c r="CD101" s="28">
        <f t="shared" si="96"/>
        <v>570509.14320704341</v>
      </c>
      <c r="CE101" s="28">
        <f t="shared" si="96"/>
        <v>653944.62539051764</v>
      </c>
      <c r="CF101" s="28">
        <f t="shared" si="96"/>
        <v>713572.85263372096</v>
      </c>
      <c r="CG101" s="28">
        <f t="shared" si="96"/>
        <v>734984.93864294351</v>
      </c>
      <c r="CH101" s="28">
        <f t="shared" si="96"/>
        <v>809599.43345447083</v>
      </c>
      <c r="CI101" s="28">
        <f t="shared" si="96"/>
        <v>740898.86946501478</v>
      </c>
      <c r="CJ101" s="28">
        <f t="shared" si="96"/>
        <v>652670.9230062234</v>
      </c>
      <c r="CK101" s="28">
        <f t="shared" si="96"/>
        <v>639941.92373533593</v>
      </c>
      <c r="CL101" s="28">
        <f t="shared" si="96"/>
        <v>663854.35632516909</v>
      </c>
      <c r="CM101" s="28">
        <f t="shared" si="96"/>
        <v>715725.91921031568</v>
      </c>
      <c r="CN101" s="28">
        <f t="shared" si="96"/>
        <v>736887.78846348682</v>
      </c>
      <c r="CO101" s="28">
        <f t="shared" si="96"/>
        <v>715430.18958999997</v>
      </c>
      <c r="CP101" s="28">
        <f t="shared" si="96"/>
        <v>781702.32524318481</v>
      </c>
      <c r="CQ101" s="28">
        <f t="shared" ref="CQ101:CV101" si="97">SUM(CQ98:CQ100)</f>
        <v>858907.7109672965</v>
      </c>
      <c r="CR101" s="232">
        <f t="shared" si="97"/>
        <v>893705.89526971616</v>
      </c>
      <c r="CS101" s="232">
        <f t="shared" si="97"/>
        <v>927519.72042135859</v>
      </c>
      <c r="CT101" s="232">
        <f t="shared" si="97"/>
        <v>954961.51416285173</v>
      </c>
      <c r="CU101" s="232">
        <f t="shared" si="97"/>
        <v>930965.71044569986</v>
      </c>
      <c r="CV101" s="232">
        <f t="shared" si="97"/>
        <v>993462.52021648479</v>
      </c>
      <c r="CW101" s="232">
        <f t="shared" ref="CW101:CX101" si="98">SUM(CW98:CW100)</f>
        <v>1053624.1909658283</v>
      </c>
      <c r="CX101" s="232">
        <f t="shared" si="98"/>
        <v>1079188.0437814754</v>
      </c>
      <c r="CY101" s="232">
        <f t="shared" ref="CY101:CZ101" si="99">SUM(CY98:CY100)</f>
        <v>1074497.9862832574</v>
      </c>
      <c r="CZ101" s="232">
        <f t="shared" si="99"/>
        <v>1208337.140880062</v>
      </c>
      <c r="DA101" s="385"/>
    </row>
    <row r="102" spans="1:105">
      <c r="A102" s="6"/>
      <c r="B102" s="2"/>
      <c r="C102" s="4"/>
      <c r="D102" s="14"/>
      <c r="E102" s="14"/>
      <c r="F102" s="4"/>
      <c r="G102" s="14"/>
      <c r="H102" s="14"/>
      <c r="I102" s="14"/>
      <c r="J102" s="14"/>
      <c r="K102" s="14"/>
      <c r="L102" s="14"/>
      <c r="M102" s="14"/>
      <c r="N102" s="14"/>
      <c r="O102" s="14"/>
      <c r="P102" s="14"/>
      <c r="Q102" s="14"/>
      <c r="R102" s="14"/>
      <c r="S102" s="14"/>
      <c r="T102" s="14"/>
      <c r="U102" s="14"/>
      <c r="V102" s="14"/>
      <c r="W102" s="14"/>
      <c r="X102" s="14"/>
      <c r="Y102" s="14"/>
      <c r="Z102" s="14"/>
      <c r="AA102" s="14"/>
      <c r="AB102" s="14"/>
      <c r="AC102" s="4"/>
      <c r="AD102" s="15"/>
      <c r="AE102" s="15"/>
      <c r="AF102" s="15"/>
      <c r="AG102" s="15"/>
      <c r="AH102" s="15"/>
      <c r="AI102" s="15"/>
      <c r="AJ102" s="14"/>
      <c r="AK102" s="4"/>
      <c r="AL102" s="14"/>
      <c r="AM102" s="15"/>
      <c r="AN102" s="14"/>
      <c r="AO102" s="14"/>
      <c r="AP102" s="14"/>
      <c r="AQ102" s="14"/>
      <c r="AR102" s="14"/>
      <c r="AS102" s="4"/>
      <c r="AT102" s="15"/>
      <c r="AU102" s="15"/>
      <c r="AV102" s="14"/>
      <c r="AW102" s="14"/>
      <c r="AX102" s="14"/>
      <c r="AY102" s="14"/>
      <c r="AZ102" s="14"/>
      <c r="BA102" s="14"/>
      <c r="BB102" s="14"/>
      <c r="BC102" s="14"/>
      <c r="BD102" s="14"/>
      <c r="BE102" s="14"/>
      <c r="BF102" s="14"/>
      <c r="BG102" s="14"/>
      <c r="BH102" s="14"/>
      <c r="BI102" s="4"/>
      <c r="BJ102" s="14"/>
      <c r="BK102" s="14"/>
      <c r="BL102" s="14"/>
      <c r="BM102" s="14"/>
      <c r="BN102" s="14"/>
      <c r="BO102" s="14"/>
      <c r="BP102" s="4"/>
      <c r="BQ102" s="14"/>
      <c r="BR102" s="4"/>
      <c r="BS102" s="14"/>
      <c r="BT102" s="14"/>
      <c r="BU102" s="14"/>
      <c r="BV102" s="14"/>
      <c r="BW102" s="15"/>
      <c r="BX102" s="15"/>
      <c r="BY102" s="15"/>
      <c r="BZ102" s="14"/>
      <c r="CA102" s="14"/>
      <c r="CB102" s="14"/>
      <c r="CC102" s="14"/>
      <c r="CD102" s="14"/>
      <c r="CE102" s="14"/>
      <c r="CF102" s="14"/>
      <c r="CG102" s="14"/>
      <c r="CH102" s="14"/>
      <c r="CI102" s="14"/>
      <c r="CJ102" s="14"/>
      <c r="CK102" s="14"/>
      <c r="CL102" s="14"/>
      <c r="CM102" s="14"/>
      <c r="CN102" s="14"/>
      <c r="CO102" s="14"/>
      <c r="CP102" s="14"/>
      <c r="CQ102" s="14"/>
      <c r="CR102" s="15"/>
      <c r="CS102" s="15"/>
      <c r="CT102" s="15"/>
      <c r="CU102" s="15"/>
      <c r="CV102" s="15"/>
      <c r="CW102" s="15"/>
      <c r="CX102" s="15"/>
      <c r="CY102" s="15"/>
      <c r="CZ102" s="15"/>
      <c r="DA102" s="385"/>
    </row>
    <row r="103" spans="1:105">
      <c r="A103" s="134" t="s">
        <v>164</v>
      </c>
      <c r="B103" s="2"/>
      <c r="C103" s="4"/>
      <c r="D103" s="14"/>
      <c r="E103" s="14"/>
      <c r="F103" s="4"/>
      <c r="G103" s="14"/>
      <c r="H103" s="14"/>
      <c r="I103" s="14"/>
      <c r="J103" s="14"/>
      <c r="K103" s="14"/>
      <c r="L103" s="14"/>
      <c r="M103" s="14"/>
      <c r="N103" s="14"/>
      <c r="O103" s="14"/>
      <c r="P103" s="14"/>
      <c r="Q103" s="14"/>
      <c r="R103" s="14"/>
      <c r="S103" s="14"/>
      <c r="T103" s="14"/>
      <c r="U103" s="14"/>
      <c r="V103" s="14"/>
      <c r="W103" s="14"/>
      <c r="X103" s="14"/>
      <c r="Y103" s="14"/>
      <c r="Z103" s="14"/>
      <c r="AA103" s="14"/>
      <c r="AB103" s="14"/>
      <c r="AC103" s="4"/>
      <c r="AD103" s="15"/>
      <c r="AE103" s="15"/>
      <c r="AF103" s="15"/>
      <c r="AG103" s="15"/>
      <c r="AH103" s="15"/>
      <c r="AI103" s="15"/>
      <c r="AJ103" s="14"/>
      <c r="AK103" s="4"/>
      <c r="AL103" s="14"/>
      <c r="AM103" s="15"/>
      <c r="AN103" s="14"/>
      <c r="AO103" s="14"/>
      <c r="AP103" s="14"/>
      <c r="AQ103" s="14"/>
      <c r="AR103" s="14"/>
      <c r="AS103" s="4"/>
      <c r="AT103" s="15"/>
      <c r="AU103" s="15"/>
      <c r="AV103" s="14"/>
      <c r="AW103" s="14"/>
      <c r="AX103" s="14"/>
      <c r="AY103" s="14"/>
      <c r="AZ103" s="14"/>
      <c r="BA103" s="14"/>
      <c r="BB103" s="14"/>
      <c r="BC103" s="14"/>
      <c r="BD103" s="14"/>
      <c r="BE103" s="14"/>
      <c r="BF103" s="14"/>
      <c r="BG103" s="14"/>
      <c r="BH103" s="14"/>
      <c r="BI103" s="4"/>
      <c r="BJ103" s="14"/>
      <c r="BK103" s="14"/>
      <c r="BL103" s="14"/>
      <c r="BM103" s="14"/>
      <c r="BN103" s="14"/>
      <c r="BO103" s="14"/>
      <c r="BP103" s="4"/>
      <c r="BQ103" s="14"/>
      <c r="BR103" s="4"/>
      <c r="BS103" s="14"/>
      <c r="BT103" s="14"/>
      <c r="BU103" s="14"/>
      <c r="BV103" s="14"/>
      <c r="BW103" s="15"/>
      <c r="BX103" s="15"/>
      <c r="BY103" s="15"/>
      <c r="BZ103" s="14"/>
      <c r="CA103" s="14"/>
      <c r="CB103" s="14"/>
      <c r="CC103" s="14"/>
      <c r="CD103" s="14"/>
      <c r="CE103" s="14"/>
      <c r="CF103" s="14"/>
      <c r="CG103" s="14"/>
      <c r="CH103" s="14"/>
      <c r="CI103" s="14"/>
      <c r="CJ103" s="14"/>
      <c r="CK103" s="14"/>
      <c r="CL103" s="14"/>
      <c r="CM103" s="14"/>
      <c r="CN103" s="14"/>
      <c r="CO103" s="14"/>
      <c r="CP103" s="14"/>
      <c r="CQ103" s="14"/>
      <c r="CR103" s="15"/>
      <c r="CS103" s="15"/>
      <c r="CT103" s="15"/>
      <c r="CU103" s="15"/>
      <c r="CV103" s="15"/>
      <c r="CW103" s="15"/>
      <c r="CX103" s="15"/>
      <c r="CY103" s="15"/>
      <c r="CZ103" s="15"/>
      <c r="DA103" s="385"/>
    </row>
    <row r="104" spans="1:105">
      <c r="A104" s="23" t="s">
        <v>165</v>
      </c>
      <c r="B104" s="245">
        <v>-61.1</v>
      </c>
      <c r="C104" s="24">
        <v>91.8</v>
      </c>
      <c r="D104" s="24">
        <v>86.5</v>
      </c>
      <c r="E104" s="24">
        <v>155</v>
      </c>
      <c r="F104" s="24">
        <v>214.4</v>
      </c>
      <c r="G104" s="24">
        <v>281.2</v>
      </c>
      <c r="H104" s="24">
        <v>191.7</v>
      </c>
      <c r="I104" s="24">
        <v>179.6</v>
      </c>
      <c r="J104" s="24">
        <v>247.9</v>
      </c>
      <c r="K104" s="24">
        <v>237.1</v>
      </c>
      <c r="L104" s="24">
        <v>267.89999999999998</v>
      </c>
      <c r="M104" s="24">
        <v>413.5</v>
      </c>
      <c r="N104" s="24">
        <v>491.2</v>
      </c>
      <c r="O104" s="24">
        <v>707.1</v>
      </c>
      <c r="P104" s="24">
        <v>894.6</v>
      </c>
      <c r="Q104" s="24">
        <v>881.5</v>
      </c>
      <c r="R104" s="24">
        <v>1100</v>
      </c>
      <c r="S104" s="24">
        <v>1281.5</v>
      </c>
      <c r="T104" s="24">
        <v>1241.0999999999999</v>
      </c>
      <c r="U104" s="24">
        <v>1607.6</v>
      </c>
      <c r="V104" s="24">
        <v>2052.4</v>
      </c>
      <c r="W104" s="24">
        <v>2369.1999999999998</v>
      </c>
      <c r="X104" s="24">
        <v>1893.7</v>
      </c>
      <c r="Y104" s="24">
        <v>2015.4</v>
      </c>
      <c r="Z104" s="24">
        <v>2290.3000000000002</v>
      </c>
      <c r="AA104" s="24">
        <v>2206.9</v>
      </c>
      <c r="AB104" s="24">
        <v>2230</v>
      </c>
      <c r="AC104" s="24">
        <v>2260</v>
      </c>
      <c r="AD104" s="24">
        <v>2301</v>
      </c>
      <c r="AE104" s="24">
        <v>2370</v>
      </c>
      <c r="AF104" s="24">
        <v>2328</v>
      </c>
      <c r="AG104" s="24">
        <v>1832</v>
      </c>
      <c r="AH104" s="24">
        <v>1253</v>
      </c>
      <c r="AI104" s="24">
        <v>1497</v>
      </c>
      <c r="AJ104" s="24">
        <v>1997</v>
      </c>
      <c r="AK104" s="24">
        <v>2608</v>
      </c>
      <c r="AL104" s="24">
        <v>3125</v>
      </c>
      <c r="AM104" s="24">
        <v>3774</v>
      </c>
      <c r="AN104" s="24">
        <v>3840</v>
      </c>
      <c r="AO104" s="24">
        <v>3892</v>
      </c>
      <c r="AP104" s="24">
        <v>3861</v>
      </c>
      <c r="AQ104" s="24">
        <v>4667</v>
      </c>
      <c r="AR104" s="24">
        <v>4050</v>
      </c>
      <c r="AS104" s="24">
        <v>2819</v>
      </c>
      <c r="AT104" s="24">
        <v>2557</v>
      </c>
      <c r="AU104" s="24">
        <v>3246</v>
      </c>
      <c r="AV104" s="24">
        <v>2695</v>
      </c>
      <c r="AW104" s="24">
        <v>2778</v>
      </c>
      <c r="AX104" s="24">
        <v>2861</v>
      </c>
      <c r="AY104" s="24">
        <v>3072</v>
      </c>
      <c r="AZ104" s="24">
        <v>2912</v>
      </c>
      <c r="BA104" s="24">
        <v>3130</v>
      </c>
      <c r="BB104" s="24">
        <v>3286</v>
      </c>
      <c r="BC104" s="24">
        <v>4075</v>
      </c>
      <c r="BD104" s="24">
        <v>4496</v>
      </c>
      <c r="BE104" s="24">
        <v>4925</v>
      </c>
      <c r="BF104" s="24">
        <v>5348.72024297998</v>
      </c>
      <c r="BG104" s="24">
        <v>5822</v>
      </c>
      <c r="BH104" s="24">
        <v>5747</v>
      </c>
      <c r="BI104" s="24">
        <v>5879</v>
      </c>
      <c r="BJ104" s="24">
        <v>6540.2121438000004</v>
      </c>
      <c r="BK104" s="24">
        <v>6688.5912854099997</v>
      </c>
      <c r="BL104" s="24">
        <v>6622</v>
      </c>
      <c r="BM104" s="24">
        <v>7518</v>
      </c>
      <c r="BN104" s="24">
        <v>8183</v>
      </c>
      <c r="BO104" s="24">
        <v>8757</v>
      </c>
      <c r="BP104" s="24">
        <v>8768.3406854599998</v>
      </c>
      <c r="BQ104" s="24">
        <v>8928</v>
      </c>
      <c r="BR104" s="24">
        <v>9514.5441704100012</v>
      </c>
      <c r="BS104" s="24">
        <v>9786</v>
      </c>
      <c r="BT104" s="24">
        <v>9886.1090000000004</v>
      </c>
      <c r="BU104" s="24">
        <v>10139.359521</v>
      </c>
      <c r="BV104" s="24">
        <v>10350.32</v>
      </c>
      <c r="BW104" s="25">
        <v>11096.902404959999</v>
      </c>
      <c r="BX104" s="25">
        <v>11344.797309379999</v>
      </c>
      <c r="BY104" s="25">
        <v>11992.04185831</v>
      </c>
      <c r="BZ104" s="24">
        <v>13115.988547999999</v>
      </c>
      <c r="CA104" s="24">
        <v>12672.117849550001</v>
      </c>
      <c r="CB104" s="24">
        <v>14009.43246226</v>
      </c>
      <c r="CC104" s="24">
        <v>15117.98906521</v>
      </c>
      <c r="CD104" s="24">
        <v>16298.1547474</v>
      </c>
      <c r="CE104" s="24">
        <v>17427.175150679999</v>
      </c>
      <c r="CF104" s="24">
        <v>18489.377807389999</v>
      </c>
      <c r="CG104" s="24">
        <v>19326.775305840001</v>
      </c>
      <c r="CH104" s="24">
        <v>20309.693470040002</v>
      </c>
      <c r="CI104" s="24">
        <v>21110.083923099999</v>
      </c>
      <c r="CJ104" s="24">
        <v>20998.310174530001</v>
      </c>
      <c r="CK104" s="24">
        <v>20162.176279020001</v>
      </c>
      <c r="CL104" s="24">
        <v>19268.670710459999</v>
      </c>
      <c r="CM104" s="24">
        <v>19898.449047260001</v>
      </c>
      <c r="CN104" s="24">
        <v>19146.323138309999</v>
      </c>
      <c r="CO104" s="24">
        <v>19505.244425699999</v>
      </c>
      <c r="CP104" s="24">
        <v>19588.605648550001</v>
      </c>
      <c r="CQ104" s="24">
        <v>20300.969187530001</v>
      </c>
      <c r="CR104" s="25">
        <v>21264.060851949998</v>
      </c>
      <c r="CS104" s="25">
        <v>22094.004400049998</v>
      </c>
      <c r="CT104" s="25">
        <v>23926.9572937216</v>
      </c>
      <c r="CU104" s="25">
        <v>24268.79549828</v>
      </c>
      <c r="CV104" s="25">
        <v>24194.009210439999</v>
      </c>
      <c r="CW104" s="25">
        <v>26202.37069</v>
      </c>
      <c r="CX104" s="25">
        <v>27550.738277554701</v>
      </c>
      <c r="CY104" s="25">
        <v>29160.600533379999</v>
      </c>
      <c r="CZ104" s="25">
        <v>31588.11513246</v>
      </c>
      <c r="DA104" s="385"/>
    </row>
    <row r="105" spans="1:105">
      <c r="A105" s="23" t="s">
        <v>167</v>
      </c>
      <c r="B105" s="245"/>
      <c r="C105" s="24">
        <f t="shared" ref="C105:BA105" si="100">+C104</f>
        <v>91.8</v>
      </c>
      <c r="D105" s="24">
        <f t="shared" si="100"/>
        <v>86.5</v>
      </c>
      <c r="E105" s="24">
        <f t="shared" si="100"/>
        <v>155</v>
      </c>
      <c r="F105" s="24">
        <f t="shared" si="100"/>
        <v>214.4</v>
      </c>
      <c r="G105" s="24">
        <f t="shared" si="100"/>
        <v>281.2</v>
      </c>
      <c r="H105" s="24">
        <f t="shared" si="100"/>
        <v>191.7</v>
      </c>
      <c r="I105" s="24">
        <f t="shared" si="100"/>
        <v>179.6</v>
      </c>
      <c r="J105" s="24">
        <f t="shared" si="100"/>
        <v>247.9</v>
      </c>
      <c r="K105" s="24">
        <f t="shared" si="100"/>
        <v>237.1</v>
      </c>
      <c r="L105" s="24">
        <f t="shared" si="100"/>
        <v>267.89999999999998</v>
      </c>
      <c r="M105" s="24">
        <f t="shared" si="100"/>
        <v>413.5</v>
      </c>
      <c r="N105" s="24">
        <f t="shared" si="100"/>
        <v>491.2</v>
      </c>
      <c r="O105" s="24">
        <f t="shared" si="100"/>
        <v>707.1</v>
      </c>
      <c r="P105" s="24">
        <f t="shared" si="100"/>
        <v>894.6</v>
      </c>
      <c r="Q105" s="24">
        <f t="shared" si="100"/>
        <v>881.5</v>
      </c>
      <c r="R105" s="24">
        <f t="shared" si="100"/>
        <v>1100</v>
      </c>
      <c r="S105" s="24">
        <f t="shared" si="100"/>
        <v>1281.5</v>
      </c>
      <c r="T105" s="24">
        <f t="shared" si="100"/>
        <v>1241.0999999999999</v>
      </c>
      <c r="U105" s="24">
        <f t="shared" si="100"/>
        <v>1607.6</v>
      </c>
      <c r="V105" s="24">
        <f t="shared" si="100"/>
        <v>2052.4</v>
      </c>
      <c r="W105" s="24">
        <f t="shared" si="100"/>
        <v>2369.1999999999998</v>
      </c>
      <c r="X105" s="24">
        <f t="shared" si="100"/>
        <v>1893.7</v>
      </c>
      <c r="Y105" s="24">
        <f t="shared" si="100"/>
        <v>2015.4</v>
      </c>
      <c r="Z105" s="24">
        <f t="shared" si="100"/>
        <v>2290.3000000000002</v>
      </c>
      <c r="AA105" s="24">
        <f t="shared" si="100"/>
        <v>2206.9</v>
      </c>
      <c r="AB105" s="24">
        <f t="shared" si="100"/>
        <v>2230</v>
      </c>
      <c r="AC105" s="24">
        <f t="shared" si="100"/>
        <v>2260</v>
      </c>
      <c r="AD105" s="24">
        <f t="shared" si="100"/>
        <v>2301</v>
      </c>
      <c r="AE105" s="24">
        <f t="shared" si="100"/>
        <v>2370</v>
      </c>
      <c r="AF105" s="24">
        <f t="shared" si="100"/>
        <v>2328</v>
      </c>
      <c r="AG105" s="24">
        <f t="shared" si="100"/>
        <v>1832</v>
      </c>
      <c r="AH105" s="24">
        <f t="shared" si="100"/>
        <v>1253</v>
      </c>
      <c r="AI105" s="24">
        <f t="shared" si="100"/>
        <v>1497</v>
      </c>
      <c r="AJ105" s="24">
        <f t="shared" si="100"/>
        <v>1997</v>
      </c>
      <c r="AK105" s="24">
        <f t="shared" si="100"/>
        <v>2608</v>
      </c>
      <c r="AL105" s="24">
        <f t="shared" si="100"/>
        <v>3125</v>
      </c>
      <c r="AM105" s="24">
        <f t="shared" si="100"/>
        <v>3774</v>
      </c>
      <c r="AN105" s="24">
        <f t="shared" si="100"/>
        <v>3840</v>
      </c>
      <c r="AO105" s="24">
        <f t="shared" si="100"/>
        <v>3892</v>
      </c>
      <c r="AP105" s="24">
        <f t="shared" si="100"/>
        <v>3861</v>
      </c>
      <c r="AQ105" s="24">
        <f t="shared" si="100"/>
        <v>4667</v>
      </c>
      <c r="AR105" s="24">
        <f t="shared" si="100"/>
        <v>4050</v>
      </c>
      <c r="AS105" s="24">
        <f t="shared" si="100"/>
        <v>2819</v>
      </c>
      <c r="AT105" s="24">
        <f t="shared" si="100"/>
        <v>2557</v>
      </c>
      <c r="AU105" s="24">
        <f t="shared" si="100"/>
        <v>3246</v>
      </c>
      <c r="AV105" s="24">
        <f t="shared" si="100"/>
        <v>2695</v>
      </c>
      <c r="AW105" s="24">
        <f t="shared" si="100"/>
        <v>2778</v>
      </c>
      <c r="AX105" s="24">
        <f t="shared" si="100"/>
        <v>2861</v>
      </c>
      <c r="AY105" s="24">
        <f t="shared" si="100"/>
        <v>3072</v>
      </c>
      <c r="AZ105" s="24">
        <f t="shared" si="100"/>
        <v>2912</v>
      </c>
      <c r="BA105" s="24">
        <f t="shared" si="100"/>
        <v>3130</v>
      </c>
      <c r="BB105" s="24">
        <f t="shared" ref="BB105:BR105" si="101">+BB104-BB106</f>
        <v>3192</v>
      </c>
      <c r="BC105" s="24">
        <f t="shared" si="101"/>
        <v>3318</v>
      </c>
      <c r="BD105" s="24">
        <f t="shared" si="101"/>
        <v>3301</v>
      </c>
      <c r="BE105" s="24">
        <f t="shared" si="101"/>
        <v>3436</v>
      </c>
      <c r="BF105" s="24">
        <f t="shared" si="101"/>
        <v>3334.72024297998</v>
      </c>
      <c r="BG105" s="24">
        <f t="shared" si="101"/>
        <v>3536</v>
      </c>
      <c r="BH105" s="24">
        <f t="shared" si="101"/>
        <v>3389</v>
      </c>
      <c r="BI105" s="24">
        <f t="shared" si="101"/>
        <v>3399.7460775800005</v>
      </c>
      <c r="BJ105" s="24">
        <f t="shared" si="101"/>
        <v>3821.5083425100011</v>
      </c>
      <c r="BK105" s="24">
        <f t="shared" si="101"/>
        <v>3803.5912854099997</v>
      </c>
      <c r="BL105" s="24">
        <f t="shared" si="101"/>
        <v>3599</v>
      </c>
      <c r="BM105" s="24">
        <f t="shared" si="101"/>
        <v>3922</v>
      </c>
      <c r="BN105" s="24">
        <f t="shared" si="101"/>
        <v>4127</v>
      </c>
      <c r="BO105" s="24">
        <f t="shared" si="101"/>
        <v>4293.5203155400022</v>
      </c>
      <c r="BP105" s="24">
        <f t="shared" si="101"/>
        <v>4112.1338547799987</v>
      </c>
      <c r="BQ105" s="24">
        <f t="shared" si="101"/>
        <v>3934</v>
      </c>
      <c r="BR105" s="24">
        <f t="shared" si="101"/>
        <v>4230.8201392299952</v>
      </c>
      <c r="BS105" s="24">
        <v>4302</v>
      </c>
      <c r="BT105" s="24">
        <v>4234.5159999999996</v>
      </c>
      <c r="BU105" s="24">
        <v>4379.2138954800002</v>
      </c>
      <c r="BV105" s="24">
        <v>4366.6200050699999</v>
      </c>
      <c r="BW105" s="25">
        <v>4812.6362185400003</v>
      </c>
      <c r="BX105" s="25">
        <v>4603.5959735799997</v>
      </c>
      <c r="BY105" s="25">
        <v>4776.5122921100001</v>
      </c>
      <c r="BZ105" s="24">
        <v>5164.35258213</v>
      </c>
      <c r="CA105" s="24">
        <v>4285.0624829099997</v>
      </c>
      <c r="CB105" s="24">
        <v>5369.83114897</v>
      </c>
      <c r="CC105" s="24">
        <v>6284.8803080399803</v>
      </c>
      <c r="CD105" s="24">
        <v>6973.92203865999</v>
      </c>
      <c r="CE105" s="24">
        <v>7825.9173869599999</v>
      </c>
      <c r="CF105" s="24">
        <v>8726.8018378500001</v>
      </c>
      <c r="CG105" s="24">
        <v>9383.4231004400008</v>
      </c>
      <c r="CH105" s="24">
        <v>10080.88295791</v>
      </c>
      <c r="CI105" s="24">
        <v>10366.694107109999</v>
      </c>
      <c r="CJ105" s="24">
        <v>9954.1862292200003</v>
      </c>
      <c r="CK105" s="24">
        <v>8972.6631335600996</v>
      </c>
      <c r="CL105" s="24">
        <v>8041.0756203999999</v>
      </c>
      <c r="CM105" s="24">
        <v>8498.3952542999996</v>
      </c>
      <c r="CN105" s="24">
        <v>7901.8614578799998</v>
      </c>
      <c r="CO105" s="24">
        <v>8119.7991371900998</v>
      </c>
      <c r="CP105" s="24">
        <v>8098.6681748000201</v>
      </c>
      <c r="CQ105" s="24">
        <v>8740.3611870900022</v>
      </c>
      <c r="CR105" s="25">
        <v>9512.7783533099991</v>
      </c>
      <c r="CS105" s="25">
        <v>9670.0436001900307</v>
      </c>
      <c r="CT105" s="25">
        <v>10654.554592721601</v>
      </c>
      <c r="CU105" s="25">
        <v>10601.0087511</v>
      </c>
      <c r="CV105" s="25">
        <v>10237.58942615</v>
      </c>
      <c r="CW105" s="25">
        <v>11524.29884727</v>
      </c>
      <c r="CX105" s="25">
        <v>11702.459058554699</v>
      </c>
      <c r="CY105" s="25">
        <v>11944.298264929999</v>
      </c>
      <c r="CZ105" s="25">
        <v>12864.20745808</v>
      </c>
      <c r="DA105" s="385"/>
    </row>
    <row r="106" spans="1:105">
      <c r="A106" s="23" t="s">
        <v>227</v>
      </c>
      <c r="B106" s="245"/>
      <c r="C106" s="24" t="s">
        <v>49</v>
      </c>
      <c r="D106" s="24" t="s">
        <v>49</v>
      </c>
      <c r="E106" s="24" t="s">
        <v>49</v>
      </c>
      <c r="F106" s="24" t="s">
        <v>49</v>
      </c>
      <c r="G106" s="24" t="s">
        <v>49</v>
      </c>
      <c r="H106" s="24" t="s">
        <v>49</v>
      </c>
      <c r="I106" s="24" t="s">
        <v>49</v>
      </c>
      <c r="J106" s="24" t="s">
        <v>49</v>
      </c>
      <c r="K106" s="24" t="s">
        <v>49</v>
      </c>
      <c r="L106" s="24" t="s">
        <v>49</v>
      </c>
      <c r="M106" s="24" t="s">
        <v>49</v>
      </c>
      <c r="N106" s="24" t="s">
        <v>49</v>
      </c>
      <c r="O106" s="24" t="s">
        <v>49</v>
      </c>
      <c r="P106" s="24" t="s">
        <v>49</v>
      </c>
      <c r="Q106" s="24" t="s">
        <v>49</v>
      </c>
      <c r="R106" s="24" t="s">
        <v>49</v>
      </c>
      <c r="S106" s="24" t="s">
        <v>49</v>
      </c>
      <c r="T106" s="24" t="s">
        <v>49</v>
      </c>
      <c r="U106" s="24" t="s">
        <v>49</v>
      </c>
      <c r="V106" s="24" t="s">
        <v>49</v>
      </c>
      <c r="W106" s="24" t="s">
        <v>49</v>
      </c>
      <c r="X106" s="24" t="s">
        <v>49</v>
      </c>
      <c r="Y106" s="24" t="s">
        <v>49</v>
      </c>
      <c r="Z106" s="24" t="s">
        <v>49</v>
      </c>
      <c r="AA106" s="24" t="s">
        <v>49</v>
      </c>
      <c r="AB106" s="24" t="s">
        <v>49</v>
      </c>
      <c r="AC106" s="24" t="s">
        <v>49</v>
      </c>
      <c r="AD106" s="24" t="s">
        <v>49</v>
      </c>
      <c r="AE106" s="24" t="s">
        <v>49</v>
      </c>
      <c r="AF106" s="24" t="s">
        <v>49</v>
      </c>
      <c r="AG106" s="24" t="s">
        <v>49</v>
      </c>
      <c r="AH106" s="24" t="s">
        <v>49</v>
      </c>
      <c r="AI106" s="24" t="s">
        <v>49</v>
      </c>
      <c r="AJ106" s="24" t="s">
        <v>49</v>
      </c>
      <c r="AK106" s="24" t="s">
        <v>49</v>
      </c>
      <c r="AL106" s="24" t="s">
        <v>49</v>
      </c>
      <c r="AM106" s="24" t="s">
        <v>49</v>
      </c>
      <c r="AN106" s="24" t="s">
        <v>49</v>
      </c>
      <c r="AO106" s="24" t="s">
        <v>49</v>
      </c>
      <c r="AP106" s="24" t="s">
        <v>49</v>
      </c>
      <c r="AQ106" s="24" t="s">
        <v>49</v>
      </c>
      <c r="AR106" s="24" t="s">
        <v>49</v>
      </c>
      <c r="AS106" s="24" t="s">
        <v>49</v>
      </c>
      <c r="AT106" s="24" t="s">
        <v>49</v>
      </c>
      <c r="AU106" s="24" t="s">
        <v>49</v>
      </c>
      <c r="AV106" s="24" t="s">
        <v>49</v>
      </c>
      <c r="AW106" s="24" t="s">
        <v>49</v>
      </c>
      <c r="AX106" s="24" t="s">
        <v>49</v>
      </c>
      <c r="AY106" s="24" t="s">
        <v>49</v>
      </c>
      <c r="AZ106" s="24" t="s">
        <v>49</v>
      </c>
      <c r="BA106" s="24" t="s">
        <v>49</v>
      </c>
      <c r="BB106" s="24">
        <v>94</v>
      </c>
      <c r="BC106" s="24">
        <v>757</v>
      </c>
      <c r="BD106" s="24">
        <v>1195</v>
      </c>
      <c r="BE106" s="24">
        <v>1489</v>
      </c>
      <c r="BF106" s="24">
        <v>2014</v>
      </c>
      <c r="BG106" s="24">
        <v>2286</v>
      </c>
      <c r="BH106" s="24">
        <v>2358</v>
      </c>
      <c r="BI106" s="24">
        <v>2479.2539224199995</v>
      </c>
      <c r="BJ106" s="24">
        <v>2718.7038012899993</v>
      </c>
      <c r="BK106" s="24">
        <v>2885</v>
      </c>
      <c r="BL106" s="24">
        <v>3023</v>
      </c>
      <c r="BM106" s="24">
        <v>3596</v>
      </c>
      <c r="BN106" s="24">
        <v>4056</v>
      </c>
      <c r="BO106" s="24">
        <v>4463.4796844599978</v>
      </c>
      <c r="BP106" s="24">
        <v>4656.2068306800011</v>
      </c>
      <c r="BQ106" s="24">
        <v>4994</v>
      </c>
      <c r="BR106" s="24">
        <v>5283.724031180006</v>
      </c>
      <c r="BS106" s="24">
        <v>5484</v>
      </c>
      <c r="BT106" s="24">
        <v>5652</v>
      </c>
      <c r="BU106" s="24">
        <v>5760</v>
      </c>
      <c r="BV106" s="24">
        <v>5983.6999949299998</v>
      </c>
      <c r="BW106" s="25">
        <v>6284.2661864199999</v>
      </c>
      <c r="BX106" s="25">
        <v>6741.2013358000004</v>
      </c>
      <c r="BY106" s="25">
        <v>7215.5295661999999</v>
      </c>
      <c r="BZ106" s="24">
        <v>7951.6359658700003</v>
      </c>
      <c r="CA106" s="24">
        <v>8387.0553666399992</v>
      </c>
      <c r="CB106" s="24">
        <v>8639.6013132900007</v>
      </c>
      <c r="CC106" s="24">
        <v>8833.10875717001</v>
      </c>
      <c r="CD106" s="24">
        <v>9324.2327087400099</v>
      </c>
      <c r="CE106" s="24">
        <v>9601.2577637199993</v>
      </c>
      <c r="CF106" s="24">
        <v>9762.5759695399993</v>
      </c>
      <c r="CG106" s="24">
        <v>9943.3522054000005</v>
      </c>
      <c r="CH106" s="24">
        <v>10228.81051213</v>
      </c>
      <c r="CI106" s="24">
        <v>10743.38981599</v>
      </c>
      <c r="CJ106" s="24">
        <v>11044.123945310001</v>
      </c>
      <c r="CK106" s="24">
        <v>11189.5131454599</v>
      </c>
      <c r="CL106" s="24">
        <v>11227.59509006</v>
      </c>
      <c r="CM106" s="24">
        <v>11400.05379296</v>
      </c>
      <c r="CN106" s="24">
        <v>11244.46168043</v>
      </c>
      <c r="CO106" s="24">
        <v>11385.4452885099</v>
      </c>
      <c r="CP106" s="24">
        <v>11489.93747375</v>
      </c>
      <c r="CQ106" s="24">
        <v>11560.608000439999</v>
      </c>
      <c r="CR106" s="25">
        <v>11751.282498639999</v>
      </c>
      <c r="CS106" s="25">
        <v>12423.96079986</v>
      </c>
      <c r="CT106" s="25">
        <v>13272.402701000001</v>
      </c>
      <c r="CU106" s="25">
        <v>13667.78674718</v>
      </c>
      <c r="CV106" s="25">
        <v>13956.419784289999</v>
      </c>
      <c r="CW106" s="25">
        <v>14678.07184273</v>
      </c>
      <c r="CX106" s="25">
        <v>15848.279219</v>
      </c>
      <c r="CY106" s="25">
        <v>17216.302268449999</v>
      </c>
      <c r="CZ106" s="25">
        <v>18723.90767438</v>
      </c>
      <c r="DA106" s="385"/>
    </row>
    <row r="107" spans="1:105">
      <c r="A107" s="23" t="s">
        <v>166</v>
      </c>
      <c r="B107" s="245"/>
      <c r="C107" s="24" t="s">
        <v>49</v>
      </c>
      <c r="D107" s="24" t="s">
        <v>49</v>
      </c>
      <c r="E107" s="24" t="s">
        <v>49</v>
      </c>
      <c r="F107" s="24" t="s">
        <v>49</v>
      </c>
      <c r="G107" s="24" t="s">
        <v>49</v>
      </c>
      <c r="H107" s="24" t="s">
        <v>49</v>
      </c>
      <c r="I107" s="24" t="s">
        <v>49</v>
      </c>
      <c r="J107" s="24" t="s">
        <v>49</v>
      </c>
      <c r="K107" s="24" t="s">
        <v>49</v>
      </c>
      <c r="L107" s="24" t="s">
        <v>49</v>
      </c>
      <c r="M107" s="24" t="s">
        <v>49</v>
      </c>
      <c r="N107" s="24" t="s">
        <v>49</v>
      </c>
      <c r="O107" s="24" t="s">
        <v>49</v>
      </c>
      <c r="P107" s="24" t="s">
        <v>49</v>
      </c>
      <c r="Q107" s="24" t="s">
        <v>49</v>
      </c>
      <c r="R107" s="24" t="s">
        <v>49</v>
      </c>
      <c r="S107" s="24" t="s">
        <v>49</v>
      </c>
      <c r="T107" s="24" t="s">
        <v>49</v>
      </c>
      <c r="U107" s="24" t="s">
        <v>49</v>
      </c>
      <c r="V107" s="24" t="s">
        <v>49</v>
      </c>
      <c r="W107" s="24" t="s">
        <v>49</v>
      </c>
      <c r="X107" s="24" t="s">
        <v>49</v>
      </c>
      <c r="Y107" s="24" t="s">
        <v>49</v>
      </c>
      <c r="Z107" s="24" t="s">
        <v>49</v>
      </c>
      <c r="AA107" s="24" t="s">
        <v>49</v>
      </c>
      <c r="AB107" s="24" t="s">
        <v>49</v>
      </c>
      <c r="AC107" s="24" t="s">
        <v>49</v>
      </c>
      <c r="AD107" s="24" t="s">
        <v>49</v>
      </c>
      <c r="AE107" s="24" t="s">
        <v>49</v>
      </c>
      <c r="AF107" s="24" t="s">
        <v>49</v>
      </c>
      <c r="AG107" s="24" t="s">
        <v>49</v>
      </c>
      <c r="AH107" s="24" t="s">
        <v>49</v>
      </c>
      <c r="AI107" s="24" t="s">
        <v>49</v>
      </c>
      <c r="AJ107" s="24" t="s">
        <v>49</v>
      </c>
      <c r="AK107" s="24" t="s">
        <v>49</v>
      </c>
      <c r="AL107" s="24" t="s">
        <v>49</v>
      </c>
      <c r="AM107" s="24" t="s">
        <v>49</v>
      </c>
      <c r="AN107" s="24" t="s">
        <v>49</v>
      </c>
      <c r="AO107" s="24" t="s">
        <v>49</v>
      </c>
      <c r="AP107" s="24" t="s">
        <v>49</v>
      </c>
      <c r="AQ107" s="24" t="s">
        <v>49</v>
      </c>
      <c r="AR107" s="24" t="s">
        <v>49</v>
      </c>
      <c r="AS107" s="24" t="s">
        <v>49</v>
      </c>
      <c r="AT107" s="24" t="s">
        <v>49</v>
      </c>
      <c r="AU107" s="24" t="s">
        <v>49</v>
      </c>
      <c r="AV107" s="24" t="s">
        <v>49</v>
      </c>
      <c r="AW107" s="24" t="s">
        <v>49</v>
      </c>
      <c r="AX107" s="24" t="s">
        <v>49</v>
      </c>
      <c r="AY107" s="24" t="s">
        <v>49</v>
      </c>
      <c r="AZ107" s="24" t="s">
        <v>49</v>
      </c>
      <c r="BA107" s="24" t="s">
        <v>49</v>
      </c>
      <c r="BB107" s="24" t="s">
        <v>49</v>
      </c>
      <c r="BC107" s="24" t="s">
        <v>49</v>
      </c>
      <c r="BD107" s="24" t="s">
        <v>49</v>
      </c>
      <c r="BE107" s="24" t="s">
        <v>49</v>
      </c>
      <c r="BF107" s="24" t="s">
        <v>49</v>
      </c>
      <c r="BG107" s="24" t="s">
        <v>49</v>
      </c>
      <c r="BH107" s="24" t="s">
        <v>49</v>
      </c>
      <c r="BI107" s="24" t="s">
        <v>49</v>
      </c>
      <c r="BJ107" s="24" t="s">
        <v>49</v>
      </c>
      <c r="BK107" s="24" t="s">
        <v>49</v>
      </c>
      <c r="BL107" s="24" t="s">
        <v>49</v>
      </c>
      <c r="BM107" s="24" t="s">
        <v>49</v>
      </c>
      <c r="BN107" s="24" t="s">
        <v>49</v>
      </c>
      <c r="BO107" s="24" t="s">
        <v>49</v>
      </c>
      <c r="BP107" s="24" t="s">
        <v>49</v>
      </c>
      <c r="BQ107" s="24" t="s">
        <v>49</v>
      </c>
      <c r="BR107" s="24" t="s">
        <v>49</v>
      </c>
      <c r="BS107" s="24">
        <v>630</v>
      </c>
      <c r="BT107" s="24">
        <v>2016</v>
      </c>
      <c r="BU107" s="24">
        <v>2885.3141879999998</v>
      </c>
      <c r="BV107" s="24">
        <v>4209.5469830000002</v>
      </c>
      <c r="BW107" s="25">
        <v>7049.510663</v>
      </c>
      <c r="BX107" s="25">
        <v>7892.1289189999998</v>
      </c>
      <c r="BY107" s="25">
        <v>9201.4569260000007</v>
      </c>
      <c r="BZ107" s="24">
        <v>9843.8792489999996</v>
      </c>
      <c r="CA107" s="24">
        <v>10419.189439</v>
      </c>
      <c r="CB107" s="24">
        <v>11178.333452999999</v>
      </c>
      <c r="CC107" s="24">
        <v>12191.346045</v>
      </c>
      <c r="CD107" s="24">
        <v>13556.053301</v>
      </c>
      <c r="CE107" s="24">
        <v>15461.631775</v>
      </c>
      <c r="CF107" s="24">
        <v>17181.179996999999</v>
      </c>
      <c r="CG107" s="24">
        <v>17970.870171999999</v>
      </c>
      <c r="CH107" s="24">
        <v>19825.475690999901</v>
      </c>
      <c r="CI107" s="24">
        <v>21741.805372999999</v>
      </c>
      <c r="CJ107" s="24">
        <v>23179.434213</v>
      </c>
      <c r="CK107" s="24">
        <v>23296.112912000001</v>
      </c>
      <c r="CL107" s="24">
        <v>24103.693361000001</v>
      </c>
      <c r="CM107" s="24">
        <v>23286.858326000001</v>
      </c>
      <c r="CN107" s="24">
        <v>22214.115786999999</v>
      </c>
      <c r="CO107" s="24">
        <v>21269.317692000001</v>
      </c>
      <c r="CP107" s="24">
        <v>20348.778925999999</v>
      </c>
      <c r="CQ107" s="24">
        <v>19635.001089000001</v>
      </c>
      <c r="CR107" s="25">
        <v>19429.64446</v>
      </c>
      <c r="CS107" s="25">
        <v>19509.421515999999</v>
      </c>
      <c r="CT107" s="25">
        <v>21215.129409000001</v>
      </c>
      <c r="CU107" s="25">
        <v>21992.306346000001</v>
      </c>
      <c r="CV107" s="25">
        <v>22080.939534000001</v>
      </c>
      <c r="CW107" s="25">
        <v>21601.182559000001</v>
      </c>
      <c r="CX107" s="25">
        <v>21558.069853000001</v>
      </c>
      <c r="CY107" s="25">
        <v>21383.341920999999</v>
      </c>
      <c r="CZ107" s="25">
        <v>21205.061693</v>
      </c>
      <c r="DA107" s="385"/>
    </row>
    <row r="108" spans="1:105">
      <c r="A108" s="27" t="s">
        <v>195</v>
      </c>
      <c r="B108" s="274"/>
      <c r="C108" s="28">
        <f t="shared" ref="C108:BN108" si="102">SUM(C104,C107)</f>
        <v>91.8</v>
      </c>
      <c r="D108" s="28">
        <f t="shared" si="102"/>
        <v>86.5</v>
      </c>
      <c r="E108" s="28">
        <f t="shared" si="102"/>
        <v>155</v>
      </c>
      <c r="F108" s="28">
        <f t="shared" si="102"/>
        <v>214.4</v>
      </c>
      <c r="G108" s="28">
        <f t="shared" si="102"/>
        <v>281.2</v>
      </c>
      <c r="H108" s="28">
        <f t="shared" si="102"/>
        <v>191.7</v>
      </c>
      <c r="I108" s="28">
        <f t="shared" si="102"/>
        <v>179.6</v>
      </c>
      <c r="J108" s="28">
        <f t="shared" si="102"/>
        <v>247.9</v>
      </c>
      <c r="K108" s="28">
        <f t="shared" si="102"/>
        <v>237.1</v>
      </c>
      <c r="L108" s="28">
        <f t="shared" si="102"/>
        <v>267.89999999999998</v>
      </c>
      <c r="M108" s="28">
        <f t="shared" si="102"/>
        <v>413.5</v>
      </c>
      <c r="N108" s="28">
        <f t="shared" si="102"/>
        <v>491.2</v>
      </c>
      <c r="O108" s="28">
        <f t="shared" si="102"/>
        <v>707.1</v>
      </c>
      <c r="P108" s="28">
        <f t="shared" si="102"/>
        <v>894.6</v>
      </c>
      <c r="Q108" s="28">
        <f t="shared" si="102"/>
        <v>881.5</v>
      </c>
      <c r="R108" s="28">
        <f t="shared" si="102"/>
        <v>1100</v>
      </c>
      <c r="S108" s="28">
        <f t="shared" si="102"/>
        <v>1281.5</v>
      </c>
      <c r="T108" s="28">
        <f t="shared" si="102"/>
        <v>1241.0999999999999</v>
      </c>
      <c r="U108" s="28">
        <f t="shared" si="102"/>
        <v>1607.6</v>
      </c>
      <c r="V108" s="28">
        <f t="shared" si="102"/>
        <v>2052.4</v>
      </c>
      <c r="W108" s="28">
        <f t="shared" si="102"/>
        <v>2369.1999999999998</v>
      </c>
      <c r="X108" s="28">
        <f t="shared" si="102"/>
        <v>1893.7</v>
      </c>
      <c r="Y108" s="28">
        <f t="shared" si="102"/>
        <v>2015.4</v>
      </c>
      <c r="Z108" s="28">
        <f t="shared" si="102"/>
        <v>2290.3000000000002</v>
      </c>
      <c r="AA108" s="28">
        <f t="shared" si="102"/>
        <v>2206.9</v>
      </c>
      <c r="AB108" s="28">
        <f t="shared" si="102"/>
        <v>2230</v>
      </c>
      <c r="AC108" s="28">
        <f t="shared" si="102"/>
        <v>2260</v>
      </c>
      <c r="AD108" s="28">
        <f t="shared" si="102"/>
        <v>2301</v>
      </c>
      <c r="AE108" s="28">
        <f t="shared" si="102"/>
        <v>2370</v>
      </c>
      <c r="AF108" s="28">
        <f t="shared" si="102"/>
        <v>2328</v>
      </c>
      <c r="AG108" s="28">
        <f t="shared" si="102"/>
        <v>1832</v>
      </c>
      <c r="AH108" s="28">
        <f t="shared" si="102"/>
        <v>1253</v>
      </c>
      <c r="AI108" s="28">
        <f t="shared" si="102"/>
        <v>1497</v>
      </c>
      <c r="AJ108" s="28">
        <f t="shared" si="102"/>
        <v>1997</v>
      </c>
      <c r="AK108" s="28">
        <f t="shared" si="102"/>
        <v>2608</v>
      </c>
      <c r="AL108" s="28">
        <f t="shared" si="102"/>
        <v>3125</v>
      </c>
      <c r="AM108" s="28">
        <f t="shared" si="102"/>
        <v>3774</v>
      </c>
      <c r="AN108" s="28">
        <f t="shared" si="102"/>
        <v>3840</v>
      </c>
      <c r="AO108" s="28">
        <f t="shared" si="102"/>
        <v>3892</v>
      </c>
      <c r="AP108" s="28">
        <f t="shared" si="102"/>
        <v>3861</v>
      </c>
      <c r="AQ108" s="28">
        <f t="shared" si="102"/>
        <v>4667</v>
      </c>
      <c r="AR108" s="28">
        <f t="shared" si="102"/>
        <v>4050</v>
      </c>
      <c r="AS108" s="28">
        <f t="shared" si="102"/>
        <v>2819</v>
      </c>
      <c r="AT108" s="28">
        <f t="shared" si="102"/>
        <v>2557</v>
      </c>
      <c r="AU108" s="28">
        <f t="shared" si="102"/>
        <v>3246</v>
      </c>
      <c r="AV108" s="28">
        <f t="shared" si="102"/>
        <v>2695</v>
      </c>
      <c r="AW108" s="28">
        <f t="shared" si="102"/>
        <v>2778</v>
      </c>
      <c r="AX108" s="28">
        <f t="shared" si="102"/>
        <v>2861</v>
      </c>
      <c r="AY108" s="28">
        <f t="shared" si="102"/>
        <v>3072</v>
      </c>
      <c r="AZ108" s="28">
        <f t="shared" si="102"/>
        <v>2912</v>
      </c>
      <c r="BA108" s="28">
        <f t="shared" si="102"/>
        <v>3130</v>
      </c>
      <c r="BB108" s="28">
        <f t="shared" si="102"/>
        <v>3286</v>
      </c>
      <c r="BC108" s="28">
        <f t="shared" si="102"/>
        <v>4075</v>
      </c>
      <c r="BD108" s="28">
        <f t="shared" si="102"/>
        <v>4496</v>
      </c>
      <c r="BE108" s="28">
        <f t="shared" si="102"/>
        <v>4925</v>
      </c>
      <c r="BF108" s="28">
        <f t="shared" si="102"/>
        <v>5348.72024297998</v>
      </c>
      <c r="BG108" s="28">
        <f t="shared" si="102"/>
        <v>5822</v>
      </c>
      <c r="BH108" s="28">
        <f t="shared" si="102"/>
        <v>5747</v>
      </c>
      <c r="BI108" s="28">
        <f t="shared" si="102"/>
        <v>5879</v>
      </c>
      <c r="BJ108" s="28">
        <f t="shared" si="102"/>
        <v>6540.2121438000004</v>
      </c>
      <c r="BK108" s="28">
        <f t="shared" si="102"/>
        <v>6688.5912854099997</v>
      </c>
      <c r="BL108" s="28">
        <f t="shared" si="102"/>
        <v>6622</v>
      </c>
      <c r="BM108" s="28">
        <f t="shared" si="102"/>
        <v>7518</v>
      </c>
      <c r="BN108" s="28">
        <f t="shared" si="102"/>
        <v>8183</v>
      </c>
      <c r="BO108" s="28">
        <f t="shared" ref="BO108:CP108" si="103">SUM(BO104,BO107)</f>
        <v>8757</v>
      </c>
      <c r="BP108" s="28">
        <f t="shared" si="103"/>
        <v>8768.3406854599998</v>
      </c>
      <c r="BQ108" s="28">
        <f t="shared" si="103"/>
        <v>8928</v>
      </c>
      <c r="BR108" s="28">
        <f t="shared" si="103"/>
        <v>9514.5441704100012</v>
      </c>
      <c r="BS108" s="28">
        <f t="shared" si="103"/>
        <v>10416</v>
      </c>
      <c r="BT108" s="28">
        <f t="shared" si="103"/>
        <v>11902.109</v>
      </c>
      <c r="BU108" s="28">
        <f t="shared" si="103"/>
        <v>13024.673709000001</v>
      </c>
      <c r="BV108" s="28">
        <f t="shared" si="103"/>
        <v>14559.866983</v>
      </c>
      <c r="BW108" s="232">
        <f t="shared" si="103"/>
        <v>18146.413067959998</v>
      </c>
      <c r="BX108" s="232">
        <f t="shared" si="103"/>
        <v>19236.926228379998</v>
      </c>
      <c r="BY108" s="232">
        <f t="shared" si="103"/>
        <v>21193.498784310003</v>
      </c>
      <c r="BZ108" s="28">
        <f t="shared" si="103"/>
        <v>22959.867796999999</v>
      </c>
      <c r="CA108" s="28">
        <f t="shared" si="103"/>
        <v>23091.307288550001</v>
      </c>
      <c r="CB108" s="28">
        <f t="shared" si="103"/>
        <v>25187.765915259999</v>
      </c>
      <c r="CC108" s="28">
        <f t="shared" si="103"/>
        <v>27309.335110209999</v>
      </c>
      <c r="CD108" s="28">
        <f t="shared" si="103"/>
        <v>29854.2080484</v>
      </c>
      <c r="CE108" s="28">
        <f t="shared" si="103"/>
        <v>32888.806925680001</v>
      </c>
      <c r="CF108" s="28">
        <f t="shared" si="103"/>
        <v>35670.557804390002</v>
      </c>
      <c r="CG108" s="28">
        <f t="shared" si="103"/>
        <v>37297.64547784</v>
      </c>
      <c r="CH108" s="28">
        <f t="shared" si="103"/>
        <v>40135.169161039899</v>
      </c>
      <c r="CI108" s="28">
        <f t="shared" si="103"/>
        <v>42851.889296099995</v>
      </c>
      <c r="CJ108" s="28">
        <f t="shared" si="103"/>
        <v>44177.744387530001</v>
      </c>
      <c r="CK108" s="28">
        <f t="shared" si="103"/>
        <v>43458.289191019998</v>
      </c>
      <c r="CL108" s="28">
        <f t="shared" si="103"/>
        <v>43372.364071460004</v>
      </c>
      <c r="CM108" s="28">
        <f t="shared" si="103"/>
        <v>43185.307373260002</v>
      </c>
      <c r="CN108" s="28">
        <f t="shared" si="103"/>
        <v>41360.438925309994</v>
      </c>
      <c r="CO108" s="28">
        <f t="shared" si="103"/>
        <v>40774.562117699999</v>
      </c>
      <c r="CP108" s="28">
        <f t="shared" si="103"/>
        <v>39937.38457455</v>
      </c>
      <c r="CQ108" s="28">
        <f t="shared" ref="CQ108:CV108" si="104">SUM(CQ104,CQ107)</f>
        <v>39935.970276530003</v>
      </c>
      <c r="CR108" s="232">
        <f t="shared" si="104"/>
        <v>40693.705311949998</v>
      </c>
      <c r="CS108" s="232">
        <f t="shared" si="104"/>
        <v>41603.425916049993</v>
      </c>
      <c r="CT108" s="232">
        <f t="shared" si="104"/>
        <v>45142.086702721601</v>
      </c>
      <c r="CU108" s="232">
        <f t="shared" si="104"/>
        <v>46261.101844279998</v>
      </c>
      <c r="CV108" s="232">
        <f t="shared" si="104"/>
        <v>46274.94874444</v>
      </c>
      <c r="CW108" s="232">
        <f t="shared" ref="CW108:CX108" si="105">SUM(CW104,CW107)</f>
        <v>47803.553249000004</v>
      </c>
      <c r="CX108" s="232">
        <f t="shared" si="105"/>
        <v>49108.808130554702</v>
      </c>
      <c r="CY108" s="232">
        <f t="shared" ref="CY108:CZ108" si="106">SUM(CY104,CY107)</f>
        <v>50543.942454379998</v>
      </c>
      <c r="CZ108" s="232">
        <f t="shared" si="106"/>
        <v>52793.176825460003</v>
      </c>
      <c r="DA108" s="385"/>
    </row>
    <row r="109" spans="1:105">
      <c r="A109" s="6"/>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5"/>
      <c r="AD109" s="15"/>
      <c r="AE109" s="15"/>
      <c r="AF109" s="15"/>
      <c r="AG109" s="15"/>
      <c r="AH109" s="15"/>
      <c r="AI109" s="15"/>
      <c r="AJ109" s="14"/>
      <c r="AK109" s="4"/>
      <c r="AL109" s="14"/>
      <c r="AM109" s="15"/>
      <c r="AN109" s="14"/>
      <c r="AO109" s="14"/>
      <c r="AP109" s="14"/>
      <c r="AQ109" s="14"/>
      <c r="AR109" s="14"/>
      <c r="AS109" s="4"/>
      <c r="AT109" s="15"/>
      <c r="AU109" s="15"/>
      <c r="AV109" s="14"/>
      <c r="AW109" s="14"/>
      <c r="AX109" s="14"/>
      <c r="AY109" s="14"/>
      <c r="AZ109" s="14"/>
      <c r="BA109" s="14"/>
      <c r="BB109" s="14"/>
      <c r="BC109" s="14"/>
      <c r="BD109" s="14"/>
      <c r="BE109" s="14"/>
      <c r="BF109" s="14"/>
      <c r="BG109" s="14"/>
      <c r="BH109" s="14"/>
      <c r="BI109" s="15"/>
      <c r="BJ109" s="14"/>
      <c r="BK109" s="14"/>
      <c r="BL109" s="14"/>
      <c r="BM109" s="14"/>
      <c r="BN109" s="14"/>
      <c r="BO109" s="14"/>
      <c r="BP109" s="4"/>
      <c r="BQ109" s="14"/>
      <c r="BR109" s="4"/>
      <c r="BS109" s="14"/>
      <c r="BT109" s="14"/>
      <c r="BU109" s="14"/>
      <c r="BV109" s="14"/>
      <c r="BW109" s="15"/>
      <c r="BX109" s="15"/>
      <c r="BY109" s="15"/>
      <c r="BZ109" s="14"/>
      <c r="CA109" s="14"/>
      <c r="CB109" s="14"/>
      <c r="CC109" s="14"/>
      <c r="CD109" s="14"/>
      <c r="CE109" s="14"/>
      <c r="CF109" s="14"/>
      <c r="CG109" s="14"/>
      <c r="CH109" s="14"/>
      <c r="CI109" s="14"/>
      <c r="CJ109" s="14"/>
      <c r="CK109" s="14"/>
      <c r="CL109" s="14"/>
      <c r="CM109" s="14"/>
      <c r="CN109" s="14"/>
      <c r="CO109" s="14"/>
      <c r="CP109" s="14"/>
      <c r="CQ109" s="14"/>
      <c r="CR109" s="15"/>
      <c r="CS109" s="15"/>
      <c r="CT109" s="15"/>
      <c r="CU109" s="15"/>
      <c r="CV109" s="15"/>
      <c r="CW109" s="15"/>
      <c r="CX109" s="15"/>
      <c r="CY109" s="15"/>
      <c r="DA109" s="385"/>
    </row>
    <row r="110" spans="1:105">
      <c r="A110" s="134" t="s">
        <v>128</v>
      </c>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5"/>
      <c r="AD110" s="15"/>
      <c r="AE110" s="15"/>
      <c r="AF110" s="15"/>
      <c r="AG110" s="15"/>
      <c r="AH110" s="15"/>
      <c r="AI110" s="15"/>
      <c r="AJ110" s="14"/>
      <c r="AK110" s="4"/>
      <c r="AL110" s="14"/>
      <c r="AM110" s="15"/>
      <c r="AN110" s="14"/>
      <c r="AO110" s="14"/>
      <c r="AP110" s="14"/>
      <c r="AQ110" s="14"/>
      <c r="AR110" s="14"/>
      <c r="AS110" s="4"/>
      <c r="AT110" s="15"/>
      <c r="AU110" s="15"/>
      <c r="AV110" s="14"/>
      <c r="AW110" s="14"/>
      <c r="AX110" s="14"/>
      <c r="AY110" s="14"/>
      <c r="AZ110" s="14"/>
      <c r="BA110" s="14"/>
      <c r="BB110" s="14"/>
      <c r="BC110" s="14"/>
      <c r="BD110" s="14"/>
      <c r="BE110" s="14"/>
      <c r="BF110" s="14"/>
      <c r="BG110" s="14"/>
      <c r="BH110" s="14"/>
      <c r="BI110" s="15"/>
      <c r="BJ110" s="14"/>
      <c r="BK110" s="14"/>
      <c r="BL110" s="14"/>
      <c r="BM110" s="14"/>
      <c r="BN110" s="14"/>
      <c r="BO110" s="14"/>
      <c r="BP110" s="4"/>
      <c r="BQ110" s="14"/>
      <c r="BR110" s="4"/>
      <c r="BS110" s="14"/>
      <c r="BT110" s="14"/>
      <c r="BU110" s="14"/>
      <c r="BV110" s="14"/>
      <c r="BW110" s="15"/>
      <c r="BX110" s="15"/>
      <c r="BY110" s="15"/>
      <c r="BZ110" s="14"/>
      <c r="CA110" s="14"/>
      <c r="CB110" s="14"/>
      <c r="CC110" s="14"/>
      <c r="CD110" s="14"/>
      <c r="CE110" s="14"/>
      <c r="CF110" s="14"/>
      <c r="CG110" s="14"/>
      <c r="CH110" s="14"/>
      <c r="CI110" s="14"/>
      <c r="CJ110" s="14"/>
      <c r="CK110" s="14"/>
      <c r="CL110" s="14"/>
      <c r="CM110" s="14"/>
      <c r="CN110" s="14"/>
      <c r="CO110" s="14"/>
      <c r="CP110" s="14"/>
      <c r="CQ110" s="14"/>
      <c r="CR110" s="337"/>
      <c r="CS110" s="337"/>
      <c r="CT110" s="337"/>
      <c r="CU110" s="337"/>
      <c r="CV110" s="15"/>
      <c r="CW110" s="15"/>
      <c r="CX110" s="15"/>
      <c r="CY110" s="15"/>
      <c r="DA110" s="385"/>
    </row>
    <row r="111" spans="1:105">
      <c r="A111" s="23" t="s">
        <v>222</v>
      </c>
      <c r="B111" s="275"/>
      <c r="C111" s="116">
        <f>C104/(C89)</f>
        <v>0.75617792421746288</v>
      </c>
      <c r="D111" s="116">
        <f>D104/(D89)</f>
        <v>0.47658402203856748</v>
      </c>
      <c r="E111" s="116">
        <f>E104/(E89-E91)</f>
        <v>0.24139542127394489</v>
      </c>
      <c r="F111" s="116">
        <f t="shared" ref="F111:AM111" si="107">F104/(F89-F91)</f>
        <v>0.38217468805704102</v>
      </c>
      <c r="G111" s="116">
        <f t="shared" si="107"/>
        <v>0.5558410753113262</v>
      </c>
      <c r="H111" s="116">
        <f t="shared" si="107"/>
        <v>0.3570497299310858</v>
      </c>
      <c r="I111" s="116">
        <f t="shared" si="107"/>
        <v>0.31234782608695649</v>
      </c>
      <c r="J111" s="116">
        <f t="shared" si="107"/>
        <v>0.36073923166472643</v>
      </c>
      <c r="K111" s="116">
        <f t="shared" si="107"/>
        <v>0.32359765251808376</v>
      </c>
      <c r="L111" s="116">
        <f t="shared" si="107"/>
        <v>0.30917484131563761</v>
      </c>
      <c r="M111" s="116">
        <f t="shared" si="107"/>
        <v>0.44799566630552545</v>
      </c>
      <c r="N111" s="116">
        <f t="shared" si="107"/>
        <v>0.44356149539461798</v>
      </c>
      <c r="O111" s="116">
        <f t="shared" si="107"/>
        <v>0.559768841038632</v>
      </c>
      <c r="P111" s="116">
        <f t="shared" si="107"/>
        <v>0.68794217163949556</v>
      </c>
      <c r="Q111" s="116">
        <f t="shared" si="107"/>
        <v>0.61557262569832405</v>
      </c>
      <c r="R111" s="116">
        <f t="shared" si="107"/>
        <v>0.81007437955666828</v>
      </c>
      <c r="S111" s="116">
        <f t="shared" si="107"/>
        <v>0.83154889364739482</v>
      </c>
      <c r="T111" s="116">
        <f t="shared" si="107"/>
        <v>0.55714670497396301</v>
      </c>
      <c r="U111" s="116">
        <f t="shared" si="107"/>
        <v>0.64019752299788935</v>
      </c>
      <c r="V111" s="116">
        <f t="shared" si="107"/>
        <v>0.89722404371584707</v>
      </c>
      <c r="W111" s="116">
        <f t="shared" si="107"/>
        <v>0.67679826315488756</v>
      </c>
      <c r="X111" s="116">
        <f t="shared" si="107"/>
        <v>0.41483931740016217</v>
      </c>
      <c r="Y111" s="116">
        <f t="shared" si="107"/>
        <v>0.46275716385011023</v>
      </c>
      <c r="Z111" s="116">
        <f t="shared" si="107"/>
        <v>0.50383879270519394</v>
      </c>
      <c r="AA111" s="116">
        <f t="shared" si="107"/>
        <v>0.42123647191311486</v>
      </c>
      <c r="AB111" s="116">
        <f t="shared" si="107"/>
        <v>0.37236174191824739</v>
      </c>
      <c r="AC111" s="116">
        <f t="shared" si="107"/>
        <v>0.36664503569110968</v>
      </c>
      <c r="AD111" s="116">
        <f t="shared" si="107"/>
        <v>0.36122448979591837</v>
      </c>
      <c r="AE111" s="116">
        <f t="shared" si="107"/>
        <v>0.36619283065512981</v>
      </c>
      <c r="AF111" s="116">
        <f t="shared" si="107"/>
        <v>0.34010226442658875</v>
      </c>
      <c r="AG111" s="116">
        <f t="shared" si="107"/>
        <v>0.27189076877411694</v>
      </c>
      <c r="AH111" s="116">
        <f t="shared" si="107"/>
        <v>0.17015209125475286</v>
      </c>
      <c r="AI111" s="116">
        <f t="shared" si="107"/>
        <v>0.20631201764057333</v>
      </c>
      <c r="AJ111" s="116">
        <f t="shared" si="107"/>
        <v>0.25831069719311861</v>
      </c>
      <c r="AK111" s="116">
        <f t="shared" si="107"/>
        <v>0.32640801001251563</v>
      </c>
      <c r="AL111" s="116">
        <f t="shared" si="107"/>
        <v>0.37796323173681662</v>
      </c>
      <c r="AM111" s="116">
        <f t="shared" si="107"/>
        <v>0.43975763225355397</v>
      </c>
      <c r="AN111" s="116">
        <f>AN104/(AN89-AN91)</f>
        <v>0.41671188279978294</v>
      </c>
      <c r="AO111" s="116">
        <f>AO104/(AO89-(AO90+AO91))</f>
        <v>0.40028797696184304</v>
      </c>
      <c r="AP111" s="116">
        <f t="shared" ref="AP111:CP111" si="108">AP104/(AP89-(AP90+AP91))</f>
        <v>0.38005709223348755</v>
      </c>
      <c r="AQ111" s="116">
        <f t="shared" si="108"/>
        <v>0.51976834836841523</v>
      </c>
      <c r="AR111" s="116">
        <f t="shared" si="108"/>
        <v>0.40954596015775102</v>
      </c>
      <c r="AS111" s="116">
        <f t="shared" si="108"/>
        <v>0.25702042304886946</v>
      </c>
      <c r="AT111" s="116">
        <f t="shared" si="108"/>
        <v>0.2421401515151515</v>
      </c>
      <c r="AU111" s="116">
        <f t="shared" si="108"/>
        <v>0.3430926963323116</v>
      </c>
      <c r="AV111" s="116">
        <f t="shared" si="108"/>
        <v>0.25307540614142171</v>
      </c>
      <c r="AW111" s="116">
        <f t="shared" si="108"/>
        <v>0.26116386199116293</v>
      </c>
      <c r="AX111" s="116">
        <f t="shared" si="108"/>
        <v>0.27868692772257941</v>
      </c>
      <c r="AY111" s="116">
        <f t="shared" si="108"/>
        <v>0.3157245632065776</v>
      </c>
      <c r="AZ111" s="116">
        <f t="shared" si="108"/>
        <v>0.27207325049051667</v>
      </c>
      <c r="BA111" s="116">
        <f t="shared" si="108"/>
        <v>0.27157880123555339</v>
      </c>
      <c r="BB111" s="116">
        <f t="shared" si="108"/>
        <v>0.27190732312784444</v>
      </c>
      <c r="BC111" s="116">
        <f t="shared" si="108"/>
        <v>0.3319485174323884</v>
      </c>
      <c r="BD111" s="116">
        <f t="shared" si="108"/>
        <v>0.3498560423313361</v>
      </c>
      <c r="BE111" s="116">
        <f t="shared" si="108"/>
        <v>0.39158781903474599</v>
      </c>
      <c r="BF111" s="116">
        <f t="shared" si="108"/>
        <v>0.3556847680161091</v>
      </c>
      <c r="BG111" s="116">
        <f t="shared" si="108"/>
        <v>0.32144434628975266</v>
      </c>
      <c r="BH111" s="116">
        <f t="shared" si="108"/>
        <v>0.25281541439380611</v>
      </c>
      <c r="BI111" s="116">
        <f t="shared" si="108"/>
        <v>0.2552779243317842</v>
      </c>
      <c r="BJ111" s="116">
        <f t="shared" si="108"/>
        <v>0.30076001723933604</v>
      </c>
      <c r="BK111" s="116">
        <f t="shared" si="108"/>
        <v>0.28605015251104482</v>
      </c>
      <c r="BL111" s="116">
        <f t="shared" si="108"/>
        <v>0.26191512083217972</v>
      </c>
      <c r="BM111" s="116">
        <f t="shared" si="108"/>
        <v>0.30220685774008121</v>
      </c>
      <c r="BN111" s="116">
        <f t="shared" si="108"/>
        <v>0.32431039949270768</v>
      </c>
      <c r="BO111" s="116">
        <f t="shared" si="108"/>
        <v>0.34369317510403252</v>
      </c>
      <c r="BP111" s="116">
        <f t="shared" si="108"/>
        <v>0.30277828399462137</v>
      </c>
      <c r="BQ111" s="116">
        <f t="shared" si="108"/>
        <v>0.29853541095432357</v>
      </c>
      <c r="BR111" s="116">
        <f t="shared" si="108"/>
        <v>0.31766352059710096</v>
      </c>
      <c r="BS111" s="116">
        <f t="shared" si="108"/>
        <v>0.3155450939928417</v>
      </c>
      <c r="BT111" s="116">
        <f t="shared" si="108"/>
        <v>0.30123137861533089</v>
      </c>
      <c r="BU111" s="116">
        <f t="shared" si="108"/>
        <v>0.29489444313817181</v>
      </c>
      <c r="BV111" s="116">
        <f t="shared" si="108"/>
        <v>0.27736174037261524</v>
      </c>
      <c r="BW111" s="116">
        <f t="shared" si="108"/>
        <v>0.31575235281091202</v>
      </c>
      <c r="BX111" s="116">
        <f t="shared" si="108"/>
        <v>0.30168696253325206</v>
      </c>
      <c r="BY111" s="116">
        <f t="shared" si="108"/>
        <v>0.30825544710879932</v>
      </c>
      <c r="BZ111" s="116">
        <f t="shared" si="108"/>
        <v>0.33804502919098811</v>
      </c>
      <c r="CA111" s="116">
        <f t="shared" si="108"/>
        <v>0.21681545845109487</v>
      </c>
      <c r="CB111" s="116">
        <f t="shared" si="108"/>
        <v>0.27113555356645958</v>
      </c>
      <c r="CC111" s="116">
        <f t="shared" si="108"/>
        <v>0.30981389301699835</v>
      </c>
      <c r="CD111" s="116">
        <f t="shared" si="108"/>
        <v>0.33822838663829558</v>
      </c>
      <c r="CE111" s="116">
        <f t="shared" si="108"/>
        <v>0.34002646866228475</v>
      </c>
      <c r="CF111" s="116">
        <f t="shared" si="108"/>
        <v>0.35526712966204593</v>
      </c>
      <c r="CG111" s="65">
        <f t="shared" si="108"/>
        <v>0.32658975345379698</v>
      </c>
      <c r="CH111" s="65">
        <f t="shared" si="108"/>
        <v>0.34920897831663328</v>
      </c>
      <c r="CI111" s="65">
        <f t="shared" si="108"/>
        <v>0.33096844229158245</v>
      </c>
      <c r="CJ111" s="65">
        <f t="shared" si="108"/>
        <v>0.32534907679536168</v>
      </c>
      <c r="CK111" s="65">
        <f t="shared" si="108"/>
        <v>0.32122613104322267</v>
      </c>
      <c r="CL111" s="65">
        <f t="shared" si="108"/>
        <v>0.33919120426851795</v>
      </c>
      <c r="CM111" s="65">
        <f t="shared" si="108"/>
        <v>0.36858235919614135</v>
      </c>
      <c r="CN111" s="65">
        <f>+CN89/CN92</f>
        <v>0.13012817810450295</v>
      </c>
      <c r="CO111" s="65">
        <f t="shared" si="108"/>
        <v>0.32251706061465196</v>
      </c>
      <c r="CP111" s="65">
        <f t="shared" si="108"/>
        <v>0.31227841657521627</v>
      </c>
      <c r="CQ111" s="65">
        <f t="shared" ref="CQ111:CU111" si="109">CQ104/(CQ89-(CQ90+CQ91))</f>
        <v>0.32797006555917818</v>
      </c>
      <c r="CR111" s="331">
        <f t="shared" si="109"/>
        <v>0.34480988775420451</v>
      </c>
      <c r="CS111" s="331">
        <f t="shared" si="109"/>
        <v>0.33557752548106667</v>
      </c>
      <c r="CT111" s="331">
        <f t="shared" si="109"/>
        <v>0.35519778635985111</v>
      </c>
      <c r="CU111" s="331">
        <f t="shared" si="109"/>
        <v>0.31003473056500797</v>
      </c>
      <c r="CV111" s="331">
        <f>CV104/(CV89-(CV90+CV91))</f>
        <v>0.27555616405481526</v>
      </c>
      <c r="CW111" s="331">
        <f>CW104/(CW89-(CW90+CW91))</f>
        <v>0.29560223827655113</v>
      </c>
      <c r="CX111" s="331">
        <f>CX104/(CX89-(CX90+CX91))</f>
        <v>0.27253826783436991</v>
      </c>
      <c r="CY111" s="331">
        <f>CY104/(CY89-(CY90+CY91))</f>
        <v>0.2483656428024977</v>
      </c>
      <c r="CZ111" s="331">
        <f>CZ104/(CZ89-(CZ90+CZ91))</f>
        <v>0.27200786998778698</v>
      </c>
      <c r="DA111" s="385"/>
    </row>
    <row r="112" spans="1:105">
      <c r="A112" s="23" t="s">
        <v>169</v>
      </c>
      <c r="B112" s="275"/>
      <c r="C112" s="116">
        <f t="shared" ref="C112:BN112" si="110">+C89/C92</f>
        <v>2.0774153804031623E-2</v>
      </c>
      <c r="D112" s="116">
        <f t="shared" si="110"/>
        <v>3.1060152305981005E-2</v>
      </c>
      <c r="E112" s="116">
        <f t="shared" si="110"/>
        <v>0.13290560142825261</v>
      </c>
      <c r="F112" s="116">
        <f t="shared" si="110"/>
        <v>0.14290040063356005</v>
      </c>
      <c r="G112" s="116">
        <f t="shared" si="110"/>
        <v>0.1229908920439325</v>
      </c>
      <c r="H112" s="116">
        <f t="shared" si="110"/>
        <v>0.15287608340568301</v>
      </c>
      <c r="I112" s="116">
        <f t="shared" si="110"/>
        <v>0.16720364403955115</v>
      </c>
      <c r="J112" s="116">
        <f t="shared" si="110"/>
        <v>0.15241135695177288</v>
      </c>
      <c r="K112" s="116">
        <f t="shared" si="110"/>
        <v>0.16340129593603039</v>
      </c>
      <c r="L112" s="116">
        <f t="shared" si="110"/>
        <v>0.15194604185279795</v>
      </c>
      <c r="M112" s="116">
        <f t="shared" si="110"/>
        <v>0.1349680283253184</v>
      </c>
      <c r="N112" s="116">
        <f t="shared" si="110"/>
        <v>0.12736849424608004</v>
      </c>
      <c r="O112" s="116">
        <f t="shared" si="110"/>
        <v>0.11356354330330495</v>
      </c>
      <c r="P112" s="116">
        <f t="shared" si="110"/>
        <v>0.11055586970529832</v>
      </c>
      <c r="Q112" s="116">
        <f t="shared" si="110"/>
        <v>0.11879772542648254</v>
      </c>
      <c r="R112" s="116">
        <f t="shared" si="110"/>
        <v>0.10206334527800255</v>
      </c>
      <c r="S112" s="116">
        <f t="shared" si="110"/>
        <v>9.5605827195228879E-2</v>
      </c>
      <c r="T112" s="116">
        <f t="shared" si="110"/>
        <v>0.12271501997867786</v>
      </c>
      <c r="U112" s="116">
        <f t="shared" si="110"/>
        <v>0.11442037742186331</v>
      </c>
      <c r="V112" s="116">
        <f t="shared" si="110"/>
        <v>0.11065438742371232</v>
      </c>
      <c r="W112" s="116">
        <f t="shared" si="110"/>
        <v>0.10631943799709097</v>
      </c>
      <c r="X112" s="116">
        <f t="shared" si="110"/>
        <v>0.14242775886012135</v>
      </c>
      <c r="Y112" s="116">
        <f t="shared" si="110"/>
        <v>0.12849164862988524</v>
      </c>
      <c r="Z112" s="116">
        <f t="shared" si="110"/>
        <v>0.11599637120068886</v>
      </c>
      <c r="AA112" s="116">
        <f t="shared" si="110"/>
        <v>0.1219270416240827</v>
      </c>
      <c r="AB112" s="116">
        <f t="shared" si="110"/>
        <v>0.13007700787037393</v>
      </c>
      <c r="AC112" s="116">
        <f t="shared" si="110"/>
        <v>0.13388797523459417</v>
      </c>
      <c r="AD112" s="116">
        <f t="shared" si="110"/>
        <v>0.1468830414211007</v>
      </c>
      <c r="AE112" s="116">
        <f t="shared" si="110"/>
        <v>0.15287520521950493</v>
      </c>
      <c r="AF112" s="116">
        <f t="shared" si="110"/>
        <v>0.16359331899828414</v>
      </c>
      <c r="AG112" s="116">
        <f t="shared" si="110"/>
        <v>0.18190563105838245</v>
      </c>
      <c r="AH112" s="116">
        <f t="shared" si="110"/>
        <v>0.22307886039653055</v>
      </c>
      <c r="AI112" s="116">
        <f t="shared" si="110"/>
        <v>0.20132080784293649</v>
      </c>
      <c r="AJ112" s="116">
        <f t="shared" si="110"/>
        <v>0.17136752136752137</v>
      </c>
      <c r="AK112" s="116">
        <f t="shared" si="110"/>
        <v>0.14997578524975785</v>
      </c>
      <c r="AL112" s="116">
        <f t="shared" si="110"/>
        <v>0.13993449544417366</v>
      </c>
      <c r="AM112" s="116">
        <f t="shared" si="110"/>
        <v>0.12436605960043355</v>
      </c>
      <c r="AN112" s="116">
        <f t="shared" si="110"/>
        <v>0.1366280665166566</v>
      </c>
      <c r="AO112" s="116">
        <f t="shared" si="110"/>
        <v>0.13694441967413598</v>
      </c>
      <c r="AP112" s="116">
        <f t="shared" si="110"/>
        <v>0.13668805085633784</v>
      </c>
      <c r="AQ112" s="116">
        <f t="shared" si="110"/>
        <v>0.1131393696363456</v>
      </c>
      <c r="AR112" s="116">
        <f t="shared" si="110"/>
        <v>0.13324873096446702</v>
      </c>
      <c r="AS112" s="116">
        <f t="shared" si="110"/>
        <v>0.19062850269280188</v>
      </c>
      <c r="AT112" s="116">
        <f t="shared" si="110"/>
        <v>0.1912557630694694</v>
      </c>
      <c r="AU112" s="116">
        <f t="shared" si="110"/>
        <v>0.15837788407428249</v>
      </c>
      <c r="AV112" s="116">
        <f t="shared" si="110"/>
        <v>0.1796716722124676</v>
      </c>
      <c r="AW112" s="116">
        <f t="shared" si="110"/>
        <v>0.17690053317326365</v>
      </c>
      <c r="AX112" s="116">
        <f t="shared" si="110"/>
        <v>0.17173984143274426</v>
      </c>
      <c r="AY112" s="116">
        <f t="shared" si="110"/>
        <v>0.15537100971457601</v>
      </c>
      <c r="AZ112" s="116">
        <f t="shared" si="110"/>
        <v>0.16818950930626059</v>
      </c>
      <c r="BA112" s="116">
        <f t="shared" si="110"/>
        <v>0.15671683182961099</v>
      </c>
      <c r="BB112" s="116">
        <f t="shared" si="110"/>
        <v>0.15185469738693555</v>
      </c>
      <c r="BC112" s="116">
        <f t="shared" si="110"/>
        <v>0.14400756053590857</v>
      </c>
      <c r="BD112" s="116">
        <f t="shared" si="110"/>
        <v>0.14152001604552175</v>
      </c>
      <c r="BE112" s="116">
        <f t="shared" si="110"/>
        <v>0.1378355516675463</v>
      </c>
      <c r="BF112" s="116">
        <f t="shared" si="110"/>
        <v>0.15367645634011973</v>
      </c>
      <c r="BG112" s="116">
        <f t="shared" si="110"/>
        <v>0.15035766612083082</v>
      </c>
      <c r="BH112" s="116">
        <f t="shared" si="110"/>
        <v>0.17941293588941351</v>
      </c>
      <c r="BI112" s="116">
        <f t="shared" si="110"/>
        <v>0.17843318732672506</v>
      </c>
      <c r="BJ112" s="116">
        <f t="shared" si="110"/>
        <v>0.15280049740981941</v>
      </c>
      <c r="BK112" s="116">
        <f t="shared" si="110"/>
        <v>0.16607958186910909</v>
      </c>
      <c r="BL112" s="116">
        <f t="shared" si="110"/>
        <v>0.16958695029121876</v>
      </c>
      <c r="BM112" s="116">
        <f t="shared" si="110"/>
        <v>0.14989931779124066</v>
      </c>
      <c r="BN112" s="116">
        <f t="shared" si="110"/>
        <v>0.14614564385623785</v>
      </c>
      <c r="BO112" s="116">
        <f t="shared" ref="BO112:CP112" si="111">+BO89/BO92</f>
        <v>0.13755706827516129</v>
      </c>
      <c r="BP112" s="116">
        <f t="shared" si="111"/>
        <v>0.14917901261664682</v>
      </c>
      <c r="BQ112" s="116">
        <f t="shared" si="111"/>
        <v>0.15125745461903506</v>
      </c>
      <c r="BR112" s="116">
        <f t="shared" si="111"/>
        <v>0.15285498182523169</v>
      </c>
      <c r="BS112" s="116">
        <f t="shared" si="111"/>
        <v>0.15483459810682285</v>
      </c>
      <c r="BT112" s="116">
        <f t="shared" si="111"/>
        <v>0.15499291209631993</v>
      </c>
      <c r="BU112" s="116">
        <f t="shared" si="111"/>
        <v>0.1528550058522665</v>
      </c>
      <c r="BV112" s="116">
        <f t="shared" si="111"/>
        <v>0.19299147355184201</v>
      </c>
      <c r="BW112" s="116">
        <f t="shared" si="111"/>
        <v>0.16960067151312821</v>
      </c>
      <c r="BX112" s="116">
        <f t="shared" si="111"/>
        <v>0.16698490475254613</v>
      </c>
      <c r="BY112" s="116">
        <f t="shared" si="111"/>
        <v>0.16516227885119766</v>
      </c>
      <c r="BZ112" s="116">
        <f t="shared" si="111"/>
        <v>0.15395414975323699</v>
      </c>
      <c r="CA112" s="116">
        <f t="shared" si="111"/>
        <v>0.22905883094828289</v>
      </c>
      <c r="CB112" s="116">
        <f t="shared" si="111"/>
        <v>0.17832030255098896</v>
      </c>
      <c r="CC112" s="116">
        <f t="shared" si="111"/>
        <v>0.14785140035892738</v>
      </c>
      <c r="CD112" s="116">
        <f t="shared" si="111"/>
        <v>0.13593362801537026</v>
      </c>
      <c r="CE112" s="116">
        <f t="shared" si="111"/>
        <v>0.12509977730625282</v>
      </c>
      <c r="CF112" s="116">
        <f t="shared" si="111"/>
        <v>0.11570939181907704</v>
      </c>
      <c r="CG112" s="65">
        <f t="shared" si="111"/>
        <v>0.12095719939439513</v>
      </c>
      <c r="CH112" s="65">
        <f t="shared" si="111"/>
        <v>0.11044494298009086</v>
      </c>
      <c r="CI112" s="65">
        <f t="shared" si="111"/>
        <v>0.13063672454059894</v>
      </c>
      <c r="CJ112" s="65">
        <f t="shared" si="111"/>
        <v>0.15311651925584061</v>
      </c>
      <c r="CK112" s="65">
        <f t="shared" si="111"/>
        <v>0.15637565626609384</v>
      </c>
      <c r="CL112" s="65">
        <f t="shared" si="111"/>
        <v>0.14228080683213104</v>
      </c>
      <c r="CM112" s="65">
        <f t="shared" si="111"/>
        <v>0.12604472825212043</v>
      </c>
      <c r="CO112" s="65">
        <f t="shared" si="111"/>
        <v>0.14179011017381854</v>
      </c>
      <c r="CP112" s="65">
        <f t="shared" si="111"/>
        <v>0.13578472970651484</v>
      </c>
      <c r="CQ112" s="65">
        <f t="shared" ref="CQ112:CV112" si="112">+CQ89/CQ92</f>
        <v>0.12088341000003656</v>
      </c>
      <c r="CR112" s="331">
        <f t="shared" si="112"/>
        <v>0.11603339743803968</v>
      </c>
      <c r="CS112" s="331">
        <f t="shared" si="112"/>
        <v>0.11734959011148979</v>
      </c>
      <c r="CT112" s="331">
        <f t="shared" si="112"/>
        <v>0.11520211532743417</v>
      </c>
      <c r="CU112" s="331">
        <f t="shared" si="112"/>
        <v>0.12722271009521596</v>
      </c>
      <c r="CV112" s="331">
        <f t="shared" si="112"/>
        <v>0.12596140577370885</v>
      </c>
      <c r="CW112" s="331">
        <f>+CW89/CW92</f>
        <v>0.11293132494098078</v>
      </c>
      <c r="CX112" s="331">
        <f>+CX89/CX92</f>
        <v>0.10869005935142305</v>
      </c>
      <c r="CY112" s="331">
        <f>+CY89/CY92</f>
        <v>0.1108657949949256</v>
      </c>
      <c r="CZ112" s="331">
        <f>+CZ89/CZ92</f>
        <v>9.6106800188960492E-2</v>
      </c>
      <c r="DA112" s="385"/>
    </row>
    <row r="113" spans="1:105">
      <c r="A113" s="23" t="s">
        <v>170</v>
      </c>
      <c r="B113" s="275"/>
      <c r="C113" s="67">
        <f t="shared" ref="C113:AH113" si="113">C41/C104</f>
        <v>0</v>
      </c>
      <c r="D113" s="67">
        <f t="shared" si="113"/>
        <v>0</v>
      </c>
      <c r="E113" s="67">
        <f t="shared" si="113"/>
        <v>0</v>
      </c>
      <c r="F113" s="67">
        <f t="shared" si="113"/>
        <v>0</v>
      </c>
      <c r="G113" s="67">
        <f t="shared" si="113"/>
        <v>0</v>
      </c>
      <c r="H113" s="67">
        <f t="shared" si="113"/>
        <v>-5.2164840897235272E-4</v>
      </c>
      <c r="I113" s="67">
        <f t="shared" si="113"/>
        <v>5.5679287305122503E-4</v>
      </c>
      <c r="J113" s="67">
        <f t="shared" si="113"/>
        <v>-4.0338846308995562E-4</v>
      </c>
      <c r="K113" s="67">
        <f t="shared" si="113"/>
        <v>0</v>
      </c>
      <c r="L113" s="67">
        <f t="shared" si="113"/>
        <v>0</v>
      </c>
      <c r="M113" s="67">
        <f t="shared" si="113"/>
        <v>0</v>
      </c>
      <c r="N113" s="67">
        <f t="shared" si="113"/>
        <v>0</v>
      </c>
      <c r="O113" s="67">
        <f t="shared" si="113"/>
        <v>0</v>
      </c>
      <c r="P113" s="67">
        <f t="shared" si="113"/>
        <v>0</v>
      </c>
      <c r="Q113" s="67">
        <f t="shared" si="113"/>
        <v>0</v>
      </c>
      <c r="R113" s="67">
        <f t="shared" si="113"/>
        <v>0</v>
      </c>
      <c r="S113" s="67">
        <f t="shared" si="113"/>
        <v>0</v>
      </c>
      <c r="T113" s="67">
        <f t="shared" si="113"/>
        <v>0</v>
      </c>
      <c r="U113" s="67">
        <f t="shared" si="113"/>
        <v>0</v>
      </c>
      <c r="V113" s="67">
        <f t="shared" si="113"/>
        <v>4.8723445722081464E-5</v>
      </c>
      <c r="W113" s="67">
        <f t="shared" si="113"/>
        <v>0</v>
      </c>
      <c r="X113" s="67">
        <f t="shared" si="113"/>
        <v>0</v>
      </c>
      <c r="Y113" s="67">
        <f t="shared" si="113"/>
        <v>0</v>
      </c>
      <c r="Z113" s="67">
        <f t="shared" si="113"/>
        <v>0</v>
      </c>
      <c r="AA113" s="67">
        <f t="shared" si="113"/>
        <v>-2.2656214599664688E-4</v>
      </c>
      <c r="AB113" s="67">
        <f t="shared" si="113"/>
        <v>0</v>
      </c>
      <c r="AC113" s="67">
        <f t="shared" si="113"/>
        <v>0</v>
      </c>
      <c r="AD113" s="67">
        <f t="shared" si="113"/>
        <v>-4.1286397218600609E-4</v>
      </c>
      <c r="AE113" s="67">
        <f t="shared" si="113"/>
        <v>0</v>
      </c>
      <c r="AF113" s="67">
        <f t="shared" si="113"/>
        <v>0</v>
      </c>
      <c r="AG113" s="67">
        <f t="shared" si="113"/>
        <v>0</v>
      </c>
      <c r="AH113" s="67">
        <f t="shared" si="113"/>
        <v>0</v>
      </c>
      <c r="AI113" s="67">
        <f t="shared" ref="AI113:BN113" si="114">AI41/AI104</f>
        <v>0</v>
      </c>
      <c r="AJ113" s="67">
        <f t="shared" si="114"/>
        <v>0</v>
      </c>
      <c r="AK113" s="67">
        <f t="shared" si="114"/>
        <v>0</v>
      </c>
      <c r="AL113" s="67">
        <f t="shared" si="114"/>
        <v>0</v>
      </c>
      <c r="AM113" s="67">
        <f t="shared" si="114"/>
        <v>0</v>
      </c>
      <c r="AN113" s="67">
        <f t="shared" si="114"/>
        <v>0</v>
      </c>
      <c r="AO113" s="67">
        <f t="shared" si="114"/>
        <v>0</v>
      </c>
      <c r="AP113" s="67">
        <f t="shared" si="114"/>
        <v>0</v>
      </c>
      <c r="AQ113" s="67">
        <f t="shared" si="114"/>
        <v>0</v>
      </c>
      <c r="AR113" s="67">
        <f t="shared" si="114"/>
        <v>-1.4814814814814814E-3</v>
      </c>
      <c r="AS113" s="67">
        <f t="shared" si="114"/>
        <v>0</v>
      </c>
      <c r="AT113" s="67">
        <f t="shared" si="114"/>
        <v>0</v>
      </c>
      <c r="AU113" s="67">
        <f t="shared" si="114"/>
        <v>0</v>
      </c>
      <c r="AV113" s="67">
        <f t="shared" si="114"/>
        <v>0</v>
      </c>
      <c r="AW113" s="65">
        <f t="shared" si="114"/>
        <v>-3.5997120230381568E-4</v>
      </c>
      <c r="AX113" s="67">
        <f t="shared" si="114"/>
        <v>0</v>
      </c>
      <c r="AY113" s="67">
        <f t="shared" si="114"/>
        <v>0</v>
      </c>
      <c r="AZ113" s="67">
        <f t="shared" si="114"/>
        <v>0</v>
      </c>
      <c r="BA113" s="67">
        <f t="shared" si="114"/>
        <v>0</v>
      </c>
      <c r="BB113" s="67">
        <f t="shared" si="114"/>
        <v>-3.0432136335970786E-4</v>
      </c>
      <c r="BC113" s="67">
        <f t="shared" si="114"/>
        <v>-2.45398773006135E-5</v>
      </c>
      <c r="BD113" s="67">
        <f t="shared" si="114"/>
        <v>-2.2241992882562279E-5</v>
      </c>
      <c r="BE113" s="67">
        <f t="shared" si="114"/>
        <v>2.0304568527918785E-5</v>
      </c>
      <c r="BF113" s="67">
        <f t="shared" si="114"/>
        <v>9.348030506105337E-5</v>
      </c>
      <c r="BG113" s="67">
        <f t="shared" si="114"/>
        <v>-1.7345242184816215E-5</v>
      </c>
      <c r="BH113" s="67">
        <f t="shared" si="114"/>
        <v>-3.7588654950408909E-5</v>
      </c>
      <c r="BI113" s="67">
        <f t="shared" si="114"/>
        <v>-7.811872767477462E-6</v>
      </c>
      <c r="BJ113" s="67">
        <f t="shared" si="114"/>
        <v>2.2517618199833048E-5</v>
      </c>
      <c r="BK113" s="67">
        <f t="shared" si="114"/>
        <v>-1.9600689353821641E-5</v>
      </c>
      <c r="BL113" s="67">
        <f t="shared" si="114"/>
        <v>-3.3471458773784355E-5</v>
      </c>
      <c r="BM113" s="67">
        <f t="shared" si="114"/>
        <v>-2.26024208566108E-5</v>
      </c>
      <c r="BN113" s="67">
        <f t="shared" si="114"/>
        <v>2.1604546010020776E-6</v>
      </c>
      <c r="BO113" s="67">
        <f t="shared" ref="BO113:CV113" si="115">BO41/BO104</f>
        <v>2.4551787141715197E-5</v>
      </c>
      <c r="BP113" s="67">
        <f t="shared" si="115"/>
        <v>7.9832664481293137E-6</v>
      </c>
      <c r="BQ113" s="67">
        <f t="shared" si="115"/>
        <v>8.960573476702509E-6</v>
      </c>
      <c r="BR113" s="67">
        <f t="shared" si="115"/>
        <v>2.6578256979083727E-6</v>
      </c>
      <c r="BS113" s="67">
        <f t="shared" si="115"/>
        <v>3.5969752707950128E-5</v>
      </c>
      <c r="BT113" s="67">
        <f t="shared" si="115"/>
        <v>-7.0806421414127633E-5</v>
      </c>
      <c r="BU113" s="67">
        <f t="shared" si="115"/>
        <v>-4.3197994813463519E-5</v>
      </c>
      <c r="BV113" s="67">
        <f t="shared" si="115"/>
        <v>-3.6147974168914588E-5</v>
      </c>
      <c r="BW113" s="276">
        <f t="shared" si="115"/>
        <v>-1.0646457514773994E-4</v>
      </c>
      <c r="BX113" s="276">
        <f t="shared" si="115"/>
        <v>1.4560203721174049E-4</v>
      </c>
      <c r="BY113" s="276">
        <f t="shared" si="115"/>
        <v>-3.7888963811875105E-5</v>
      </c>
      <c r="BZ113" s="67">
        <f t="shared" si="115"/>
        <v>2.3922576544780924E-5</v>
      </c>
      <c r="CA113" s="75">
        <f t="shared" si="115"/>
        <v>4.1238555086398396E-5</v>
      </c>
      <c r="CB113" s="67">
        <f t="shared" si="115"/>
        <v>-3.545795158641744E-4</v>
      </c>
      <c r="CC113" s="67">
        <f t="shared" si="115"/>
        <v>-2.7172626480153808E-5</v>
      </c>
      <c r="CD113" s="75">
        <f t="shared" si="115"/>
        <v>6.0389277513579337E-5</v>
      </c>
      <c r="CE113" s="75">
        <f t="shared" si="115"/>
        <v>8.2342017429256692E-5</v>
      </c>
      <c r="CF113" s="75">
        <f t="shared" si="115"/>
        <v>-4.6477129136088896E-5</v>
      </c>
      <c r="CG113" s="75">
        <f t="shared" si="115"/>
        <v>-2.703006382250147E-5</v>
      </c>
      <c r="CH113" s="75">
        <f t="shared" si="115"/>
        <v>-1.4542985123616282E-5</v>
      </c>
      <c r="CI113" s="75">
        <f t="shared" si="115"/>
        <v>8.001988841700154E-5</v>
      </c>
      <c r="CJ113" s="75">
        <f t="shared" si="115"/>
        <v>-6.3621719504860212E-5</v>
      </c>
      <c r="CK113" s="75">
        <f t="shared" si="115"/>
        <v>-2.2662625982268609E-5</v>
      </c>
      <c r="CL113" s="75">
        <f t="shared" si="115"/>
        <v>-5.0699607392723937E-5</v>
      </c>
      <c r="CM113" s="75">
        <f t="shared" si="115"/>
        <v>-9.8976327015356254E-6</v>
      </c>
      <c r="CN113" s="75">
        <f t="shared" si="115"/>
        <v>1.696331131851288E-5</v>
      </c>
      <c r="CO113" s="75">
        <f t="shared" si="115"/>
        <v>-7.6058595710048064E-6</v>
      </c>
      <c r="CP113" s="75">
        <f t="shared" si="115"/>
        <v>1.7560112862114932E-4</v>
      </c>
      <c r="CQ113" s="75">
        <f t="shared" si="115"/>
        <v>-2.7249705415040159E-5</v>
      </c>
      <c r="CR113" s="286">
        <f t="shared" si="115"/>
        <v>4.0678387163318943E-6</v>
      </c>
      <c r="CS113" s="286">
        <f t="shared" si="115"/>
        <v>-2.6472847086002959E-5</v>
      </c>
      <c r="CT113" s="286">
        <f t="shared" si="115"/>
        <v>6.2998803462383101E-5</v>
      </c>
      <c r="CU113" s="286">
        <f t="shared" si="115"/>
        <v>-3.0604806903278185E-6</v>
      </c>
      <c r="CV113" s="286">
        <f t="shared" si="115"/>
        <v>2.1630310439585193E-5</v>
      </c>
      <c r="CW113" s="286">
        <f t="shared" ref="CW113" si="116">CW41/CW104</f>
        <v>-1.4230383365361065E-5</v>
      </c>
      <c r="CX113" s="286">
        <f>CX41/CX104</f>
        <v>-1.3391935137381999E-4</v>
      </c>
      <c r="CY113" s="286">
        <f>CY41/CY104</f>
        <v>-9.5250438920849395E-6</v>
      </c>
      <c r="CZ113" s="286">
        <f>CZ41/CZ104</f>
        <v>-2.0182844000871231E-5</v>
      </c>
      <c r="DA113" s="385"/>
    </row>
    <row r="114" spans="1:105">
      <c r="A114" s="23" t="s">
        <v>45</v>
      </c>
      <c r="B114" s="277"/>
      <c r="C114" s="70">
        <v>2.1100000000000001E-2</v>
      </c>
      <c r="D114" s="70">
        <v>2.1299999999999999E-2</v>
      </c>
      <c r="E114" s="70">
        <v>2.24E-2</v>
      </c>
      <c r="F114" s="70">
        <v>1.54E-2</v>
      </c>
      <c r="G114" s="70">
        <v>1.49E-2</v>
      </c>
      <c r="H114" s="70">
        <v>1.6E-2</v>
      </c>
      <c r="I114" s="70">
        <v>1.4200000000000001E-2</v>
      </c>
      <c r="J114" s="70">
        <v>1.2500000000000001E-2</v>
      </c>
      <c r="K114" s="70">
        <v>0.01</v>
      </c>
      <c r="L114" s="70">
        <v>8.0999999999999996E-3</v>
      </c>
      <c r="M114" s="70">
        <v>5.4000000000000003E-3</v>
      </c>
      <c r="N114" s="70">
        <v>5.4000000000000003E-3</v>
      </c>
      <c r="O114" s="70">
        <v>5.4000000000000003E-3</v>
      </c>
      <c r="P114" s="70">
        <v>3.7000000000000002E-3</v>
      </c>
      <c r="Q114" s="70">
        <v>4.0000000000000001E-3</v>
      </c>
      <c r="R114" s="70">
        <v>4.7000000000000002E-3</v>
      </c>
      <c r="S114" s="70">
        <v>5.1999999999999998E-3</v>
      </c>
      <c r="T114" s="70">
        <v>5.7000000000000002E-3</v>
      </c>
      <c r="U114" s="70">
        <v>3.5000000000000001E-3</v>
      </c>
      <c r="V114" s="70">
        <v>3.3999999999999998E-3</v>
      </c>
      <c r="W114" s="70">
        <v>5.5999999999999999E-3</v>
      </c>
      <c r="X114" s="70">
        <v>7.4999999999999997E-3</v>
      </c>
      <c r="Y114" s="70">
        <v>9.4000000000000004E-3</v>
      </c>
      <c r="Z114" s="70">
        <v>1.35E-2</v>
      </c>
      <c r="AA114" s="70">
        <v>1.6799999999999999E-2</v>
      </c>
      <c r="AB114" s="70">
        <v>1.8599999999999998E-2</v>
      </c>
      <c r="AC114" s="71">
        <v>2.1000000000000001E-2</v>
      </c>
      <c r="AD114" s="71">
        <v>2.3E-2</v>
      </c>
      <c r="AE114" s="71">
        <v>2.5899999999999999E-2</v>
      </c>
      <c r="AF114" s="71">
        <v>2.9600000000000001E-2</v>
      </c>
      <c r="AG114" s="71">
        <v>3.2899999999999999E-2</v>
      </c>
      <c r="AH114" s="71">
        <v>2.2700000000000001E-2</v>
      </c>
      <c r="AI114" s="71">
        <v>7.9000000000000008E-3</v>
      </c>
      <c r="AJ114" s="70">
        <v>1.4E-3</v>
      </c>
      <c r="AK114" s="72">
        <v>1E-3</v>
      </c>
      <c r="AL114" s="70">
        <v>8.4999999999999995E-4</v>
      </c>
      <c r="AM114" s="71">
        <v>9.3999999999999997E-4</v>
      </c>
      <c r="AN114" s="70">
        <v>1.1100000000000001E-3</v>
      </c>
      <c r="AO114" s="70">
        <v>2.2000000000000001E-3</v>
      </c>
      <c r="AP114" s="70">
        <v>3.5999999999999999E-3</v>
      </c>
      <c r="AQ114" s="70">
        <v>5.1999999999999998E-3</v>
      </c>
      <c r="AR114" s="70">
        <v>7.4999999999999997E-3</v>
      </c>
      <c r="AS114" s="72">
        <v>9.4999999999999998E-3</v>
      </c>
      <c r="AT114" s="71">
        <v>8.8999999999999999E-3</v>
      </c>
      <c r="AU114" s="71">
        <v>7.1000000000000004E-3</v>
      </c>
      <c r="AV114" s="70">
        <v>6.6E-3</v>
      </c>
      <c r="AW114" s="70">
        <v>6.6E-3</v>
      </c>
      <c r="AX114" s="70">
        <v>3.8736580605092715E-3</v>
      </c>
      <c r="AY114" s="70">
        <v>2.5901169509545603E-3</v>
      </c>
      <c r="AZ114" s="70">
        <v>2.6476752097981402E-3</v>
      </c>
      <c r="BA114" s="70">
        <v>2.5319302485608312E-3</v>
      </c>
      <c r="BB114" s="70">
        <v>2.3410113384802153E-3</v>
      </c>
      <c r="BC114" s="70">
        <v>1.478036573628489E-3</v>
      </c>
      <c r="BD114" s="70">
        <v>1.5368295233826386E-3</v>
      </c>
      <c r="BE114" s="70">
        <v>1.5974605986786254E-4</v>
      </c>
      <c r="BF114" s="70">
        <v>-3.0002580093817964E-5</v>
      </c>
      <c r="BG114" s="70">
        <v>5.9374607049491191E-6</v>
      </c>
      <c r="BH114" s="70">
        <v>5.7345018151548082E-6</v>
      </c>
      <c r="BI114" s="71">
        <v>2.5989719024401659E-5</v>
      </c>
      <c r="BJ114" s="70">
        <v>9.8701524447884875E-6</v>
      </c>
      <c r="BK114" s="70">
        <v>1.6051635752401989E-5</v>
      </c>
      <c r="BL114" s="70">
        <v>6.5907446253872879E-6</v>
      </c>
      <c r="BM114" s="70">
        <v>-4.4186267974478619E-6</v>
      </c>
      <c r="BN114" s="70">
        <v>1.2210245158828579E-6</v>
      </c>
      <c r="BO114" s="70">
        <v>-8.4528108885946403E-6</v>
      </c>
      <c r="BP114" s="71">
        <v>-2.2576257962917933E-6</v>
      </c>
      <c r="BQ114" s="70">
        <v>-4.7116865894241997E-6</v>
      </c>
      <c r="BR114" s="70">
        <v>-1.7105107660219826E-5</v>
      </c>
      <c r="BS114" s="70">
        <v>-6.1935507623951724E-6</v>
      </c>
      <c r="BT114" s="70">
        <v>-5.6826779341676274E-6</v>
      </c>
      <c r="BU114" s="70">
        <v>-2.1222897431084396E-5</v>
      </c>
      <c r="BV114" s="70">
        <v>-1.6728483604150083E-5</v>
      </c>
      <c r="BW114" s="71">
        <v>-3.7034475287450273E-6</v>
      </c>
      <c r="BX114" s="71">
        <v>4.7456132259125467E-6</v>
      </c>
      <c r="BY114" s="71">
        <v>-8.6629613578684911E-6</v>
      </c>
      <c r="BZ114" s="70">
        <v>9.9388697173913622E-6</v>
      </c>
      <c r="CA114" s="70">
        <v>-1.0980003508568851E-5</v>
      </c>
      <c r="CB114" s="70">
        <v>-6.6612528726601752E-6</v>
      </c>
      <c r="CC114" s="70">
        <v>1.2297666854542534E-6</v>
      </c>
      <c r="CD114" s="70">
        <v>-1.9253941445557143E-5</v>
      </c>
      <c r="CE114" s="70">
        <v>-6.3284302624193878E-5</v>
      </c>
      <c r="CF114" s="70">
        <v>-2.7834435901463044E-6</v>
      </c>
      <c r="CG114" s="70">
        <v>-7.9880858933711311E-6</v>
      </c>
      <c r="CH114" s="70">
        <v>6.6469021524380684E-5</v>
      </c>
      <c r="CI114" s="70">
        <v>-1.6181997635444104E-5</v>
      </c>
      <c r="CJ114" s="70">
        <v>4.9248361691354669E-6</v>
      </c>
      <c r="CK114" s="70">
        <v>-2.795842709805069E-6</v>
      </c>
      <c r="CL114" s="70">
        <v>4.6514373612316817E-4</v>
      </c>
      <c r="CM114" s="70">
        <v>6.6464726047696107E-3</v>
      </c>
      <c r="CN114" s="70">
        <v>1.0498145724289394E-2</v>
      </c>
      <c r="CO114" s="70">
        <v>1.4417104874661866E-2</v>
      </c>
      <c r="CP114" s="70">
        <v>1.7600273872374117E-2</v>
      </c>
      <c r="CQ114" s="206">
        <v>1.8569925393652816E-2</v>
      </c>
      <c r="CR114" s="335">
        <v>1.8778908240517294E-2</v>
      </c>
      <c r="CS114" s="335">
        <v>1.7023296726264705E-2</v>
      </c>
      <c r="CT114" s="335">
        <v>1.3401897711580374E-2</v>
      </c>
      <c r="CU114" s="335">
        <v>9.7301716424539955E-3</v>
      </c>
      <c r="CV114" s="335">
        <v>9.0838887768826121E-3</v>
      </c>
      <c r="CW114" s="335">
        <v>8.0423449155075204E-3</v>
      </c>
      <c r="CX114" s="335">
        <v>7.6253596465286093E-3</v>
      </c>
      <c r="CY114" s="335">
        <v>7.6228376970544172E-3</v>
      </c>
      <c r="CZ114" s="335">
        <v>7.8978078572932917E-3</v>
      </c>
      <c r="DA114" s="385"/>
    </row>
    <row r="115" spans="1:105">
      <c r="A115" s="23" t="s">
        <v>116</v>
      </c>
      <c r="B115" s="277"/>
      <c r="C115" s="70">
        <v>9.3299999999999994E-2</v>
      </c>
      <c r="D115" s="70">
        <v>8.5900000000000004E-2</v>
      </c>
      <c r="E115" s="70">
        <v>0.13170000000000001</v>
      </c>
      <c r="F115" s="70">
        <v>8.4500000000000006E-2</v>
      </c>
      <c r="G115" s="70">
        <v>8.4699999999999998E-2</v>
      </c>
      <c r="H115" s="70">
        <v>8.4900000000000003E-2</v>
      </c>
      <c r="I115" s="70">
        <v>9.0399999999999994E-2</v>
      </c>
      <c r="J115" s="70">
        <v>9.2899999999999996E-2</v>
      </c>
      <c r="K115" s="70">
        <v>8.1100000000000005E-2</v>
      </c>
      <c r="L115" s="70">
        <v>7.5999999999999998E-2</v>
      </c>
      <c r="M115" s="70">
        <v>6.7699999999999996E-2</v>
      </c>
      <c r="N115" s="70">
        <v>6.7000000000000004E-2</v>
      </c>
      <c r="O115" s="70">
        <v>6.4199999999999993E-2</v>
      </c>
      <c r="P115" s="70">
        <v>5.4300000000000001E-2</v>
      </c>
      <c r="Q115" s="70">
        <v>5.4699999999999999E-2</v>
      </c>
      <c r="R115" s="70">
        <v>5.2499999999999998E-2</v>
      </c>
      <c r="S115" s="70">
        <v>5.2499999999999998E-2</v>
      </c>
      <c r="T115" s="70">
        <v>5.1200000000000002E-2</v>
      </c>
      <c r="U115" s="70">
        <v>4.6699999999999998E-2</v>
      </c>
      <c r="V115" s="70">
        <v>4.4999999999999998E-2</v>
      </c>
      <c r="W115" s="70">
        <v>4.9099999999999998E-2</v>
      </c>
      <c r="X115" s="70">
        <v>5.4600000000000003E-2</v>
      </c>
      <c r="Y115" s="70">
        <v>5.4600000000000003E-2</v>
      </c>
      <c r="Z115" s="70">
        <v>5.5800000000000002E-2</v>
      </c>
      <c r="AA115" s="70">
        <v>0.06</v>
      </c>
      <c r="AB115" s="70">
        <v>6.1899999999999997E-2</v>
      </c>
      <c r="AC115" s="71">
        <v>6.2E-2</v>
      </c>
      <c r="AD115" s="71">
        <v>6.8000000000000005E-2</v>
      </c>
      <c r="AE115" s="71">
        <v>6.7000000000000004E-2</v>
      </c>
      <c r="AF115" s="71">
        <v>7.1999999999999995E-2</v>
      </c>
      <c r="AG115" s="71">
        <v>7.2599999999999998E-2</v>
      </c>
      <c r="AH115" s="71">
        <v>6.1100000000000002E-2</v>
      </c>
      <c r="AI115" s="71">
        <v>4.6199999999999998E-2</v>
      </c>
      <c r="AJ115" s="70">
        <v>3.8800000000000001E-2</v>
      </c>
      <c r="AK115" s="72">
        <v>3.3399999999999999E-2</v>
      </c>
      <c r="AL115" s="70">
        <v>3.4500000000000003E-2</v>
      </c>
      <c r="AM115" s="71">
        <v>3.3799999999999997E-2</v>
      </c>
      <c r="AN115" s="70">
        <v>3.2599999999999997E-2</v>
      </c>
      <c r="AO115" s="70">
        <v>3.3500000000000002E-2</v>
      </c>
      <c r="AP115" s="70">
        <v>3.9100000000000003E-2</v>
      </c>
      <c r="AQ115" s="70">
        <v>4.4499999999999998E-2</v>
      </c>
      <c r="AR115" s="70">
        <v>4.8099999999999997E-2</v>
      </c>
      <c r="AS115" s="72">
        <v>5.0299999999999997E-2</v>
      </c>
      <c r="AT115" s="71">
        <v>5.0999999999999997E-2</v>
      </c>
      <c r="AU115" s="71">
        <v>4.9799999999999997E-2</v>
      </c>
      <c r="AV115" s="70">
        <v>5.1900000000000002E-2</v>
      </c>
      <c r="AW115" s="70">
        <v>5.21E-2</v>
      </c>
      <c r="AX115" s="70">
        <v>4.3742507536797308E-2</v>
      </c>
      <c r="AY115" s="70">
        <v>4.1415809876959378E-2</v>
      </c>
      <c r="AZ115" s="70">
        <v>3.9957219251336898E-2</v>
      </c>
      <c r="BA115" s="70">
        <v>3.8821582257530622E-2</v>
      </c>
      <c r="BB115" s="70">
        <v>4.0344139650872815E-2</v>
      </c>
      <c r="BC115" s="70">
        <v>3.6024453199293573E-2</v>
      </c>
      <c r="BD115" s="70">
        <v>3.33534010033835E-2</v>
      </c>
      <c r="BE115" s="70">
        <v>3.0126738138201891E-2</v>
      </c>
      <c r="BF115" s="70">
        <v>2.6987692232466051E-2</v>
      </c>
      <c r="BG115" s="70">
        <v>2.5235257339575042E-2</v>
      </c>
      <c r="BH115" s="70">
        <v>2.4652778978304087E-2</v>
      </c>
      <c r="BI115" s="71">
        <v>2.4701186994667126E-2</v>
      </c>
      <c r="BJ115" s="70">
        <v>2.4625716708823551E-2</v>
      </c>
      <c r="BK115" s="70">
        <v>2.373608480013158E-2</v>
      </c>
      <c r="BL115" s="70">
        <v>2.2293825543668142E-2</v>
      </c>
      <c r="BM115" s="70">
        <v>2.0437340876944838E-2</v>
      </c>
      <c r="BN115" s="70">
        <v>2.0311062989618496E-2</v>
      </c>
      <c r="BO115" s="70">
        <v>1.9710035419126328E-2</v>
      </c>
      <c r="BP115" s="71">
        <v>1.8949474704108054E-2</v>
      </c>
      <c r="BQ115" s="70">
        <v>1.8790777478262379E-2</v>
      </c>
      <c r="BR115" s="70">
        <v>1.8459925965433187E-2</v>
      </c>
      <c r="BS115" s="70">
        <v>1.8682996542285574E-2</v>
      </c>
      <c r="BT115" s="70">
        <v>1.8086520362407509E-2</v>
      </c>
      <c r="BU115" s="70">
        <v>1.8078578267487218E-2</v>
      </c>
      <c r="BV115" s="70">
        <v>1.6960733799853953E-2</v>
      </c>
      <c r="BW115" s="71">
        <v>1.6463856873062465E-2</v>
      </c>
      <c r="BX115" s="71">
        <v>1.6525664487125363E-2</v>
      </c>
      <c r="BY115" s="71">
        <v>1.6314463036927483E-2</v>
      </c>
      <c r="BZ115" s="70">
        <v>1.6202306330558032E-2</v>
      </c>
      <c r="CA115" s="70">
        <v>1.8523888207836132E-2</v>
      </c>
      <c r="CB115" s="70">
        <v>1.7700320801485033E-2</v>
      </c>
      <c r="CC115" s="70">
        <v>1.8281604483864261E-2</v>
      </c>
      <c r="CD115" s="70">
        <v>1.8806891244330409E-2</v>
      </c>
      <c r="CE115" s="70">
        <v>1.8986322800550383E-2</v>
      </c>
      <c r="CF115" s="70">
        <v>1.8375260030395309E-2</v>
      </c>
      <c r="CG115" s="70">
        <v>1.8097663132228221E-2</v>
      </c>
      <c r="CH115" s="70">
        <v>1.8117456528745895E-2</v>
      </c>
      <c r="CI115" s="70">
        <v>1.7659003645952492E-2</v>
      </c>
      <c r="CJ115" s="70">
        <v>1.8595437246657458E-2</v>
      </c>
      <c r="CK115" s="70">
        <v>2.4053073246213093E-2</v>
      </c>
      <c r="CL115" s="70">
        <v>3.2044855055107277E-2</v>
      </c>
      <c r="CM115" s="70">
        <v>3.6035217684900325E-2</v>
      </c>
      <c r="CN115" s="70">
        <v>4.0013664123193349E-2</v>
      </c>
      <c r="CO115" s="70">
        <v>4.2236424106123167E-2</v>
      </c>
      <c r="CP115" s="70">
        <v>4.591971568802921E-2</v>
      </c>
      <c r="CQ115" s="206">
        <v>4.6663161497434484E-2</v>
      </c>
      <c r="CR115" s="335">
        <v>4.4447024108613231E-2</v>
      </c>
      <c r="CS115" s="335">
        <v>4.2988330287501063E-2</v>
      </c>
      <c r="CT115" s="335">
        <v>3.8376452599838316E-2</v>
      </c>
      <c r="CU115" s="335">
        <v>3.4016042816786801E-2</v>
      </c>
      <c r="CV115" s="335">
        <v>3.2651873957168551E-2</v>
      </c>
      <c r="CW115" s="335">
        <v>3.0088015131951199E-2</v>
      </c>
      <c r="CX115" s="335">
        <v>2.8122057105802543E-2</v>
      </c>
      <c r="CY115" s="335">
        <v>2.8005158282981179E-2</v>
      </c>
      <c r="CZ115" s="335">
        <v>2.6980167132679686E-2</v>
      </c>
      <c r="DA115" s="385"/>
    </row>
    <row r="116" spans="1:105">
      <c r="A116" s="64"/>
      <c r="B116" s="278"/>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5"/>
      <c r="AD116" s="15"/>
      <c r="AE116" s="15"/>
      <c r="AF116" s="15"/>
      <c r="AG116" s="15"/>
      <c r="AH116" s="15"/>
      <c r="AI116" s="15"/>
      <c r="AJ116" s="14"/>
      <c r="AK116" s="4"/>
      <c r="AL116" s="14"/>
      <c r="AM116" s="15"/>
      <c r="AN116" s="14"/>
      <c r="AO116" s="14"/>
      <c r="AP116" s="14"/>
      <c r="AQ116" s="14"/>
      <c r="AR116" s="14"/>
      <c r="AS116" s="4"/>
      <c r="AT116" s="15"/>
      <c r="AU116" s="15"/>
      <c r="AV116" s="14"/>
      <c r="AW116" s="14"/>
      <c r="AX116" s="14"/>
      <c r="AY116" s="14"/>
      <c r="AZ116" s="14"/>
      <c r="BA116" s="14"/>
      <c r="BB116" s="14"/>
      <c r="BC116" s="14"/>
      <c r="BD116" s="14"/>
      <c r="BE116" s="14"/>
      <c r="BF116" s="14"/>
      <c r="BG116" s="14"/>
      <c r="BH116" s="14"/>
      <c r="BI116" s="15"/>
      <c r="BJ116" s="14"/>
      <c r="BK116" s="14"/>
      <c r="BL116" s="14"/>
      <c r="BM116" s="14"/>
      <c r="BN116" s="14"/>
      <c r="BO116" s="14"/>
      <c r="BP116" s="63"/>
      <c r="BQ116" s="14"/>
      <c r="BR116" s="63"/>
      <c r="BS116" s="14"/>
      <c r="BT116" s="14"/>
      <c r="BU116" s="14"/>
      <c r="BV116" s="16"/>
      <c r="BW116" s="15"/>
      <c r="BX116" s="15"/>
      <c r="BY116" s="15"/>
      <c r="BZ116" s="14"/>
      <c r="CA116" s="14"/>
      <c r="CB116" s="14"/>
      <c r="CC116" s="14"/>
      <c r="CD116" s="14"/>
      <c r="CE116" s="14"/>
      <c r="CF116" s="14"/>
      <c r="CG116" s="14"/>
      <c r="CH116" s="14"/>
      <c r="CI116" s="14"/>
      <c r="CJ116" s="14"/>
      <c r="CK116" s="14"/>
      <c r="CL116" s="14"/>
      <c r="CM116" s="14"/>
      <c r="CN116" s="14"/>
      <c r="CO116" s="14"/>
      <c r="CP116" s="14"/>
      <c r="CQ116" s="14"/>
      <c r="CR116" s="15"/>
      <c r="CS116" s="15"/>
      <c r="CT116" s="15"/>
      <c r="CU116" s="15"/>
      <c r="CV116" s="15"/>
      <c r="CW116" s="15"/>
      <c r="CX116" s="15"/>
      <c r="CY116" s="15"/>
      <c r="DA116" s="385"/>
    </row>
    <row r="117" spans="1:105">
      <c r="A117" s="134" t="s">
        <v>123</v>
      </c>
      <c r="B117" s="249"/>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5"/>
      <c r="AD117" s="15"/>
      <c r="AE117" s="15"/>
      <c r="AF117" s="15"/>
      <c r="AG117" s="15"/>
      <c r="AH117" s="15"/>
      <c r="AI117" s="15"/>
      <c r="AJ117" s="14"/>
      <c r="AK117" s="4"/>
      <c r="AL117" s="14"/>
      <c r="AM117" s="15"/>
      <c r="AN117" s="14"/>
      <c r="AO117" s="14"/>
      <c r="AP117" s="14"/>
      <c r="AQ117" s="14"/>
      <c r="AR117" s="14"/>
      <c r="AS117" s="4"/>
      <c r="AT117" s="15"/>
      <c r="AU117" s="15"/>
      <c r="AV117" s="14"/>
      <c r="AW117" s="14"/>
      <c r="AX117" s="14"/>
      <c r="AY117" s="14"/>
      <c r="AZ117" s="14"/>
      <c r="BA117" s="14"/>
      <c r="BB117" s="14"/>
      <c r="BC117" s="14"/>
      <c r="BD117" s="14"/>
      <c r="BE117" s="14"/>
      <c r="BF117" s="14"/>
      <c r="BG117" s="14"/>
      <c r="BH117" s="14"/>
      <c r="BI117" s="15"/>
      <c r="BJ117" s="14"/>
      <c r="BK117" s="14"/>
      <c r="BL117" s="14"/>
      <c r="BM117" s="14"/>
      <c r="BN117" s="14"/>
      <c r="BO117" s="14"/>
      <c r="BP117" s="63"/>
      <c r="BQ117" s="14"/>
      <c r="BR117" s="63"/>
      <c r="BS117" s="14"/>
      <c r="BT117" s="14"/>
      <c r="BU117" s="14"/>
      <c r="BV117" s="16"/>
      <c r="BW117" s="15"/>
      <c r="BX117" s="15"/>
      <c r="BY117" s="15"/>
      <c r="BZ117" s="14"/>
      <c r="CA117" s="14"/>
      <c r="CB117" s="14"/>
      <c r="CC117" s="14"/>
      <c r="CD117" s="14"/>
      <c r="CE117" s="14"/>
      <c r="CF117" s="14"/>
      <c r="CG117" s="14"/>
      <c r="CH117" s="14"/>
      <c r="CI117" s="14"/>
      <c r="CJ117" s="14"/>
      <c r="CK117" s="14"/>
      <c r="CL117" s="14"/>
      <c r="CM117" s="14"/>
      <c r="CN117" s="14"/>
      <c r="CO117" s="14"/>
      <c r="CP117" s="14"/>
      <c r="CQ117" s="14"/>
      <c r="CR117" s="15"/>
      <c r="CS117" s="15"/>
      <c r="CT117" s="15"/>
      <c r="CU117" s="15"/>
      <c r="CV117" s="15"/>
      <c r="CW117" s="15"/>
      <c r="CX117" s="15"/>
      <c r="CY117" s="15"/>
      <c r="DA117" s="385"/>
    </row>
    <row r="118" spans="1:105" ht="14.4">
      <c r="A118" s="23" t="s">
        <v>235</v>
      </c>
      <c r="B118" s="228"/>
      <c r="C118" s="24">
        <v>175947</v>
      </c>
      <c r="D118" s="24">
        <v>121482</v>
      </c>
      <c r="E118" s="24">
        <v>141849</v>
      </c>
      <c r="F118" s="24">
        <v>231096</v>
      </c>
      <c r="G118" s="24">
        <v>184721</v>
      </c>
      <c r="H118" s="24">
        <v>136970</v>
      </c>
      <c r="I118" s="24">
        <v>170688</v>
      </c>
      <c r="J118" s="24">
        <v>271392</v>
      </c>
      <c r="K118" s="24">
        <v>168346</v>
      </c>
      <c r="L118" s="24">
        <v>181199</v>
      </c>
      <c r="M118" s="24">
        <v>273974</v>
      </c>
      <c r="N118" s="24">
        <v>309242</v>
      </c>
      <c r="O118" s="24">
        <v>489153</v>
      </c>
      <c r="P118" s="24">
        <v>288851</v>
      </c>
      <c r="Q118" s="24">
        <v>227554</v>
      </c>
      <c r="R118" s="24">
        <v>322486</v>
      </c>
      <c r="S118" s="24">
        <v>379933</v>
      </c>
      <c r="T118" s="24">
        <v>402080</v>
      </c>
      <c r="U118" s="24">
        <v>492314</v>
      </c>
      <c r="V118" s="24">
        <v>552590</v>
      </c>
      <c r="W118" s="24">
        <v>780571</v>
      </c>
      <c r="X118" s="24">
        <v>777772</v>
      </c>
      <c r="Y118" s="24">
        <v>555336</v>
      </c>
      <c r="Z118" s="24">
        <v>760641</v>
      </c>
      <c r="AA118" s="24">
        <v>986161</v>
      </c>
      <c r="AB118" s="24">
        <v>863458</v>
      </c>
      <c r="AC118" s="25">
        <v>879915</v>
      </c>
      <c r="AD118" s="25">
        <v>1060876</v>
      </c>
      <c r="AE118" s="25">
        <v>1043144</v>
      </c>
      <c r="AF118" s="25">
        <v>925216</v>
      </c>
      <c r="AG118" s="25">
        <v>940381</v>
      </c>
      <c r="AH118" s="25">
        <v>1166520</v>
      </c>
      <c r="AI118" s="25">
        <v>1145757</v>
      </c>
      <c r="AJ118" s="24">
        <v>1559585</v>
      </c>
      <c r="AK118" s="229">
        <v>1487321</v>
      </c>
      <c r="AL118" s="24">
        <v>1713294</v>
      </c>
      <c r="AM118" s="25">
        <v>1936210</v>
      </c>
      <c r="AN118" s="24">
        <v>1963379</v>
      </c>
      <c r="AO118" s="24">
        <v>1640897</v>
      </c>
      <c r="AP118" s="24">
        <v>2013851</v>
      </c>
      <c r="AQ118" s="24">
        <v>2291024</v>
      </c>
      <c r="AR118" s="24">
        <v>1754584</v>
      </c>
      <c r="AS118" s="229">
        <v>1914395</v>
      </c>
      <c r="AT118" s="25">
        <v>1689853</v>
      </c>
      <c r="AU118" s="25">
        <v>2129812</v>
      </c>
      <c r="AV118" s="24">
        <v>1643542</v>
      </c>
      <c r="AW118" s="24">
        <v>1414935</v>
      </c>
      <c r="AX118" s="24">
        <v>1495322</v>
      </c>
      <c r="AY118" s="24">
        <v>1981467</v>
      </c>
      <c r="AZ118" s="24">
        <v>1730860</v>
      </c>
      <c r="BA118" s="24">
        <v>1975134</v>
      </c>
      <c r="BB118" s="24">
        <v>1968168</v>
      </c>
      <c r="BC118" s="24">
        <v>2479174</v>
      </c>
      <c r="BD118" s="24">
        <v>2164634</v>
      </c>
      <c r="BE118" s="24">
        <v>2278290</v>
      </c>
      <c r="BF118" s="24">
        <v>2763968</v>
      </c>
      <c r="BG118" s="24">
        <v>4134225</v>
      </c>
      <c r="BH118" s="24">
        <v>4044792</v>
      </c>
      <c r="BI118" s="25">
        <v>4407832</v>
      </c>
      <c r="BJ118" s="24">
        <v>5407206</v>
      </c>
      <c r="BK118" s="24">
        <v>5671195</v>
      </c>
      <c r="BL118" s="24">
        <v>5597502</v>
      </c>
      <c r="BM118" s="24">
        <v>6312688</v>
      </c>
      <c r="BN118" s="24">
        <v>7053633</v>
      </c>
      <c r="BO118" s="24">
        <v>7791456</v>
      </c>
      <c r="BP118" s="229">
        <v>7262030</v>
      </c>
      <c r="BQ118" s="24">
        <v>7293446</v>
      </c>
      <c r="BR118" s="229">
        <v>8417649</v>
      </c>
      <c r="BS118" s="24">
        <v>9475187</v>
      </c>
      <c r="BT118" s="24">
        <v>8170965</v>
      </c>
      <c r="BU118" s="24">
        <v>9104141</v>
      </c>
      <c r="BV118" s="167">
        <v>9125293</v>
      </c>
      <c r="BW118" s="25">
        <v>10124086</v>
      </c>
      <c r="BX118" s="25">
        <v>9807707</v>
      </c>
      <c r="BY118" s="25">
        <v>11592205</v>
      </c>
      <c r="BZ118" s="24">
        <v>11423333</v>
      </c>
      <c r="CA118" s="24">
        <v>20193512</v>
      </c>
      <c r="CB118" s="24">
        <v>19413403</v>
      </c>
      <c r="CC118" s="24">
        <v>21672068</v>
      </c>
      <c r="CD118" s="24">
        <v>24267447</v>
      </c>
      <c r="CE118" s="24">
        <v>36604732</v>
      </c>
      <c r="CF118" s="24">
        <v>27995367</v>
      </c>
      <c r="CG118" s="24">
        <v>28048994</v>
      </c>
      <c r="CH118" s="24">
        <v>28669951</v>
      </c>
      <c r="CI118" s="24">
        <v>28053005</v>
      </c>
      <c r="CJ118" s="24">
        <v>19704199</v>
      </c>
      <c r="CK118" s="24">
        <v>19635311</v>
      </c>
      <c r="CL118" s="24">
        <v>18458332</v>
      </c>
      <c r="CM118" s="24">
        <v>20663053</v>
      </c>
      <c r="CN118" s="24">
        <v>18342783</v>
      </c>
      <c r="CO118" s="24">
        <v>18006484</v>
      </c>
      <c r="CP118" s="24">
        <v>17433696</v>
      </c>
      <c r="CQ118" s="24">
        <v>21001579</v>
      </c>
      <c r="CR118" s="25">
        <v>20763648</v>
      </c>
      <c r="CS118" s="25">
        <v>22038457</v>
      </c>
      <c r="CT118" s="25">
        <v>22167980</v>
      </c>
      <c r="CU118" s="25">
        <v>26790682</v>
      </c>
      <c r="CV118" s="25">
        <v>23205198</v>
      </c>
      <c r="CW118" s="25">
        <v>24177498</v>
      </c>
      <c r="CX118" s="25">
        <v>23527719</v>
      </c>
      <c r="CY118" s="25">
        <v>28663448</v>
      </c>
      <c r="CZ118" s="25">
        <v>25935501</v>
      </c>
      <c r="DA118" s="385"/>
    </row>
    <row r="119" spans="1:105" ht="14.4">
      <c r="A119" s="23" t="s">
        <v>236</v>
      </c>
      <c r="B119" s="228"/>
      <c r="C119" s="264" t="s">
        <v>49</v>
      </c>
      <c r="D119" s="264" t="s">
        <v>49</v>
      </c>
      <c r="E119" s="264" t="s">
        <v>49</v>
      </c>
      <c r="F119" s="264" t="s">
        <v>49</v>
      </c>
      <c r="G119" s="264" t="s">
        <v>49</v>
      </c>
      <c r="H119" s="264" t="s">
        <v>49</v>
      </c>
      <c r="I119" s="264" t="s">
        <v>49</v>
      </c>
      <c r="J119" s="264" t="s">
        <v>49</v>
      </c>
      <c r="K119" s="264" t="s">
        <v>49</v>
      </c>
      <c r="L119" s="264" t="s">
        <v>49</v>
      </c>
      <c r="M119" s="264" t="s">
        <v>49</v>
      </c>
      <c r="N119" s="264" t="s">
        <v>49</v>
      </c>
      <c r="O119" s="264" t="s">
        <v>49</v>
      </c>
      <c r="P119" s="264" t="s">
        <v>49</v>
      </c>
      <c r="Q119" s="264" t="s">
        <v>49</v>
      </c>
      <c r="R119" s="264" t="s">
        <v>49</v>
      </c>
      <c r="S119" s="264" t="s">
        <v>49</v>
      </c>
      <c r="T119" s="264" t="s">
        <v>49</v>
      </c>
      <c r="U119" s="264" t="s">
        <v>49</v>
      </c>
      <c r="V119" s="264" t="s">
        <v>49</v>
      </c>
      <c r="W119" s="264" t="s">
        <v>49</v>
      </c>
      <c r="X119" s="264" t="s">
        <v>49</v>
      </c>
      <c r="Y119" s="264" t="s">
        <v>49</v>
      </c>
      <c r="Z119" s="264" t="s">
        <v>49</v>
      </c>
      <c r="AA119" s="264" t="s">
        <v>49</v>
      </c>
      <c r="AB119" s="264" t="s">
        <v>49</v>
      </c>
      <c r="AC119" s="264" t="s">
        <v>49</v>
      </c>
      <c r="AD119" s="264" t="s">
        <v>49</v>
      </c>
      <c r="AE119" s="264" t="s">
        <v>49</v>
      </c>
      <c r="AF119" s="264" t="s">
        <v>49</v>
      </c>
      <c r="AG119" s="264" t="s">
        <v>49</v>
      </c>
      <c r="AH119" s="264" t="s">
        <v>49</v>
      </c>
      <c r="AI119" s="264" t="s">
        <v>49</v>
      </c>
      <c r="AJ119" s="264" t="s">
        <v>49</v>
      </c>
      <c r="AK119" s="264" t="s">
        <v>49</v>
      </c>
      <c r="AL119" s="264" t="s">
        <v>49</v>
      </c>
      <c r="AM119" s="264" t="s">
        <v>49</v>
      </c>
      <c r="AN119" s="264" t="s">
        <v>49</v>
      </c>
      <c r="AO119" s="264" t="s">
        <v>49</v>
      </c>
      <c r="AP119" s="264" t="s">
        <v>49</v>
      </c>
      <c r="AQ119" s="264" t="s">
        <v>49</v>
      </c>
      <c r="AR119" s="264" t="s">
        <v>49</v>
      </c>
      <c r="AS119" s="264" t="s">
        <v>49</v>
      </c>
      <c r="AT119" s="264" t="s">
        <v>49</v>
      </c>
      <c r="AU119" s="264" t="s">
        <v>49</v>
      </c>
      <c r="AV119" s="264" t="s">
        <v>49</v>
      </c>
      <c r="AW119" s="264" t="s">
        <v>49</v>
      </c>
      <c r="AX119" s="264" t="s">
        <v>49</v>
      </c>
      <c r="AY119" s="264" t="s">
        <v>49</v>
      </c>
      <c r="AZ119" s="264" t="s">
        <v>49</v>
      </c>
      <c r="BA119" s="264" t="s">
        <v>49</v>
      </c>
      <c r="BB119" s="264" t="s">
        <v>49</v>
      </c>
      <c r="BC119" s="264" t="s">
        <v>49</v>
      </c>
      <c r="BD119" s="264" t="s">
        <v>49</v>
      </c>
      <c r="BE119" s="264" t="s">
        <v>49</v>
      </c>
      <c r="BF119" s="264" t="s">
        <v>49</v>
      </c>
      <c r="BG119" s="264" t="s">
        <v>49</v>
      </c>
      <c r="BH119" s="264" t="s">
        <v>49</v>
      </c>
      <c r="BI119" s="264" t="s">
        <v>49</v>
      </c>
      <c r="BJ119" s="264" t="s">
        <v>49</v>
      </c>
      <c r="BK119" s="24">
        <v>3105235</v>
      </c>
      <c r="BL119" s="24">
        <v>2906648</v>
      </c>
      <c r="BM119" s="24">
        <v>3100272</v>
      </c>
      <c r="BN119" s="24">
        <v>3506966</v>
      </c>
      <c r="BO119" s="24">
        <v>3585630</v>
      </c>
      <c r="BP119" s="229">
        <v>3145854</v>
      </c>
      <c r="BQ119" s="24">
        <v>3296998</v>
      </c>
      <c r="BR119" s="229">
        <v>3890364</v>
      </c>
      <c r="BS119" s="24">
        <v>3973566</v>
      </c>
      <c r="BT119" s="24">
        <v>3306727</v>
      </c>
      <c r="BU119" s="24">
        <v>3956583</v>
      </c>
      <c r="BV119" s="167">
        <v>3804824</v>
      </c>
      <c r="BW119" s="25">
        <v>3992247</v>
      </c>
      <c r="BX119" s="25">
        <v>4070870</v>
      </c>
      <c r="BY119" s="25">
        <v>4764148</v>
      </c>
      <c r="BZ119" s="24">
        <v>4677220</v>
      </c>
      <c r="CA119" s="24">
        <v>9169803</v>
      </c>
      <c r="CB119" s="24">
        <v>9203774</v>
      </c>
      <c r="CC119" s="24">
        <v>10823861</v>
      </c>
      <c r="CD119" s="24">
        <v>11571976</v>
      </c>
      <c r="CE119" s="24">
        <v>17713520</v>
      </c>
      <c r="CF119" s="24">
        <v>13666839</v>
      </c>
      <c r="CG119" s="24">
        <v>13345905</v>
      </c>
      <c r="CH119" s="24">
        <v>13959556</v>
      </c>
      <c r="CI119" s="24">
        <v>13035211</v>
      </c>
      <c r="CJ119" s="24">
        <v>9491320</v>
      </c>
      <c r="CK119" s="24">
        <v>9309736</v>
      </c>
      <c r="CL119" s="24">
        <v>8603701</v>
      </c>
      <c r="CM119" s="24">
        <v>10043929</v>
      </c>
      <c r="CN119" s="24">
        <v>8427112</v>
      </c>
      <c r="CO119" s="24">
        <v>7695367</v>
      </c>
      <c r="CP119" s="24">
        <v>7430796</v>
      </c>
      <c r="CQ119" s="24">
        <v>9267705</v>
      </c>
      <c r="CR119" s="25">
        <v>9002265</v>
      </c>
      <c r="CS119" s="25">
        <v>9551430</v>
      </c>
      <c r="CT119" s="25">
        <v>9991016</v>
      </c>
      <c r="CU119" s="25">
        <v>11714337</v>
      </c>
      <c r="CV119" s="25">
        <v>10937086</v>
      </c>
      <c r="CW119" s="25">
        <v>11479261</v>
      </c>
      <c r="CX119" s="25">
        <v>10644371</v>
      </c>
      <c r="CY119" s="25">
        <v>12512027</v>
      </c>
      <c r="CZ119" s="25">
        <v>12206707</v>
      </c>
      <c r="DA119" s="385"/>
    </row>
    <row r="120" spans="1:105">
      <c r="A120" s="23" t="s">
        <v>105</v>
      </c>
      <c r="B120" s="228"/>
      <c r="C120" s="264" t="s">
        <v>49</v>
      </c>
      <c r="D120" s="264" t="s">
        <v>49</v>
      </c>
      <c r="E120" s="264" t="s">
        <v>49</v>
      </c>
      <c r="F120" s="264" t="s">
        <v>49</v>
      </c>
      <c r="G120" s="264" t="s">
        <v>49</v>
      </c>
      <c r="H120" s="264" t="s">
        <v>49</v>
      </c>
      <c r="I120" s="264" t="s">
        <v>49</v>
      </c>
      <c r="J120" s="264" t="s">
        <v>49</v>
      </c>
      <c r="K120" s="264" t="s">
        <v>49</v>
      </c>
      <c r="L120" s="264" t="s">
        <v>49</v>
      </c>
      <c r="M120" s="264" t="s">
        <v>49</v>
      </c>
      <c r="N120" s="264" t="s">
        <v>49</v>
      </c>
      <c r="O120" s="264" t="s">
        <v>49</v>
      </c>
      <c r="P120" s="264" t="s">
        <v>49</v>
      </c>
      <c r="Q120" s="264" t="s">
        <v>49</v>
      </c>
      <c r="R120" s="264" t="s">
        <v>49</v>
      </c>
      <c r="S120" s="264" t="s">
        <v>49</v>
      </c>
      <c r="T120" s="264" t="s">
        <v>49</v>
      </c>
      <c r="U120" s="264" t="s">
        <v>49</v>
      </c>
      <c r="V120" s="264" t="s">
        <v>49</v>
      </c>
      <c r="W120" s="264" t="s">
        <v>49</v>
      </c>
      <c r="X120" s="264" t="s">
        <v>49</v>
      </c>
      <c r="Y120" s="264" t="s">
        <v>49</v>
      </c>
      <c r="Z120" s="264" t="s">
        <v>49</v>
      </c>
      <c r="AA120" s="264" t="s">
        <v>49</v>
      </c>
      <c r="AB120" s="264" t="s">
        <v>49</v>
      </c>
      <c r="AC120" s="264" t="s">
        <v>49</v>
      </c>
      <c r="AD120" s="264" t="s">
        <v>49</v>
      </c>
      <c r="AE120" s="264" t="s">
        <v>49</v>
      </c>
      <c r="AF120" s="264" t="s">
        <v>49</v>
      </c>
      <c r="AG120" s="264" t="s">
        <v>49</v>
      </c>
      <c r="AH120" s="264" t="s">
        <v>49</v>
      </c>
      <c r="AI120" s="264" t="s">
        <v>49</v>
      </c>
      <c r="AJ120" s="264" t="s">
        <v>49</v>
      </c>
      <c r="AK120" s="264" t="s">
        <v>49</v>
      </c>
      <c r="AL120" s="264" t="s">
        <v>49</v>
      </c>
      <c r="AM120" s="264" t="s">
        <v>49</v>
      </c>
      <c r="AN120" s="264" t="s">
        <v>49</v>
      </c>
      <c r="AO120" s="264" t="s">
        <v>49</v>
      </c>
      <c r="AP120" s="264" t="s">
        <v>49</v>
      </c>
      <c r="AQ120" s="264" t="s">
        <v>49</v>
      </c>
      <c r="AR120" s="264" t="s">
        <v>49</v>
      </c>
      <c r="AS120" s="264" t="s">
        <v>49</v>
      </c>
      <c r="AT120" s="264" t="s">
        <v>49</v>
      </c>
      <c r="AU120" s="264" t="s">
        <v>49</v>
      </c>
      <c r="AV120" s="264" t="s">
        <v>49</v>
      </c>
      <c r="AW120" s="264" t="s">
        <v>49</v>
      </c>
      <c r="AX120" s="264" t="s">
        <v>49</v>
      </c>
      <c r="AY120" s="24">
        <v>122227.71425812437</v>
      </c>
      <c r="AZ120" s="24">
        <v>104561.448672036</v>
      </c>
      <c r="BA120" s="24">
        <v>119273.73946370557</v>
      </c>
      <c r="BB120" s="24">
        <v>127144.5993297752</v>
      </c>
      <c r="BC120" s="24">
        <v>153637.51264599239</v>
      </c>
      <c r="BD120" s="24">
        <v>132591.05050347646</v>
      </c>
      <c r="BE120" s="24">
        <v>134034.95254197123</v>
      </c>
      <c r="BF120" s="24">
        <v>167675.66693025085</v>
      </c>
      <c r="BG120" s="24">
        <v>174512.21389361875</v>
      </c>
      <c r="BH120" s="24">
        <v>173945.47665528033</v>
      </c>
      <c r="BI120" s="229">
        <v>194706.8902501518</v>
      </c>
      <c r="BJ120" s="24">
        <v>247769.72114975136</v>
      </c>
      <c r="BK120" s="24">
        <v>202055.37044750983</v>
      </c>
      <c r="BL120" s="24">
        <v>176929.21726146975</v>
      </c>
      <c r="BM120" s="24">
        <v>178010.73876488983</v>
      </c>
      <c r="BN120" s="24">
        <v>189226.36841802008</v>
      </c>
      <c r="BO120" s="24">
        <v>187418.13328682038</v>
      </c>
      <c r="BP120" s="229">
        <v>166488.63802178012</v>
      </c>
      <c r="BQ120" s="24">
        <v>170674.97144208962</v>
      </c>
      <c r="BR120" s="229">
        <v>180790.07457259012</v>
      </c>
      <c r="BS120" s="24">
        <v>200818.29619358008</v>
      </c>
      <c r="BT120" s="24">
        <v>162522.22771270981</v>
      </c>
      <c r="BU120" s="24">
        <v>186152.91279198966</v>
      </c>
      <c r="BV120" s="167">
        <v>188713.88397245971</v>
      </c>
      <c r="BW120" s="25">
        <v>193643.87153481977</v>
      </c>
      <c r="BX120" s="25">
        <v>172540.53464277968</v>
      </c>
      <c r="BY120" s="25">
        <v>191933.91578035953</v>
      </c>
      <c r="BZ120" s="24">
        <v>202888.69627287073</v>
      </c>
      <c r="CA120" s="24">
        <v>399933.3190082818</v>
      </c>
      <c r="CB120" s="24">
        <v>358623.21496106993</v>
      </c>
      <c r="CC120" s="24">
        <v>363595.90239685943</v>
      </c>
      <c r="CD120" s="24">
        <v>385743.42730020941</v>
      </c>
      <c r="CE120" s="24">
        <v>530606.26882220979</v>
      </c>
      <c r="CF120" s="24">
        <v>424341.47882341896</v>
      </c>
      <c r="CG120" s="24">
        <v>439202.07492458948</v>
      </c>
      <c r="CH120" s="24">
        <v>478451.60061248916</v>
      </c>
      <c r="CI120" s="24">
        <v>477914.90173355996</v>
      </c>
      <c r="CJ120" s="24">
        <v>308809.28883919999</v>
      </c>
      <c r="CK120" s="24">
        <v>306815.79866396973</v>
      </c>
      <c r="CL120" s="24">
        <v>306325.55477221083</v>
      </c>
      <c r="CM120" s="24">
        <v>329766.939497958</v>
      </c>
      <c r="CN120" s="24">
        <v>243579.18320270925</v>
      </c>
      <c r="CO120" s="24">
        <v>246258.1958124493</v>
      </c>
      <c r="CP120" s="24">
        <v>252124.57181897984</v>
      </c>
      <c r="CQ120" s="24">
        <v>316922.62996677827</v>
      </c>
      <c r="CR120" s="25">
        <v>305003.77130129986</v>
      </c>
      <c r="CS120" s="25">
        <v>335787.91670543392</v>
      </c>
      <c r="CT120" s="25">
        <v>358796.40464980411</v>
      </c>
      <c r="CU120" s="25">
        <v>476412.87494514964</v>
      </c>
      <c r="CV120" s="25">
        <v>388852.45492373442</v>
      </c>
      <c r="CW120" s="25">
        <v>416852.8361894493</v>
      </c>
      <c r="CX120" s="25">
        <v>435572.08283159335</v>
      </c>
      <c r="CY120" s="25">
        <v>558872.51825489127</v>
      </c>
      <c r="CZ120" s="25">
        <v>504764.55452900007</v>
      </c>
      <c r="DA120" s="385"/>
    </row>
    <row r="121" spans="1:105" ht="14.4">
      <c r="A121" s="23" t="s">
        <v>237</v>
      </c>
      <c r="B121" s="228"/>
      <c r="C121" s="264" t="s">
        <v>49</v>
      </c>
      <c r="D121" s="264" t="s">
        <v>49</v>
      </c>
      <c r="E121" s="264" t="s">
        <v>49</v>
      </c>
      <c r="F121" s="264" t="s">
        <v>49</v>
      </c>
      <c r="G121" s="264" t="s">
        <v>49</v>
      </c>
      <c r="H121" s="264" t="s">
        <v>49</v>
      </c>
      <c r="I121" s="264" t="s">
        <v>49</v>
      </c>
      <c r="J121" s="264" t="s">
        <v>49</v>
      </c>
      <c r="K121" s="264" t="s">
        <v>49</v>
      </c>
      <c r="L121" s="264" t="s">
        <v>49</v>
      </c>
      <c r="M121" s="264" t="s">
        <v>49</v>
      </c>
      <c r="N121" s="264" t="s">
        <v>49</v>
      </c>
      <c r="O121" s="264" t="s">
        <v>49</v>
      </c>
      <c r="P121" s="264" t="s">
        <v>49</v>
      </c>
      <c r="Q121" s="264" t="s">
        <v>49</v>
      </c>
      <c r="R121" s="264" t="s">
        <v>49</v>
      </c>
      <c r="S121" s="264" t="s">
        <v>49</v>
      </c>
      <c r="T121" s="264" t="s">
        <v>49</v>
      </c>
      <c r="U121" s="264" t="s">
        <v>49</v>
      </c>
      <c r="V121" s="264" t="s">
        <v>49</v>
      </c>
      <c r="W121" s="264" t="s">
        <v>49</v>
      </c>
      <c r="X121" s="264" t="s">
        <v>49</v>
      </c>
      <c r="Y121" s="264" t="s">
        <v>49</v>
      </c>
      <c r="Z121" s="264" t="s">
        <v>49</v>
      </c>
      <c r="AA121" s="264" t="s">
        <v>49</v>
      </c>
      <c r="AB121" s="264" t="s">
        <v>49</v>
      </c>
      <c r="AC121" s="264" t="s">
        <v>49</v>
      </c>
      <c r="AD121" s="264" t="s">
        <v>49</v>
      </c>
      <c r="AE121" s="264" t="s">
        <v>49</v>
      </c>
      <c r="AF121" s="264" t="s">
        <v>49</v>
      </c>
      <c r="AG121" s="264" t="s">
        <v>49</v>
      </c>
      <c r="AH121" s="264" t="s">
        <v>49</v>
      </c>
      <c r="AI121" s="264" t="s">
        <v>49</v>
      </c>
      <c r="AJ121" s="264" t="s">
        <v>49</v>
      </c>
      <c r="AK121" s="264" t="s">
        <v>49</v>
      </c>
      <c r="AL121" s="264" t="s">
        <v>49</v>
      </c>
      <c r="AM121" s="264" t="s">
        <v>49</v>
      </c>
      <c r="AN121" s="264" t="s">
        <v>49</v>
      </c>
      <c r="AO121" s="264" t="s">
        <v>49</v>
      </c>
      <c r="AP121" s="264" t="s">
        <v>49</v>
      </c>
      <c r="AQ121" s="264" t="s">
        <v>49</v>
      </c>
      <c r="AR121" s="264" t="s">
        <v>49</v>
      </c>
      <c r="AS121" s="264" t="s">
        <v>49</v>
      </c>
      <c r="AT121" s="264" t="s">
        <v>49</v>
      </c>
      <c r="AU121" s="264" t="s">
        <v>49</v>
      </c>
      <c r="AV121" s="264" t="s">
        <v>49</v>
      </c>
      <c r="AW121" s="264" t="s">
        <v>49</v>
      </c>
      <c r="AX121" s="264" t="s">
        <v>49</v>
      </c>
      <c r="AY121" s="24">
        <v>79470.23734591846</v>
      </c>
      <c r="AZ121" s="24">
        <v>66058.030650841392</v>
      </c>
      <c r="BA121" s="24">
        <v>80983.375613066441</v>
      </c>
      <c r="BB121" s="24">
        <v>84828.983610159688</v>
      </c>
      <c r="BC121" s="24">
        <v>98677.149796212994</v>
      </c>
      <c r="BD121" s="24">
        <v>83638.261641188088</v>
      </c>
      <c r="BE121" s="24">
        <v>82211.383626819836</v>
      </c>
      <c r="BF121" s="24">
        <v>100737.93170172693</v>
      </c>
      <c r="BG121" s="24">
        <v>145169.24919583803</v>
      </c>
      <c r="BH121" s="24">
        <v>144202.03018855338</v>
      </c>
      <c r="BI121" s="229">
        <v>167352.66261884771</v>
      </c>
      <c r="BJ121" s="24">
        <v>221817.38741790081</v>
      </c>
      <c r="BK121" s="24">
        <v>168271.05635940001</v>
      </c>
      <c r="BL121" s="24">
        <v>149790.11181480996</v>
      </c>
      <c r="BM121" s="24">
        <v>143933.10623557013</v>
      </c>
      <c r="BN121" s="24">
        <v>152990.0819881701</v>
      </c>
      <c r="BO121" s="24">
        <v>147165.61446516996</v>
      </c>
      <c r="BP121" s="229">
        <v>128275.43633029002</v>
      </c>
      <c r="BQ121" s="24">
        <v>133648.94465943993</v>
      </c>
      <c r="BR121" s="229">
        <v>139907.56670028003</v>
      </c>
      <c r="BS121" s="24">
        <v>143485.76694348999</v>
      </c>
      <c r="BT121" s="24">
        <v>119943.5221076</v>
      </c>
      <c r="BU121" s="24">
        <v>134205.04036695982</v>
      </c>
      <c r="BV121" s="167">
        <v>134744.88481388995</v>
      </c>
      <c r="BW121" s="25">
        <v>142281.99203869002</v>
      </c>
      <c r="BX121" s="25">
        <v>125752.08803654998</v>
      </c>
      <c r="BY121" s="25">
        <v>140803.7417298099</v>
      </c>
      <c r="BZ121" s="24">
        <v>148958.18289446997</v>
      </c>
      <c r="CA121" s="24">
        <v>282354.21338509</v>
      </c>
      <c r="CB121" s="24">
        <v>277834.50745608023</v>
      </c>
      <c r="CC121" s="24">
        <v>288207.45364977984</v>
      </c>
      <c r="CD121" s="24">
        <v>300385.5275008899</v>
      </c>
      <c r="CE121" s="24">
        <v>422337.52375935001</v>
      </c>
      <c r="CF121" s="24">
        <v>337468.08423314005</v>
      </c>
      <c r="CG121" s="24">
        <v>343587.55654701963</v>
      </c>
      <c r="CH121" s="24">
        <v>382949.27956840955</v>
      </c>
      <c r="CI121" s="24">
        <v>364842.30825844035</v>
      </c>
      <c r="CJ121" s="24">
        <v>238361.76324148042</v>
      </c>
      <c r="CK121" s="24">
        <v>232385.0049318801</v>
      </c>
      <c r="CL121" s="24">
        <v>233082.90601999109</v>
      </c>
      <c r="CM121" s="24">
        <v>255241.86645143892</v>
      </c>
      <c r="CN121" s="24">
        <v>185778.97412316001</v>
      </c>
      <c r="CO121" s="24">
        <v>175752.88178862006</v>
      </c>
      <c r="CP121" s="24">
        <v>180885.47244981042</v>
      </c>
      <c r="CQ121" s="24">
        <v>230416.44735436881</v>
      </c>
      <c r="CR121" s="25">
        <v>221008.93374143052</v>
      </c>
      <c r="CS121" s="25">
        <v>236631.15363873472</v>
      </c>
      <c r="CT121" s="25">
        <v>254038.70211430397</v>
      </c>
      <c r="CU121" s="25">
        <v>326138.20231538836</v>
      </c>
      <c r="CV121" s="25">
        <v>284251.50283895514</v>
      </c>
      <c r="CW121" s="25">
        <v>314050.95430420915</v>
      </c>
      <c r="CX121" s="25">
        <v>310664.22844988294</v>
      </c>
      <c r="CY121" s="25">
        <v>389583.43141264131</v>
      </c>
      <c r="CZ121" s="25">
        <v>366867.06736499997</v>
      </c>
      <c r="DA121" s="387"/>
    </row>
    <row r="122" spans="1:105">
      <c r="A122" s="23" t="s">
        <v>148</v>
      </c>
      <c r="B122" s="228"/>
      <c r="C122" s="264" t="s">
        <v>49</v>
      </c>
      <c r="D122" s="264" t="s">
        <v>49</v>
      </c>
      <c r="E122" s="264" t="s">
        <v>49</v>
      </c>
      <c r="F122" s="264" t="s">
        <v>49</v>
      </c>
      <c r="G122" s="264" t="s">
        <v>49</v>
      </c>
      <c r="H122" s="264" t="s">
        <v>49</v>
      </c>
      <c r="I122" s="264" t="s">
        <v>49</v>
      </c>
      <c r="J122" s="264" t="s">
        <v>49</v>
      </c>
      <c r="K122" s="264" t="s">
        <v>49</v>
      </c>
      <c r="L122" s="264" t="s">
        <v>49</v>
      </c>
      <c r="M122" s="264" t="s">
        <v>49</v>
      </c>
      <c r="N122" s="264" t="s">
        <v>49</v>
      </c>
      <c r="O122" s="264" t="s">
        <v>49</v>
      </c>
      <c r="P122" s="264" t="s">
        <v>49</v>
      </c>
      <c r="Q122" s="264" t="s">
        <v>49</v>
      </c>
      <c r="R122" s="264" t="s">
        <v>49</v>
      </c>
      <c r="S122" s="264" t="s">
        <v>49</v>
      </c>
      <c r="T122" s="264" t="s">
        <v>49</v>
      </c>
      <c r="U122" s="264" t="s">
        <v>49</v>
      </c>
      <c r="V122" s="264" t="s">
        <v>49</v>
      </c>
      <c r="W122" s="264" t="s">
        <v>49</v>
      </c>
      <c r="X122" s="264" t="s">
        <v>49</v>
      </c>
      <c r="Y122" s="264" t="s">
        <v>49</v>
      </c>
      <c r="Z122" s="264" t="s">
        <v>49</v>
      </c>
      <c r="AA122" s="264" t="s">
        <v>49</v>
      </c>
      <c r="AB122" s="264" t="s">
        <v>49</v>
      </c>
      <c r="AC122" s="264" t="s">
        <v>49</v>
      </c>
      <c r="AD122" s="264" t="s">
        <v>49</v>
      </c>
      <c r="AE122" s="264" t="s">
        <v>49</v>
      </c>
      <c r="AF122" s="264" t="s">
        <v>49</v>
      </c>
      <c r="AG122" s="264" t="s">
        <v>49</v>
      </c>
      <c r="AH122" s="264" t="s">
        <v>49</v>
      </c>
      <c r="AI122" s="264" t="s">
        <v>49</v>
      </c>
      <c r="AJ122" s="264" t="s">
        <v>49</v>
      </c>
      <c r="AK122" s="264" t="s">
        <v>49</v>
      </c>
      <c r="AL122" s="264" t="s">
        <v>49</v>
      </c>
      <c r="AM122" s="264" t="s">
        <v>49</v>
      </c>
      <c r="AN122" s="264" t="s">
        <v>49</v>
      </c>
      <c r="AO122" s="264" t="s">
        <v>49</v>
      </c>
      <c r="AP122" s="264" t="s">
        <v>49</v>
      </c>
      <c r="AQ122" s="264" t="s">
        <v>49</v>
      </c>
      <c r="AR122" s="264" t="s">
        <v>49</v>
      </c>
      <c r="AS122" s="264" t="s">
        <v>49</v>
      </c>
      <c r="AT122" s="264" t="s">
        <v>49</v>
      </c>
      <c r="AU122" s="264" t="s">
        <v>49</v>
      </c>
      <c r="AV122" s="264" t="s">
        <v>49</v>
      </c>
      <c r="AW122" s="264" t="s">
        <v>49</v>
      </c>
      <c r="AX122" s="264" t="str">
        <f>AX119</f>
        <v>-</v>
      </c>
      <c r="AY122" s="264" t="s">
        <v>49</v>
      </c>
      <c r="AZ122" s="264" t="s">
        <v>49</v>
      </c>
      <c r="BA122" s="264" t="s">
        <v>49</v>
      </c>
      <c r="BB122" s="264" t="s">
        <v>49</v>
      </c>
      <c r="BC122" s="264" t="s">
        <v>49</v>
      </c>
      <c r="BD122" s="264" t="s">
        <v>49</v>
      </c>
      <c r="BE122" s="264" t="s">
        <v>49</v>
      </c>
      <c r="BF122" s="264" t="s">
        <v>49</v>
      </c>
      <c r="BG122" s="264" t="s">
        <v>49</v>
      </c>
      <c r="BH122" s="264" t="s">
        <v>49</v>
      </c>
      <c r="BI122" s="264" t="s">
        <v>49</v>
      </c>
      <c r="BJ122" s="264" t="s">
        <v>49</v>
      </c>
      <c r="BK122" s="264" t="s">
        <v>49</v>
      </c>
      <c r="BL122" s="264" t="s">
        <v>49</v>
      </c>
      <c r="BM122" s="264" t="s">
        <v>49</v>
      </c>
      <c r="BN122" s="264" t="s">
        <v>49</v>
      </c>
      <c r="BO122" s="264" t="s">
        <v>49</v>
      </c>
      <c r="BP122" s="264" t="s">
        <v>49</v>
      </c>
      <c r="BQ122" s="264" t="s">
        <v>49</v>
      </c>
      <c r="BR122" s="264" t="s">
        <v>49</v>
      </c>
      <c r="BS122" s="264" t="s">
        <v>49</v>
      </c>
      <c r="BT122" s="264" t="s">
        <v>49</v>
      </c>
      <c r="BU122" s="54" t="s">
        <v>49</v>
      </c>
      <c r="BV122" s="279" t="s">
        <v>49</v>
      </c>
      <c r="BW122" s="264" t="s">
        <v>49</v>
      </c>
      <c r="BX122" s="264" t="s">
        <v>49</v>
      </c>
      <c r="BY122" s="264" t="s">
        <v>49</v>
      </c>
      <c r="BZ122" s="264" t="s">
        <v>49</v>
      </c>
      <c r="CA122" s="24">
        <v>27853.050443040011</v>
      </c>
      <c r="CB122" s="24">
        <v>32992.523869479999</v>
      </c>
      <c r="CC122" s="24">
        <v>35283.792729000001</v>
      </c>
      <c r="CD122" s="24">
        <v>47609.704072</v>
      </c>
      <c r="CE122" s="24">
        <v>98224.870314999993</v>
      </c>
      <c r="CF122" s="24">
        <v>53476.347282419993</v>
      </c>
      <c r="CG122" s="24">
        <v>50647.427292560002</v>
      </c>
      <c r="CH122" s="24">
        <v>57835.089681039899</v>
      </c>
      <c r="CI122" s="24">
        <v>56222.070800699905</v>
      </c>
      <c r="CJ122" s="24">
        <v>37715.144628380091</v>
      </c>
      <c r="CK122" s="24">
        <v>33715.206644670019</v>
      </c>
      <c r="CL122" s="24">
        <v>26372.140978839911</v>
      </c>
      <c r="CM122" s="24">
        <v>36082.166449199998</v>
      </c>
      <c r="CN122" s="24">
        <v>28877.540823180105</v>
      </c>
      <c r="CO122" s="24">
        <v>31580.966850950004</v>
      </c>
      <c r="CP122" s="24">
        <v>29372.729048725938</v>
      </c>
      <c r="CQ122" s="24">
        <v>44491.580929008269</v>
      </c>
      <c r="CR122" s="25">
        <v>45737.306966594493</v>
      </c>
      <c r="CS122" s="25">
        <v>50097.5513058223</v>
      </c>
      <c r="CT122" s="25">
        <v>73366.450299213291</v>
      </c>
      <c r="CU122" s="25">
        <v>82747.599907213327</v>
      </c>
      <c r="CV122" s="25">
        <v>65938.809865355914</v>
      </c>
      <c r="CW122" s="25">
        <v>88229.332440593935</v>
      </c>
      <c r="CX122" s="25">
        <v>92599.789563010243</v>
      </c>
      <c r="CY122" s="25">
        <v>100469.19708574994</v>
      </c>
      <c r="CZ122" s="25">
        <v>112730.058036</v>
      </c>
      <c r="DA122" s="385"/>
    </row>
    <row r="123" spans="1:105">
      <c r="A123" s="23" t="s">
        <v>177</v>
      </c>
      <c r="B123" s="228"/>
      <c r="C123" s="264" t="s">
        <v>49</v>
      </c>
      <c r="D123" s="264" t="s">
        <v>49</v>
      </c>
      <c r="E123" s="264" t="s">
        <v>49</v>
      </c>
      <c r="F123" s="264" t="s">
        <v>49</v>
      </c>
      <c r="G123" s="264" t="s">
        <v>49</v>
      </c>
      <c r="H123" s="264" t="s">
        <v>49</v>
      </c>
      <c r="I123" s="264" t="s">
        <v>49</v>
      </c>
      <c r="J123" s="264" t="s">
        <v>49</v>
      </c>
      <c r="K123" s="264" t="s">
        <v>49</v>
      </c>
      <c r="L123" s="264" t="s">
        <v>49</v>
      </c>
      <c r="M123" s="264" t="s">
        <v>49</v>
      </c>
      <c r="N123" s="264" t="s">
        <v>49</v>
      </c>
      <c r="O123" s="264" t="s">
        <v>49</v>
      </c>
      <c r="P123" s="264" t="s">
        <v>49</v>
      </c>
      <c r="Q123" s="264" t="s">
        <v>49</v>
      </c>
      <c r="R123" s="264" t="s">
        <v>49</v>
      </c>
      <c r="S123" s="264" t="s">
        <v>49</v>
      </c>
      <c r="T123" s="264" t="s">
        <v>49</v>
      </c>
      <c r="U123" s="264" t="s">
        <v>49</v>
      </c>
      <c r="V123" s="264" t="s">
        <v>49</v>
      </c>
      <c r="W123" s="264" t="s">
        <v>49</v>
      </c>
      <c r="X123" s="264" t="s">
        <v>49</v>
      </c>
      <c r="Y123" s="264" t="s">
        <v>49</v>
      </c>
      <c r="Z123" s="264" t="s">
        <v>49</v>
      </c>
      <c r="AA123" s="264" t="s">
        <v>49</v>
      </c>
      <c r="AB123" s="264" t="s">
        <v>49</v>
      </c>
      <c r="AC123" s="264" t="s">
        <v>49</v>
      </c>
      <c r="AD123" s="264" t="s">
        <v>49</v>
      </c>
      <c r="AE123" s="264" t="s">
        <v>49</v>
      </c>
      <c r="AF123" s="264" t="s">
        <v>49</v>
      </c>
      <c r="AG123" s="264" t="s">
        <v>49</v>
      </c>
      <c r="AH123" s="264" t="s">
        <v>49</v>
      </c>
      <c r="AI123" s="264" t="s">
        <v>49</v>
      </c>
      <c r="AJ123" s="264" t="s">
        <v>49</v>
      </c>
      <c r="AK123" s="264" t="s">
        <v>49</v>
      </c>
      <c r="AL123" s="264" t="s">
        <v>49</v>
      </c>
      <c r="AM123" s="264" t="s">
        <v>49</v>
      </c>
      <c r="AN123" s="264" t="s">
        <v>49</v>
      </c>
      <c r="AO123" s="264" t="s">
        <v>49</v>
      </c>
      <c r="AP123" s="264" t="s">
        <v>49</v>
      </c>
      <c r="AQ123" s="264" t="s">
        <v>49</v>
      </c>
      <c r="AR123" s="264" t="s">
        <v>49</v>
      </c>
      <c r="AS123" s="264" t="s">
        <v>49</v>
      </c>
      <c r="AT123" s="264" t="s">
        <v>49</v>
      </c>
      <c r="AU123" s="264" t="s">
        <v>49</v>
      </c>
      <c r="AV123" s="264" t="s">
        <v>49</v>
      </c>
      <c r="AW123" s="264" t="s">
        <v>49</v>
      </c>
      <c r="AX123" s="264" t="s">
        <v>49</v>
      </c>
      <c r="AY123" s="264" t="s">
        <v>49</v>
      </c>
      <c r="AZ123" s="264" t="s">
        <v>49</v>
      </c>
      <c r="BA123" s="264" t="s">
        <v>49</v>
      </c>
      <c r="BB123" s="264" t="s">
        <v>49</v>
      </c>
      <c r="BC123" s="264" t="s">
        <v>49</v>
      </c>
      <c r="BD123" s="264" t="s">
        <v>49</v>
      </c>
      <c r="BE123" s="264" t="s">
        <v>49</v>
      </c>
      <c r="BF123" s="264" t="s">
        <v>49</v>
      </c>
      <c r="BG123" s="264" t="s">
        <v>49</v>
      </c>
      <c r="BH123" s="264" t="s">
        <v>49</v>
      </c>
      <c r="BI123" s="264" t="s">
        <v>49</v>
      </c>
      <c r="BJ123" s="264" t="s">
        <v>49</v>
      </c>
      <c r="BK123" s="24">
        <f t="shared" ref="BK123:CP123" si="117">BK119/BK129</f>
        <v>51753.916666666664</v>
      </c>
      <c r="BL123" s="24">
        <f t="shared" si="117"/>
        <v>47262.569105691058</v>
      </c>
      <c r="BM123" s="24">
        <f t="shared" si="117"/>
        <v>46973.818181818184</v>
      </c>
      <c r="BN123" s="24">
        <f t="shared" si="117"/>
        <v>55227.811023622045</v>
      </c>
      <c r="BO123" s="24">
        <f t="shared" si="117"/>
        <v>56466.614173228343</v>
      </c>
      <c r="BP123" s="24">
        <f t="shared" si="117"/>
        <v>54238.862068965514</v>
      </c>
      <c r="BQ123" s="24">
        <f t="shared" si="117"/>
        <v>50723.046153846153</v>
      </c>
      <c r="BR123" s="24">
        <f t="shared" si="117"/>
        <v>62245.824000000001</v>
      </c>
      <c r="BS123" s="24">
        <f t="shared" si="117"/>
        <v>64089.774193548386</v>
      </c>
      <c r="BT123" s="24">
        <f t="shared" si="117"/>
        <v>56046.220338983054</v>
      </c>
      <c r="BU123" s="24">
        <f t="shared" si="117"/>
        <v>60870.507692307692</v>
      </c>
      <c r="BV123" s="167">
        <f t="shared" si="117"/>
        <v>61867.056910569103</v>
      </c>
      <c r="BW123" s="24">
        <f t="shared" si="117"/>
        <v>63369</v>
      </c>
      <c r="BX123" s="24">
        <f t="shared" si="117"/>
        <v>70797.739130434784</v>
      </c>
      <c r="BY123" s="24">
        <f t="shared" si="117"/>
        <v>72184.060606060608</v>
      </c>
      <c r="BZ123" s="24">
        <f t="shared" si="117"/>
        <v>76052.357723577239</v>
      </c>
      <c r="CA123" s="24">
        <f t="shared" si="117"/>
        <v>145552.42857142858</v>
      </c>
      <c r="CB123" s="24">
        <f t="shared" si="117"/>
        <v>157329.47008547009</v>
      </c>
      <c r="CC123" s="24">
        <f t="shared" si="117"/>
        <v>163997.89393939395</v>
      </c>
      <c r="CD123" s="24">
        <f t="shared" si="117"/>
        <v>185151.61600000001</v>
      </c>
      <c r="CE123" s="24">
        <f t="shared" si="117"/>
        <v>288024.71544715448</v>
      </c>
      <c r="CF123" s="24">
        <f t="shared" si="117"/>
        <v>229694.77310924369</v>
      </c>
      <c r="CG123" s="24">
        <f t="shared" si="117"/>
        <v>202210.68181818182</v>
      </c>
      <c r="CH123" s="24">
        <f t="shared" si="117"/>
        <v>219835.52755905513</v>
      </c>
      <c r="CI123" s="24">
        <f t="shared" si="117"/>
        <v>208563.37599999999</v>
      </c>
      <c r="CJ123" s="24">
        <f t="shared" si="117"/>
        <v>160869.83050847458</v>
      </c>
      <c r="CK123" s="24">
        <f t="shared" si="117"/>
        <v>141056.60606060605</v>
      </c>
      <c r="CL123" s="24">
        <f t="shared" si="117"/>
        <v>135491.35433070865</v>
      </c>
      <c r="CM123" s="24">
        <f t="shared" si="117"/>
        <v>158172.11023622047</v>
      </c>
      <c r="CN123" s="24">
        <f t="shared" si="117"/>
        <v>145295.03448275861</v>
      </c>
      <c r="CO123" s="24">
        <f t="shared" si="117"/>
        <v>118390.26153846153</v>
      </c>
      <c r="CP123" s="24">
        <f t="shared" si="117"/>
        <v>118892.736</v>
      </c>
      <c r="CQ123" s="24">
        <f t="shared" ref="CQ123:CV123" si="118">CQ119/CQ129</f>
        <v>149479.11290322582</v>
      </c>
      <c r="CR123" s="25">
        <f t="shared" si="118"/>
        <v>152580.7627118644</v>
      </c>
      <c r="CS123" s="25">
        <f t="shared" si="118"/>
        <v>144718.63636363635</v>
      </c>
      <c r="CT123" s="25">
        <f t="shared" si="118"/>
        <v>162455.54471544715</v>
      </c>
      <c r="CU123" s="25">
        <f t="shared" si="118"/>
        <v>188940.9193548387</v>
      </c>
      <c r="CV123" s="60">
        <f t="shared" si="118"/>
        <v>190210.19130434783</v>
      </c>
      <c r="CW123" s="60">
        <f>CW119/CW129</f>
        <v>173928.19696969696</v>
      </c>
      <c r="CX123" s="60">
        <f t="shared" ref="CX123" si="119">CX119/CX129</f>
        <v>173079.20325203252</v>
      </c>
      <c r="CY123" s="60">
        <f>CY119/CY129</f>
        <v>203447.59349593497</v>
      </c>
      <c r="CZ123" s="60">
        <f>CZ119/CZ129</f>
        <v>208661.65811965812</v>
      </c>
      <c r="DA123" s="387"/>
    </row>
    <row r="124" spans="1:105">
      <c r="A124" s="58" t="s">
        <v>176</v>
      </c>
      <c r="B124" s="270"/>
      <c r="C124" s="280" t="s">
        <v>49</v>
      </c>
      <c r="D124" s="280" t="s">
        <v>49</v>
      </c>
      <c r="E124" s="280" t="s">
        <v>49</v>
      </c>
      <c r="F124" s="280" t="s">
        <v>49</v>
      </c>
      <c r="G124" s="280" t="s">
        <v>49</v>
      </c>
      <c r="H124" s="280" t="s">
        <v>49</v>
      </c>
      <c r="I124" s="280" t="s">
        <v>49</v>
      </c>
      <c r="J124" s="280" t="s">
        <v>49</v>
      </c>
      <c r="K124" s="280" t="s">
        <v>49</v>
      </c>
      <c r="L124" s="280" t="s">
        <v>49</v>
      </c>
      <c r="M124" s="280" t="s">
        <v>49</v>
      </c>
      <c r="N124" s="280" t="s">
        <v>49</v>
      </c>
      <c r="O124" s="280" t="s">
        <v>49</v>
      </c>
      <c r="P124" s="280" t="s">
        <v>49</v>
      </c>
      <c r="Q124" s="280" t="s">
        <v>49</v>
      </c>
      <c r="R124" s="280" t="s">
        <v>49</v>
      </c>
      <c r="S124" s="280" t="s">
        <v>49</v>
      </c>
      <c r="T124" s="280" t="s">
        <v>49</v>
      </c>
      <c r="U124" s="280" t="s">
        <v>49</v>
      </c>
      <c r="V124" s="280" t="s">
        <v>49</v>
      </c>
      <c r="W124" s="280" t="s">
        <v>49</v>
      </c>
      <c r="X124" s="280" t="s">
        <v>49</v>
      </c>
      <c r="Y124" s="280" t="s">
        <v>49</v>
      </c>
      <c r="Z124" s="280" t="s">
        <v>49</v>
      </c>
      <c r="AA124" s="280" t="s">
        <v>49</v>
      </c>
      <c r="AB124" s="280" t="s">
        <v>49</v>
      </c>
      <c r="AC124" s="280" t="s">
        <v>49</v>
      </c>
      <c r="AD124" s="280" t="s">
        <v>49</v>
      </c>
      <c r="AE124" s="280" t="s">
        <v>49</v>
      </c>
      <c r="AF124" s="280" t="s">
        <v>49</v>
      </c>
      <c r="AG124" s="280" t="s">
        <v>49</v>
      </c>
      <c r="AH124" s="280" t="s">
        <v>49</v>
      </c>
      <c r="AI124" s="280" t="s">
        <v>49</v>
      </c>
      <c r="AJ124" s="280" t="s">
        <v>49</v>
      </c>
      <c r="AK124" s="280" t="s">
        <v>49</v>
      </c>
      <c r="AL124" s="280" t="s">
        <v>49</v>
      </c>
      <c r="AM124" s="280" t="s">
        <v>49</v>
      </c>
      <c r="AN124" s="280" t="s">
        <v>49</v>
      </c>
      <c r="AO124" s="280" t="s">
        <v>49</v>
      </c>
      <c r="AP124" s="280" t="s">
        <v>49</v>
      </c>
      <c r="AQ124" s="280" t="s">
        <v>49</v>
      </c>
      <c r="AR124" s="280" t="s">
        <v>49</v>
      </c>
      <c r="AS124" s="280" t="s">
        <v>49</v>
      </c>
      <c r="AT124" s="280" t="s">
        <v>49</v>
      </c>
      <c r="AU124" s="280" t="s">
        <v>49</v>
      </c>
      <c r="AV124" s="280" t="s">
        <v>49</v>
      </c>
      <c r="AW124" s="280" t="s">
        <v>49</v>
      </c>
      <c r="AX124" s="280" t="s">
        <v>49</v>
      </c>
      <c r="AY124" s="59">
        <f t="shared" ref="AY124:CP124" si="120">AY121/AY129</f>
        <v>1292.1989812344466</v>
      </c>
      <c r="AZ124" s="59">
        <f t="shared" si="120"/>
        <v>1119.6276381498542</v>
      </c>
      <c r="BA124" s="59">
        <f t="shared" si="120"/>
        <v>1227.0208426222189</v>
      </c>
      <c r="BB124" s="59">
        <f t="shared" si="120"/>
        <v>1379.3330668318649</v>
      </c>
      <c r="BC124" s="59">
        <f t="shared" si="120"/>
        <v>1591.5669321969838</v>
      </c>
      <c r="BD124" s="59">
        <f t="shared" si="120"/>
        <v>1454.5784633250103</v>
      </c>
      <c r="BE124" s="59">
        <f t="shared" si="120"/>
        <v>1245.6270246487854</v>
      </c>
      <c r="BF124" s="59">
        <f t="shared" si="120"/>
        <v>1638.0151496215763</v>
      </c>
      <c r="BG124" s="59">
        <f t="shared" si="120"/>
        <v>2360.4755966802932</v>
      </c>
      <c r="BH124" s="59">
        <f t="shared" si="120"/>
        <v>2464.9919690351007</v>
      </c>
      <c r="BI124" s="59">
        <f t="shared" si="120"/>
        <v>2535.6464033158745</v>
      </c>
      <c r="BJ124" s="59">
        <f t="shared" si="120"/>
        <v>3549.0781986864131</v>
      </c>
      <c r="BK124" s="59">
        <f t="shared" si="120"/>
        <v>2804.51760599</v>
      </c>
      <c r="BL124" s="59">
        <f t="shared" si="120"/>
        <v>2435.6115742245524</v>
      </c>
      <c r="BM124" s="59">
        <f t="shared" si="120"/>
        <v>2180.8046399328809</v>
      </c>
      <c r="BN124" s="59">
        <f t="shared" si="120"/>
        <v>2409.2926297349622</v>
      </c>
      <c r="BO124" s="59">
        <f t="shared" si="120"/>
        <v>2317.5687317349598</v>
      </c>
      <c r="BP124" s="59">
        <f t="shared" si="120"/>
        <v>2211.6454539705173</v>
      </c>
      <c r="BQ124" s="59">
        <f t="shared" si="120"/>
        <v>2056.1376101452297</v>
      </c>
      <c r="BR124" s="59">
        <f t="shared" si="120"/>
        <v>2238.5210672044805</v>
      </c>
      <c r="BS124" s="59">
        <f t="shared" si="120"/>
        <v>2314.2865636046772</v>
      </c>
      <c r="BT124" s="59">
        <f t="shared" si="120"/>
        <v>2032.9410526711865</v>
      </c>
      <c r="BU124" s="59">
        <f t="shared" si="120"/>
        <v>2064.6929287224589</v>
      </c>
      <c r="BV124" s="168">
        <f t="shared" si="120"/>
        <v>2190.9737368112187</v>
      </c>
      <c r="BW124" s="59">
        <f t="shared" si="120"/>
        <v>2258.4443180744447</v>
      </c>
      <c r="BX124" s="59">
        <f t="shared" si="120"/>
        <v>2186.9928354182603</v>
      </c>
      <c r="BY124" s="59">
        <f t="shared" si="120"/>
        <v>2133.3900262092411</v>
      </c>
      <c r="BZ124" s="59">
        <f t="shared" si="120"/>
        <v>2422.0842747068286</v>
      </c>
      <c r="CA124" s="59">
        <f t="shared" si="120"/>
        <v>4481.8129108744442</v>
      </c>
      <c r="CB124" s="59">
        <f t="shared" si="120"/>
        <v>4749.3078197620553</v>
      </c>
      <c r="CC124" s="59">
        <f t="shared" si="120"/>
        <v>4366.7796007542402</v>
      </c>
      <c r="CD124" s="59">
        <f t="shared" si="120"/>
        <v>4806.1684400142385</v>
      </c>
      <c r="CE124" s="59">
        <f t="shared" si="120"/>
        <v>6867.2768090951222</v>
      </c>
      <c r="CF124" s="59">
        <f t="shared" si="120"/>
        <v>5671.7325081200006</v>
      </c>
      <c r="CG124" s="59">
        <f t="shared" si="120"/>
        <v>5205.8720688942367</v>
      </c>
      <c r="CH124" s="59">
        <f t="shared" si="120"/>
        <v>6030.6973160379457</v>
      </c>
      <c r="CI124" s="59">
        <f t="shared" si="120"/>
        <v>5837.4769321350459</v>
      </c>
      <c r="CJ124" s="59">
        <f t="shared" si="120"/>
        <v>4040.0298854488206</v>
      </c>
      <c r="CK124" s="59">
        <f t="shared" si="120"/>
        <v>3520.9849232103047</v>
      </c>
      <c r="CL124" s="59">
        <f t="shared" si="120"/>
        <v>3670.5969451967098</v>
      </c>
      <c r="CM124" s="59">
        <f t="shared" si="120"/>
        <v>4019.5569519911642</v>
      </c>
      <c r="CN124" s="59">
        <f t="shared" si="120"/>
        <v>3203.085760744138</v>
      </c>
      <c r="CO124" s="59">
        <f t="shared" si="120"/>
        <v>2703.8904890556933</v>
      </c>
      <c r="CP124" s="59">
        <f t="shared" si="120"/>
        <v>2894.1675591969665</v>
      </c>
      <c r="CQ124" s="59">
        <f t="shared" ref="CQ124:CV124" si="121">CQ121/CQ129</f>
        <v>3716.3943121672387</v>
      </c>
      <c r="CR124" s="60">
        <f t="shared" si="121"/>
        <v>3745.9141312106867</v>
      </c>
      <c r="CS124" s="60">
        <f t="shared" si="121"/>
        <v>3585.3205096777988</v>
      </c>
      <c r="CT124" s="60">
        <f t="shared" si="121"/>
        <v>4130.7106034846174</v>
      </c>
      <c r="CU124" s="60">
        <f>CU121/CU129</f>
        <v>5260.2935857320708</v>
      </c>
      <c r="CV124" s="60">
        <f t="shared" si="121"/>
        <v>4943.50439719922</v>
      </c>
      <c r="CW124" s="60">
        <f t="shared" ref="CW124:CX124" si="122">CW121/CW129</f>
        <v>4758.3477924880171</v>
      </c>
      <c r="CX124" s="60">
        <f t="shared" si="122"/>
        <v>5051.4508691037872</v>
      </c>
      <c r="CY124" s="60">
        <f>CY121/CY129</f>
        <v>6334.6899416689639</v>
      </c>
      <c r="CZ124" s="60">
        <f>CZ121/CZ129</f>
        <v>6271.2319207692299</v>
      </c>
      <c r="DA124" s="387"/>
    </row>
    <row r="125" spans="1:105">
      <c r="A125" s="23" t="s">
        <v>148</v>
      </c>
      <c r="B125" s="270"/>
      <c r="C125" s="59" t="s">
        <v>49</v>
      </c>
      <c r="D125" s="59" t="s">
        <v>49</v>
      </c>
      <c r="E125" s="59" t="s">
        <v>49</v>
      </c>
      <c r="F125" s="59" t="s">
        <v>49</v>
      </c>
      <c r="G125" s="59" t="s">
        <v>49</v>
      </c>
      <c r="H125" s="59" t="s">
        <v>49</v>
      </c>
      <c r="I125" s="59" t="s">
        <v>49</v>
      </c>
      <c r="J125" s="59" t="s">
        <v>49</v>
      </c>
      <c r="K125" s="59" t="s">
        <v>49</v>
      </c>
      <c r="L125" s="59" t="s">
        <v>49</v>
      </c>
      <c r="M125" s="59" t="s">
        <v>49</v>
      </c>
      <c r="N125" s="59" t="s">
        <v>49</v>
      </c>
      <c r="O125" s="59" t="s">
        <v>49</v>
      </c>
      <c r="P125" s="59" t="s">
        <v>49</v>
      </c>
      <c r="Q125" s="59" t="s">
        <v>49</v>
      </c>
      <c r="R125" s="59" t="s">
        <v>49</v>
      </c>
      <c r="S125" s="59" t="s">
        <v>49</v>
      </c>
      <c r="T125" s="59" t="s">
        <v>49</v>
      </c>
      <c r="U125" s="59" t="s">
        <v>49</v>
      </c>
      <c r="V125" s="59" t="s">
        <v>49</v>
      </c>
      <c r="W125" s="59" t="s">
        <v>49</v>
      </c>
      <c r="X125" s="59" t="s">
        <v>49</v>
      </c>
      <c r="Y125" s="59" t="s">
        <v>49</v>
      </c>
      <c r="Z125" s="59" t="s">
        <v>49</v>
      </c>
      <c r="AA125" s="59" t="s">
        <v>49</v>
      </c>
      <c r="AB125" s="59" t="s">
        <v>49</v>
      </c>
      <c r="AC125" s="59" t="s">
        <v>49</v>
      </c>
      <c r="AD125" s="59" t="s">
        <v>49</v>
      </c>
      <c r="AE125" s="59" t="s">
        <v>49</v>
      </c>
      <c r="AF125" s="59" t="s">
        <v>49</v>
      </c>
      <c r="AG125" s="59" t="s">
        <v>49</v>
      </c>
      <c r="AH125" s="59" t="s">
        <v>49</v>
      </c>
      <c r="AI125" s="59" t="s">
        <v>49</v>
      </c>
      <c r="AJ125" s="59" t="s">
        <v>49</v>
      </c>
      <c r="AK125" s="59" t="s">
        <v>49</v>
      </c>
      <c r="AL125" s="59" t="s">
        <v>49</v>
      </c>
      <c r="AM125" s="59" t="s">
        <v>49</v>
      </c>
      <c r="AN125" s="59" t="s">
        <v>49</v>
      </c>
      <c r="AO125" s="59" t="s">
        <v>49</v>
      </c>
      <c r="AP125" s="59" t="s">
        <v>49</v>
      </c>
      <c r="AQ125" s="59" t="s">
        <v>49</v>
      </c>
      <c r="AR125" s="59" t="s">
        <v>49</v>
      </c>
      <c r="AS125" s="59" t="s">
        <v>49</v>
      </c>
      <c r="AT125" s="59" t="s">
        <v>49</v>
      </c>
      <c r="AU125" s="59" t="s">
        <v>49</v>
      </c>
      <c r="AV125" s="59" t="s">
        <v>49</v>
      </c>
      <c r="AW125" s="59" t="s">
        <v>49</v>
      </c>
      <c r="AX125" s="59" t="s">
        <v>49</v>
      </c>
      <c r="AY125" s="59" t="s">
        <v>49</v>
      </c>
      <c r="AZ125" s="59" t="s">
        <v>49</v>
      </c>
      <c r="BA125" s="59" t="s">
        <v>49</v>
      </c>
      <c r="BB125" s="59" t="s">
        <v>49</v>
      </c>
      <c r="BC125" s="59" t="s">
        <v>49</v>
      </c>
      <c r="BD125" s="59" t="s">
        <v>49</v>
      </c>
      <c r="BE125" s="59" t="s">
        <v>49</v>
      </c>
      <c r="BF125" s="59" t="s">
        <v>49</v>
      </c>
      <c r="BG125" s="59" t="s">
        <v>49</v>
      </c>
      <c r="BH125" s="59" t="s">
        <v>49</v>
      </c>
      <c r="BI125" s="59" t="s">
        <v>49</v>
      </c>
      <c r="BJ125" s="59" t="s">
        <v>49</v>
      </c>
      <c r="BK125" s="59" t="s">
        <v>49</v>
      </c>
      <c r="BL125" s="59" t="s">
        <v>49</v>
      </c>
      <c r="BM125" s="59" t="s">
        <v>49</v>
      </c>
      <c r="BN125" s="59" t="s">
        <v>49</v>
      </c>
      <c r="BO125" s="59" t="s">
        <v>49</v>
      </c>
      <c r="BP125" s="59" t="s">
        <v>49</v>
      </c>
      <c r="BQ125" s="59" t="s">
        <v>49</v>
      </c>
      <c r="BR125" s="59" t="s">
        <v>49</v>
      </c>
      <c r="BS125" s="59" t="s">
        <v>49</v>
      </c>
      <c r="BT125" s="59" t="s">
        <v>49</v>
      </c>
      <c r="BU125" s="59" t="s">
        <v>49</v>
      </c>
      <c r="BV125" s="59" t="s">
        <v>49</v>
      </c>
      <c r="BW125" s="59" t="s">
        <v>49</v>
      </c>
      <c r="BX125" s="59" t="s">
        <v>49</v>
      </c>
      <c r="BY125" s="59" t="s">
        <v>49</v>
      </c>
      <c r="BZ125" s="59" t="s">
        <v>49</v>
      </c>
      <c r="CA125" s="59">
        <f t="shared" ref="CA125:CL125" si="123">CA122/CA129</f>
        <v>442.1119117942859</v>
      </c>
      <c r="CB125" s="59">
        <f t="shared" si="123"/>
        <v>563.97476699965807</v>
      </c>
      <c r="CC125" s="59">
        <f t="shared" si="123"/>
        <v>534.60292013636365</v>
      </c>
      <c r="CD125" s="59">
        <f t="shared" si="123"/>
        <v>761.75526515199999</v>
      </c>
      <c r="CE125" s="59">
        <f t="shared" si="123"/>
        <v>1597.1523628455284</v>
      </c>
      <c r="CF125" s="59">
        <f t="shared" si="123"/>
        <v>898.76213920033604</v>
      </c>
      <c r="CG125" s="59">
        <f t="shared" si="123"/>
        <v>767.38526200848491</v>
      </c>
      <c r="CH125" s="59">
        <f t="shared" si="123"/>
        <v>910.78881387464412</v>
      </c>
      <c r="CI125" s="59">
        <f t="shared" si="123"/>
        <v>899.55313281119845</v>
      </c>
      <c r="CJ125" s="59">
        <f t="shared" si="123"/>
        <v>639.23973946406932</v>
      </c>
      <c r="CK125" s="59">
        <f t="shared" si="123"/>
        <v>510.83646431318209</v>
      </c>
      <c r="CL125" s="59">
        <f t="shared" si="123"/>
        <v>415.30930675338442</v>
      </c>
      <c r="CM125" s="59">
        <f t="shared" ref="CM125:CR125" si="124">CM122/CM129</f>
        <v>568.2230936881889</v>
      </c>
      <c r="CN125" s="59">
        <f t="shared" si="124"/>
        <v>497.8886348824156</v>
      </c>
      <c r="CO125" s="59">
        <f t="shared" si="124"/>
        <v>485.86102847615393</v>
      </c>
      <c r="CP125" s="59">
        <f t="shared" si="124"/>
        <v>469.96366477961499</v>
      </c>
      <c r="CQ125" s="59">
        <f t="shared" si="124"/>
        <v>717.60614401626242</v>
      </c>
      <c r="CR125" s="60">
        <f t="shared" si="124"/>
        <v>775.2085926541439</v>
      </c>
      <c r="CS125" s="60">
        <f t="shared" ref="CS125:CV125" si="125">CS122/CS129</f>
        <v>759.05380766397423</v>
      </c>
      <c r="CT125" s="60">
        <f t="shared" si="125"/>
        <v>1192.9504113693217</v>
      </c>
      <c r="CU125" s="60">
        <f t="shared" si="125"/>
        <v>1334.63870818086</v>
      </c>
      <c r="CV125" s="60">
        <f t="shared" si="125"/>
        <v>1146.761910701842</v>
      </c>
      <c r="CW125" s="60">
        <f t="shared" ref="CW125:CX125" si="126">CW122/CW129</f>
        <v>1336.8080672817264</v>
      </c>
      <c r="CX125" s="60">
        <f t="shared" si="126"/>
        <v>1505.6876351708981</v>
      </c>
      <c r="CY125" s="60">
        <f>CY122/CY129</f>
        <v>1633.6454810691048</v>
      </c>
      <c r="CZ125" s="60">
        <f>CZ122/CZ129</f>
        <v>1927.0095390769231</v>
      </c>
      <c r="DA125" s="385"/>
    </row>
    <row r="126" spans="1:105">
      <c r="A126" s="23" t="s">
        <v>178</v>
      </c>
      <c r="B126" s="228"/>
      <c r="C126" s="264" t="s">
        <v>49</v>
      </c>
      <c r="D126" s="264" t="s">
        <v>49</v>
      </c>
      <c r="E126" s="264" t="s">
        <v>49</v>
      </c>
      <c r="F126" s="264" t="s">
        <v>49</v>
      </c>
      <c r="G126" s="264" t="s">
        <v>49</v>
      </c>
      <c r="H126" s="264" t="s">
        <v>49</v>
      </c>
      <c r="I126" s="264" t="s">
        <v>49</v>
      </c>
      <c r="J126" s="264" t="s">
        <v>49</v>
      </c>
      <c r="K126" s="264" t="s">
        <v>49</v>
      </c>
      <c r="L126" s="264" t="s">
        <v>49</v>
      </c>
      <c r="M126" s="264" t="s">
        <v>49</v>
      </c>
      <c r="N126" s="264" t="s">
        <v>49</v>
      </c>
      <c r="O126" s="264" t="s">
        <v>49</v>
      </c>
      <c r="P126" s="264" t="s">
        <v>49</v>
      </c>
      <c r="Q126" s="264" t="s">
        <v>49</v>
      </c>
      <c r="R126" s="264" t="s">
        <v>49</v>
      </c>
      <c r="S126" s="264" t="s">
        <v>49</v>
      </c>
      <c r="T126" s="264" t="s">
        <v>49</v>
      </c>
      <c r="U126" s="264" t="s">
        <v>49</v>
      </c>
      <c r="V126" s="264" t="s">
        <v>49</v>
      </c>
      <c r="W126" s="264" t="s">
        <v>49</v>
      </c>
      <c r="X126" s="264" t="s">
        <v>49</v>
      </c>
      <c r="Y126" s="264" t="s">
        <v>49</v>
      </c>
      <c r="Z126" s="264" t="s">
        <v>49</v>
      </c>
      <c r="AA126" s="264" t="s">
        <v>49</v>
      </c>
      <c r="AB126" s="264" t="s">
        <v>49</v>
      </c>
      <c r="AC126" s="264" t="s">
        <v>49</v>
      </c>
      <c r="AD126" s="264" t="s">
        <v>49</v>
      </c>
      <c r="AE126" s="264" t="s">
        <v>49</v>
      </c>
      <c r="AF126" s="264" t="s">
        <v>49</v>
      </c>
      <c r="AG126" s="264" t="s">
        <v>49</v>
      </c>
      <c r="AH126" s="264" t="s">
        <v>49</v>
      </c>
      <c r="AI126" s="264" t="s">
        <v>49</v>
      </c>
      <c r="AJ126" s="264" t="s">
        <v>49</v>
      </c>
      <c r="AK126" s="264" t="s">
        <v>49</v>
      </c>
      <c r="AL126" s="264" t="s">
        <v>49</v>
      </c>
      <c r="AM126" s="264" t="s">
        <v>49</v>
      </c>
      <c r="AN126" s="264" t="s">
        <v>49</v>
      </c>
      <c r="AO126" s="264" t="s">
        <v>49</v>
      </c>
      <c r="AP126" s="264" t="s">
        <v>49</v>
      </c>
      <c r="AQ126" s="264" t="s">
        <v>49</v>
      </c>
      <c r="AR126" s="264" t="s">
        <v>49</v>
      </c>
      <c r="AS126" s="264" t="s">
        <v>49</v>
      </c>
      <c r="AT126" s="264" t="s">
        <v>49</v>
      </c>
      <c r="AU126" s="264" t="s">
        <v>49</v>
      </c>
      <c r="AV126" s="264" t="s">
        <v>49</v>
      </c>
      <c r="AW126" s="264" t="s">
        <v>49</v>
      </c>
      <c r="AX126" s="264" t="s">
        <v>49</v>
      </c>
      <c r="AY126" s="264" t="s">
        <v>49</v>
      </c>
      <c r="AZ126" s="264" t="s">
        <v>49</v>
      </c>
      <c r="BA126" s="264" t="s">
        <v>49</v>
      </c>
      <c r="BB126" s="264" t="s">
        <v>49</v>
      </c>
      <c r="BC126" s="264" t="s">
        <v>49</v>
      </c>
      <c r="BD126" s="264" t="s">
        <v>49</v>
      </c>
      <c r="BE126" s="264" t="s">
        <v>49</v>
      </c>
      <c r="BF126" s="264" t="s">
        <v>49</v>
      </c>
      <c r="BG126" s="264" t="s">
        <v>49</v>
      </c>
      <c r="BH126" s="264" t="s">
        <v>49</v>
      </c>
      <c r="BI126" s="264" t="s">
        <v>49</v>
      </c>
      <c r="BJ126" s="264" t="s">
        <v>49</v>
      </c>
      <c r="BK126" s="51">
        <f t="shared" ref="BK126:CW126" si="127">+BK119/((BK72+BJ72)/2*1000)</f>
        <v>6.4598190139380067</v>
      </c>
      <c r="BL126" s="51">
        <f t="shared" si="127"/>
        <v>5.7517522509152075</v>
      </c>
      <c r="BM126" s="51">
        <f t="shared" si="127"/>
        <v>5.8595199395199407</v>
      </c>
      <c r="BN126" s="51">
        <f t="shared" si="127"/>
        <v>6.3080600773450852</v>
      </c>
      <c r="BO126" s="51">
        <f t="shared" si="127"/>
        <v>6.0793997965412006</v>
      </c>
      <c r="BP126" s="51">
        <f t="shared" si="127"/>
        <v>5.0499301709607511</v>
      </c>
      <c r="BQ126" s="51">
        <f t="shared" si="127"/>
        <v>5.0528704980842916</v>
      </c>
      <c r="BR126" s="51">
        <f t="shared" si="127"/>
        <v>5.6433531436628455</v>
      </c>
      <c r="BS126" s="51">
        <f t="shared" si="127"/>
        <v>5.4294962888468641</v>
      </c>
      <c r="BT126" s="51">
        <f t="shared" si="127"/>
        <v>4.3241864509843673</v>
      </c>
      <c r="BU126" s="51">
        <f t="shared" si="127"/>
        <v>4.9929653225546948</v>
      </c>
      <c r="BV126" s="51">
        <f t="shared" si="127"/>
        <v>4.6241127339128427</v>
      </c>
      <c r="BW126" s="51">
        <f t="shared" si="127"/>
        <v>4.6749949499828736</v>
      </c>
      <c r="BX126" s="51">
        <f t="shared" si="127"/>
        <v>4.591810952568947</v>
      </c>
      <c r="BY126" s="51">
        <f t="shared" si="127"/>
        <v>5.1744677708229476</v>
      </c>
      <c r="BZ126" s="51">
        <f t="shared" si="127"/>
        <v>4.8835372395269134</v>
      </c>
      <c r="CA126" s="51">
        <f t="shared" si="127"/>
        <v>8.9946854686116016</v>
      </c>
      <c r="CB126" s="51">
        <f t="shared" si="127"/>
        <v>8.4513619248715717</v>
      </c>
      <c r="CC126" s="51">
        <f t="shared" si="127"/>
        <v>9.3702373408407009</v>
      </c>
      <c r="CD126" s="51">
        <f t="shared" si="127"/>
        <v>9.3508914758593047</v>
      </c>
      <c r="CE126" s="51">
        <f t="shared" si="127"/>
        <v>13.055894807056594</v>
      </c>
      <c r="CF126" s="51">
        <f t="shared" si="127"/>
        <v>9.2612301446529433</v>
      </c>
      <c r="CG126" s="51">
        <f t="shared" si="127"/>
        <v>8.5919604146393986</v>
      </c>
      <c r="CH126" s="51">
        <f t="shared" si="127"/>
        <v>8.5944864861869714</v>
      </c>
      <c r="CI126" s="51">
        <f t="shared" si="127"/>
        <v>7.7123143283724254</v>
      </c>
      <c r="CJ126" s="51">
        <f t="shared" si="127"/>
        <v>5.4861028423193101</v>
      </c>
      <c r="CK126" s="51">
        <f t="shared" si="127"/>
        <v>5.3138945444561836</v>
      </c>
      <c r="CL126" s="51">
        <f t="shared" si="127"/>
        <v>4.8598774199616059</v>
      </c>
      <c r="CM126" s="51">
        <f t="shared" si="127"/>
        <v>5.5884643354526693</v>
      </c>
      <c r="CN126" s="51">
        <f t="shared" si="127"/>
        <v>4.6053630152239471</v>
      </c>
      <c r="CO126" s="51">
        <f t="shared" si="127"/>
        <v>4.1428390310579672</v>
      </c>
      <c r="CP126" s="51">
        <f t="shared" si="127"/>
        <v>3.9376706483398243</v>
      </c>
      <c r="CQ126" s="51">
        <f t="shared" si="127"/>
        <v>4.8120174459357727</v>
      </c>
      <c r="CR126" s="52">
        <f t="shared" si="127"/>
        <v>4.5750702096582874</v>
      </c>
      <c r="CS126" s="52">
        <f t="shared" si="127"/>
        <v>4.7644126221570877</v>
      </c>
      <c r="CT126" s="52">
        <f t="shared" si="127"/>
        <v>4.8776041145412519</v>
      </c>
      <c r="CU126" s="52">
        <f t="shared" si="127"/>
        <v>5.5705630320034247</v>
      </c>
      <c r="CV126" s="52">
        <f t="shared" si="127"/>
        <v>5.0901276408000067</v>
      </c>
      <c r="CW126" s="52">
        <f t="shared" si="127"/>
        <v>5.2569865635962305</v>
      </c>
      <c r="CX126" s="52">
        <f>+CX119/((CX72+CW72)/2*1000)</f>
        <v>4.7876191015925791</v>
      </c>
      <c r="CY126" s="52">
        <f>+CY119/((CY72+CX72)/2*1000)</f>
        <v>5.5110455217456131</v>
      </c>
      <c r="CZ126" s="52">
        <f>+CZ119/((CZ72+CY72)/2*1000)</f>
        <v>5.2656447150974968</v>
      </c>
      <c r="DA126" s="385"/>
    </row>
    <row r="127" spans="1:105">
      <c r="A127" s="18" t="s">
        <v>179</v>
      </c>
      <c r="B127" s="226"/>
      <c r="C127" s="49" t="s">
        <v>49</v>
      </c>
      <c r="D127" s="49" t="s">
        <v>49</v>
      </c>
      <c r="E127" s="49" t="s">
        <v>49</v>
      </c>
      <c r="F127" s="49" t="s">
        <v>49</v>
      </c>
      <c r="G127" s="49" t="s">
        <v>49</v>
      </c>
      <c r="H127" s="49" t="s">
        <v>49</v>
      </c>
      <c r="I127" s="49" t="s">
        <v>49</v>
      </c>
      <c r="J127" s="49" t="s">
        <v>49</v>
      </c>
      <c r="K127" s="49" t="s">
        <v>49</v>
      </c>
      <c r="L127" s="49" t="s">
        <v>49</v>
      </c>
      <c r="M127" s="49" t="s">
        <v>49</v>
      </c>
      <c r="N127" s="49" t="s">
        <v>49</v>
      </c>
      <c r="O127" s="49" t="s">
        <v>49</v>
      </c>
      <c r="P127" s="49" t="s">
        <v>49</v>
      </c>
      <c r="Q127" s="49" t="s">
        <v>49</v>
      </c>
      <c r="R127" s="49" t="s">
        <v>49</v>
      </c>
      <c r="S127" s="49" t="s">
        <v>49</v>
      </c>
      <c r="T127" s="49" t="s">
        <v>49</v>
      </c>
      <c r="U127" s="49" t="s">
        <v>49</v>
      </c>
      <c r="V127" s="49" t="s">
        <v>49</v>
      </c>
      <c r="W127" s="49" t="s">
        <v>49</v>
      </c>
      <c r="X127" s="49" t="s">
        <v>49</v>
      </c>
      <c r="Y127" s="49" t="s">
        <v>49</v>
      </c>
      <c r="Z127" s="49" t="s">
        <v>49</v>
      </c>
      <c r="AA127" s="49" t="s">
        <v>49</v>
      </c>
      <c r="AB127" s="49" t="s">
        <v>49</v>
      </c>
      <c r="AC127" s="49" t="s">
        <v>49</v>
      </c>
      <c r="AD127" s="49" t="s">
        <v>49</v>
      </c>
      <c r="AE127" s="49" t="s">
        <v>49</v>
      </c>
      <c r="AF127" s="49" t="s">
        <v>49</v>
      </c>
      <c r="AG127" s="49" t="s">
        <v>49</v>
      </c>
      <c r="AH127" s="49" t="s">
        <v>49</v>
      </c>
      <c r="AI127" s="49" t="s">
        <v>49</v>
      </c>
      <c r="AJ127" s="49" t="s">
        <v>49</v>
      </c>
      <c r="AK127" s="49" t="s">
        <v>49</v>
      </c>
      <c r="AL127" s="49" t="s">
        <v>49</v>
      </c>
      <c r="AM127" s="49" t="s">
        <v>49</v>
      </c>
      <c r="AN127" s="49" t="s">
        <v>49</v>
      </c>
      <c r="AO127" s="49" t="s">
        <v>49</v>
      </c>
      <c r="AP127" s="49" t="s">
        <v>49</v>
      </c>
      <c r="AQ127" s="49" t="s">
        <v>49</v>
      </c>
      <c r="AR127" s="49" t="s">
        <v>49</v>
      </c>
      <c r="AS127" s="49" t="s">
        <v>49</v>
      </c>
      <c r="AT127" s="49" t="s">
        <v>49</v>
      </c>
      <c r="AU127" s="49" t="s">
        <v>49</v>
      </c>
      <c r="AV127" s="49" t="s">
        <v>49</v>
      </c>
      <c r="AW127" s="49" t="s">
        <v>49</v>
      </c>
      <c r="AX127" s="49" t="s">
        <v>49</v>
      </c>
      <c r="AY127" s="165">
        <f t="shared" ref="AY127:CD127" si="128">+AY10/AY121</f>
        <v>9.4374954076882405E-4</v>
      </c>
      <c r="AZ127" s="165">
        <f t="shared" si="128"/>
        <v>9.2343049586845398E-4</v>
      </c>
      <c r="BA127" s="165">
        <f t="shared" si="128"/>
        <v>9.2611600136730974E-4</v>
      </c>
      <c r="BB127" s="165">
        <f t="shared" si="128"/>
        <v>9.3128547152059038E-4</v>
      </c>
      <c r="BC127" s="165">
        <f t="shared" si="128"/>
        <v>9.0902503958867375E-4</v>
      </c>
      <c r="BD127" s="165">
        <f t="shared" si="128"/>
        <v>8.4769815403581918E-4</v>
      </c>
      <c r="BE127" s="165">
        <f t="shared" si="128"/>
        <v>9.4390821047663929E-4</v>
      </c>
      <c r="BF127" s="165">
        <f t="shared" si="128"/>
        <v>9.360922783208525E-4</v>
      </c>
      <c r="BG127" s="165">
        <f t="shared" si="128"/>
        <v>8.8172943449837536E-4</v>
      </c>
      <c r="BH127" s="165">
        <f t="shared" si="128"/>
        <v>8.5990467566831111E-4</v>
      </c>
      <c r="BI127" s="165">
        <f t="shared" si="128"/>
        <v>7.8038794218318857E-4</v>
      </c>
      <c r="BJ127" s="165">
        <f t="shared" si="128"/>
        <v>7.5439983288927523E-4</v>
      </c>
      <c r="BK127" s="165">
        <f t="shared" si="128"/>
        <v>8.6824200882149223E-4</v>
      </c>
      <c r="BL127" s="165">
        <f t="shared" si="128"/>
        <v>8.4451502483952855E-4</v>
      </c>
      <c r="BM127" s="165">
        <f t="shared" si="128"/>
        <v>9.0875548663505086E-4</v>
      </c>
      <c r="BN127" s="165">
        <f t="shared" si="128"/>
        <v>9.1117017644829455E-4</v>
      </c>
      <c r="BO127" s="165">
        <f t="shared" si="128"/>
        <v>9.4995016674283522E-4</v>
      </c>
      <c r="BP127" s="166">
        <f t="shared" si="128"/>
        <v>9.2348155959480233E-4</v>
      </c>
      <c r="BQ127" s="165">
        <f t="shared" si="128"/>
        <v>9.4007476318015021E-4</v>
      </c>
      <c r="BR127" s="165">
        <f t="shared" si="128"/>
        <v>1.0307662651937992E-3</v>
      </c>
      <c r="BS127" s="165">
        <f t="shared" si="128"/>
        <v>1.0004406921875039E-3</v>
      </c>
      <c r="BT127" s="165">
        <f t="shared" si="128"/>
        <v>9.3409796570331706E-4</v>
      </c>
      <c r="BU127" s="165">
        <f t="shared" si="128"/>
        <v>9.8595402704842149E-4</v>
      </c>
      <c r="BV127" s="169">
        <f t="shared" si="128"/>
        <v>9.8292794507882637E-4</v>
      </c>
      <c r="BW127" s="166">
        <f t="shared" si="128"/>
        <v>9.4062409432394756E-4</v>
      </c>
      <c r="BX127" s="166">
        <f t="shared" si="128"/>
        <v>1.0037031110236092E-3</v>
      </c>
      <c r="BY127" s="166">
        <f t="shared" si="128"/>
        <v>1.0659421406428746E-3</v>
      </c>
      <c r="BZ127" s="165">
        <f t="shared" si="128"/>
        <v>9.8056357248583591E-4</v>
      </c>
      <c r="CA127" s="165">
        <f t="shared" si="128"/>
        <v>1.0831242380396149E-3</v>
      </c>
      <c r="CB127" s="165">
        <f t="shared" si="128"/>
        <v>1.0771569068946814E-3</v>
      </c>
      <c r="CC127" s="165">
        <f t="shared" si="128"/>
        <v>1.1358265990156846E-3</v>
      </c>
      <c r="CD127" s="165">
        <f t="shared" si="128"/>
        <v>1.1291471091895236E-3</v>
      </c>
      <c r="CE127" s="165">
        <f t="shared" ref="CE127:CV127" si="129">+CE10/CE121</f>
        <v>1.2201044730129594E-3</v>
      </c>
      <c r="CF127" s="165">
        <f t="shared" si="129"/>
        <v>1.145438351121087E-3</v>
      </c>
      <c r="CG127" s="165">
        <f t="shared" si="129"/>
        <v>1.1114091497016801E-3</v>
      </c>
      <c r="CH127" s="165">
        <f t="shared" si="129"/>
        <v>1.0607731935096459E-3</v>
      </c>
      <c r="CI127" s="165">
        <f t="shared" si="129"/>
        <v>1.0430703715163133E-3</v>
      </c>
      <c r="CJ127" s="165">
        <f t="shared" si="129"/>
        <v>1.048563665460021E-3</v>
      </c>
      <c r="CK127" s="165">
        <f t="shared" si="129"/>
        <v>1.0808234778041121E-3</v>
      </c>
      <c r="CL127" s="165">
        <f t="shared" si="129"/>
        <v>9.8573556805703279E-4</v>
      </c>
      <c r="CM127" s="165">
        <f t="shared" si="129"/>
        <v>1.0452039703320241E-3</v>
      </c>
      <c r="CN127" s="165">
        <f t="shared" si="129"/>
        <v>1.1117639254110379E-3</v>
      </c>
      <c r="CO127" s="165">
        <f t="shared" si="129"/>
        <v>1.1170866453622638E-3</v>
      </c>
      <c r="CP127" s="165">
        <f t="shared" si="129"/>
        <v>1.0616390078715869E-3</v>
      </c>
      <c r="CQ127" s="165">
        <f t="shared" si="129"/>
        <v>1.1001519323841525E-3</v>
      </c>
      <c r="CR127" s="166">
        <f t="shared" si="129"/>
        <v>1.1199479478942221E-3</v>
      </c>
      <c r="CS127" s="166">
        <f t="shared" si="129"/>
        <v>1.1209306440898871E-3</v>
      </c>
      <c r="CT127" s="166">
        <f t="shared" si="129"/>
        <v>1.1808235875218223E-3</v>
      </c>
      <c r="CU127" s="166">
        <f t="shared" si="129"/>
        <v>1.1505268096349446E-3</v>
      </c>
      <c r="CV127" s="166">
        <f t="shared" si="129"/>
        <v>1.1358854294709869E-3</v>
      </c>
      <c r="CW127" s="166">
        <f t="shared" ref="CW127" si="130">+CW10/CW121</f>
        <v>1.1388437941301521E-3</v>
      </c>
      <c r="CX127" s="166">
        <f>+CX10/CX121</f>
        <v>1.1160985862134292E-3</v>
      </c>
      <c r="CY127" s="166">
        <f>+CY10/CY121</f>
        <v>1.0574025061750429E-3</v>
      </c>
      <c r="CZ127" s="166">
        <f>+CZ10/CZ121</f>
        <v>1.101318849881991E-3</v>
      </c>
      <c r="DA127" s="385"/>
    </row>
    <row r="128" spans="1:105">
      <c r="A128" s="23" t="s">
        <v>110</v>
      </c>
      <c r="B128" s="228"/>
      <c r="C128" s="52">
        <f t="shared" ref="C128:AH128" si="131">+C12/(C129)</f>
        <v>0.20468750000000002</v>
      </c>
      <c r="D128" s="52">
        <f t="shared" si="131"/>
        <v>0.14237288135593218</v>
      </c>
      <c r="E128" s="52">
        <f t="shared" si="131"/>
        <v>0.11692307692307694</v>
      </c>
      <c r="F128" s="52">
        <f t="shared" si="131"/>
        <v>0.36612903225806448</v>
      </c>
      <c r="G128" s="52">
        <f t="shared" si="131"/>
        <v>0.28225806451612906</v>
      </c>
      <c r="H128" s="52">
        <f t="shared" si="131"/>
        <v>0.20333333333333331</v>
      </c>
      <c r="I128" s="52">
        <f t="shared" si="131"/>
        <v>0.22878787878787882</v>
      </c>
      <c r="J128" s="52">
        <f t="shared" si="131"/>
        <v>0.40322580645161288</v>
      </c>
      <c r="K128" s="52">
        <f t="shared" si="131"/>
        <v>0.2661290322580645</v>
      </c>
      <c r="L128" s="52">
        <f t="shared" si="131"/>
        <v>0.29661016949152541</v>
      </c>
      <c r="M128" s="52">
        <f t="shared" si="131"/>
        <v>0.40151515151515149</v>
      </c>
      <c r="N128" s="52">
        <f t="shared" si="131"/>
        <v>0.45967741935483869</v>
      </c>
      <c r="O128" s="52">
        <f t="shared" si="131"/>
        <v>0.73809523809523814</v>
      </c>
      <c r="P128" s="52">
        <f t="shared" si="131"/>
        <v>0.44666666666666666</v>
      </c>
      <c r="Q128" s="52">
        <f t="shared" si="131"/>
        <v>0.31363636363636366</v>
      </c>
      <c r="R128" s="52">
        <f t="shared" si="131"/>
        <v>0.45468750000000002</v>
      </c>
      <c r="S128" s="52">
        <f t="shared" si="131"/>
        <v>0.52950819672131144</v>
      </c>
      <c r="T128" s="52">
        <f t="shared" si="131"/>
        <v>0.55806451612903218</v>
      </c>
      <c r="U128" s="52">
        <f t="shared" si="131"/>
        <v>0.62878787878787878</v>
      </c>
      <c r="V128" s="52">
        <f t="shared" si="131"/>
        <v>0.71562500000000007</v>
      </c>
      <c r="W128" s="52">
        <f t="shared" si="131"/>
        <v>1.096875</v>
      </c>
      <c r="X128" s="52">
        <f t="shared" si="131"/>
        <v>1.1355932203389831</v>
      </c>
      <c r="Y128" s="52">
        <f t="shared" si="131"/>
        <v>0.66923076923076918</v>
      </c>
      <c r="Z128" s="52">
        <f t="shared" si="131"/>
        <v>0.95161290322580661</v>
      </c>
      <c r="AA128" s="52">
        <f t="shared" si="131"/>
        <v>1.1140625</v>
      </c>
      <c r="AB128" s="52">
        <f t="shared" si="131"/>
        <v>0.94666666666666666</v>
      </c>
      <c r="AC128" s="52">
        <f t="shared" si="131"/>
        <v>0.93100000000000016</v>
      </c>
      <c r="AD128" s="52">
        <f t="shared" si="131"/>
        <v>1.0806451612903225</v>
      </c>
      <c r="AE128" s="52">
        <f t="shared" si="131"/>
        <v>1.0408130081300815</v>
      </c>
      <c r="AF128" s="52">
        <f t="shared" si="131"/>
        <v>0.81170731707317079</v>
      </c>
      <c r="AG128" s="52">
        <f t="shared" si="131"/>
        <v>0.80909090909090919</v>
      </c>
      <c r="AH128" s="52">
        <f t="shared" si="131"/>
        <v>1.0081300813008129</v>
      </c>
      <c r="AI128" s="52">
        <f t="shared" ref="AI128:BN128" si="132">+AI12/(AI129)</f>
        <v>0.94908943089430908</v>
      </c>
      <c r="AJ128" s="52">
        <f t="shared" si="132"/>
        <v>1.4017094017094016</v>
      </c>
      <c r="AK128" s="52">
        <f t="shared" si="132"/>
        <v>1.1666666666666667</v>
      </c>
      <c r="AL128" s="52">
        <f t="shared" si="132"/>
        <v>1.32</v>
      </c>
      <c r="AM128" s="52">
        <f t="shared" si="132"/>
        <v>1.4146341463414633</v>
      </c>
      <c r="AN128" s="52">
        <f t="shared" si="132"/>
        <v>1.4621848739495797</v>
      </c>
      <c r="AO128" s="52">
        <f t="shared" si="132"/>
        <v>1.0606060606060606</v>
      </c>
      <c r="AP128" s="52">
        <f t="shared" si="132"/>
        <v>1.3370078740157478</v>
      </c>
      <c r="AQ128" s="52">
        <f t="shared" si="132"/>
        <v>1.4</v>
      </c>
      <c r="AR128" s="52">
        <f t="shared" si="132"/>
        <v>1.0847457627118644</v>
      </c>
      <c r="AS128" s="52">
        <f t="shared" si="132"/>
        <v>1.3181818181818181</v>
      </c>
      <c r="AT128" s="52">
        <f t="shared" si="132"/>
        <v>1.0551181102362204</v>
      </c>
      <c r="AU128" s="52">
        <f t="shared" si="132"/>
        <v>1.1023622047244095</v>
      </c>
      <c r="AV128" s="52">
        <f t="shared" si="132"/>
        <v>0.92173913043478262</v>
      </c>
      <c r="AW128" s="52">
        <f t="shared" si="132"/>
        <v>0.72307692307692306</v>
      </c>
      <c r="AX128" s="52">
        <f t="shared" si="132"/>
        <v>0.74796747967479671</v>
      </c>
      <c r="AY128" s="52">
        <f t="shared" si="132"/>
        <v>1.0406504065040652</v>
      </c>
      <c r="AZ128" s="52">
        <f t="shared" si="132"/>
        <v>0.86440677966101698</v>
      </c>
      <c r="BA128" s="52">
        <f t="shared" si="132"/>
        <v>0.95454545454545459</v>
      </c>
      <c r="BB128" s="52">
        <f t="shared" si="132"/>
        <v>1.089430894308943</v>
      </c>
      <c r="BC128" s="52">
        <f t="shared" si="132"/>
        <v>1.2483870967741937</v>
      </c>
      <c r="BD128" s="52">
        <f t="shared" si="132"/>
        <v>1.0573913043478262</v>
      </c>
      <c r="BE128" s="52">
        <f t="shared" si="132"/>
        <v>1.009090909090909</v>
      </c>
      <c r="BF128" s="52">
        <f t="shared" si="132"/>
        <v>1.3154471544715445</v>
      </c>
      <c r="BG128" s="52">
        <f t="shared" si="132"/>
        <v>1.8373983739837398</v>
      </c>
      <c r="BH128" s="52">
        <f t="shared" si="132"/>
        <v>1.8461538461538463</v>
      </c>
      <c r="BI128" s="52">
        <f t="shared" si="132"/>
        <v>1.7045454545454546</v>
      </c>
      <c r="BJ128" s="52">
        <f t="shared" si="132"/>
        <v>2.3318240000000001</v>
      </c>
      <c r="BK128" s="51">
        <f t="shared" si="132"/>
        <v>2.0866666666666664</v>
      </c>
      <c r="BL128" s="51">
        <f t="shared" si="132"/>
        <v>1.7821138211382113</v>
      </c>
      <c r="BM128" s="51">
        <f t="shared" si="132"/>
        <v>1.7121212121212124</v>
      </c>
      <c r="BN128" s="51">
        <f t="shared" si="132"/>
        <v>1.91496062992126</v>
      </c>
      <c r="BO128" s="51">
        <f t="shared" ref="BO128:CT128" si="133">+BO12/(BO129)</f>
        <v>1.9165354330708664</v>
      </c>
      <c r="BP128" s="51">
        <f t="shared" si="133"/>
        <v>1.7286206896551723</v>
      </c>
      <c r="BQ128" s="51">
        <f t="shared" si="133"/>
        <v>1.6256923076923078</v>
      </c>
      <c r="BR128" s="51">
        <f t="shared" si="133"/>
        <v>1.9494079999999998</v>
      </c>
      <c r="BS128" s="51">
        <f t="shared" si="133"/>
        <v>1.9618064516129032</v>
      </c>
      <c r="BT128" s="51">
        <f t="shared" si="133"/>
        <v>1.5523898305084747</v>
      </c>
      <c r="BU128" s="51">
        <f t="shared" si="133"/>
        <v>1.7074615384615381</v>
      </c>
      <c r="BV128" s="170">
        <f t="shared" si="133"/>
        <v>1.8056047482926827</v>
      </c>
      <c r="BW128" s="51">
        <f t="shared" si="133"/>
        <v>1.7826565031746018</v>
      </c>
      <c r="BX128" s="51">
        <f t="shared" si="133"/>
        <v>1.8232440453913044</v>
      </c>
      <c r="BY128" s="51">
        <f t="shared" si="133"/>
        <v>1.904355996969697</v>
      </c>
      <c r="BZ128" s="51">
        <f t="shared" si="133"/>
        <v>2.0007596479674796</v>
      </c>
      <c r="CA128" s="51">
        <f t="shared" si="133"/>
        <v>4.2516224653798158</v>
      </c>
      <c r="CB128" s="51">
        <f t="shared" si="133"/>
        <v>4.4455544000579605</v>
      </c>
      <c r="CC128" s="51">
        <f t="shared" si="133"/>
        <v>4.2833407212635146</v>
      </c>
      <c r="CD128" s="51">
        <f t="shared" si="133"/>
        <v>4.662815231108608</v>
      </c>
      <c r="CE128" s="51">
        <f t="shared" si="133"/>
        <v>7.1325743651311218</v>
      </c>
      <c r="CF128" s="51">
        <f t="shared" si="133"/>
        <v>5.608553293221715</v>
      </c>
      <c r="CG128" s="51">
        <f t="shared" si="133"/>
        <v>4.9959567684347421</v>
      </c>
      <c r="CH128" s="51">
        <f t="shared" si="133"/>
        <v>5.5729657393866461</v>
      </c>
      <c r="CI128" s="51">
        <f t="shared" si="133"/>
        <v>5.2543260156800109</v>
      </c>
      <c r="CJ128" s="51">
        <f t="shared" si="133"/>
        <v>3.6497190361017013</v>
      </c>
      <c r="CK128" s="51">
        <f t="shared" si="133"/>
        <v>3.2776951653030366</v>
      </c>
      <c r="CL128" s="51">
        <f t="shared" si="133"/>
        <v>3.0839910803149588</v>
      </c>
      <c r="CM128" s="51">
        <f t="shared" si="133"/>
        <v>3.6021807237795311</v>
      </c>
      <c r="CN128" s="51">
        <f t="shared" si="133"/>
        <v>2.9689238636206898</v>
      </c>
      <c r="CO128" s="51">
        <f t="shared" si="133"/>
        <v>2.4854920275384629</v>
      </c>
      <c r="CP128" s="51">
        <f t="shared" si="133"/>
        <v>2.5839068646399999</v>
      </c>
      <c r="CQ128" s="51">
        <f t="shared" si="133"/>
        <v>3.4946427570967775</v>
      </c>
      <c r="CR128" s="52">
        <f t="shared" si="133"/>
        <v>3.5868909659322914</v>
      </c>
      <c r="CS128" s="52">
        <f t="shared" si="133"/>
        <v>3.4358208709090898</v>
      </c>
      <c r="CT128" s="52">
        <f t="shared" si="133"/>
        <v>4.1692080017886175</v>
      </c>
      <c r="CU128" s="52">
        <f t="shared" ref="CU128:CV128" si="134">+CU12/(CU129)</f>
        <v>5.2021030812903204</v>
      </c>
      <c r="CV128" s="52">
        <f t="shared" si="134"/>
        <v>4.8245116170434779</v>
      </c>
      <c r="CW128" s="52">
        <f t="shared" ref="CW128:CX128" si="135">+CW12/(CW129)</f>
        <v>4.6501310675757663</v>
      </c>
      <c r="CX128" s="52">
        <f t="shared" si="135"/>
        <v>4.7770234352845549</v>
      </c>
      <c r="CY128" s="52">
        <f t="shared" ref="CY128:CZ128" si="136">+CY12/(CY129)</f>
        <v>5.7604007943089401</v>
      </c>
      <c r="CZ128" s="52">
        <f t="shared" si="136"/>
        <v>5.9734342300854824</v>
      </c>
      <c r="DA128" s="385"/>
    </row>
    <row r="129" spans="1:105">
      <c r="A129" s="23" t="s">
        <v>31</v>
      </c>
      <c r="B129" s="228"/>
      <c r="C129" s="52">
        <v>64</v>
      </c>
      <c r="D129" s="52">
        <v>59</v>
      </c>
      <c r="E129" s="52">
        <v>65</v>
      </c>
      <c r="F129" s="52">
        <v>62</v>
      </c>
      <c r="G129" s="52">
        <v>62</v>
      </c>
      <c r="H129" s="52">
        <v>60</v>
      </c>
      <c r="I129" s="52">
        <v>66</v>
      </c>
      <c r="J129" s="52">
        <v>62</v>
      </c>
      <c r="K129" s="52">
        <v>62</v>
      </c>
      <c r="L129" s="52">
        <v>59</v>
      </c>
      <c r="M129" s="52">
        <v>66</v>
      </c>
      <c r="N129" s="52">
        <v>62</v>
      </c>
      <c r="O129" s="52">
        <v>63</v>
      </c>
      <c r="P129" s="52">
        <v>60</v>
      </c>
      <c r="Q129" s="52">
        <v>66</v>
      </c>
      <c r="R129" s="52">
        <v>64</v>
      </c>
      <c r="S129" s="52">
        <v>61</v>
      </c>
      <c r="T129" s="52">
        <v>62</v>
      </c>
      <c r="U129" s="52">
        <v>66</v>
      </c>
      <c r="V129" s="52">
        <v>64</v>
      </c>
      <c r="W129" s="52">
        <v>64</v>
      </c>
      <c r="X129" s="52">
        <v>59</v>
      </c>
      <c r="Y129" s="52">
        <v>65</v>
      </c>
      <c r="Z129" s="52">
        <v>62</v>
      </c>
      <c r="AA129" s="52">
        <v>64</v>
      </c>
      <c r="AB129" s="52">
        <v>60</v>
      </c>
      <c r="AC129" s="52">
        <v>65</v>
      </c>
      <c r="AD129" s="52">
        <v>62</v>
      </c>
      <c r="AE129" s="52">
        <v>61.5</v>
      </c>
      <c r="AF129" s="52">
        <v>61.5</v>
      </c>
      <c r="AG129" s="52">
        <v>66</v>
      </c>
      <c r="AH129" s="52">
        <v>61.5</v>
      </c>
      <c r="AI129" s="52">
        <v>61.5</v>
      </c>
      <c r="AJ129" s="52">
        <v>58.5</v>
      </c>
      <c r="AK129" s="52">
        <v>66</v>
      </c>
      <c r="AL129" s="52">
        <v>62.5</v>
      </c>
      <c r="AM129" s="52">
        <v>61.5</v>
      </c>
      <c r="AN129" s="52">
        <v>59.5</v>
      </c>
      <c r="AO129" s="52">
        <v>66</v>
      </c>
      <c r="AP129" s="52">
        <v>63.5</v>
      </c>
      <c r="AQ129" s="52">
        <v>62.5</v>
      </c>
      <c r="AR129" s="52">
        <v>59</v>
      </c>
      <c r="AS129" s="52">
        <v>66</v>
      </c>
      <c r="AT129" s="52">
        <v>63.5</v>
      </c>
      <c r="AU129" s="52">
        <v>63.5</v>
      </c>
      <c r="AV129" s="52">
        <v>57.5</v>
      </c>
      <c r="AW129" s="52">
        <v>65</v>
      </c>
      <c r="AX129" s="52">
        <v>61.5</v>
      </c>
      <c r="AY129" s="52">
        <v>61.5</v>
      </c>
      <c r="AZ129" s="52">
        <v>59</v>
      </c>
      <c r="BA129" s="52">
        <v>66</v>
      </c>
      <c r="BB129" s="52">
        <v>61.5</v>
      </c>
      <c r="BC129" s="52">
        <v>62</v>
      </c>
      <c r="BD129" s="52">
        <v>57.5</v>
      </c>
      <c r="BE129" s="52">
        <v>66</v>
      </c>
      <c r="BF129" s="52">
        <v>61.5</v>
      </c>
      <c r="BG129" s="52">
        <v>61.5</v>
      </c>
      <c r="BH129" s="52">
        <v>58.5</v>
      </c>
      <c r="BI129" s="52">
        <v>66</v>
      </c>
      <c r="BJ129" s="52">
        <v>62.5</v>
      </c>
      <c r="BK129" s="51">
        <v>60</v>
      </c>
      <c r="BL129" s="51">
        <v>61.5</v>
      </c>
      <c r="BM129" s="51">
        <v>66</v>
      </c>
      <c r="BN129" s="51">
        <v>63.5</v>
      </c>
      <c r="BO129" s="51">
        <v>63.5</v>
      </c>
      <c r="BP129" s="51">
        <v>58</v>
      </c>
      <c r="BQ129" s="51">
        <v>65</v>
      </c>
      <c r="BR129" s="51">
        <v>62.5</v>
      </c>
      <c r="BS129" s="51">
        <v>62</v>
      </c>
      <c r="BT129" s="51">
        <v>59</v>
      </c>
      <c r="BU129" s="51">
        <v>65</v>
      </c>
      <c r="BV129" s="170">
        <v>61.5</v>
      </c>
      <c r="BW129" s="51">
        <v>63</v>
      </c>
      <c r="BX129" s="51">
        <v>57.5</v>
      </c>
      <c r="BY129" s="51">
        <v>66</v>
      </c>
      <c r="BZ129" s="51">
        <v>61.5</v>
      </c>
      <c r="CA129" s="51">
        <v>63</v>
      </c>
      <c r="CB129" s="51">
        <v>58.5</v>
      </c>
      <c r="CC129" s="51">
        <v>66</v>
      </c>
      <c r="CD129" s="51">
        <v>62.5</v>
      </c>
      <c r="CE129" s="51">
        <v>61.5</v>
      </c>
      <c r="CF129" s="51">
        <v>59.5</v>
      </c>
      <c r="CG129" s="51">
        <v>66</v>
      </c>
      <c r="CH129" s="51">
        <v>63.5</v>
      </c>
      <c r="CI129" s="51">
        <v>62.5</v>
      </c>
      <c r="CJ129" s="51">
        <v>59</v>
      </c>
      <c r="CK129" s="51">
        <v>66</v>
      </c>
      <c r="CL129" s="51">
        <v>63.5</v>
      </c>
      <c r="CM129" s="51">
        <v>63.5</v>
      </c>
      <c r="CN129" s="51">
        <v>58</v>
      </c>
      <c r="CO129" s="51">
        <v>65</v>
      </c>
      <c r="CP129" s="51">
        <v>62.5</v>
      </c>
      <c r="CQ129" s="51">
        <v>62</v>
      </c>
      <c r="CR129" s="52">
        <v>59</v>
      </c>
      <c r="CS129" s="52">
        <v>66</v>
      </c>
      <c r="CT129" s="52">
        <v>61.5</v>
      </c>
      <c r="CU129" s="52">
        <v>62</v>
      </c>
      <c r="CV129" s="52">
        <v>57.5</v>
      </c>
      <c r="CW129" s="52">
        <v>66</v>
      </c>
      <c r="CX129" s="52">
        <v>61.5</v>
      </c>
      <c r="CY129" s="52">
        <v>61.5</v>
      </c>
      <c r="CZ129" s="52">
        <v>58.5</v>
      </c>
      <c r="DA129" s="385"/>
    </row>
    <row r="130" spans="1:105">
      <c r="A130" s="6"/>
      <c r="C130" s="147"/>
      <c r="D130" s="147"/>
      <c r="E130" s="147"/>
      <c r="F130" s="147"/>
      <c r="G130" s="147"/>
      <c r="H130" s="147"/>
      <c r="I130" s="147"/>
      <c r="J130" s="147"/>
      <c r="K130" s="147"/>
      <c r="L130" s="147"/>
      <c r="M130" s="147"/>
      <c r="N130" s="147"/>
      <c r="O130" s="147"/>
      <c r="P130" s="147"/>
      <c r="Q130" s="147"/>
      <c r="R130" s="147"/>
      <c r="S130" s="147"/>
      <c r="T130" s="147"/>
      <c r="U130" s="147"/>
      <c r="V130" s="147"/>
      <c r="W130" s="147"/>
      <c r="X130" s="147"/>
      <c r="Y130" s="147"/>
      <c r="Z130" s="147"/>
      <c r="AA130" s="147"/>
      <c r="AB130" s="147"/>
      <c r="AC130" s="267"/>
      <c r="AD130" s="267"/>
      <c r="AE130" s="267"/>
      <c r="AF130" s="267"/>
      <c r="AG130" s="267"/>
      <c r="AH130" s="267"/>
      <c r="AI130" s="267"/>
      <c r="AJ130" s="147"/>
      <c r="AK130" s="269"/>
      <c r="AL130" s="147"/>
      <c r="AM130" s="267"/>
      <c r="AN130" s="147"/>
      <c r="AO130" s="147"/>
      <c r="AP130" s="147"/>
      <c r="AQ130" s="147"/>
      <c r="AR130" s="147"/>
      <c r="AS130" s="269"/>
      <c r="AT130" s="267"/>
      <c r="AU130" s="267"/>
      <c r="AV130" s="147"/>
      <c r="AW130" s="147"/>
      <c r="AX130" s="147"/>
      <c r="AY130" s="147"/>
      <c r="AZ130" s="147"/>
      <c r="BA130" s="147"/>
      <c r="BB130" s="147"/>
      <c r="BC130" s="147"/>
      <c r="BD130" s="147"/>
      <c r="BE130" s="147"/>
      <c r="BF130" s="147"/>
      <c r="BG130" s="147"/>
      <c r="BH130" s="147"/>
      <c r="BI130" s="15"/>
      <c r="BJ130" s="147"/>
      <c r="BK130" s="147"/>
      <c r="BL130" s="147"/>
      <c r="BM130" s="147"/>
      <c r="BN130" s="147"/>
      <c r="BO130" s="147"/>
      <c r="BP130" s="269"/>
      <c r="BQ130" s="147"/>
      <c r="BR130" s="269"/>
      <c r="BS130" s="147"/>
      <c r="BT130" s="147"/>
      <c r="BU130" s="147"/>
      <c r="BV130" s="147"/>
      <c r="BW130" s="267"/>
      <c r="BX130" s="267"/>
      <c r="BY130" s="267"/>
      <c r="BZ130" s="147"/>
      <c r="CA130" s="147"/>
      <c r="CB130" s="147"/>
      <c r="CC130" s="147"/>
      <c r="CD130" s="147"/>
      <c r="CE130" s="147"/>
      <c r="CF130" s="147"/>
      <c r="CG130" s="147"/>
      <c r="CH130" s="147"/>
      <c r="CI130" s="147"/>
      <c r="CJ130" s="147"/>
      <c r="CK130" s="147"/>
      <c r="CL130" s="147"/>
      <c r="CM130" s="147"/>
      <c r="CN130" s="147"/>
      <c r="CO130" s="147"/>
      <c r="CP130" s="147"/>
      <c r="CQ130" s="147"/>
      <c r="CR130" s="267"/>
      <c r="CS130" s="267"/>
      <c r="CT130" s="267"/>
      <c r="CU130" s="267"/>
      <c r="CV130" s="267"/>
      <c r="CW130" s="267"/>
      <c r="CX130" s="267"/>
      <c r="CY130" s="267"/>
      <c r="DA130" s="385"/>
    </row>
    <row r="131" spans="1:105">
      <c r="A131" s="134" t="s">
        <v>130</v>
      </c>
      <c r="B131" s="249"/>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5"/>
      <c r="AD131" s="15"/>
      <c r="AE131" s="15"/>
      <c r="AF131" s="15"/>
      <c r="AG131" s="15"/>
      <c r="AH131" s="15"/>
      <c r="AI131" s="15"/>
      <c r="AJ131" s="14"/>
      <c r="AK131" s="4"/>
      <c r="AL131" s="14"/>
      <c r="AM131" s="15"/>
      <c r="AN131" s="14"/>
      <c r="AO131" s="14"/>
      <c r="AP131" s="14"/>
      <c r="AQ131" s="14"/>
      <c r="AR131" s="14"/>
      <c r="AS131" s="4"/>
      <c r="AT131" s="15"/>
      <c r="AU131" s="15"/>
      <c r="AV131" s="14"/>
      <c r="AW131" s="14"/>
      <c r="AX131" s="14"/>
      <c r="AY131" s="14"/>
      <c r="AZ131" s="14"/>
      <c r="BA131" s="14"/>
      <c r="BB131" s="14"/>
      <c r="BC131" s="14"/>
      <c r="BD131" s="14"/>
      <c r="BE131" s="14"/>
      <c r="BF131" s="14"/>
      <c r="BG131" s="14"/>
      <c r="BH131" s="14"/>
      <c r="BI131" s="15"/>
      <c r="BJ131" s="14"/>
      <c r="BK131" s="14"/>
      <c r="BL131" s="14"/>
      <c r="BM131" s="14"/>
      <c r="BN131" s="14"/>
      <c r="BO131" s="14"/>
      <c r="BP131" s="4"/>
      <c r="BQ131" s="14"/>
      <c r="BR131" s="4"/>
      <c r="BS131" s="14"/>
      <c r="BT131" s="14"/>
      <c r="BU131" s="14"/>
      <c r="BV131" s="14"/>
      <c r="BW131" s="15"/>
      <c r="BX131" s="15"/>
      <c r="BY131" s="15"/>
      <c r="BZ131" s="14"/>
      <c r="CA131" s="14"/>
      <c r="CB131" s="14"/>
      <c r="CC131" s="14"/>
      <c r="CD131" s="14"/>
      <c r="CE131" s="14"/>
      <c r="CF131" s="14"/>
      <c r="CG131" s="14"/>
      <c r="CH131" s="14"/>
      <c r="CI131" s="14"/>
      <c r="CJ131" s="14"/>
      <c r="CK131" s="14"/>
      <c r="CL131" s="14"/>
      <c r="CM131" s="14"/>
      <c r="CN131" s="14"/>
      <c r="CO131" s="14"/>
      <c r="CP131" s="14"/>
      <c r="CQ131" s="14"/>
      <c r="CR131" s="15"/>
      <c r="CS131" s="15"/>
      <c r="CT131" s="15"/>
      <c r="CU131" s="15"/>
      <c r="CV131" s="15"/>
      <c r="CW131" s="15"/>
      <c r="CX131" s="15"/>
      <c r="CY131" s="15"/>
      <c r="DA131" s="385"/>
    </row>
    <row r="132" spans="1:105">
      <c r="A132" s="23" t="s">
        <v>171</v>
      </c>
      <c r="B132" s="228"/>
      <c r="C132" s="308">
        <f t="shared" ref="C132:AH132" si="137">(C31*4)/((B92+C92)/2)</f>
        <v>1.3453962223018111E-2</v>
      </c>
      <c r="D132" s="308">
        <f t="shared" si="137"/>
        <v>1.1294310918689519E-2</v>
      </c>
      <c r="E132" s="308">
        <f t="shared" si="137"/>
        <v>1.167133835399007E-2</v>
      </c>
      <c r="F132" s="308">
        <f t="shared" si="137"/>
        <v>1.604704702423013E-2</v>
      </c>
      <c r="G132" s="308">
        <f t="shared" si="137"/>
        <v>1.3541856647820536E-2</v>
      </c>
      <c r="H132" s="308">
        <f t="shared" si="137"/>
        <v>1.249135189687018E-2</v>
      </c>
      <c r="I132" s="308">
        <f t="shared" si="137"/>
        <v>1.9809286422931543E-2</v>
      </c>
      <c r="J132" s="308">
        <f t="shared" si="137"/>
        <v>2.5052397978054496E-2</v>
      </c>
      <c r="K132" s="308">
        <f t="shared" si="137"/>
        <v>1.740815405446066E-2</v>
      </c>
      <c r="L132" s="308">
        <f t="shared" si="137"/>
        <v>1.8511364421416234E-2</v>
      </c>
      <c r="M132" s="308">
        <f t="shared" si="137"/>
        <v>1.8708209829737362E-2</v>
      </c>
      <c r="N132" s="308">
        <f t="shared" si="137"/>
        <v>1.7708079955357781E-2</v>
      </c>
      <c r="O132" s="308">
        <f t="shared" si="137"/>
        <v>2.0064186378224172E-2</v>
      </c>
      <c r="P132" s="308">
        <f t="shared" si="137"/>
        <v>1.3255035472422835E-2</v>
      </c>
      <c r="Q132" s="308">
        <f t="shared" si="137"/>
        <v>1.0544873366213342E-2</v>
      </c>
      <c r="R132" s="308">
        <f t="shared" si="137"/>
        <v>1.3393658514201807E-2</v>
      </c>
      <c r="S132" s="308">
        <f t="shared" si="137"/>
        <v>1.297409182690897E-2</v>
      </c>
      <c r="T132" s="308">
        <f t="shared" si="137"/>
        <v>1.2181948884373838E-2</v>
      </c>
      <c r="U132" s="308">
        <f t="shared" si="137"/>
        <v>1.1712985255331841E-2</v>
      </c>
      <c r="V132" s="308">
        <f t="shared" si="137"/>
        <v>1.1243625612970508E-2</v>
      </c>
      <c r="W132" s="308">
        <f t="shared" si="137"/>
        <v>1.3979738155937211E-2</v>
      </c>
      <c r="X132" s="308">
        <f t="shared" si="137"/>
        <v>1.3253498296337953E-2</v>
      </c>
      <c r="Y132" s="308">
        <f t="shared" si="137"/>
        <v>9.11391871917616E-3</v>
      </c>
      <c r="Z132" s="308">
        <f t="shared" si="137"/>
        <v>1.1110515572482497E-2</v>
      </c>
      <c r="AA132" s="308">
        <f t="shared" si="137"/>
        <v>1.1474322150126445E-2</v>
      </c>
      <c r="AB132" s="308">
        <f t="shared" si="137"/>
        <v>1.1003227891524574E-2</v>
      </c>
      <c r="AC132" s="309">
        <f t="shared" si="137"/>
        <v>1.0080343477916654E-2</v>
      </c>
      <c r="AD132" s="309">
        <f t="shared" si="137"/>
        <v>1.2024362940934988E-2</v>
      </c>
      <c r="AE132" s="309">
        <f t="shared" si="137"/>
        <v>1.147135832746164E-2</v>
      </c>
      <c r="AF132" s="309">
        <f t="shared" si="137"/>
        <v>1.1164177228809366E-2</v>
      </c>
      <c r="AG132" s="309">
        <f t="shared" si="137"/>
        <v>1.076797627275247E-2</v>
      </c>
      <c r="AH132" s="309">
        <f t="shared" si="137"/>
        <v>1.2925637621622899E-2</v>
      </c>
      <c r="AI132" s="309">
        <f t="shared" ref="AI132:BN132" si="138">(AI31*4)/((AH92+AI92)/2)</f>
        <v>1.1490857340134606E-2</v>
      </c>
      <c r="AJ132" s="308">
        <f t="shared" si="138"/>
        <v>1.1933487883728049E-2</v>
      </c>
      <c r="AK132" s="310">
        <f t="shared" si="138"/>
        <v>9.4668179902015776E-3</v>
      </c>
      <c r="AL132" s="308">
        <f t="shared" si="138"/>
        <v>9.3624373982116992E-3</v>
      </c>
      <c r="AM132" s="309">
        <f t="shared" si="138"/>
        <v>8.7672650444830906E-3</v>
      </c>
      <c r="AN132" s="308">
        <f t="shared" si="138"/>
        <v>8.6095437997493474E-3</v>
      </c>
      <c r="AO132" s="308">
        <f t="shared" si="138"/>
        <v>7.2003290461940903E-3</v>
      </c>
      <c r="AP132" s="308">
        <f t="shared" si="138"/>
        <v>8.0367556989561287E-3</v>
      </c>
      <c r="AQ132" s="308">
        <f t="shared" si="138"/>
        <v>8.1539210469710518E-3</v>
      </c>
      <c r="AR132" s="308">
        <f t="shared" si="138"/>
        <v>7.5434035826597926E-3</v>
      </c>
      <c r="AS132" s="310">
        <f t="shared" si="138"/>
        <v>8.871002018164471E-3</v>
      </c>
      <c r="AT132" s="309">
        <f t="shared" si="138"/>
        <v>8.2341325335467518E-3</v>
      </c>
      <c r="AU132" s="309">
        <f t="shared" si="138"/>
        <v>7.9512333567788359E-3</v>
      </c>
      <c r="AV132" s="308">
        <f t="shared" si="138"/>
        <v>6.6475149784993321E-3</v>
      </c>
      <c r="AW132" s="308">
        <f t="shared" si="138"/>
        <v>5.8851302707835056E-3</v>
      </c>
      <c r="AX132" s="308">
        <f t="shared" si="138"/>
        <v>5.9247577160891993E-3</v>
      </c>
      <c r="AY132" s="308">
        <f t="shared" si="138"/>
        <v>6.2701569775607431E-3</v>
      </c>
      <c r="AZ132" s="308">
        <f t="shared" si="138"/>
        <v>5.4658500371195249E-3</v>
      </c>
      <c r="BA132" s="308">
        <f t="shared" si="138"/>
        <v>5.6322790982590385E-3</v>
      </c>
      <c r="BB132" s="308">
        <f t="shared" si="138"/>
        <v>5.6360696554279372E-3</v>
      </c>
      <c r="BC132" s="308">
        <f t="shared" si="138"/>
        <v>5.5657370623516077E-3</v>
      </c>
      <c r="BD132" s="308">
        <f t="shared" si="138"/>
        <v>4.921728621984079E-3</v>
      </c>
      <c r="BE132" s="308">
        <f t="shared" si="138"/>
        <v>4.7376625147471556E-3</v>
      </c>
      <c r="BF132" s="308">
        <f t="shared" si="138"/>
        <v>5.2645350273663261E-3</v>
      </c>
      <c r="BG132" s="308">
        <f t="shared" si="138"/>
        <v>5.4651937748429894E-3</v>
      </c>
      <c r="BH132" s="308">
        <f t="shared" si="138"/>
        <v>5.1627996055283211E-3</v>
      </c>
      <c r="BI132" s="309">
        <f t="shared" si="138"/>
        <v>4.570203266521241E-3</v>
      </c>
      <c r="BJ132" s="308">
        <f t="shared" si="138"/>
        <v>5.3459103427731603E-3</v>
      </c>
      <c r="BK132" s="308">
        <f t="shared" si="138"/>
        <v>4.5525004824954326E-3</v>
      </c>
      <c r="BL132" s="308">
        <f t="shared" si="138"/>
        <v>4.3963219225599736E-3</v>
      </c>
      <c r="BM132" s="308">
        <f t="shared" si="138"/>
        <v>4.0099838080896299E-3</v>
      </c>
      <c r="BN132" s="308">
        <f t="shared" si="138"/>
        <v>4.1773886280514439E-3</v>
      </c>
      <c r="BO132" s="308">
        <f t="shared" ref="BO132:CX132" si="139">(BO31*4)/((BN92+BO92)/2)</f>
        <v>3.9581916359790947E-3</v>
      </c>
      <c r="BP132" s="310">
        <f t="shared" si="139"/>
        <v>3.5563355530394574E-3</v>
      </c>
      <c r="BQ132" s="308">
        <f t="shared" si="139"/>
        <v>3.2891887158144769E-3</v>
      </c>
      <c r="BR132" s="310">
        <f t="shared" si="139"/>
        <v>3.841646290545554E-3</v>
      </c>
      <c r="BS132" s="308">
        <f t="shared" si="139"/>
        <v>3.7968918351436592E-3</v>
      </c>
      <c r="BT132" s="308">
        <f t="shared" si="139"/>
        <v>3.2716575869661535E-3</v>
      </c>
      <c r="BU132" s="308">
        <f t="shared" si="139"/>
        <v>3.3484326911207437E-3</v>
      </c>
      <c r="BV132" s="311">
        <f t="shared" si="139"/>
        <v>3.3841914019777683E-3</v>
      </c>
      <c r="BW132" s="309">
        <f t="shared" si="139"/>
        <v>3.3685655918507108E-3</v>
      </c>
      <c r="BX132" s="309">
        <f t="shared" si="139"/>
        <v>3.2704222366008082E-3</v>
      </c>
      <c r="BY132" s="309">
        <f t="shared" si="139"/>
        <v>3.4007788906869861E-3</v>
      </c>
      <c r="BZ132" s="308">
        <f t="shared" si="139"/>
        <v>3.3503333482071923E-3</v>
      </c>
      <c r="CA132" s="308">
        <f t="shared" si="139"/>
        <v>5.5849087247951002E-3</v>
      </c>
      <c r="CB132" s="308">
        <f t="shared" si="139"/>
        <v>5.1740118461119011E-3</v>
      </c>
      <c r="CC132" s="308">
        <f t="shared" si="139"/>
        <v>4.8011416548793861E-3</v>
      </c>
      <c r="CD132" s="308">
        <f t="shared" si="139"/>
        <v>5.2075633259797954E-3</v>
      </c>
      <c r="CE132" s="308">
        <f t="shared" si="139"/>
        <v>6.2509315065328568E-3</v>
      </c>
      <c r="CF132" s="308">
        <f t="shared" si="139"/>
        <v>4.4083799890719793E-3</v>
      </c>
      <c r="CG132" s="308">
        <f t="shared" si="139"/>
        <v>4.2355736443077871E-3</v>
      </c>
      <c r="CH132" s="308">
        <f t="shared" si="139"/>
        <v>4.2689265617302432E-3</v>
      </c>
      <c r="CI132" s="308">
        <f t="shared" si="139"/>
        <v>3.9611621677209524E-3</v>
      </c>
      <c r="CJ132" s="308">
        <f t="shared" si="139"/>
        <v>3.5463719610312173E-3</v>
      </c>
      <c r="CK132" s="308">
        <f t="shared" si="139"/>
        <v>4.5816825637538172E-3</v>
      </c>
      <c r="CL132" s="308">
        <f t="shared" si="139"/>
        <v>5.1970698952489378E-3</v>
      </c>
      <c r="CM132" s="308">
        <f t="shared" si="139"/>
        <v>5.0336036100029624E-3</v>
      </c>
      <c r="CN132" s="308">
        <f t="shared" si="139"/>
        <v>4.5875027901898678E-3</v>
      </c>
      <c r="CO132" s="308">
        <f t="shared" si="139"/>
        <v>4.7029961163177741E-3</v>
      </c>
      <c r="CP132" s="308">
        <f t="shared" si="139"/>
        <v>4.715507444322301E-3</v>
      </c>
      <c r="CQ132" s="308">
        <f t="shared" si="139"/>
        <v>4.6362410402797736E-3</v>
      </c>
      <c r="CR132" s="309">
        <f t="shared" si="139"/>
        <v>4.2384703368713835E-3</v>
      </c>
      <c r="CS132" s="309">
        <f t="shared" si="139"/>
        <v>4.2113865296857372E-3</v>
      </c>
      <c r="CT132" s="309">
        <f t="shared" si="139"/>
        <v>4.5126308707116054E-3</v>
      </c>
      <c r="CU132" s="309">
        <f t="shared" si="139"/>
        <v>4.88510013732491E-3</v>
      </c>
      <c r="CV132" s="309">
        <f t="shared" si="139"/>
        <v>4.4153487894096361E-3</v>
      </c>
      <c r="CW132" s="309">
        <f t="shared" si="139"/>
        <v>4.4640069211343532E-3</v>
      </c>
      <c r="CX132" s="309">
        <f t="shared" si="139"/>
        <v>4.2706514690071529E-3</v>
      </c>
      <c r="CY132" s="309">
        <f>(CY31*4)/((CX92+CY92)/2)</f>
        <v>4.6682410825967758E-3</v>
      </c>
      <c r="CZ132" s="309">
        <f>(CZ31*4)/((CY92+CZ92)/2)</f>
        <v>4.676204843327824E-3</v>
      </c>
      <c r="DA132" s="385"/>
    </row>
    <row r="133" spans="1:105">
      <c r="A133" s="58" t="s">
        <v>172</v>
      </c>
      <c r="B133" s="281"/>
      <c r="C133" s="77">
        <f t="shared" ref="C133:AH133" si="140">(-C37*4)/((B92+C92)/2)</f>
        <v>1.4057708777776047E-2</v>
      </c>
      <c r="D133" s="77">
        <f t="shared" si="140"/>
        <v>1.2774892404575909E-2</v>
      </c>
      <c r="E133" s="77">
        <f t="shared" si="140"/>
        <v>1.1141265070413022E-2</v>
      </c>
      <c r="F133" s="77">
        <f t="shared" si="140"/>
        <v>1.078434501151102E-2</v>
      </c>
      <c r="G133" s="77">
        <f t="shared" si="140"/>
        <v>1.2426135327375526E-2</v>
      </c>
      <c r="H133" s="77">
        <f t="shared" si="140"/>
        <v>1.2133875810065439E-2</v>
      </c>
      <c r="I133" s="77">
        <f t="shared" si="140"/>
        <v>1.4439133179734834E-2</v>
      </c>
      <c r="J133" s="77">
        <f t="shared" si="140"/>
        <v>1.4769736571733857E-2</v>
      </c>
      <c r="K133" s="77">
        <f t="shared" si="140"/>
        <v>1.3754776590943282E-2</v>
      </c>
      <c r="L133" s="77">
        <f t="shared" si="140"/>
        <v>1.1752124352331608E-2</v>
      </c>
      <c r="M133" s="77">
        <f t="shared" si="140"/>
        <v>9.5558466027894553E-3</v>
      </c>
      <c r="N133" s="77">
        <f t="shared" si="140"/>
        <v>9.8258667315314283E-3</v>
      </c>
      <c r="O133" s="77">
        <f t="shared" si="140"/>
        <v>8.4891661522298427E-3</v>
      </c>
      <c r="P133" s="77">
        <f t="shared" si="140"/>
        <v>6.7636996075034336E-3</v>
      </c>
      <c r="Q133" s="77">
        <f t="shared" si="140"/>
        <v>6.1733358173100498E-3</v>
      </c>
      <c r="R133" s="77">
        <f t="shared" si="140"/>
        <v>7.8831429052142136E-3</v>
      </c>
      <c r="S133" s="77">
        <f t="shared" si="140"/>
        <v>7.0920056228177576E-3</v>
      </c>
      <c r="T133" s="77">
        <f t="shared" si="140"/>
        <v>6.4051480836840972E-3</v>
      </c>
      <c r="U133" s="77">
        <f t="shared" si="140"/>
        <v>4.8555751728401667E-3</v>
      </c>
      <c r="V133" s="77">
        <f t="shared" si="140"/>
        <v>5.2285667036783296E-3</v>
      </c>
      <c r="W133" s="77">
        <f t="shared" si="140"/>
        <v>5.3827370900458773E-3</v>
      </c>
      <c r="X133" s="77">
        <f t="shared" si="140"/>
        <v>6.6820073439412481E-3</v>
      </c>
      <c r="Y133" s="77">
        <f t="shared" si="140"/>
        <v>4.226697606220904E-3</v>
      </c>
      <c r="Z133" s="77">
        <f t="shared" si="140"/>
        <v>5.4949063738505546E-3</v>
      </c>
      <c r="AA133" s="77">
        <f t="shared" si="140"/>
        <v>4.9375144697710021E-3</v>
      </c>
      <c r="AB133" s="77">
        <f t="shared" si="140"/>
        <v>5.150259767127136E-3</v>
      </c>
      <c r="AC133" s="282">
        <f t="shared" si="140"/>
        <v>4.2263814598390743E-3</v>
      </c>
      <c r="AD133" s="283">
        <f t="shared" si="140"/>
        <v>5.513551822013958E-3</v>
      </c>
      <c r="AE133" s="283">
        <f t="shared" si="140"/>
        <v>5.6820006351943975E-3</v>
      </c>
      <c r="AF133" s="283">
        <f t="shared" si="140"/>
        <v>6.0588888089346035E-3</v>
      </c>
      <c r="AG133" s="283">
        <f t="shared" si="140"/>
        <v>5.1009279682158373E-3</v>
      </c>
      <c r="AH133" s="283">
        <f t="shared" si="140"/>
        <v>7.6892363216154785E-3</v>
      </c>
      <c r="AI133" s="283">
        <f t="shared" ref="AI133:BN133" si="141">(-AI37*4)/((AH92+AI92)/2)</f>
        <v>5.7928967489388359E-3</v>
      </c>
      <c r="AJ133" s="77">
        <f t="shared" si="141"/>
        <v>5.3987124552473164E-3</v>
      </c>
      <c r="AK133" s="283">
        <f t="shared" si="141"/>
        <v>3.7343434451550172E-3</v>
      </c>
      <c r="AL133" s="77">
        <f t="shared" si="141"/>
        <v>4.2634290287060592E-3</v>
      </c>
      <c r="AM133" s="283">
        <f t="shared" si="141"/>
        <v>3.6457101726145129E-3</v>
      </c>
      <c r="AN133" s="77">
        <f t="shared" si="141"/>
        <v>4.1368470418317923E-3</v>
      </c>
      <c r="AO133" s="77">
        <f t="shared" si="141"/>
        <v>3.3080551411509614E-3</v>
      </c>
      <c r="AP133" s="77">
        <f t="shared" si="141"/>
        <v>3.9033653342093098E-3</v>
      </c>
      <c r="AQ133" s="77">
        <f t="shared" si="141"/>
        <v>3.3460068143686813E-3</v>
      </c>
      <c r="AR133" s="77">
        <f t="shared" si="141"/>
        <v>4.2189744673767939E-3</v>
      </c>
      <c r="AS133" s="282">
        <f t="shared" si="141"/>
        <v>3.7759105519967287E-3</v>
      </c>
      <c r="AT133" s="283">
        <f t="shared" si="141"/>
        <v>4.9100453087901827E-3</v>
      </c>
      <c r="AU133" s="283">
        <f t="shared" si="141"/>
        <v>4.3865754019669538E-3</v>
      </c>
      <c r="AV133" s="77">
        <f t="shared" si="141"/>
        <v>4.315074626297914E-3</v>
      </c>
      <c r="AW133" s="77">
        <f t="shared" si="141"/>
        <v>3.8362119148864825E-3</v>
      </c>
      <c r="AX133" s="77">
        <f t="shared" si="141"/>
        <v>4.1963928486396518E-3</v>
      </c>
      <c r="AY133" s="77">
        <f t="shared" si="141"/>
        <v>3.9571741878328881E-3</v>
      </c>
      <c r="AZ133" s="77">
        <f t="shared" si="141"/>
        <v>3.9845747752206553E-3</v>
      </c>
      <c r="BA133" s="77">
        <f t="shared" si="141"/>
        <v>2.8065399069478001E-3</v>
      </c>
      <c r="BB133" s="77">
        <f t="shared" si="141"/>
        <v>3.3068918876692395E-3</v>
      </c>
      <c r="BC133" s="77">
        <f t="shared" si="141"/>
        <v>3.0489994126357764E-3</v>
      </c>
      <c r="BD133" s="77">
        <f t="shared" si="141"/>
        <v>2.8639640123745845E-3</v>
      </c>
      <c r="BE133" s="77">
        <f t="shared" si="141"/>
        <v>2.6544146203844152E-3</v>
      </c>
      <c r="BF133" s="77">
        <f t="shared" si="141"/>
        <v>2.9908325368842997E-3</v>
      </c>
      <c r="BG133" s="77">
        <f t="shared" si="141"/>
        <v>2.5982762623234222E-3</v>
      </c>
      <c r="BH133" s="77">
        <f t="shared" si="141"/>
        <v>2.3750625294781825E-3</v>
      </c>
      <c r="BI133" s="282">
        <f t="shared" si="141"/>
        <v>2.1087343477838951E-3</v>
      </c>
      <c r="BJ133" s="77">
        <f t="shared" si="141"/>
        <v>2.3457834776199026E-3</v>
      </c>
      <c r="BK133" s="77">
        <f t="shared" si="141"/>
        <v>2.2223588588967573E-3</v>
      </c>
      <c r="BL133" s="77">
        <f t="shared" si="141"/>
        <v>2.1775127650310025E-3</v>
      </c>
      <c r="BM133" s="77">
        <f t="shared" si="141"/>
        <v>1.7665435825500182E-3</v>
      </c>
      <c r="BN133" s="77">
        <f t="shared" si="141"/>
        <v>2.1841119485149271E-3</v>
      </c>
      <c r="BO133" s="77">
        <f t="shared" ref="BO133:BU133" si="142">(-BO37*4)/((BN92+BO92)/2)</f>
        <v>2.0089185946185902E-3</v>
      </c>
      <c r="BP133" s="282">
        <f t="shared" si="142"/>
        <v>1.9872094718909367E-3</v>
      </c>
      <c r="BQ133" s="77">
        <f t="shared" si="142"/>
        <v>1.7844228322397458E-3</v>
      </c>
      <c r="BR133" s="77">
        <f t="shared" si="142"/>
        <v>2.2309986906475943E-3</v>
      </c>
      <c r="BS133" s="77">
        <f t="shared" si="142"/>
        <v>2.1293514046627489E-3</v>
      </c>
      <c r="BT133" s="77">
        <f t="shared" si="142"/>
        <v>2.0549655626116029E-3</v>
      </c>
      <c r="BU133" s="77">
        <f t="shared" si="142"/>
        <v>1.6868917950906186E-3</v>
      </c>
      <c r="BV133" s="77">
        <f>(-(BV37+35)*4)/((BU92+BV92)/2)</f>
        <v>1.9593450085112368E-3</v>
      </c>
      <c r="BW133" s="283">
        <f t="shared" ref="BW133:CX133" si="143">(-BW37*4)/((BV92+BW92)/2)</f>
        <v>2.0670774730765281E-3</v>
      </c>
      <c r="BX133" s="283">
        <f t="shared" si="143"/>
        <v>1.9085738822807803E-3</v>
      </c>
      <c r="BY133" s="283">
        <f t="shared" si="143"/>
        <v>1.6123359451822254E-3</v>
      </c>
      <c r="BZ133" s="77">
        <f t="shared" si="143"/>
        <v>1.9069724712443932E-3</v>
      </c>
      <c r="CA133" s="77">
        <f t="shared" si="143"/>
        <v>1.8445029001459908E-3</v>
      </c>
      <c r="CB133" s="77">
        <f t="shared" si="143"/>
        <v>1.824799929232438E-3</v>
      </c>
      <c r="CC133" s="77">
        <f t="shared" si="143"/>
        <v>1.4784677506448488E-3</v>
      </c>
      <c r="CD133" s="77">
        <f t="shared" si="143"/>
        <v>1.6308760428532106E-3</v>
      </c>
      <c r="CE133" s="77">
        <f t="shared" si="143"/>
        <v>1.3226487371858823E-3</v>
      </c>
      <c r="CF133" s="77">
        <f t="shared" si="143"/>
        <v>1.265693934288288E-3</v>
      </c>
      <c r="CG133" s="77">
        <f t="shared" si="143"/>
        <v>1.0629144335158435E-3</v>
      </c>
      <c r="CH133" s="77">
        <f t="shared" si="143"/>
        <v>1.3092427234385141E-3</v>
      </c>
      <c r="CI133" s="77">
        <f t="shared" si="143"/>
        <v>1.2822117523464171E-3</v>
      </c>
      <c r="CJ133" s="77">
        <f t="shared" si="143"/>
        <v>1.5609017312553609E-3</v>
      </c>
      <c r="CK133" s="77">
        <f t="shared" si="143"/>
        <v>1.4714703012114845E-3</v>
      </c>
      <c r="CL133" s="77">
        <f t="shared" si="143"/>
        <v>1.6767861964778639E-3</v>
      </c>
      <c r="CM133" s="77">
        <f t="shared" si="143"/>
        <v>1.6771616246599227E-3</v>
      </c>
      <c r="CN133" s="77">
        <f t="shared" si="143"/>
        <v>1.5821499861791461E-3</v>
      </c>
      <c r="CO133" s="77">
        <f t="shared" si="143"/>
        <v>1.4635746071049373E-3</v>
      </c>
      <c r="CP133" s="77">
        <f t="shared" si="143"/>
        <v>1.6365632991821566E-3</v>
      </c>
      <c r="CQ133" s="77">
        <f t="shared" si="143"/>
        <v>1.4786644999002106E-3</v>
      </c>
      <c r="CR133" s="283">
        <f t="shared" si="143"/>
        <v>1.556064673091362E-3</v>
      </c>
      <c r="CS133" s="283">
        <f t="shared" si="143"/>
        <v>1.3182024326233873E-3</v>
      </c>
      <c r="CT133" s="283">
        <f t="shared" si="143"/>
        <v>1.4254370185382912E-3</v>
      </c>
      <c r="CU133" s="283">
        <f t="shared" si="143"/>
        <v>1.4145353039238914E-3</v>
      </c>
      <c r="CV133" s="283">
        <f t="shared" si="143"/>
        <v>1.4694357604112698E-3</v>
      </c>
      <c r="CW133" s="283">
        <f t="shared" si="143"/>
        <v>1.2670837761737561E-3</v>
      </c>
      <c r="CX133" s="283">
        <f t="shared" si="143"/>
        <v>1.5072696744075458E-3</v>
      </c>
      <c r="CY133" s="283">
        <f>(-CY37*4)/((CX92+CY92)/2)</f>
        <v>1.4012984471600488E-3</v>
      </c>
      <c r="CZ133" s="283">
        <f>(-CZ37*4)/((CY92+CZ92)/2)</f>
        <v>1.4213220715031823E-3</v>
      </c>
      <c r="DA133" s="385"/>
    </row>
    <row r="134" spans="1:105">
      <c r="A134" s="58" t="s">
        <v>173</v>
      </c>
      <c r="B134" s="284"/>
      <c r="C134" s="77">
        <f t="shared" ref="C134:AH134" si="144">(C43*4)/((B92+C92)/2)</f>
        <v>-6.0374655475793583E-4</v>
      </c>
      <c r="D134" s="77">
        <f t="shared" si="144"/>
        <v>-1.4805814858863898E-3</v>
      </c>
      <c r="E134" s="77">
        <f t="shared" si="144"/>
        <v>5.3007328357704807E-4</v>
      </c>
      <c r="F134" s="77">
        <f t="shared" si="144"/>
        <v>5.2627020127191098E-3</v>
      </c>
      <c r="G134" s="77">
        <f t="shared" si="144"/>
        <v>1.1157213204450115E-3</v>
      </c>
      <c r="H134" s="77">
        <f t="shared" si="144"/>
        <v>3.0669823356543072E-4</v>
      </c>
      <c r="I134" s="77">
        <f t="shared" si="144"/>
        <v>5.4357469068487983E-3</v>
      </c>
      <c r="J134" s="77">
        <f t="shared" si="144"/>
        <v>1.021690708091892E-2</v>
      </c>
      <c r="K134" s="77">
        <f t="shared" si="144"/>
        <v>3.653377463517377E-3</v>
      </c>
      <c r="L134" s="77">
        <f t="shared" si="144"/>
        <v>6.7592400690846266E-3</v>
      </c>
      <c r="M134" s="77">
        <f t="shared" si="144"/>
        <v>9.1523632269479085E-3</v>
      </c>
      <c r="N134" s="77">
        <f t="shared" si="144"/>
        <v>7.8822132238263506E-3</v>
      </c>
      <c r="O134" s="77">
        <f t="shared" si="144"/>
        <v>1.1575020225994331E-2</v>
      </c>
      <c r="P134" s="77">
        <f t="shared" si="144"/>
        <v>6.4913358649194017E-3</v>
      </c>
      <c r="Q134" s="77">
        <f t="shared" si="144"/>
        <v>4.3715375489032917E-3</v>
      </c>
      <c r="R134" s="77">
        <f t="shared" si="144"/>
        <v>5.5105156089875944E-3</v>
      </c>
      <c r="S134" s="77">
        <f t="shared" si="144"/>
        <v>5.8820862040912135E-3</v>
      </c>
      <c r="T134" s="77">
        <f t="shared" si="144"/>
        <v>5.7768008006897405E-3</v>
      </c>
      <c r="U134" s="77">
        <f t="shared" si="144"/>
        <v>6.8574100824916745E-3</v>
      </c>
      <c r="V134" s="77">
        <f t="shared" si="144"/>
        <v>6.028558603861589E-3</v>
      </c>
      <c r="W134" s="77">
        <f t="shared" si="144"/>
        <v>8.597001065891334E-3</v>
      </c>
      <c r="X134" s="77">
        <f t="shared" si="144"/>
        <v>6.571490952396705E-3</v>
      </c>
      <c r="Y134" s="77">
        <f t="shared" si="144"/>
        <v>4.8872211129552569E-3</v>
      </c>
      <c r="Z134" s="77">
        <f t="shared" si="144"/>
        <v>5.6156091986319422E-3</v>
      </c>
      <c r="AA134" s="77">
        <f t="shared" si="144"/>
        <v>6.4944122539740403E-3</v>
      </c>
      <c r="AB134" s="77">
        <f t="shared" si="144"/>
        <v>5.8529681243974377E-3</v>
      </c>
      <c r="AC134" s="77">
        <f t="shared" si="144"/>
        <v>5.853962018077581E-3</v>
      </c>
      <c r="AD134" s="77">
        <f t="shared" si="144"/>
        <v>6.4347144761847542E-3</v>
      </c>
      <c r="AE134" s="77">
        <f t="shared" si="144"/>
        <v>5.7893576922672437E-3</v>
      </c>
      <c r="AF134" s="77">
        <f t="shared" si="144"/>
        <v>5.1052884198747638E-3</v>
      </c>
      <c r="AG134" s="77">
        <f t="shared" si="144"/>
        <v>5.6670483045366338E-3</v>
      </c>
      <c r="AH134" s="77">
        <f t="shared" si="144"/>
        <v>5.2364013000074216E-3</v>
      </c>
      <c r="AI134" s="77">
        <f t="shared" ref="AI134:BN134" si="145">(AI43*4)/((AH92+AI92)/2)</f>
        <v>5.6979605911957705E-3</v>
      </c>
      <c r="AJ134" s="77">
        <f t="shared" si="145"/>
        <v>6.5347754284807331E-3</v>
      </c>
      <c r="AK134" s="77">
        <f t="shared" si="145"/>
        <v>5.7324745450465621E-3</v>
      </c>
      <c r="AL134" s="77">
        <f t="shared" si="145"/>
        <v>5.09900836950564E-3</v>
      </c>
      <c r="AM134" s="77">
        <f t="shared" si="145"/>
        <v>5.1215548718685777E-3</v>
      </c>
      <c r="AN134" s="77">
        <f t="shared" si="145"/>
        <v>4.4726967579175551E-3</v>
      </c>
      <c r="AO134" s="77">
        <f t="shared" si="145"/>
        <v>3.8922739050431289E-3</v>
      </c>
      <c r="AP134" s="77">
        <f t="shared" si="145"/>
        <v>4.1333903647468185E-3</v>
      </c>
      <c r="AQ134" s="77">
        <f t="shared" si="145"/>
        <v>4.8079142326023696E-3</v>
      </c>
      <c r="AR134" s="77">
        <f t="shared" si="145"/>
        <v>3.0563161280016092E-3</v>
      </c>
      <c r="AS134" s="77">
        <f t="shared" si="145"/>
        <v>5.0950914661677428E-3</v>
      </c>
      <c r="AT134" s="77">
        <f t="shared" si="145"/>
        <v>3.3240872247565696E-3</v>
      </c>
      <c r="AU134" s="77">
        <f t="shared" si="145"/>
        <v>3.5646579548118812E-3</v>
      </c>
      <c r="AV134" s="77">
        <f t="shared" si="145"/>
        <v>2.3324403522014181E-3</v>
      </c>
      <c r="AW134" s="77">
        <f t="shared" si="145"/>
        <v>2.0008431663004942E-3</v>
      </c>
      <c r="AX134" s="77">
        <f t="shared" si="145"/>
        <v>1.7283648674495482E-3</v>
      </c>
      <c r="AY134" s="77">
        <f t="shared" si="145"/>
        <v>2.312982789727855E-3</v>
      </c>
      <c r="AZ134" s="77">
        <f t="shared" si="145"/>
        <v>1.4812752618988702E-3</v>
      </c>
      <c r="BA134" s="77">
        <f t="shared" si="145"/>
        <v>2.8257391913112384E-3</v>
      </c>
      <c r="BB134" s="77">
        <f t="shared" si="145"/>
        <v>2.2934661922979064E-3</v>
      </c>
      <c r="BC134" s="77">
        <f t="shared" si="145"/>
        <v>2.5134285554976464E-3</v>
      </c>
      <c r="BD134" s="77">
        <f t="shared" si="145"/>
        <v>2.0546939931064662E-3</v>
      </c>
      <c r="BE134" s="77">
        <f t="shared" si="145"/>
        <v>2.086179005913518E-3</v>
      </c>
      <c r="BF134" s="77">
        <f t="shared" si="145"/>
        <v>2.2877084497256537E-3</v>
      </c>
      <c r="BG134" s="77">
        <f t="shared" si="145"/>
        <v>2.8644032893490566E-3</v>
      </c>
      <c r="BH134" s="77">
        <f t="shared" si="145"/>
        <v>2.7827971014907035E-3</v>
      </c>
      <c r="BI134" s="282">
        <f t="shared" si="145"/>
        <v>2.4604263335973276E-3</v>
      </c>
      <c r="BJ134" s="77">
        <f t="shared" si="145"/>
        <v>3.0032703003921028E-3</v>
      </c>
      <c r="BK134" s="77">
        <f t="shared" si="145"/>
        <v>2.3274784291858761E-3</v>
      </c>
      <c r="BL134" s="77">
        <f t="shared" si="145"/>
        <v>2.2143926005254609E-3</v>
      </c>
      <c r="BM134" s="77">
        <f t="shared" si="145"/>
        <v>2.2403243866537404E-3</v>
      </c>
      <c r="BN134" s="77">
        <f t="shared" si="145"/>
        <v>1.9935778723223032E-3</v>
      </c>
      <c r="BO134" s="77">
        <f t="shared" ref="BO134:BU134" si="146">(BO43*4)/((BN92+BO92)/2)</f>
        <v>1.9527534402150012E-3</v>
      </c>
      <c r="BP134" s="282">
        <f t="shared" si="146"/>
        <v>1.5701919355890412E-3</v>
      </c>
      <c r="BQ134" s="77">
        <f t="shared" si="146"/>
        <v>1.5059267197331306E-3</v>
      </c>
      <c r="BR134" s="77">
        <f t="shared" si="146"/>
        <v>1.6110063528859359E-3</v>
      </c>
      <c r="BS134" s="77">
        <f t="shared" si="146"/>
        <v>1.6724440594983513E-3</v>
      </c>
      <c r="BT134" s="77">
        <f t="shared" si="146"/>
        <v>1.2072553468576723E-3</v>
      </c>
      <c r="BU134" s="77">
        <f t="shared" si="146"/>
        <v>1.656049816287026E-3</v>
      </c>
      <c r="BV134" s="77">
        <f>((BV43+35)*4)/((BU92+BV92)/2)</f>
        <v>1.411795302240402E-3</v>
      </c>
      <c r="BW134" s="283">
        <f t="shared" ref="BW134:CX134" si="147">(BW43*4)/((BV92+BW92)/2)</f>
        <v>1.2581096588230919E-3</v>
      </c>
      <c r="BX134" s="283">
        <f t="shared" si="147"/>
        <v>1.3521467889674435E-3</v>
      </c>
      <c r="BY134" s="283">
        <f t="shared" si="147"/>
        <v>1.7656811557904683E-3</v>
      </c>
      <c r="BZ134" s="77">
        <f t="shared" si="147"/>
        <v>1.4277894131047041E-3</v>
      </c>
      <c r="CA134" s="77">
        <f t="shared" si="147"/>
        <v>3.7211192467512862E-3</v>
      </c>
      <c r="CB134" s="77">
        <f t="shared" si="147"/>
        <v>3.279692463383015E-3</v>
      </c>
      <c r="CC134" s="77">
        <f t="shared" si="147"/>
        <v>3.3080659490869529E-3</v>
      </c>
      <c r="CD134" s="77">
        <f t="shared" si="147"/>
        <v>3.5839463039607079E-3</v>
      </c>
      <c r="CE134" s="77">
        <f t="shared" si="147"/>
        <v>4.9376583050955792E-3</v>
      </c>
      <c r="CF134" s="77">
        <f t="shared" si="147"/>
        <v>3.1376589412656004E-3</v>
      </c>
      <c r="CG134" s="77">
        <f t="shared" si="147"/>
        <v>3.1697741123960306E-3</v>
      </c>
      <c r="CH134" s="77">
        <f t="shared" si="147"/>
        <v>2.9581540360985397E-3</v>
      </c>
      <c r="CI134" s="77">
        <f t="shared" si="147"/>
        <v>2.6876662020700473E-3</v>
      </c>
      <c r="CJ134" s="77">
        <f t="shared" si="147"/>
        <v>1.9778010130220638E-3</v>
      </c>
      <c r="CK134" s="77">
        <f t="shared" si="147"/>
        <v>3.107384329268101E-3</v>
      </c>
      <c r="CL134" s="77">
        <f t="shared" si="147"/>
        <v>3.5142894246352114E-3</v>
      </c>
      <c r="CM134" s="77">
        <f t="shared" si="147"/>
        <v>3.3552999131140769E-3</v>
      </c>
      <c r="CN134" s="77">
        <f t="shared" si="147"/>
        <v>3.0071414972515781E-3</v>
      </c>
      <c r="CO134" s="77">
        <f t="shared" si="147"/>
        <v>3.2386043099369719E-3</v>
      </c>
      <c r="CP134" s="77">
        <f t="shared" si="147"/>
        <v>3.0973247826636585E-3</v>
      </c>
      <c r="CQ134" s="77">
        <f t="shared" si="147"/>
        <v>3.1548790294889002E-3</v>
      </c>
      <c r="CR134" s="283">
        <f t="shared" si="147"/>
        <v>2.6828004970493396E-3</v>
      </c>
      <c r="CS134" s="283">
        <f t="shared" si="147"/>
        <v>2.8906148768846375E-3</v>
      </c>
      <c r="CT134" s="283">
        <f t="shared" si="147"/>
        <v>3.0935997367146618E-3</v>
      </c>
      <c r="CU134" s="283">
        <f t="shared" si="147"/>
        <v>3.4702497663972411E-3</v>
      </c>
      <c r="CV134" s="283">
        <f t="shared" si="147"/>
        <v>2.9480885278677419E-3</v>
      </c>
      <c r="CW134" s="283">
        <f t="shared" si="147"/>
        <v>3.1954659725683845E-3</v>
      </c>
      <c r="CX134" s="283">
        <f t="shared" si="147"/>
        <v>2.7495425003949314E-3</v>
      </c>
      <c r="CY134" s="283">
        <f>(CY43*4)/((CX92+CY92)/2)</f>
        <v>3.2659108935908961E-3</v>
      </c>
      <c r="CZ134" s="283">
        <f>(CZ43*4)/((CY92+CZ92)/2)</f>
        <v>3.2526485745585703E-3</v>
      </c>
      <c r="DA134" s="385"/>
    </row>
    <row r="135" spans="1:105" ht="14.4">
      <c r="A135" s="23" t="s">
        <v>238</v>
      </c>
      <c r="B135" s="228"/>
      <c r="C135" s="75">
        <f t="shared" ref="C135:AH135" si="148">(C17*4)/((B88+C88)/2)</f>
        <v>0</v>
      </c>
      <c r="D135" s="75">
        <f t="shared" si="148"/>
        <v>0</v>
      </c>
      <c r="E135" s="75">
        <f t="shared" si="148"/>
        <v>6.1538461538461538E-3</v>
      </c>
      <c r="F135" s="75">
        <f t="shared" si="148"/>
        <v>5.8181818181818187E-3</v>
      </c>
      <c r="G135" s="75">
        <f t="shared" si="148"/>
        <v>5.5172413793103453E-3</v>
      </c>
      <c r="H135" s="75">
        <f t="shared" si="148"/>
        <v>9.0322580645161282E-3</v>
      </c>
      <c r="I135" s="75">
        <f t="shared" si="148"/>
        <v>5.9701492537313433E-3</v>
      </c>
      <c r="J135" s="75">
        <f t="shared" si="148"/>
        <v>4.383561643835617E-3</v>
      </c>
      <c r="K135" s="75">
        <f t="shared" si="148"/>
        <v>3.1168831168831169E-3</v>
      </c>
      <c r="L135" s="75">
        <f t="shared" si="148"/>
        <v>4.0506329113924053E-3</v>
      </c>
      <c r="M135" s="75">
        <f t="shared" si="148"/>
        <v>5.4545454545454541E-3</v>
      </c>
      <c r="N135" s="75">
        <f t="shared" si="148"/>
        <v>4.8979591836734691E-3</v>
      </c>
      <c r="O135" s="75">
        <f t="shared" si="148"/>
        <v>6.918238993710692E-3</v>
      </c>
      <c r="P135" s="75">
        <f t="shared" si="148"/>
        <v>1.0289389067524116E-2</v>
      </c>
      <c r="Q135" s="75">
        <f t="shared" si="148"/>
        <v>7.1301247771836003E-3</v>
      </c>
      <c r="R135" s="75">
        <f t="shared" si="148"/>
        <v>1.0821643286573148E-2</v>
      </c>
      <c r="S135" s="75">
        <f t="shared" si="148"/>
        <v>2.218168551623495E-2</v>
      </c>
      <c r="T135" s="75">
        <f t="shared" si="148"/>
        <v>1.0816542948038176E-2</v>
      </c>
      <c r="U135" s="75">
        <f t="shared" si="148"/>
        <v>1.2212589521296644E-2</v>
      </c>
      <c r="V135" s="75">
        <f t="shared" si="148"/>
        <v>1.3945578231292518E-2</v>
      </c>
      <c r="W135" s="75">
        <f t="shared" si="148"/>
        <v>1.4878638226331826E-2</v>
      </c>
      <c r="X135" s="75">
        <f t="shared" si="148"/>
        <v>9.5556617295747739E-3</v>
      </c>
      <c r="Y135" s="75">
        <f t="shared" si="148"/>
        <v>4.5349730976172176E-3</v>
      </c>
      <c r="Z135" s="75">
        <f t="shared" si="148"/>
        <v>5.6690837178642057E-3</v>
      </c>
      <c r="AA135" s="75">
        <f t="shared" si="148"/>
        <v>7.5200918484500572E-3</v>
      </c>
      <c r="AB135" s="75">
        <f t="shared" si="148"/>
        <v>8.778869465356642E-3</v>
      </c>
      <c r="AC135" s="285">
        <f t="shared" si="148"/>
        <v>8.9845653939886281E-3</v>
      </c>
      <c r="AD135" s="286">
        <f t="shared" si="148"/>
        <v>8.4920945304206939E-3</v>
      </c>
      <c r="AE135" s="286">
        <f t="shared" si="148"/>
        <v>5.7234080293265535E-3</v>
      </c>
      <c r="AF135" s="286">
        <f t="shared" si="148"/>
        <v>7.0258486452818431E-3</v>
      </c>
      <c r="AG135" s="286">
        <f t="shared" si="148"/>
        <v>4.243750414428751E-3</v>
      </c>
      <c r="AH135" s="286">
        <f t="shared" si="148"/>
        <v>4.2511713495343448E-3</v>
      </c>
      <c r="AI135" s="286">
        <f t="shared" ref="AI135:BN135" si="149">(AI17*4)/((AH88+AI88)/2)</f>
        <v>4.4298223853939268E-3</v>
      </c>
      <c r="AJ135" s="75">
        <f t="shared" si="149"/>
        <v>5.5130935972935724E-3</v>
      </c>
      <c r="AK135" s="286">
        <f t="shared" si="149"/>
        <v>5.0243973138798977E-3</v>
      </c>
      <c r="AL135" s="75">
        <f t="shared" si="149"/>
        <v>5.5372338259842844E-3</v>
      </c>
      <c r="AM135" s="286">
        <f t="shared" si="149"/>
        <v>5.4717690913443449E-3</v>
      </c>
      <c r="AN135" s="75">
        <f t="shared" si="149"/>
        <v>5.5345911949685536E-3</v>
      </c>
      <c r="AO135" s="75">
        <f t="shared" si="149"/>
        <v>4.4460911448684698E-3</v>
      </c>
      <c r="AP135" s="75">
        <f t="shared" si="149"/>
        <v>4.8762081676486805E-3</v>
      </c>
      <c r="AQ135" s="75">
        <f t="shared" si="149"/>
        <v>4.6302676184438989E-3</v>
      </c>
      <c r="AR135" s="75">
        <f t="shared" si="149"/>
        <v>4.0549553154595169E-3</v>
      </c>
      <c r="AS135" s="285">
        <f t="shared" si="149"/>
        <v>3.8070311105823569E-3</v>
      </c>
      <c r="AT135" s="286">
        <f t="shared" si="149"/>
        <v>3.7527223990618196E-3</v>
      </c>
      <c r="AU135" s="286">
        <f t="shared" si="149"/>
        <v>4.1725470945572808E-3</v>
      </c>
      <c r="AV135" s="75">
        <f t="shared" si="149"/>
        <v>3.5034450543033981E-3</v>
      </c>
      <c r="AW135" s="75">
        <f t="shared" si="149"/>
        <v>3.6878043158834885E-3</v>
      </c>
      <c r="AX135" s="75">
        <f t="shared" si="149"/>
        <v>3.69484894588133E-3</v>
      </c>
      <c r="AY135" s="75">
        <f t="shared" si="149"/>
        <v>3.745872147469072E-3</v>
      </c>
      <c r="AZ135" s="75">
        <f t="shared" si="149"/>
        <v>3.6117381489841984E-3</v>
      </c>
      <c r="BA135" s="75">
        <f t="shared" si="149"/>
        <v>3.6485001762059746E-3</v>
      </c>
      <c r="BB135" s="75">
        <f t="shared" si="149"/>
        <v>3.2900271053369476E-3</v>
      </c>
      <c r="BC135" s="75">
        <f t="shared" si="149"/>
        <v>3.3084635900205933E-3</v>
      </c>
      <c r="BD135" s="75">
        <f t="shared" si="149"/>
        <v>3.2101774514757897E-3</v>
      </c>
      <c r="BE135" s="75">
        <f t="shared" si="149"/>
        <v>3.3256649311861806E-3</v>
      </c>
      <c r="BF135" s="75">
        <f t="shared" si="149"/>
        <v>3.1839682620416051E-3</v>
      </c>
      <c r="BG135" s="75">
        <f t="shared" si="149"/>
        <v>3.546138587528674E-3</v>
      </c>
      <c r="BH135" s="75">
        <f t="shared" si="149"/>
        <v>3.6022759834622785E-3</v>
      </c>
      <c r="BI135" s="285">
        <f t="shared" si="149"/>
        <v>3.2485029757981336E-3</v>
      </c>
      <c r="BJ135" s="75">
        <f t="shared" si="149"/>
        <v>3.2599695514616126E-3</v>
      </c>
      <c r="BK135" s="75">
        <f t="shared" si="149"/>
        <v>3.0953879951653176E-3</v>
      </c>
      <c r="BL135" s="75">
        <f t="shared" si="149"/>
        <v>3.2242836673450231E-3</v>
      </c>
      <c r="BM135" s="75">
        <f t="shared" si="149"/>
        <v>3.4426203829251759E-3</v>
      </c>
      <c r="BN135" s="75">
        <f t="shared" si="149"/>
        <v>3.3551244434707182E-3</v>
      </c>
      <c r="BO135" s="75">
        <f t="shared" ref="BO135:BV135" si="150">(BO17*4)/((BN88+BO88)/2)</f>
        <v>3.3182252501210985E-3</v>
      </c>
      <c r="BP135" s="285">
        <f t="shared" si="150"/>
        <v>3.4511063796479765E-3</v>
      </c>
      <c r="BQ135" s="75">
        <f t="shared" si="150"/>
        <v>3.2830544058138379E-3</v>
      </c>
      <c r="BR135" s="75">
        <f t="shared" si="150"/>
        <v>3.2811718462656615E-3</v>
      </c>
      <c r="BS135" s="75">
        <f t="shared" si="150"/>
        <v>3.5450342765108397E-3</v>
      </c>
      <c r="BT135" s="75">
        <f t="shared" si="150"/>
        <v>3.4846872787073291E-3</v>
      </c>
      <c r="BU135" s="75">
        <f t="shared" si="150"/>
        <v>3.5140461064809944E-3</v>
      </c>
      <c r="BV135" s="75">
        <f t="shared" si="150"/>
        <v>3.3387513046770779E-3</v>
      </c>
      <c r="BW135" s="286">
        <v>3.4499999999999999E-3</v>
      </c>
      <c r="BX135" s="286">
        <v>3.4499999999999999E-3</v>
      </c>
      <c r="BY135" s="286">
        <v>3.4099999999999998E-3</v>
      </c>
      <c r="BZ135" s="75">
        <v>3.3500000000000001E-3</v>
      </c>
      <c r="CA135" s="75">
        <v>3.31E-3</v>
      </c>
      <c r="CB135" s="75">
        <v>3.3999999999999998E-3</v>
      </c>
      <c r="CC135" s="75">
        <v>3.5400000000000002E-3</v>
      </c>
      <c r="CD135" s="75">
        <v>3.6440405508592999E-3</v>
      </c>
      <c r="CE135" s="75">
        <v>3.7724704674252053E-3</v>
      </c>
      <c r="CF135" s="75">
        <v>3.49262362818171E-3</v>
      </c>
      <c r="CG135" s="75">
        <v>3.402400058246107E-3</v>
      </c>
      <c r="CH135" s="75">
        <v>3.3191752044340701E-3</v>
      </c>
      <c r="CI135" s="75">
        <v>3.1428570536317039E-3</v>
      </c>
      <c r="CJ135" s="75">
        <v>3.05706317324397E-3</v>
      </c>
      <c r="CK135" s="75">
        <v>3.008722693271296E-3</v>
      </c>
      <c r="CL135" s="75">
        <v>2.9186890076253668E-3</v>
      </c>
      <c r="CM135" s="75">
        <v>2.8745011722527518E-3</v>
      </c>
      <c r="CN135" s="75">
        <v>2.7910660523658578E-3</v>
      </c>
      <c r="CO135" s="75">
        <v>2.7271678679602128E-3</v>
      </c>
      <c r="CP135" s="75">
        <v>2.6366241547430007E-3</v>
      </c>
      <c r="CQ135" s="75">
        <v>2.6088674430518079E-3</v>
      </c>
      <c r="CR135" s="286">
        <v>2.5889971392801131E-3</v>
      </c>
      <c r="CS135" s="286">
        <v>2.6366356666666655E-3</v>
      </c>
      <c r="CT135" s="286">
        <v>2.5430576391075313E-3</v>
      </c>
      <c r="CU135" s="286">
        <v>2.5222648837209304E-3</v>
      </c>
      <c r="CV135" s="286">
        <v>2.4869392753623194E-3</v>
      </c>
      <c r="CW135" s="286">
        <v>2.4986609565217396E-3</v>
      </c>
      <c r="CX135" s="286">
        <v>2.4437587499999999E-3</v>
      </c>
      <c r="CY135" s="286">
        <v>2.332159955555556E-3</v>
      </c>
      <c r="CZ135" s="286">
        <v>2.2886048681318681E-3</v>
      </c>
      <c r="DA135" s="385"/>
    </row>
    <row r="136" spans="1:105">
      <c r="A136" s="6"/>
      <c r="C136" s="14"/>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c r="AB136" s="79"/>
      <c r="AC136" s="287"/>
      <c r="AD136" s="287"/>
      <c r="AE136" s="287"/>
      <c r="AF136" s="287"/>
      <c r="AG136" s="287"/>
      <c r="AH136" s="287"/>
      <c r="AI136" s="287"/>
      <c r="AJ136" s="79"/>
      <c r="AK136" s="287"/>
      <c r="AL136" s="79"/>
      <c r="AM136" s="287"/>
      <c r="AN136" s="79"/>
      <c r="AO136" s="79"/>
      <c r="AP136" s="79"/>
      <c r="AQ136" s="79"/>
      <c r="AR136" s="79"/>
      <c r="AS136" s="288"/>
      <c r="AT136" s="287"/>
      <c r="AU136" s="287"/>
      <c r="AV136" s="79"/>
      <c r="AW136" s="79"/>
      <c r="AX136" s="79"/>
      <c r="AY136" s="79"/>
      <c r="AZ136" s="79"/>
      <c r="BA136" s="79"/>
      <c r="BB136" s="79"/>
      <c r="BC136" s="79"/>
      <c r="BD136" s="79"/>
      <c r="BE136" s="79"/>
      <c r="BF136" s="79"/>
      <c r="BG136" s="79"/>
      <c r="BH136" s="79"/>
      <c r="BI136" s="287"/>
      <c r="BJ136" s="79"/>
      <c r="BK136" s="79"/>
      <c r="BL136" s="79"/>
      <c r="BM136" s="79"/>
      <c r="BN136" s="79"/>
      <c r="BO136" s="79"/>
      <c r="BP136" s="288"/>
      <c r="BQ136" s="79"/>
      <c r="BR136" s="79"/>
      <c r="BS136" s="79"/>
      <c r="BT136" s="79"/>
      <c r="BU136" s="79"/>
      <c r="BV136" s="79"/>
      <c r="BW136" s="287"/>
      <c r="BX136" s="287"/>
      <c r="BY136" s="287"/>
      <c r="BZ136" s="79"/>
      <c r="CA136" s="79"/>
      <c r="CB136" s="79"/>
      <c r="CC136" s="79"/>
      <c r="CD136" s="79"/>
      <c r="CE136" s="79"/>
      <c r="CF136" s="79"/>
      <c r="CG136" s="79"/>
      <c r="CH136" s="79"/>
      <c r="CI136" s="79"/>
      <c r="CJ136" s="79"/>
      <c r="CK136" s="79"/>
      <c r="CL136" s="79"/>
      <c r="CM136" s="79"/>
      <c r="CN136" s="79"/>
      <c r="CO136" s="79"/>
      <c r="CP136" s="79"/>
      <c r="CQ136" s="79"/>
      <c r="CR136" s="287"/>
      <c r="CS136" s="287"/>
      <c r="CT136" s="287"/>
      <c r="CU136" s="287"/>
      <c r="CV136" s="372"/>
      <c r="CW136" s="287"/>
      <c r="CX136" s="287"/>
      <c r="CY136" s="287"/>
      <c r="DA136" s="385"/>
    </row>
    <row r="137" spans="1:105">
      <c r="A137" s="134" t="s">
        <v>124</v>
      </c>
      <c r="B137" s="249"/>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5"/>
      <c r="AD137" s="15"/>
      <c r="AE137" s="15"/>
      <c r="AF137" s="15"/>
      <c r="AG137" s="15"/>
      <c r="AH137" s="15"/>
      <c r="AI137" s="15"/>
      <c r="AJ137" s="14"/>
      <c r="AK137" s="4"/>
      <c r="AL137" s="14"/>
      <c r="AM137" s="15"/>
      <c r="AN137" s="14"/>
      <c r="AO137" s="14"/>
      <c r="AP137" s="14"/>
      <c r="AQ137" s="14"/>
      <c r="AR137" s="14"/>
      <c r="AS137" s="4"/>
      <c r="AT137" s="15"/>
      <c r="AU137" s="15"/>
      <c r="AV137" s="14"/>
      <c r="AW137" s="14"/>
      <c r="AX137" s="14"/>
      <c r="AY137" s="14"/>
      <c r="AZ137" s="14"/>
      <c r="BA137" s="14"/>
      <c r="BB137" s="14"/>
      <c r="BC137" s="14"/>
      <c r="BD137" s="14"/>
      <c r="BE137" s="14"/>
      <c r="BF137" s="14"/>
      <c r="BG137" s="14"/>
      <c r="BH137" s="14"/>
      <c r="BI137" s="15"/>
      <c r="BJ137" s="14"/>
      <c r="BK137" s="14"/>
      <c r="BL137" s="14"/>
      <c r="BM137" s="14"/>
      <c r="BN137" s="14"/>
      <c r="BO137" s="14"/>
      <c r="BP137" s="4"/>
      <c r="BQ137" s="14"/>
      <c r="BR137" s="4"/>
      <c r="BS137" s="14"/>
      <c r="BT137" s="14"/>
      <c r="BU137" s="14"/>
      <c r="BV137" s="14"/>
      <c r="BW137" s="15"/>
      <c r="BX137" s="15"/>
      <c r="BY137" s="15"/>
      <c r="BZ137" s="14"/>
      <c r="CA137" s="14"/>
      <c r="CB137" s="14"/>
      <c r="CC137" s="14"/>
      <c r="CD137" s="14"/>
      <c r="CE137" s="14"/>
      <c r="CF137" s="14"/>
      <c r="CG137" s="14"/>
      <c r="CH137" s="14"/>
      <c r="CI137" s="14"/>
      <c r="CJ137" s="14"/>
      <c r="CK137" s="14"/>
      <c r="CL137" s="14"/>
      <c r="CM137" s="14"/>
      <c r="CN137" s="14"/>
      <c r="CO137" s="14"/>
      <c r="CP137" s="14"/>
      <c r="CQ137" s="14"/>
      <c r="CR137" s="15"/>
      <c r="CS137" s="15"/>
      <c r="CT137" s="15"/>
      <c r="CU137" s="15"/>
      <c r="CV137" s="15"/>
      <c r="CW137" s="15"/>
      <c r="CX137" s="15"/>
      <c r="CY137" s="15"/>
      <c r="DA137" s="385"/>
    </row>
    <row r="138" spans="1:105">
      <c r="A138" s="23" t="s">
        <v>117</v>
      </c>
      <c r="B138" s="228"/>
      <c r="C138" s="24">
        <v>58</v>
      </c>
      <c r="D138" s="24">
        <v>61</v>
      </c>
      <c r="E138" s="24">
        <v>70</v>
      </c>
      <c r="F138" s="24">
        <v>65</v>
      </c>
      <c r="G138" s="24">
        <v>57</v>
      </c>
      <c r="H138" s="24">
        <v>58</v>
      </c>
      <c r="I138" s="24">
        <v>58</v>
      </c>
      <c r="J138" s="24">
        <v>53</v>
      </c>
      <c r="K138" s="24">
        <v>53</v>
      </c>
      <c r="L138" s="24">
        <v>52</v>
      </c>
      <c r="M138" s="24">
        <v>54</v>
      </c>
      <c r="N138" s="24">
        <v>61</v>
      </c>
      <c r="O138" s="24">
        <v>75</v>
      </c>
      <c r="P138" s="24">
        <v>74</v>
      </c>
      <c r="Q138" s="24">
        <v>72</v>
      </c>
      <c r="R138" s="24">
        <v>73</v>
      </c>
      <c r="S138" s="24">
        <v>77</v>
      </c>
      <c r="T138" s="24">
        <v>93</v>
      </c>
      <c r="U138" s="24">
        <v>96</v>
      </c>
      <c r="V138" s="24">
        <v>94</v>
      </c>
      <c r="W138" s="24">
        <v>101</v>
      </c>
      <c r="X138" s="24">
        <v>130</v>
      </c>
      <c r="Y138" s="24">
        <v>143</v>
      </c>
      <c r="Z138" s="24">
        <v>157</v>
      </c>
      <c r="AA138" s="24">
        <v>161</v>
      </c>
      <c r="AB138" s="24">
        <v>173</v>
      </c>
      <c r="AC138" s="25">
        <v>184</v>
      </c>
      <c r="AD138" s="25">
        <v>210</v>
      </c>
      <c r="AE138" s="25">
        <v>207</v>
      </c>
      <c r="AF138" s="25">
        <v>193</v>
      </c>
      <c r="AG138" s="25">
        <v>191</v>
      </c>
      <c r="AH138" s="25">
        <v>192</v>
      </c>
      <c r="AI138" s="25">
        <v>179</v>
      </c>
      <c r="AJ138" s="24">
        <v>178</v>
      </c>
      <c r="AK138" s="229">
        <v>184</v>
      </c>
      <c r="AL138" s="24">
        <v>194</v>
      </c>
      <c r="AM138" s="25">
        <v>215</v>
      </c>
      <c r="AN138" s="24">
        <v>228</v>
      </c>
      <c r="AO138" s="24">
        <v>243</v>
      </c>
      <c r="AP138" s="24">
        <v>244</v>
      </c>
      <c r="AQ138" s="24">
        <v>249</v>
      </c>
      <c r="AR138" s="24">
        <v>259</v>
      </c>
      <c r="AS138" s="229">
        <v>266</v>
      </c>
      <c r="AT138" s="25">
        <v>260</v>
      </c>
      <c r="AU138" s="25">
        <v>265</v>
      </c>
      <c r="AV138" s="24">
        <v>269</v>
      </c>
      <c r="AW138" s="24">
        <v>281</v>
      </c>
      <c r="AX138" s="24">
        <v>262</v>
      </c>
      <c r="AY138" s="24">
        <v>276</v>
      </c>
      <c r="AZ138" s="24">
        <v>265</v>
      </c>
      <c r="BA138" s="24">
        <v>266</v>
      </c>
      <c r="BB138" s="24">
        <v>264</v>
      </c>
      <c r="BC138" s="24">
        <v>282</v>
      </c>
      <c r="BD138" s="24">
        <v>281</v>
      </c>
      <c r="BE138" s="24">
        <v>290</v>
      </c>
      <c r="BF138" s="24">
        <v>296</v>
      </c>
      <c r="BG138" s="24">
        <v>320</v>
      </c>
      <c r="BH138" s="24">
        <v>324</v>
      </c>
      <c r="BI138" s="25">
        <v>340</v>
      </c>
      <c r="BJ138" s="24">
        <v>334</v>
      </c>
      <c r="BK138" s="24">
        <v>330</v>
      </c>
      <c r="BL138" s="24">
        <v>332</v>
      </c>
      <c r="BM138" s="24">
        <v>355</v>
      </c>
      <c r="BN138" s="24">
        <v>365</v>
      </c>
      <c r="BO138" s="24">
        <v>374</v>
      </c>
      <c r="BP138" s="229">
        <v>379</v>
      </c>
      <c r="BQ138" s="24">
        <v>405</v>
      </c>
      <c r="BR138" s="229">
        <v>390</v>
      </c>
      <c r="BS138" s="24">
        <v>395</v>
      </c>
      <c r="BT138" s="24">
        <v>407</v>
      </c>
      <c r="BU138" s="24">
        <v>416</v>
      </c>
      <c r="BV138" s="167">
        <v>422</v>
      </c>
      <c r="BW138" s="25">
        <v>419</v>
      </c>
      <c r="BX138" s="25">
        <v>417</v>
      </c>
      <c r="BY138" s="25">
        <v>443</v>
      </c>
      <c r="BZ138" s="24">
        <v>445</v>
      </c>
      <c r="CA138" s="24">
        <v>460</v>
      </c>
      <c r="CB138" s="24">
        <v>472</v>
      </c>
      <c r="CC138" s="24">
        <v>502</v>
      </c>
      <c r="CD138" s="24">
        <v>510</v>
      </c>
      <c r="CE138" s="24">
        <v>526</v>
      </c>
      <c r="CF138" s="24">
        <v>564</v>
      </c>
      <c r="CG138" s="24">
        <v>598</v>
      </c>
      <c r="CH138" s="24">
        <v>603</v>
      </c>
      <c r="CI138" s="24">
        <v>598</v>
      </c>
      <c r="CJ138" s="24">
        <v>625</v>
      </c>
      <c r="CK138" s="24">
        <v>649</v>
      </c>
      <c r="CL138" s="24">
        <v>635</v>
      </c>
      <c r="CM138" s="24">
        <v>648</v>
      </c>
      <c r="CN138" s="24">
        <v>655</v>
      </c>
      <c r="CO138" s="24">
        <v>671</v>
      </c>
      <c r="CP138" s="24">
        <v>661</v>
      </c>
      <c r="CQ138" s="24">
        <v>662</v>
      </c>
      <c r="CR138" s="25">
        <v>677</v>
      </c>
      <c r="CS138" s="25">
        <v>691</v>
      </c>
      <c r="CT138" s="25">
        <v>679</v>
      </c>
      <c r="CU138" s="25">
        <v>674</v>
      </c>
      <c r="CV138" s="25">
        <v>701</v>
      </c>
      <c r="CW138" s="25">
        <v>709</v>
      </c>
      <c r="CX138" s="25">
        <v>722</v>
      </c>
      <c r="CY138" s="25">
        <v>743</v>
      </c>
      <c r="CZ138" s="25">
        <v>764</v>
      </c>
      <c r="DA138" s="385"/>
    </row>
    <row r="139" spans="1:105">
      <c r="A139" s="23" t="s">
        <v>118</v>
      </c>
      <c r="B139" s="228"/>
      <c r="C139" s="24">
        <v>57</v>
      </c>
      <c r="D139" s="24">
        <v>57</v>
      </c>
      <c r="E139" s="24">
        <v>78</v>
      </c>
      <c r="F139" s="24">
        <v>65</v>
      </c>
      <c r="G139" s="24">
        <v>65</v>
      </c>
      <c r="H139" s="24">
        <v>62</v>
      </c>
      <c r="I139" s="24">
        <v>61</v>
      </c>
      <c r="J139" s="24">
        <v>58</v>
      </c>
      <c r="K139" s="24">
        <v>53</v>
      </c>
      <c r="L139" s="24">
        <v>51</v>
      </c>
      <c r="M139" s="24">
        <v>56</v>
      </c>
      <c r="N139" s="24">
        <v>61</v>
      </c>
      <c r="O139" s="24">
        <v>69</v>
      </c>
      <c r="P139" s="24">
        <v>73</v>
      </c>
      <c r="Q139" s="24">
        <v>74</v>
      </c>
      <c r="R139" s="24">
        <v>77</v>
      </c>
      <c r="S139" s="24">
        <v>82</v>
      </c>
      <c r="T139" s="24">
        <v>92</v>
      </c>
      <c r="U139" s="24">
        <v>97</v>
      </c>
      <c r="V139" s="24">
        <v>103</v>
      </c>
      <c r="W139" s="24">
        <v>119</v>
      </c>
      <c r="X139" s="24">
        <v>123</v>
      </c>
      <c r="Y139" s="24">
        <v>145</v>
      </c>
      <c r="Z139" s="24">
        <v>157</v>
      </c>
      <c r="AA139" s="24">
        <v>161</v>
      </c>
      <c r="AB139" s="24">
        <v>170</v>
      </c>
      <c r="AC139" s="25">
        <v>186</v>
      </c>
      <c r="AD139" s="25">
        <v>202</v>
      </c>
      <c r="AE139" s="25">
        <v>202</v>
      </c>
      <c r="AF139" s="25">
        <v>200</v>
      </c>
      <c r="AG139" s="25">
        <v>199</v>
      </c>
      <c r="AH139" s="25">
        <v>188</v>
      </c>
      <c r="AI139" s="25">
        <v>180</v>
      </c>
      <c r="AJ139" s="24">
        <v>177</v>
      </c>
      <c r="AK139" s="229">
        <v>186</v>
      </c>
      <c r="AL139" s="24">
        <v>184</v>
      </c>
      <c r="AM139" s="25">
        <v>205</v>
      </c>
      <c r="AN139" s="24">
        <v>222</v>
      </c>
      <c r="AO139" s="24">
        <v>236</v>
      </c>
      <c r="AP139" s="24">
        <v>244</v>
      </c>
      <c r="AQ139" s="24">
        <f t="shared" ref="AQ139:AW139" si="151">AVERAGE(AP138:AQ138)</f>
        <v>246.5</v>
      </c>
      <c r="AR139" s="24">
        <f t="shared" si="151"/>
        <v>254</v>
      </c>
      <c r="AS139" s="229">
        <f t="shared" si="151"/>
        <v>262.5</v>
      </c>
      <c r="AT139" s="25">
        <f t="shared" si="151"/>
        <v>263</v>
      </c>
      <c r="AU139" s="25">
        <f t="shared" si="151"/>
        <v>262.5</v>
      </c>
      <c r="AV139" s="24">
        <f t="shared" si="151"/>
        <v>267</v>
      </c>
      <c r="AW139" s="24">
        <f t="shared" si="151"/>
        <v>275</v>
      </c>
      <c r="AX139" s="24">
        <f>+(AW138+271)/2</f>
        <v>276</v>
      </c>
      <c r="AY139" s="24">
        <f t="shared" ref="AY139:BR139" si="152">AVERAGE(AX138:AY138)</f>
        <v>269</v>
      </c>
      <c r="AZ139" s="24">
        <f t="shared" si="152"/>
        <v>270.5</v>
      </c>
      <c r="BA139" s="24">
        <f t="shared" si="152"/>
        <v>265.5</v>
      </c>
      <c r="BB139" s="24">
        <f t="shared" si="152"/>
        <v>265</v>
      </c>
      <c r="BC139" s="24">
        <f t="shared" si="152"/>
        <v>273</v>
      </c>
      <c r="BD139" s="24">
        <f t="shared" si="152"/>
        <v>281.5</v>
      </c>
      <c r="BE139" s="24">
        <f t="shared" si="152"/>
        <v>285.5</v>
      </c>
      <c r="BF139" s="24">
        <f t="shared" si="152"/>
        <v>293</v>
      </c>
      <c r="BG139" s="24">
        <f t="shared" si="152"/>
        <v>308</v>
      </c>
      <c r="BH139" s="24">
        <f t="shared" si="152"/>
        <v>322</v>
      </c>
      <c r="BI139" s="229">
        <f t="shared" si="152"/>
        <v>332</v>
      </c>
      <c r="BJ139" s="24">
        <f t="shared" si="152"/>
        <v>337</v>
      </c>
      <c r="BK139" s="24">
        <f t="shared" si="152"/>
        <v>332</v>
      </c>
      <c r="BL139" s="24">
        <f t="shared" si="152"/>
        <v>331</v>
      </c>
      <c r="BM139" s="24">
        <f t="shared" si="152"/>
        <v>343.5</v>
      </c>
      <c r="BN139" s="24">
        <f t="shared" si="152"/>
        <v>360</v>
      </c>
      <c r="BO139" s="24">
        <f t="shared" si="152"/>
        <v>369.5</v>
      </c>
      <c r="BP139" s="229">
        <f t="shared" si="152"/>
        <v>376.5</v>
      </c>
      <c r="BQ139" s="24">
        <f t="shared" si="152"/>
        <v>392</v>
      </c>
      <c r="BR139" s="24">
        <f t="shared" si="152"/>
        <v>397.5</v>
      </c>
      <c r="BS139" s="24">
        <v>393</v>
      </c>
      <c r="BT139" s="24">
        <v>401</v>
      </c>
      <c r="BU139" s="24">
        <v>412</v>
      </c>
      <c r="BV139" s="24">
        <v>419</v>
      </c>
      <c r="BW139" s="25">
        <v>421</v>
      </c>
      <c r="BX139" s="25">
        <v>418</v>
      </c>
      <c r="BY139" s="25">
        <v>430</v>
      </c>
      <c r="BZ139" s="24">
        <v>444</v>
      </c>
      <c r="CA139" s="24">
        <v>452</v>
      </c>
      <c r="CB139" s="24">
        <v>466</v>
      </c>
      <c r="CC139" s="24">
        <v>487</v>
      </c>
      <c r="CD139" s="24">
        <v>506</v>
      </c>
      <c r="CE139" s="24">
        <v>518</v>
      </c>
      <c r="CF139" s="24">
        <v>545</v>
      </c>
      <c r="CG139" s="24">
        <v>581</v>
      </c>
      <c r="CH139" s="24">
        <v>601</v>
      </c>
      <c r="CI139" s="24">
        <v>601</v>
      </c>
      <c r="CJ139" s="24">
        <v>612</v>
      </c>
      <c r="CK139" s="24">
        <v>637</v>
      </c>
      <c r="CL139" s="24">
        <v>642</v>
      </c>
      <c r="CM139" s="24">
        <v>642</v>
      </c>
      <c r="CN139" s="24">
        <v>652</v>
      </c>
      <c r="CO139" s="24">
        <v>663</v>
      </c>
      <c r="CP139" s="24">
        <v>666</v>
      </c>
      <c r="CQ139" s="24">
        <v>661</v>
      </c>
      <c r="CR139" s="25">
        <v>670</v>
      </c>
      <c r="CS139" s="25">
        <v>684</v>
      </c>
      <c r="CT139" s="25">
        <v>685</v>
      </c>
      <c r="CU139" s="25">
        <v>677</v>
      </c>
      <c r="CV139" s="25">
        <v>688</v>
      </c>
      <c r="CW139" s="25">
        <v>705</v>
      </c>
      <c r="CX139" s="25">
        <v>716</v>
      </c>
      <c r="CY139" s="25">
        <v>733</v>
      </c>
      <c r="CZ139" s="25">
        <v>754</v>
      </c>
      <c r="DA139" s="385"/>
    </row>
    <row r="140" spans="1:105">
      <c r="A140" s="23" t="s">
        <v>85</v>
      </c>
      <c r="B140" s="228"/>
      <c r="C140" s="54">
        <f t="shared" ref="C140:AH140" si="153">+C31*4/C139</f>
        <v>1.5157894736842106</v>
      </c>
      <c r="D140" s="54">
        <f t="shared" si="153"/>
        <v>1.1578947368421053</v>
      </c>
      <c r="E140" s="54">
        <f t="shared" si="153"/>
        <v>1.1076923076923075</v>
      </c>
      <c r="F140" s="54">
        <f t="shared" si="153"/>
        <v>2.1661538461538465</v>
      </c>
      <c r="G140" s="54">
        <f t="shared" si="153"/>
        <v>1.8276923076923077</v>
      </c>
      <c r="H140" s="54">
        <f t="shared" si="153"/>
        <v>1.5870967741935484</v>
      </c>
      <c r="I140" s="54">
        <f t="shared" si="153"/>
        <v>1.980327868852459</v>
      </c>
      <c r="J140" s="54">
        <f t="shared" si="153"/>
        <v>2.6275862068965519</v>
      </c>
      <c r="K140" s="54">
        <f t="shared" si="153"/>
        <v>2.1832452830188678</v>
      </c>
      <c r="L140" s="54">
        <f t="shared" si="153"/>
        <v>2.6269803921568626</v>
      </c>
      <c r="M140" s="54">
        <f t="shared" si="153"/>
        <v>2.9078571428571425</v>
      </c>
      <c r="N140" s="54">
        <f t="shared" si="153"/>
        <v>3.0432786885245902</v>
      </c>
      <c r="O140" s="54">
        <f t="shared" si="153"/>
        <v>3.7918840579710142</v>
      </c>
      <c r="P140" s="54">
        <f t="shared" si="153"/>
        <v>2.7039999999999997</v>
      </c>
      <c r="Q140" s="54">
        <f t="shared" si="153"/>
        <v>2.179945945945946</v>
      </c>
      <c r="R140" s="54">
        <f t="shared" si="153"/>
        <v>2.8430649350649349</v>
      </c>
      <c r="S140" s="54">
        <f t="shared" si="153"/>
        <v>2.9658536585365853</v>
      </c>
      <c r="T140" s="54">
        <f t="shared" si="153"/>
        <v>2.8642608695652174</v>
      </c>
      <c r="U140" s="54">
        <f t="shared" si="153"/>
        <v>3.0469278350515467</v>
      </c>
      <c r="V140" s="54">
        <f t="shared" si="153"/>
        <v>3.2344854368932041</v>
      </c>
      <c r="W140" s="54">
        <f t="shared" si="153"/>
        <v>4.1495798319327726</v>
      </c>
      <c r="X140" s="54">
        <f t="shared" si="153"/>
        <v>4.0715447154471542</v>
      </c>
      <c r="Y140" s="54">
        <f t="shared" si="153"/>
        <v>2.3877241379310341</v>
      </c>
      <c r="Z140" s="54">
        <f t="shared" si="153"/>
        <v>2.9971464968152866</v>
      </c>
      <c r="AA140" s="54">
        <f t="shared" si="153"/>
        <v>3.3621118012422357</v>
      </c>
      <c r="AB140" s="54">
        <f t="shared" si="153"/>
        <v>3.2594117647058818</v>
      </c>
      <c r="AC140" s="264">
        <f t="shared" si="153"/>
        <v>2.8066656989247312</v>
      </c>
      <c r="AD140" s="264">
        <f t="shared" si="153"/>
        <v>2.9725475247524753</v>
      </c>
      <c r="AE140" s="264">
        <f t="shared" si="153"/>
        <v>2.6999999801980197</v>
      </c>
      <c r="AF140" s="264">
        <f t="shared" si="153"/>
        <v>2.5940524000000007</v>
      </c>
      <c r="AG140" s="264">
        <f t="shared" si="153"/>
        <v>2.3425488884422108</v>
      </c>
      <c r="AH140" s="264">
        <f t="shared" si="153"/>
        <v>2.6279300170212765</v>
      </c>
      <c r="AI140" s="264">
        <f t="shared" ref="AI140:BN140" si="154">+AI31*4/AI139</f>
        <v>2.3929423777777776</v>
      </c>
      <c r="AJ140" s="54">
        <f t="shared" si="154"/>
        <v>2.9734948185310737</v>
      </c>
      <c r="AK140" s="264">
        <f t="shared" si="154"/>
        <v>2.7218628627956991</v>
      </c>
      <c r="AL140" s="54">
        <f t="shared" si="154"/>
        <v>3.1099320247826086</v>
      </c>
      <c r="AM140" s="264">
        <f t="shared" si="154"/>
        <v>2.975609756097561</v>
      </c>
      <c r="AN140" s="54">
        <f t="shared" si="154"/>
        <v>2.8623824504504505</v>
      </c>
      <c r="AO140" s="54">
        <f t="shared" si="154"/>
        <v>2.3093377372881356</v>
      </c>
      <c r="AP140" s="54">
        <f t="shared" si="154"/>
        <v>2.7072667947540983</v>
      </c>
      <c r="AQ140" s="54">
        <f t="shared" si="154"/>
        <v>2.9218823529411759</v>
      </c>
      <c r="AR140" s="54">
        <f t="shared" si="154"/>
        <v>2.6584409448818898</v>
      </c>
      <c r="AS140" s="279">
        <f t="shared" si="154"/>
        <v>2.7274360376380953</v>
      </c>
      <c r="AT140" s="264">
        <f t="shared" si="154"/>
        <v>2.3471973993916349</v>
      </c>
      <c r="AU140" s="264">
        <f t="shared" si="154"/>
        <v>2.4547047619047619</v>
      </c>
      <c r="AV140" s="54">
        <f t="shared" si="154"/>
        <v>2.0756554307116106</v>
      </c>
      <c r="AW140" s="54">
        <f t="shared" si="154"/>
        <v>1.7805836142545455</v>
      </c>
      <c r="AX140" s="54">
        <f t="shared" si="154"/>
        <v>1.8636368328985506</v>
      </c>
      <c r="AY140" s="54">
        <f t="shared" si="154"/>
        <v>2.1575167286245351</v>
      </c>
      <c r="AZ140" s="54">
        <f t="shared" si="154"/>
        <v>1.9597042513863216</v>
      </c>
      <c r="BA140" s="54">
        <f t="shared" si="154"/>
        <v>2.1817497551789078</v>
      </c>
      <c r="BB140" s="54">
        <f t="shared" si="154"/>
        <v>2.3822177660377362</v>
      </c>
      <c r="BC140" s="54">
        <f t="shared" si="154"/>
        <v>2.4643982797069599</v>
      </c>
      <c r="BD140" s="54">
        <f t="shared" si="154"/>
        <v>2.2775801861456482</v>
      </c>
      <c r="BE140" s="54">
        <f t="shared" si="154"/>
        <v>2.2645694935201401</v>
      </c>
      <c r="BF140" s="54">
        <f t="shared" si="154"/>
        <v>2.5657216369965874</v>
      </c>
      <c r="BG140" s="54">
        <f t="shared" si="154"/>
        <v>2.8507792207792209</v>
      </c>
      <c r="BH140" s="54">
        <f t="shared" si="154"/>
        <v>2.8045465838509318</v>
      </c>
      <c r="BI140" s="279">
        <f t="shared" si="154"/>
        <v>2.4255180722891563</v>
      </c>
      <c r="BJ140" s="54">
        <f t="shared" si="154"/>
        <v>2.9727715133531158</v>
      </c>
      <c r="BK140" s="54">
        <f t="shared" si="154"/>
        <v>2.700070111686748</v>
      </c>
      <c r="BL140" s="54">
        <f t="shared" si="154"/>
        <v>2.6662536352870112</v>
      </c>
      <c r="BM140" s="54">
        <f t="shared" si="154"/>
        <v>2.5465848699854443</v>
      </c>
      <c r="BN140" s="54">
        <f t="shared" si="154"/>
        <v>2.724429042000001</v>
      </c>
      <c r="BO140" s="54">
        <f t="shared" ref="BO140:CT140" si="155">+BO31*4/BO139</f>
        <v>2.6469869990798389</v>
      </c>
      <c r="BP140" s="279">
        <f t="shared" si="155"/>
        <v>2.4814063164940254</v>
      </c>
      <c r="BQ140" s="54">
        <f t="shared" si="155"/>
        <v>2.3130327165306119</v>
      </c>
      <c r="BR140" s="54">
        <f t="shared" si="155"/>
        <v>2.7249540926792464</v>
      </c>
      <c r="BS140" s="54">
        <f t="shared" si="155"/>
        <v>2.7614514384732836</v>
      </c>
      <c r="BT140" s="54">
        <f t="shared" si="155"/>
        <v>2.4307518408977558</v>
      </c>
      <c r="BU140" s="54">
        <f t="shared" si="155"/>
        <v>2.5931086174757279</v>
      </c>
      <c r="BV140" s="54">
        <f t="shared" si="155"/>
        <v>2.548086802004776</v>
      </c>
      <c r="BW140" s="264">
        <f t="shared" si="155"/>
        <v>2.5430146168425289</v>
      </c>
      <c r="BX140" s="264">
        <f t="shared" si="155"/>
        <v>2.7186509447060034</v>
      </c>
      <c r="BY140" s="264">
        <f t="shared" si="155"/>
        <v>2.9118994512890715</v>
      </c>
      <c r="BZ140" s="54">
        <f t="shared" si="155"/>
        <v>2.960982215062804</v>
      </c>
      <c r="CA140" s="54">
        <f t="shared" si="155"/>
        <v>4.793405387133495</v>
      </c>
      <c r="CB140" s="54">
        <f t="shared" si="155"/>
        <v>4.5119635468930852</v>
      </c>
      <c r="CC140" s="54">
        <f t="shared" si="155"/>
        <v>4.726078688573951</v>
      </c>
      <c r="CD140" s="54">
        <f t="shared" si="155"/>
        <v>5.5816713594805396</v>
      </c>
      <c r="CE140" s="54">
        <f t="shared" si="155"/>
        <v>7.3880083401727585</v>
      </c>
      <c r="CF140" s="54">
        <f t="shared" si="155"/>
        <v>5.5307676007596349</v>
      </c>
      <c r="CG140" s="54">
        <f t="shared" si="155"/>
        <v>5.280097420815844</v>
      </c>
      <c r="CH140" s="54">
        <f t="shared" si="155"/>
        <v>5.4856216746089057</v>
      </c>
      <c r="CI140" s="54">
        <f t="shared" si="155"/>
        <v>5.1096299655907149</v>
      </c>
      <c r="CJ140" s="54">
        <f t="shared" si="155"/>
        <v>4.0376771550327115</v>
      </c>
      <c r="CK140" s="54">
        <f t="shared" si="155"/>
        <v>4.6486198913657768</v>
      </c>
      <c r="CL140" s="54">
        <f t="shared" si="155"/>
        <v>5.2771965705919008</v>
      </c>
      <c r="CM140" s="54">
        <f t="shared" si="155"/>
        <v>5.4083023783800659</v>
      </c>
      <c r="CN140" s="54">
        <f t="shared" si="155"/>
        <v>5.1103293219018502</v>
      </c>
      <c r="CO140" s="54">
        <f t="shared" si="155"/>
        <v>5.1510149400385083</v>
      </c>
      <c r="CP140" s="54">
        <f t="shared" si="155"/>
        <v>5.3001047439039057</v>
      </c>
      <c r="CQ140" s="54">
        <f t="shared" si="155"/>
        <v>5.7536033138880516</v>
      </c>
      <c r="CR140" s="264">
        <f t="shared" si="155"/>
        <v>5.5435826731492854</v>
      </c>
      <c r="CS140" s="264">
        <f t="shared" si="155"/>
        <v>5.6066411004678383</v>
      </c>
      <c r="CT140" s="264">
        <f t="shared" si="155"/>
        <v>6.2006882720583949</v>
      </c>
      <c r="CU140" s="264">
        <f t="shared" ref="CU140:CV140" si="156">+CU31*4/CU139</f>
        <v>6.8042417606499415</v>
      </c>
      <c r="CV140" s="264">
        <f t="shared" si="156"/>
        <v>6.1751612344186055</v>
      </c>
      <c r="CW140" s="264">
        <f>+CW31*4/CW139</f>
        <v>6.480999465872344</v>
      </c>
      <c r="CX140" s="264">
        <f>+CX31*4/CX139</f>
        <v>6.3606827537988853</v>
      </c>
      <c r="CY140" s="264">
        <f>+CY31*4/CY139</f>
        <v>6.8580665788287458</v>
      </c>
      <c r="CZ140" s="264">
        <f>+CZ31*4/CZ139</f>
        <v>7.0789155690716221</v>
      </c>
      <c r="DA140" s="385"/>
    </row>
    <row r="141" spans="1:105">
      <c r="A141" s="23" t="s">
        <v>86</v>
      </c>
      <c r="B141" s="228"/>
      <c r="C141" s="54">
        <f t="shared" ref="C141:AH141" si="157">C37*4/C139</f>
        <v>-1.5838105263157893</v>
      </c>
      <c r="D141" s="54">
        <f t="shared" si="157"/>
        <v>-1.3096842105263158</v>
      </c>
      <c r="E141" s="54">
        <f t="shared" si="157"/>
        <v>-1.0573846153846154</v>
      </c>
      <c r="F141" s="54">
        <f t="shared" si="157"/>
        <v>-1.4557538461538462</v>
      </c>
      <c r="G141" s="54">
        <f t="shared" si="157"/>
        <v>-1.6771076923076924</v>
      </c>
      <c r="H141" s="54">
        <f t="shared" si="157"/>
        <v>-1.5416774193548388</v>
      </c>
      <c r="I141" s="54">
        <f t="shared" si="157"/>
        <v>-1.4434754098360654</v>
      </c>
      <c r="J141" s="54">
        <f t="shared" si="157"/>
        <v>-1.5491034482758619</v>
      </c>
      <c r="K141" s="54">
        <f t="shared" si="157"/>
        <v>-1.7250566037735848</v>
      </c>
      <c r="L141" s="54">
        <f t="shared" si="157"/>
        <v>-1.6677647058823533</v>
      </c>
      <c r="M141" s="54">
        <f t="shared" si="157"/>
        <v>-1.4852857142857141</v>
      </c>
      <c r="N141" s="54">
        <f t="shared" si="157"/>
        <v>-1.6886557377049183</v>
      </c>
      <c r="O141" s="54">
        <f t="shared" si="157"/>
        <v>-1.6043478260869564</v>
      </c>
      <c r="P141" s="54">
        <f t="shared" si="157"/>
        <v>-1.3797808219178083</v>
      </c>
      <c r="Q141" s="54">
        <f t="shared" si="157"/>
        <v>-1.2762162162162163</v>
      </c>
      <c r="R141" s="54">
        <f t="shared" si="157"/>
        <v>-1.6733506493506496</v>
      </c>
      <c r="S141" s="54">
        <f t="shared" si="157"/>
        <v>-1.6212195121951218</v>
      </c>
      <c r="T141" s="54">
        <f t="shared" si="157"/>
        <v>-1.506</v>
      </c>
      <c r="U141" s="54">
        <f t="shared" si="157"/>
        <v>-1.2630927835051544</v>
      </c>
      <c r="V141" s="54">
        <f t="shared" si="157"/>
        <v>-1.504116504854369</v>
      </c>
      <c r="W141" s="54">
        <f t="shared" si="157"/>
        <v>-1.5977478991596639</v>
      </c>
      <c r="X141" s="54">
        <f t="shared" si="157"/>
        <v>-2.0527479674796747</v>
      </c>
      <c r="Y141" s="54">
        <f t="shared" si="157"/>
        <v>-1.1073379310344829</v>
      </c>
      <c r="Z141" s="54">
        <f t="shared" si="157"/>
        <v>-1.4822929936305731</v>
      </c>
      <c r="AA141" s="54">
        <f t="shared" si="157"/>
        <v>-1.4467500084472051</v>
      </c>
      <c r="AB141" s="54">
        <f t="shared" si="157"/>
        <v>-1.5256266108235292</v>
      </c>
      <c r="AC141" s="54">
        <f t="shared" si="157"/>
        <v>-1.1767495720645162</v>
      </c>
      <c r="AD141" s="54">
        <f t="shared" si="157"/>
        <v>-1.3630073295049505</v>
      </c>
      <c r="AE141" s="54">
        <f t="shared" si="157"/>
        <v>-1.3373657386138615</v>
      </c>
      <c r="AF141" s="54">
        <f t="shared" si="157"/>
        <v>-1.4078131091999999</v>
      </c>
      <c r="AG141" s="54">
        <f t="shared" si="157"/>
        <v>-1.1096953447236182</v>
      </c>
      <c r="AH141" s="54">
        <f t="shared" si="157"/>
        <v>-1.5633097205000002</v>
      </c>
      <c r="AI141" s="54">
        <f t="shared" ref="AI141:BN141" si="158">AI37*4/AI139</f>
        <v>-1.2063562979073998</v>
      </c>
      <c r="AJ141" s="54">
        <f t="shared" si="158"/>
        <v>-1.3452096879661017</v>
      </c>
      <c r="AK141" s="54">
        <f t="shared" si="158"/>
        <v>-1.0736839718279569</v>
      </c>
      <c r="AL141" s="54">
        <f t="shared" si="158"/>
        <v>-1.4161883180434782</v>
      </c>
      <c r="AM141" s="54">
        <f t="shared" si="158"/>
        <v>-1.2373540325853658</v>
      </c>
      <c r="AN141" s="54">
        <f t="shared" si="158"/>
        <v>-1.3753618830630632</v>
      </c>
      <c r="AO141" s="54">
        <f t="shared" si="158"/>
        <v>-1.0609815920187626</v>
      </c>
      <c r="AP141" s="54">
        <f t="shared" si="158"/>
        <v>-1.3148902060655738</v>
      </c>
      <c r="AQ141" s="54">
        <f t="shared" si="158"/>
        <v>-1.1990106609330629</v>
      </c>
      <c r="AR141" s="54">
        <f t="shared" si="158"/>
        <v>-1.486847991968504</v>
      </c>
      <c r="AS141" s="54">
        <f t="shared" si="158"/>
        <v>-1.1609234777904762</v>
      </c>
      <c r="AT141" s="54">
        <f t="shared" si="158"/>
        <v>-1.3996429536121673</v>
      </c>
      <c r="AU141" s="54">
        <f t="shared" si="158"/>
        <v>-1.354223558095238</v>
      </c>
      <c r="AV141" s="54">
        <f t="shared" si="158"/>
        <v>-1.3473618504012881</v>
      </c>
      <c r="AW141" s="54">
        <f t="shared" si="158"/>
        <v>-1.1606703271065455</v>
      </c>
      <c r="AX141" s="54">
        <f t="shared" si="158"/>
        <v>-1.3199784114039854</v>
      </c>
      <c r="AY141" s="54">
        <f t="shared" si="158"/>
        <v>-1.3616356877323419</v>
      </c>
      <c r="AZ141" s="54">
        <f t="shared" si="158"/>
        <v>-1.4286136783733827</v>
      </c>
      <c r="BA141" s="54">
        <f t="shared" si="158"/>
        <v>-1.0871563088512242</v>
      </c>
      <c r="BB141" s="54">
        <f t="shared" si="158"/>
        <v>-1.3977358490566039</v>
      </c>
      <c r="BC141" s="54">
        <f t="shared" si="158"/>
        <v>-1.35003663003663</v>
      </c>
      <c r="BD141" s="54">
        <f t="shared" si="158"/>
        <v>-1.3253285968028419</v>
      </c>
      <c r="BE141" s="54">
        <f t="shared" si="158"/>
        <v>-1.2687915936952714</v>
      </c>
      <c r="BF141" s="54">
        <f t="shared" si="158"/>
        <v>-1.4576109215017063</v>
      </c>
      <c r="BG141" s="54">
        <f t="shared" si="158"/>
        <v>-1.3553246753246753</v>
      </c>
      <c r="BH141" s="54">
        <f t="shared" si="158"/>
        <v>-1.2901863354037266</v>
      </c>
      <c r="BI141" s="54">
        <f t="shared" si="158"/>
        <v>-1.1191566265060242</v>
      </c>
      <c r="BJ141" s="54">
        <f t="shared" si="158"/>
        <v>-1.3044510385756678</v>
      </c>
      <c r="BK141" s="54">
        <f t="shared" si="158"/>
        <v>-1.3180722891566266</v>
      </c>
      <c r="BL141" s="54">
        <f t="shared" si="158"/>
        <v>-1.3206042296072509</v>
      </c>
      <c r="BM141" s="54">
        <f t="shared" si="158"/>
        <v>-1.1218631732168847</v>
      </c>
      <c r="BN141" s="54">
        <f t="shared" si="158"/>
        <v>-1.4244444444444444</v>
      </c>
      <c r="BO141" s="54">
        <f t="shared" ref="BO141:BU141" si="159">BO37*4/BO139</f>
        <v>-1.3434370771312585</v>
      </c>
      <c r="BP141" s="54">
        <f t="shared" si="159"/>
        <v>-1.3865604249667993</v>
      </c>
      <c r="BQ141" s="54">
        <f t="shared" si="159"/>
        <v>-1.2548469387755101</v>
      </c>
      <c r="BR141" s="54">
        <f t="shared" si="159"/>
        <v>-1.5824905660377357</v>
      </c>
      <c r="BS141" s="54">
        <f t="shared" si="159"/>
        <v>-1.5486615776081425</v>
      </c>
      <c r="BT141" s="54">
        <f t="shared" si="159"/>
        <v>-1.526783042394015</v>
      </c>
      <c r="BU141" s="54">
        <f t="shared" si="159"/>
        <v>-1.3063704885566856</v>
      </c>
      <c r="BV141" s="54">
        <f>(BV37+35)*4/BV139</f>
        <v>-1.4752655992931381</v>
      </c>
      <c r="BW141" s="264">
        <f t="shared" ref="BW141:CV141" si="160">(BW37)*4/BW139</f>
        <v>-1.5604886070487698</v>
      </c>
      <c r="BX141" s="264">
        <f t="shared" si="160"/>
        <v>-1.5865676700806977</v>
      </c>
      <c r="BY141" s="264">
        <f t="shared" si="160"/>
        <v>-1.3805543685674158</v>
      </c>
      <c r="BZ141" s="264">
        <f t="shared" si="160"/>
        <v>-1.6853581375687692</v>
      </c>
      <c r="CA141" s="264">
        <f t="shared" si="160"/>
        <v>-1.5830966223118574</v>
      </c>
      <c r="CB141" s="264">
        <f t="shared" si="160"/>
        <v>-1.5913049691328001</v>
      </c>
      <c r="CC141" s="264">
        <f t="shared" si="160"/>
        <v>-1.4553527953013548</v>
      </c>
      <c r="CD141" s="264">
        <f t="shared" si="160"/>
        <v>-1.7480371393359875</v>
      </c>
      <c r="CE141" s="264">
        <f t="shared" si="160"/>
        <v>-1.5632453965038342</v>
      </c>
      <c r="CF141" s="264">
        <f t="shared" si="160"/>
        <v>-1.5879436485948895</v>
      </c>
      <c r="CG141" s="264">
        <f t="shared" si="160"/>
        <v>-1.3250369915058215</v>
      </c>
      <c r="CH141" s="264">
        <f t="shared" si="160"/>
        <v>-1.6823925539977804</v>
      </c>
      <c r="CI141" s="264">
        <f t="shared" si="160"/>
        <v>-1.6539660116443304</v>
      </c>
      <c r="CJ141" s="264">
        <f t="shared" si="160"/>
        <v>-1.7771450177234529</v>
      </c>
      <c r="CK141" s="264">
        <f t="shared" si="160"/>
        <v>-1.4929681435986188</v>
      </c>
      <c r="CL141" s="264">
        <f t="shared" si="160"/>
        <v>-1.702638321981808</v>
      </c>
      <c r="CM141" s="264">
        <f t="shared" si="160"/>
        <v>-1.8020086415923993</v>
      </c>
      <c r="CN141" s="264">
        <f t="shared" si="160"/>
        <v>-1.7624637707704287</v>
      </c>
      <c r="CO141" s="264">
        <f t="shared" si="160"/>
        <v>-1.6029982761204411</v>
      </c>
      <c r="CP141" s="264">
        <f t="shared" si="160"/>
        <v>-1.839453549402883</v>
      </c>
      <c r="CQ141" s="264">
        <f t="shared" si="160"/>
        <v>-1.8350316329198186</v>
      </c>
      <c r="CR141" s="264">
        <f t="shared" si="160"/>
        <v>-2.0352090434626868</v>
      </c>
      <c r="CS141" s="264">
        <f t="shared" si="160"/>
        <v>-1.7549298515789473</v>
      </c>
      <c r="CT141" s="264">
        <f t="shared" si="160"/>
        <v>-1.9586557945109473</v>
      </c>
      <c r="CU141" s="264">
        <f t="shared" si="160"/>
        <v>-1.9702441948596738</v>
      </c>
      <c r="CV141" s="264">
        <f t="shared" si="160"/>
        <v>-2.0551044044186053</v>
      </c>
      <c r="CW141" s="264">
        <f t="shared" ref="CW141:CX141" si="161">(CW37)*4/CW139</f>
        <v>-1.8395960001134755</v>
      </c>
      <c r="CX141" s="264">
        <f t="shared" si="161"/>
        <v>-2.2449184375977649</v>
      </c>
      <c r="CY141" s="264">
        <f t="shared" ref="CY141:CZ141" si="162">(CY37)*4/CY139</f>
        <v>-2.0586336218281036</v>
      </c>
      <c r="CZ141" s="264">
        <f t="shared" si="162"/>
        <v>-2.1516206577188335</v>
      </c>
      <c r="DA141" s="385"/>
    </row>
    <row r="142" spans="1:105">
      <c r="A142" s="23" t="s">
        <v>87</v>
      </c>
      <c r="B142" s="228"/>
      <c r="C142" s="99">
        <f t="shared" ref="C142:AH142" si="163">+C43*4/C139</f>
        <v>-6.8021052631578732E-2</v>
      </c>
      <c r="D142" s="99">
        <f t="shared" si="163"/>
        <v>-0.15178947368421056</v>
      </c>
      <c r="E142" s="99">
        <f t="shared" si="163"/>
        <v>5.0307692307692213E-2</v>
      </c>
      <c r="F142" s="99">
        <f t="shared" si="163"/>
        <v>0.71040000000000025</v>
      </c>
      <c r="G142" s="99">
        <f t="shared" si="163"/>
        <v>0.15058461538461534</v>
      </c>
      <c r="H142" s="99">
        <f t="shared" si="163"/>
        <v>3.8967741935483913E-2</v>
      </c>
      <c r="I142" s="99">
        <f t="shared" si="163"/>
        <v>0.5434098360655738</v>
      </c>
      <c r="J142" s="99">
        <f t="shared" si="163"/>
        <v>1.071586206896552</v>
      </c>
      <c r="K142" s="99">
        <f t="shared" si="163"/>
        <v>0.45818867924528311</v>
      </c>
      <c r="L142" s="99">
        <f t="shared" si="163"/>
        <v>0.95921568627450959</v>
      </c>
      <c r="M142" s="99">
        <f t="shared" si="163"/>
        <v>1.4225714285714284</v>
      </c>
      <c r="N142" s="99">
        <f t="shared" si="163"/>
        <v>1.3546229508196717</v>
      </c>
      <c r="O142" s="99">
        <f t="shared" si="163"/>
        <v>2.1875362318840579</v>
      </c>
      <c r="P142" s="99">
        <f t="shared" si="163"/>
        <v>1.3242191780821917</v>
      </c>
      <c r="Q142" s="99">
        <f t="shared" si="163"/>
        <v>0.90372972972972976</v>
      </c>
      <c r="R142" s="99">
        <f t="shared" si="163"/>
        <v>1.1697142857142855</v>
      </c>
      <c r="S142" s="99">
        <f t="shared" si="163"/>
        <v>1.3446341463414633</v>
      </c>
      <c r="T142" s="99">
        <f t="shared" si="163"/>
        <v>1.3582608695652174</v>
      </c>
      <c r="U142" s="99">
        <f t="shared" si="163"/>
        <v>1.7838350515463921</v>
      </c>
      <c r="V142" s="99">
        <f t="shared" si="163"/>
        <v>1.7342524271844664</v>
      </c>
      <c r="W142" s="99">
        <f t="shared" si="163"/>
        <v>2.5518319327731089</v>
      </c>
      <c r="X142" s="99">
        <f t="shared" si="163"/>
        <v>2.01879674796748</v>
      </c>
      <c r="Y142" s="99">
        <f t="shared" si="163"/>
        <v>1.2803862068965515</v>
      </c>
      <c r="Z142" s="99">
        <f t="shared" si="163"/>
        <v>1.5148535031847137</v>
      </c>
      <c r="AA142" s="99">
        <f t="shared" si="163"/>
        <v>1.9029394325465834</v>
      </c>
      <c r="AB142" s="99">
        <f t="shared" si="163"/>
        <v>1.7337851538823525</v>
      </c>
      <c r="AC142" s="312">
        <f t="shared" si="163"/>
        <v>1.6299161268602147</v>
      </c>
      <c r="AD142" s="100">
        <f t="shared" si="163"/>
        <v>1.590728314059406</v>
      </c>
      <c r="AE142" s="100">
        <f t="shared" si="163"/>
        <v>1.3626342415841581</v>
      </c>
      <c r="AF142" s="100">
        <f t="shared" si="163"/>
        <v>1.1862392908000006</v>
      </c>
      <c r="AG142" s="100">
        <f t="shared" si="163"/>
        <v>1.2328535437185928</v>
      </c>
      <c r="AH142" s="100">
        <f t="shared" si="163"/>
        <v>1.0646202965212763</v>
      </c>
      <c r="AI142" s="100">
        <f t="shared" ref="AI142:BN142" si="164">+AI43*4/AI139</f>
        <v>1.1865860798703778</v>
      </c>
      <c r="AJ142" s="99">
        <f t="shared" si="164"/>
        <v>1.6282851305649717</v>
      </c>
      <c r="AK142" s="100">
        <f t="shared" si="164"/>
        <v>1.6481788909677422</v>
      </c>
      <c r="AL142" s="99">
        <f t="shared" si="164"/>
        <v>1.6937437067391303</v>
      </c>
      <c r="AM142" s="100">
        <f t="shared" si="164"/>
        <v>1.7382557235121951</v>
      </c>
      <c r="AN142" s="99">
        <f t="shared" si="164"/>
        <v>1.4870205673873871</v>
      </c>
      <c r="AO142" s="99">
        <f t="shared" si="164"/>
        <v>1.2483561452693728</v>
      </c>
      <c r="AP142" s="99">
        <f t="shared" si="164"/>
        <v>1.3923765886885247</v>
      </c>
      <c r="AQ142" s="99">
        <f t="shared" si="164"/>
        <v>1.7228716920081133</v>
      </c>
      <c r="AR142" s="99">
        <f t="shared" si="164"/>
        <v>1.0771047639370079</v>
      </c>
      <c r="AS142" s="312">
        <f t="shared" si="164"/>
        <v>1.5665125598476191</v>
      </c>
      <c r="AT142" s="100">
        <f t="shared" si="164"/>
        <v>0.94755444577946779</v>
      </c>
      <c r="AU142" s="100">
        <f t="shared" si="164"/>
        <v>1.100481203809524</v>
      </c>
      <c r="AV142" s="99">
        <f t="shared" si="164"/>
        <v>0.72829358031032254</v>
      </c>
      <c r="AW142" s="99">
        <f t="shared" si="164"/>
        <v>0.60536783260254545</v>
      </c>
      <c r="AX142" s="99">
        <f t="shared" si="164"/>
        <v>0.54365842149456511</v>
      </c>
      <c r="AY142" s="99">
        <f t="shared" si="164"/>
        <v>0.79588104089219325</v>
      </c>
      <c r="AZ142" s="99">
        <f t="shared" si="164"/>
        <v>0.53109057301293905</v>
      </c>
      <c r="BA142" s="99">
        <f t="shared" si="164"/>
        <v>1.0945934463276836</v>
      </c>
      <c r="BB142" s="99">
        <f t="shared" si="164"/>
        <v>0.96938757735849068</v>
      </c>
      <c r="BC142" s="99">
        <f t="shared" si="164"/>
        <v>1.1128964482051282</v>
      </c>
      <c r="BD142" s="99">
        <f t="shared" si="164"/>
        <v>0.95083063019538194</v>
      </c>
      <c r="BE142" s="99">
        <f t="shared" si="164"/>
        <v>0.9971789506129598</v>
      </c>
      <c r="BF142" s="99">
        <f t="shared" si="164"/>
        <v>1.1149366540614336</v>
      </c>
      <c r="BG142" s="99">
        <f t="shared" si="164"/>
        <v>1.4941430649350649</v>
      </c>
      <c r="BH142" s="99">
        <f t="shared" si="164"/>
        <v>1.5116767453416151</v>
      </c>
      <c r="BI142" s="312">
        <f t="shared" si="164"/>
        <v>1.3058081204819274</v>
      </c>
      <c r="BJ142" s="99">
        <f t="shared" si="164"/>
        <v>1.6700684866468842</v>
      </c>
      <c r="BK142" s="99">
        <f t="shared" si="164"/>
        <v>1.3804182924096395</v>
      </c>
      <c r="BL142" s="99">
        <f t="shared" si="164"/>
        <v>1.342970880000002</v>
      </c>
      <c r="BM142" s="99">
        <f t="shared" si="164"/>
        <v>1.4227429485880647</v>
      </c>
      <c r="BN142" s="99">
        <f t="shared" si="164"/>
        <v>1.3001810308888901</v>
      </c>
      <c r="BO142" s="99">
        <f t="shared" ref="BO142:BU142" si="165">+BO43*4/BO139</f>
        <v>1.3058773915020312</v>
      </c>
      <c r="BP142" s="312">
        <f t="shared" si="165"/>
        <v>1.0955895834262965</v>
      </c>
      <c r="BQ142" s="99">
        <f t="shared" si="165"/>
        <v>1.0590021042857143</v>
      </c>
      <c r="BR142" s="99">
        <f t="shared" si="165"/>
        <v>1.1427179970817622</v>
      </c>
      <c r="BS142" s="99">
        <f t="shared" si="165"/>
        <v>1.2163562340966922</v>
      </c>
      <c r="BT142" s="99">
        <f t="shared" si="165"/>
        <v>0.89695760598503738</v>
      </c>
      <c r="BU142" s="99">
        <f t="shared" si="165"/>
        <v>1.2824857017345765</v>
      </c>
      <c r="BV142" s="99">
        <f>+(BV43+35)*4/BV139</f>
        <v>1.062994538272497</v>
      </c>
      <c r="BW142" s="100">
        <f t="shared" ref="BW142:CV142" si="166">+(BW43)*4/BW139</f>
        <v>0.94977852285789233</v>
      </c>
      <c r="BX142" s="100">
        <f t="shared" si="166"/>
        <v>1.1240185148166935</v>
      </c>
      <c r="BY142" s="100">
        <f t="shared" si="166"/>
        <v>1.5118554172332839</v>
      </c>
      <c r="BZ142" s="99">
        <f t="shared" si="166"/>
        <v>1.2618622147913323</v>
      </c>
      <c r="CA142" s="99">
        <f t="shared" si="166"/>
        <v>3.1937555155296016</v>
      </c>
      <c r="CB142" s="99">
        <f t="shared" si="166"/>
        <v>2.8600345882323879</v>
      </c>
      <c r="CC142" s="99">
        <f t="shared" si="166"/>
        <v>3.2563463247305022</v>
      </c>
      <c r="CD142" s="99">
        <f t="shared" si="166"/>
        <v>3.8414147244133261</v>
      </c>
      <c r="CE142" s="99">
        <f t="shared" si="166"/>
        <v>5.835843937954639</v>
      </c>
      <c r="CF142" s="99">
        <f t="shared" si="166"/>
        <v>3.9365169195041942</v>
      </c>
      <c r="CG142" s="99">
        <f t="shared" si="166"/>
        <v>3.9514638443186283</v>
      </c>
      <c r="CH142" s="99">
        <f t="shared" si="166"/>
        <v>3.8012633065013084</v>
      </c>
      <c r="CI142" s="99">
        <f t="shared" si="166"/>
        <v>3.4669067263923079</v>
      </c>
      <c r="CJ142" s="99">
        <f t="shared" si="166"/>
        <v>2.2518004471131801</v>
      </c>
      <c r="CK142" s="99">
        <f t="shared" si="166"/>
        <v>3.152782499038743</v>
      </c>
      <c r="CL142" s="99">
        <f t="shared" si="166"/>
        <v>3.5684715567720868</v>
      </c>
      <c r="CM142" s="99">
        <f t="shared" si="166"/>
        <v>3.6050666493110315</v>
      </c>
      <c r="CN142" s="99">
        <f t="shared" si="166"/>
        <v>3.3498580973890899</v>
      </c>
      <c r="CO142" s="99">
        <f t="shared" si="166"/>
        <v>3.5471216162559256</v>
      </c>
      <c r="CP142" s="99">
        <f t="shared" si="166"/>
        <v>3.4813105414079293</v>
      </c>
      <c r="CQ142" s="99">
        <f t="shared" si="166"/>
        <v>3.9152240535552227</v>
      </c>
      <c r="CR142" s="100">
        <f t="shared" si="166"/>
        <v>3.5088900402537631</v>
      </c>
      <c r="CS142" s="100">
        <f t="shared" si="166"/>
        <v>3.8482908325146217</v>
      </c>
      <c r="CT142" s="100">
        <f t="shared" si="166"/>
        <v>4.250834636262776</v>
      </c>
      <c r="CU142" s="100">
        <f t="shared" si="166"/>
        <v>4.8335587227769734</v>
      </c>
      <c r="CV142" s="100">
        <f t="shared" si="166"/>
        <v>4.123099410988373</v>
      </c>
      <c r="CW142" s="100">
        <f t="shared" ref="CW142:CX142" si="167">+(CW43)*4/CW139</f>
        <v>4.6392878925390111</v>
      </c>
      <c r="CX142" s="100">
        <f t="shared" si="167"/>
        <v>4.0951521541899467</v>
      </c>
      <c r="CY142" s="100">
        <f t="shared" ref="CY142:CZ142" si="168">+(CY43)*4/CY139</f>
        <v>4.7979172353089643</v>
      </c>
      <c r="CZ142" s="100">
        <f t="shared" si="168"/>
        <v>4.9239127468965558</v>
      </c>
      <c r="DA142" s="385"/>
    </row>
    <row r="143" spans="1:105">
      <c r="A143" s="6"/>
      <c r="C143" s="90"/>
      <c r="D143" s="90"/>
      <c r="E143" s="90"/>
      <c r="F143" s="90"/>
      <c r="G143" s="90"/>
      <c r="H143" s="90"/>
      <c r="I143" s="90"/>
      <c r="J143" s="90"/>
      <c r="K143" s="90"/>
      <c r="L143" s="90"/>
      <c r="M143" s="90"/>
      <c r="N143" s="90"/>
      <c r="O143" s="90"/>
      <c r="P143" s="90"/>
      <c r="Q143" s="90"/>
      <c r="R143" s="90"/>
      <c r="S143" s="90"/>
      <c r="T143" s="90"/>
      <c r="U143" s="90"/>
      <c r="V143" s="90"/>
      <c r="W143" s="90"/>
      <c r="X143" s="90"/>
      <c r="Y143" s="90"/>
      <c r="Z143" s="90"/>
      <c r="AA143" s="90"/>
      <c r="AB143" s="90"/>
      <c r="AC143" s="261"/>
      <c r="AD143" s="261"/>
      <c r="AE143" s="261"/>
      <c r="AF143" s="261"/>
      <c r="AG143" s="261"/>
      <c r="AH143" s="261"/>
      <c r="AI143" s="261"/>
      <c r="AJ143" s="90"/>
      <c r="AK143" s="262"/>
      <c r="AL143" s="90"/>
      <c r="AM143" s="261"/>
      <c r="AN143" s="90"/>
      <c r="AO143" s="90"/>
      <c r="AP143" s="90"/>
      <c r="AQ143" s="90"/>
      <c r="AR143" s="90"/>
      <c r="AS143" s="262"/>
      <c r="AT143" s="261"/>
      <c r="AU143" s="261"/>
      <c r="AV143" s="90"/>
      <c r="AW143" s="90"/>
      <c r="AX143" s="90"/>
      <c r="AY143" s="90"/>
      <c r="AZ143" s="90"/>
      <c r="BA143" s="90"/>
      <c r="BB143" s="90"/>
      <c r="BC143" s="90"/>
      <c r="BD143" s="90"/>
      <c r="BE143" s="90"/>
      <c r="BF143" s="90"/>
      <c r="BG143" s="90"/>
      <c r="BH143" s="261"/>
      <c r="BI143" s="289"/>
      <c r="BJ143" s="90"/>
      <c r="BK143" s="90"/>
      <c r="BL143" s="90"/>
      <c r="BM143" s="90"/>
      <c r="BN143" s="90"/>
      <c r="BO143" s="90"/>
      <c r="BP143" s="262"/>
      <c r="BQ143" s="90"/>
      <c r="BR143" s="262"/>
      <c r="BS143" s="90"/>
      <c r="BT143" s="90"/>
      <c r="BU143" s="90"/>
      <c r="BV143" s="90"/>
      <c r="BW143" s="261"/>
      <c r="BX143" s="261"/>
      <c r="BY143" s="261"/>
      <c r="BZ143" s="90"/>
      <c r="CA143" s="90"/>
      <c r="CB143" s="90"/>
      <c r="CC143" s="90"/>
      <c r="CD143" s="90"/>
      <c r="CE143" s="90"/>
      <c r="CF143" s="90"/>
      <c r="CG143" s="90"/>
      <c r="CH143" s="90"/>
      <c r="CI143" s="90"/>
      <c r="CJ143" s="90"/>
      <c r="CK143" s="90"/>
      <c r="CL143" s="90"/>
      <c r="CM143" s="90"/>
      <c r="CN143" s="90"/>
      <c r="CO143" s="90"/>
      <c r="CP143" s="90"/>
      <c r="CQ143" s="90"/>
      <c r="CR143" s="261"/>
      <c r="CS143" s="261"/>
      <c r="CT143" s="261"/>
      <c r="CU143" s="261"/>
      <c r="CV143" s="280"/>
      <c r="CW143" s="280"/>
      <c r="CX143" s="280"/>
      <c r="CY143" s="280"/>
      <c r="CZ143" s="280"/>
      <c r="DA143" s="385"/>
    </row>
    <row r="144" spans="1:105">
      <c r="A144" s="134" t="s">
        <v>125</v>
      </c>
      <c r="B144" s="249"/>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5"/>
      <c r="AD144" s="15"/>
      <c r="AE144" s="15"/>
      <c r="AF144" s="15"/>
      <c r="AG144" s="15"/>
      <c r="AH144" s="15"/>
      <c r="AI144" s="15"/>
      <c r="AJ144" s="14"/>
      <c r="AK144" s="4"/>
      <c r="AL144" s="14"/>
      <c r="AM144" s="15"/>
      <c r="AN144" s="14"/>
      <c r="AO144" s="14"/>
      <c r="AP144" s="14"/>
      <c r="AQ144" s="14"/>
      <c r="AR144" s="14"/>
      <c r="AS144" s="4"/>
      <c r="AT144" s="15"/>
      <c r="AU144" s="15"/>
      <c r="AV144" s="14"/>
      <c r="AW144" s="14"/>
      <c r="AX144" s="14"/>
      <c r="AY144" s="14"/>
      <c r="AZ144" s="14"/>
      <c r="BA144" s="14"/>
      <c r="BB144" s="14"/>
      <c r="BC144" s="14"/>
      <c r="BD144" s="14"/>
      <c r="BE144" s="14"/>
      <c r="BF144" s="14"/>
      <c r="BG144" s="14"/>
      <c r="BH144" s="14"/>
      <c r="BI144" s="15"/>
      <c r="BJ144" s="14"/>
      <c r="BK144" s="14"/>
      <c r="BL144" s="14"/>
      <c r="BM144" s="14"/>
      <c r="BN144" s="14"/>
      <c r="BO144" s="14"/>
      <c r="BP144" s="4"/>
      <c r="BQ144" s="14"/>
      <c r="BR144" s="4"/>
      <c r="BS144" s="14"/>
      <c r="BT144" s="14"/>
      <c r="BU144" s="14"/>
      <c r="BV144" s="14"/>
      <c r="BW144" s="15"/>
      <c r="BX144" s="15"/>
      <c r="BY144" s="15"/>
      <c r="BZ144" s="14"/>
      <c r="CA144" s="14"/>
      <c r="CB144" s="14"/>
      <c r="CC144" s="14"/>
      <c r="CD144" s="14"/>
      <c r="CE144" s="14"/>
      <c r="CF144" s="14"/>
      <c r="CG144" s="14"/>
      <c r="CH144" s="14"/>
      <c r="CI144" s="14"/>
      <c r="CJ144" s="14"/>
      <c r="CK144" s="14"/>
      <c r="CL144" s="14"/>
      <c r="CM144" s="14"/>
      <c r="CN144" s="14"/>
      <c r="CO144" s="14"/>
      <c r="CP144" s="14"/>
      <c r="CQ144" s="14"/>
      <c r="CR144" s="15"/>
      <c r="CS144" s="15"/>
      <c r="CT144" s="15"/>
      <c r="CU144" s="15"/>
      <c r="CV144" s="20"/>
      <c r="CW144" s="20"/>
      <c r="CX144" s="20"/>
      <c r="CY144" s="20"/>
      <c r="CZ144" s="20"/>
      <c r="DA144" s="385"/>
    </row>
    <row r="145" spans="1:105" ht="14.4">
      <c r="A145" s="23" t="s">
        <v>208</v>
      </c>
      <c r="B145" s="228">
        <f>32*0.479</f>
        <v>15.327999999999999</v>
      </c>
      <c r="C145" s="54">
        <v>2.8260999999999998</v>
      </c>
      <c r="D145" s="54">
        <v>2.1719999999999997</v>
      </c>
      <c r="E145" s="54">
        <v>2.0634000000000001</v>
      </c>
      <c r="F145" s="54">
        <v>3</v>
      </c>
      <c r="G145" s="54">
        <v>2.5</v>
      </c>
      <c r="H145" s="54">
        <v>2.1</v>
      </c>
      <c r="I145" s="54">
        <v>1.94</v>
      </c>
      <c r="J145" s="54">
        <v>2.7</v>
      </c>
      <c r="K145" s="54">
        <v>2.56</v>
      </c>
      <c r="L145" s="54">
        <v>2.68</v>
      </c>
      <c r="M145" s="54">
        <v>3.5799999999999996</v>
      </c>
      <c r="N145" s="54">
        <v>5.66</v>
      </c>
      <c r="O145" s="54">
        <v>7.3</v>
      </c>
      <c r="P145" s="54">
        <v>6.5200000000000005</v>
      </c>
      <c r="Q145" s="54">
        <v>6.08</v>
      </c>
      <c r="R145" s="54">
        <v>8.5</v>
      </c>
      <c r="S145" s="54">
        <v>11.4</v>
      </c>
      <c r="T145" s="54">
        <v>11.3</v>
      </c>
      <c r="U145" s="54">
        <v>13.1</v>
      </c>
      <c r="V145" s="54">
        <v>19.8</v>
      </c>
      <c r="W145" s="54">
        <v>26</v>
      </c>
      <c r="X145" s="54">
        <v>27</v>
      </c>
      <c r="Y145" s="54">
        <v>25.4</v>
      </c>
      <c r="Z145" s="54">
        <v>24.65</v>
      </c>
      <c r="AA145" s="54">
        <v>24.2</v>
      </c>
      <c r="AB145" s="54">
        <v>25.45</v>
      </c>
      <c r="AC145" s="264">
        <v>23.7</v>
      </c>
      <c r="AD145" s="264">
        <v>27.1</v>
      </c>
      <c r="AE145" s="264">
        <v>26.05</v>
      </c>
      <c r="AF145" s="264">
        <v>18.399999999999999</v>
      </c>
      <c r="AG145" s="264">
        <v>16</v>
      </c>
      <c r="AH145" s="264">
        <v>14.2</v>
      </c>
      <c r="AI145" s="264">
        <v>17.149999999999999</v>
      </c>
      <c r="AJ145" s="54">
        <v>24.05</v>
      </c>
      <c r="AK145" s="279">
        <v>28.8</v>
      </c>
      <c r="AL145" s="54">
        <v>33.700000000000003</v>
      </c>
      <c r="AM145" s="264">
        <v>37.4</v>
      </c>
      <c r="AN145" s="54">
        <v>43.4</v>
      </c>
      <c r="AO145" s="54">
        <v>46.2</v>
      </c>
      <c r="AP145" s="54">
        <v>46.8</v>
      </c>
      <c r="AQ145" s="54">
        <v>48.8</v>
      </c>
      <c r="AR145" s="54">
        <v>38.700000000000003</v>
      </c>
      <c r="AS145" s="279">
        <v>32.799999999999997</v>
      </c>
      <c r="AT145" s="264">
        <v>32.9</v>
      </c>
      <c r="AU145" s="264">
        <v>37.200000000000003</v>
      </c>
      <c r="AV145" s="54">
        <v>28.4</v>
      </c>
      <c r="AW145" s="54">
        <v>28.95</v>
      </c>
      <c r="AX145" s="54">
        <v>26.3</v>
      </c>
      <c r="AY145" s="54">
        <v>35</v>
      </c>
      <c r="AZ145" s="54">
        <v>27.4</v>
      </c>
      <c r="BA145" s="54">
        <v>38.6</v>
      </c>
      <c r="BB145" s="54">
        <v>41.8</v>
      </c>
      <c r="BC145" s="54">
        <v>49.7</v>
      </c>
      <c r="BD145" s="54">
        <v>56</v>
      </c>
      <c r="BE145" s="54">
        <v>48.7</v>
      </c>
      <c r="BF145" s="54">
        <v>51.6</v>
      </c>
      <c r="BG145" s="54">
        <v>60.1</v>
      </c>
      <c r="BH145" s="54">
        <v>60.3</v>
      </c>
      <c r="BI145" s="264">
        <v>68.7</v>
      </c>
      <c r="BJ145" s="54">
        <v>73.5</v>
      </c>
      <c r="BK145" s="54">
        <v>72.400000000000006</v>
      </c>
      <c r="BL145" s="54">
        <v>64.599999999999994</v>
      </c>
      <c r="BM145" s="54">
        <v>67.8</v>
      </c>
      <c r="BN145" s="54">
        <v>73.8</v>
      </c>
      <c r="BO145" s="54">
        <v>67.38</v>
      </c>
      <c r="BP145" s="279">
        <v>73.58</v>
      </c>
      <c r="BQ145" s="54">
        <v>68.239999999999995</v>
      </c>
      <c r="BR145" s="279">
        <v>68.820000000000007</v>
      </c>
      <c r="BS145" s="54">
        <v>88.039999999999992</v>
      </c>
      <c r="BT145" s="54">
        <v>92</v>
      </c>
      <c r="BU145" s="54">
        <v>80.960000000000008</v>
      </c>
      <c r="BV145" s="313">
        <v>84.72</v>
      </c>
      <c r="BW145" s="264">
        <v>79.8</v>
      </c>
      <c r="BX145" s="264">
        <v>70.900000000000006</v>
      </c>
      <c r="BY145" s="264">
        <v>80.2</v>
      </c>
      <c r="BZ145" s="54">
        <v>97.8</v>
      </c>
      <c r="CA145" s="54">
        <v>82.8</v>
      </c>
      <c r="CB145" s="54">
        <v>132.30000000000001</v>
      </c>
      <c r="CC145" s="54">
        <v>175.8</v>
      </c>
      <c r="CD145" s="54">
        <v>233</v>
      </c>
      <c r="CE145" s="54">
        <v>271.39999999999998</v>
      </c>
      <c r="CF145" s="54">
        <v>266.89999999999998</v>
      </c>
      <c r="CG145" s="54">
        <v>309.60000000000002</v>
      </c>
      <c r="CH145" s="54">
        <v>332.2</v>
      </c>
      <c r="CI145" s="54">
        <v>242</v>
      </c>
      <c r="CJ145" s="54">
        <v>171.65</v>
      </c>
      <c r="CK145" s="54">
        <v>170.95</v>
      </c>
      <c r="CL145" s="54">
        <v>223.6</v>
      </c>
      <c r="CM145" s="54">
        <v>243</v>
      </c>
      <c r="CN145" s="54">
        <v>219.5</v>
      </c>
      <c r="CO145" s="54">
        <v>189.4</v>
      </c>
      <c r="CP145" s="54">
        <v>233.5</v>
      </c>
      <c r="CQ145" s="54">
        <v>230.9</v>
      </c>
      <c r="CR145" s="264">
        <v>257.5</v>
      </c>
      <c r="CS145" s="264">
        <v>251.5</v>
      </c>
      <c r="CT145" s="264">
        <v>272.89999999999998</v>
      </c>
      <c r="CU145" s="264">
        <v>305.3</v>
      </c>
      <c r="CV145" s="264">
        <v>320.7</v>
      </c>
      <c r="CW145" s="264">
        <v>349.1</v>
      </c>
      <c r="CX145" s="264">
        <v>353.1</v>
      </c>
      <c r="CY145" s="264">
        <v>360.7</v>
      </c>
      <c r="CZ145" s="264">
        <v>388</v>
      </c>
      <c r="DA145" s="385"/>
    </row>
    <row r="146" spans="1:105">
      <c r="A146" s="23" t="s">
        <v>88</v>
      </c>
      <c r="B146" s="228"/>
      <c r="C146" s="24">
        <f t="shared" ref="C146:BN146" si="169">+C145*C150/1000000</f>
        <v>296.59313301550003</v>
      </c>
      <c r="D146" s="24">
        <f t="shared" si="169"/>
        <v>227.94674105999997</v>
      </c>
      <c r="E146" s="24">
        <f t="shared" si="169"/>
        <v>262.21148652600004</v>
      </c>
      <c r="F146" s="24">
        <f t="shared" si="169"/>
        <v>399.34311000000002</v>
      </c>
      <c r="G146" s="24">
        <f t="shared" si="169"/>
        <v>332.78592500000002</v>
      </c>
      <c r="H146" s="24">
        <f t="shared" si="169"/>
        <v>279.54017700000003</v>
      </c>
      <c r="I146" s="24">
        <f t="shared" si="169"/>
        <v>258.2418778</v>
      </c>
      <c r="J146" s="24">
        <f t="shared" si="169"/>
        <v>359.40879899999999</v>
      </c>
      <c r="K146" s="24">
        <f t="shared" si="169"/>
        <v>340.77278719999998</v>
      </c>
      <c r="L146" s="24">
        <f t="shared" si="169"/>
        <v>356.74651160000002</v>
      </c>
      <c r="M146" s="24">
        <f t="shared" si="169"/>
        <v>476.54944459999996</v>
      </c>
      <c r="N146" s="24">
        <f t="shared" si="169"/>
        <v>753.42733420000002</v>
      </c>
      <c r="O146" s="24">
        <f t="shared" si="169"/>
        <v>971.73490100000004</v>
      </c>
      <c r="P146" s="24">
        <f t="shared" si="169"/>
        <v>867.90569240000013</v>
      </c>
      <c r="Q146" s="24">
        <f t="shared" si="169"/>
        <v>809.33536960000004</v>
      </c>
      <c r="R146" s="24">
        <f t="shared" si="169"/>
        <v>1131.472145</v>
      </c>
      <c r="S146" s="24">
        <f t="shared" si="169"/>
        <v>1565.543418</v>
      </c>
      <c r="T146" s="24">
        <f t="shared" si="169"/>
        <v>1551.810581</v>
      </c>
      <c r="U146" s="24">
        <f t="shared" si="169"/>
        <v>1799.001647</v>
      </c>
      <c r="V146" s="24">
        <f t="shared" si="169"/>
        <v>2719.1017259999999</v>
      </c>
      <c r="W146" s="24">
        <f t="shared" si="169"/>
        <v>3570.5376200000001</v>
      </c>
      <c r="X146" s="24">
        <f t="shared" si="169"/>
        <v>3707.8659899999998</v>
      </c>
      <c r="Y146" s="24">
        <f t="shared" si="169"/>
        <v>3488.140598</v>
      </c>
      <c r="Z146" s="24">
        <f t="shared" si="169"/>
        <v>3385.1443205</v>
      </c>
      <c r="AA146" s="24">
        <f t="shared" si="169"/>
        <v>3323.3465540000002</v>
      </c>
      <c r="AB146" s="24">
        <f t="shared" si="169"/>
        <v>3495.0070165000002</v>
      </c>
      <c r="AC146" s="229">
        <f t="shared" si="169"/>
        <v>3254.6823690000001</v>
      </c>
      <c r="AD146" s="25">
        <f t="shared" si="169"/>
        <v>3680.18</v>
      </c>
      <c r="AE146" s="25">
        <f t="shared" si="169"/>
        <v>3537.59</v>
      </c>
      <c r="AF146" s="25">
        <f t="shared" si="169"/>
        <v>2517.10574</v>
      </c>
      <c r="AG146" s="25">
        <f t="shared" si="169"/>
        <v>2199.6887999999999</v>
      </c>
      <c r="AH146" s="25">
        <f t="shared" si="169"/>
        <v>1958.0103099999999</v>
      </c>
      <c r="AI146" s="25">
        <f t="shared" si="169"/>
        <v>2364.7800575000001</v>
      </c>
      <c r="AJ146" s="24">
        <f t="shared" si="169"/>
        <v>3316.2076025000001</v>
      </c>
      <c r="AK146" s="25">
        <f t="shared" si="169"/>
        <v>3971.1758399999999</v>
      </c>
      <c r="AL146" s="24">
        <f t="shared" si="169"/>
        <v>4646.8272850000003</v>
      </c>
      <c r="AM146" s="25">
        <f t="shared" si="169"/>
        <v>5157.01307</v>
      </c>
      <c r="AN146" s="24">
        <f t="shared" si="169"/>
        <v>6020.8212400000002</v>
      </c>
      <c r="AO146" s="24">
        <f t="shared" si="169"/>
        <v>6437.73207</v>
      </c>
      <c r="AP146" s="24">
        <f t="shared" si="169"/>
        <v>6542.0479800000003</v>
      </c>
      <c r="AQ146" s="24">
        <f t="shared" si="169"/>
        <v>6821.6226800000004</v>
      </c>
      <c r="AR146" s="24">
        <f t="shared" si="169"/>
        <v>5522.1171254999999</v>
      </c>
      <c r="AS146" s="229">
        <f t="shared" si="169"/>
        <v>4654.2842479999999</v>
      </c>
      <c r="AT146" s="25">
        <f t="shared" si="169"/>
        <v>4649.1893104999999</v>
      </c>
      <c r="AU146" s="25">
        <f t="shared" si="169"/>
        <v>5256.8341140000002</v>
      </c>
      <c r="AV146" s="24">
        <f t="shared" si="169"/>
        <v>4100.0720739999997</v>
      </c>
      <c r="AW146" s="24">
        <f t="shared" si="169"/>
        <v>4179.4748782500001</v>
      </c>
      <c r="AX146" s="24">
        <f t="shared" si="169"/>
        <v>3796.8977304999999</v>
      </c>
      <c r="AY146" s="24">
        <f t="shared" si="169"/>
        <v>5052.9057249999996</v>
      </c>
      <c r="AZ146" s="24">
        <f t="shared" si="169"/>
        <v>3955.7033390000001</v>
      </c>
      <c r="BA146" s="24">
        <f t="shared" si="169"/>
        <v>5572.6331710000004</v>
      </c>
      <c r="BB146" s="24">
        <f t="shared" si="169"/>
        <v>6034.6131230000001</v>
      </c>
      <c r="BC146" s="24">
        <f t="shared" si="169"/>
        <v>7175.1261295000004</v>
      </c>
      <c r="BD146" s="24">
        <f t="shared" si="169"/>
        <v>8084.6491599999999</v>
      </c>
      <c r="BE146" s="24">
        <f t="shared" si="169"/>
        <v>7030.7573945000004</v>
      </c>
      <c r="BF146" s="24">
        <f t="shared" si="169"/>
        <v>7449.4267259999997</v>
      </c>
      <c r="BG146" s="24">
        <f t="shared" si="169"/>
        <v>8676.5609734999998</v>
      </c>
      <c r="BH146" s="24">
        <f t="shared" si="169"/>
        <v>8847.2425320000002</v>
      </c>
      <c r="BI146" s="229">
        <f t="shared" si="169"/>
        <v>10079.694228</v>
      </c>
      <c r="BJ146" s="24">
        <f t="shared" si="169"/>
        <v>10783.95234</v>
      </c>
      <c r="BK146" s="24">
        <f t="shared" si="169"/>
        <v>10622.559856</v>
      </c>
      <c r="BL146" s="24">
        <f t="shared" si="169"/>
        <v>9637.9718059999996</v>
      </c>
      <c r="BM146" s="24">
        <f t="shared" si="169"/>
        <v>10115.394558</v>
      </c>
      <c r="BN146" s="24">
        <f t="shared" si="169"/>
        <v>11010.562217999999</v>
      </c>
      <c r="BO146" s="24">
        <f t="shared" ref="BO146:CR146" si="170">+BO145*BO150/1000000</f>
        <v>10052.732821799998</v>
      </c>
      <c r="BP146" s="229">
        <f t="shared" si="170"/>
        <v>10977.739403799998</v>
      </c>
      <c r="BQ146" s="24">
        <f t="shared" si="170"/>
        <v>10234.7109464</v>
      </c>
      <c r="BR146" s="24">
        <f t="shared" si="170"/>
        <v>10321.699990200001</v>
      </c>
      <c r="BS146" s="24">
        <f t="shared" si="170"/>
        <v>13204.3369244</v>
      </c>
      <c r="BT146" s="24">
        <f t="shared" si="170"/>
        <v>13798.262119999999</v>
      </c>
      <c r="BU146" s="24">
        <f t="shared" si="170"/>
        <v>12254.508780800001</v>
      </c>
      <c r="BV146" s="24">
        <f t="shared" si="170"/>
        <v>12823.6411056</v>
      </c>
      <c r="BW146" s="25">
        <f t="shared" si="170"/>
        <v>12078.925404</v>
      </c>
      <c r="BX146" s="25">
        <f t="shared" si="170"/>
        <v>10731.777082000001</v>
      </c>
      <c r="BY146" s="25">
        <f t="shared" si="170"/>
        <v>12333.663024399999</v>
      </c>
      <c r="BZ146" s="24">
        <f t="shared" si="170"/>
        <v>15040.302291600001</v>
      </c>
      <c r="CA146" s="24">
        <f t="shared" si="170"/>
        <v>12733.5074616</v>
      </c>
      <c r="CB146" s="24">
        <f t="shared" si="170"/>
        <v>20345.930400600002</v>
      </c>
      <c r="CC146" s="24">
        <f t="shared" si="170"/>
        <v>27240.914958000001</v>
      </c>
      <c r="CD146" s="24">
        <f t="shared" si="170"/>
        <v>36104.284330000002</v>
      </c>
      <c r="CE146" s="24">
        <f t="shared" si="170"/>
        <v>42054.518314000001</v>
      </c>
      <c r="CF146" s="24">
        <f t="shared" si="170"/>
        <v>41357.225269000002</v>
      </c>
      <c r="CG146" s="24">
        <f t="shared" si="170"/>
        <v>48165.016276800001</v>
      </c>
      <c r="CH146" s="24">
        <f t="shared" si="170"/>
        <v>51680.938007600002</v>
      </c>
      <c r="CI146" s="24">
        <f t="shared" si="170"/>
        <v>37648.365436</v>
      </c>
      <c r="CJ146" s="24">
        <f t="shared" si="170"/>
        <v>26703.892260700002</v>
      </c>
      <c r="CK146" s="24">
        <f t="shared" si="170"/>
        <v>26774.022665649998</v>
      </c>
      <c r="CL146" s="24">
        <f t="shared" si="170"/>
        <v>35020.0144372</v>
      </c>
      <c r="CM146" s="24">
        <f t="shared" si="170"/>
        <v>38058.423561000003</v>
      </c>
      <c r="CN146" s="24">
        <f t="shared" si="170"/>
        <v>34377.876426499999</v>
      </c>
      <c r="CO146" s="24">
        <f t="shared" si="170"/>
        <v>29727.6495498</v>
      </c>
      <c r="CP146" s="24">
        <f t="shared" si="170"/>
        <v>36714.827591499998</v>
      </c>
      <c r="CQ146" s="24">
        <f t="shared" si="170"/>
        <v>36306.011524099995</v>
      </c>
      <c r="CR146" s="25">
        <f t="shared" si="170"/>
        <v>40488.5143675</v>
      </c>
      <c r="CS146" s="25">
        <f t="shared" ref="CS146:CT146" si="171">+CS145*CS150/1000000</f>
        <v>39545.092673500003</v>
      </c>
      <c r="CT146" s="25">
        <f t="shared" si="171"/>
        <v>42909.963382099995</v>
      </c>
      <c r="CU146" s="25">
        <f t="shared" ref="CU146:CZ146" si="172">+CU145*CU150/1000000</f>
        <v>48004.440529700005</v>
      </c>
      <c r="CV146" s="25">
        <f t="shared" si="172"/>
        <v>50425.889544299993</v>
      </c>
      <c r="CW146" s="25">
        <f t="shared" si="172"/>
        <v>55068.630783400004</v>
      </c>
      <c r="CX146" s="25">
        <f t="shared" si="172"/>
        <v>55729.452032100009</v>
      </c>
      <c r="CY146" s="25">
        <f t="shared" si="172"/>
        <v>56928.953123699997</v>
      </c>
      <c r="CZ146" s="25">
        <f t="shared" si="172"/>
        <v>61237.687308</v>
      </c>
      <c r="DA146" s="385"/>
    </row>
    <row r="147" spans="1:105">
      <c r="A147" s="6" t="s">
        <v>46</v>
      </c>
      <c r="C147" s="95" t="s">
        <v>34</v>
      </c>
      <c r="D147" s="95" t="s">
        <v>34</v>
      </c>
      <c r="E147" s="95" t="s">
        <v>34</v>
      </c>
      <c r="F147" s="104">
        <f t="shared" ref="F147:AK147" si="173">F146/SUM(C47:F47)</f>
        <v>59.050454963251582</v>
      </c>
      <c r="G147" s="104">
        <f t="shared" si="173"/>
        <v>36.084212164190106</v>
      </c>
      <c r="H147" s="104">
        <f t="shared" si="173"/>
        <v>24.926184247132344</v>
      </c>
      <c r="I147" s="104">
        <f t="shared" si="173"/>
        <v>15.674734495333547</v>
      </c>
      <c r="J147" s="104">
        <f t="shared" si="173"/>
        <v>18.573407036017262</v>
      </c>
      <c r="K147" s="104">
        <f t="shared" si="173"/>
        <v>15.5178864845173</v>
      </c>
      <c r="L147" s="104">
        <f t="shared" si="173"/>
        <v>11.76188734062363</v>
      </c>
      <c r="M147" s="104">
        <f t="shared" si="173"/>
        <v>12.312793760787111</v>
      </c>
      <c r="N147" s="104">
        <f t="shared" si="173"/>
        <v>17.773704510497762</v>
      </c>
      <c r="O147" s="104">
        <f t="shared" si="173"/>
        <v>14.906634786605162</v>
      </c>
      <c r="P147" s="104">
        <f t="shared" si="173"/>
        <v>11.762993996426268</v>
      </c>
      <c r="Q147" s="104">
        <f t="shared" si="173"/>
        <v>11.322403551830925</v>
      </c>
      <c r="R147" s="104">
        <f t="shared" si="173"/>
        <v>15.538067692437837</v>
      </c>
      <c r="S147" s="104">
        <f t="shared" si="173"/>
        <v>23.919627056679467</v>
      </c>
      <c r="T147" s="104">
        <f t="shared" si="173"/>
        <v>22.125129758624148</v>
      </c>
      <c r="U147" s="104">
        <f t="shared" si="173"/>
        <v>20.059955092057159</v>
      </c>
      <c r="V147" s="104">
        <f t="shared" si="173"/>
        <v>25.661586693091728</v>
      </c>
      <c r="W147" s="104">
        <f t="shared" si="173"/>
        <v>25.273311437813653</v>
      </c>
      <c r="X147" s="104">
        <f t="shared" si="173"/>
        <v>22.544741437492014</v>
      </c>
      <c r="Y147" s="104">
        <f t="shared" si="173"/>
        <v>20.937218475390154</v>
      </c>
      <c r="Z147" s="104">
        <f t="shared" si="173"/>
        <v>17.999672034434536</v>
      </c>
      <c r="AA147" s="104">
        <f t="shared" si="173"/>
        <v>17.5798155249588</v>
      </c>
      <c r="AB147" s="104">
        <f t="shared" si="173"/>
        <v>17.611419571132295</v>
      </c>
      <c r="AC147" s="105">
        <f t="shared" si="173"/>
        <v>14.691949726931242</v>
      </c>
      <c r="AD147" s="105">
        <f t="shared" si="173"/>
        <v>15.862703912144864</v>
      </c>
      <c r="AE147" s="105">
        <f t="shared" si="173"/>
        <v>15.4667825291891</v>
      </c>
      <c r="AF147" s="105">
        <f t="shared" si="173"/>
        <v>11.475405253981071</v>
      </c>
      <c r="AG147" s="105">
        <f t="shared" si="173"/>
        <v>10.430441905122038</v>
      </c>
      <c r="AH147" s="105">
        <f t="shared" si="173"/>
        <v>10.555504461320332</v>
      </c>
      <c r="AI147" s="105">
        <f t="shared" si="173"/>
        <v>13.339241009430326</v>
      </c>
      <c r="AJ147" s="106">
        <f t="shared" si="173"/>
        <v>17.27015084998196</v>
      </c>
      <c r="AK147" s="105">
        <f t="shared" si="173"/>
        <v>19.53112896750719</v>
      </c>
      <c r="AL147" s="106">
        <f t="shared" ref="AL147:BQ147" si="174">AL146/SUM(AI47:AL47)</f>
        <v>20.362912818628708</v>
      </c>
      <c r="AM147" s="105">
        <f t="shared" si="174"/>
        <v>20.090451737505735</v>
      </c>
      <c r="AN147" s="106">
        <f t="shared" si="174"/>
        <v>22.79165659506544</v>
      </c>
      <c r="AO147" s="106">
        <f t="shared" si="174"/>
        <v>24.276795573473425</v>
      </c>
      <c r="AP147" s="106">
        <f t="shared" si="174"/>
        <v>24.21158302362829</v>
      </c>
      <c r="AQ147" s="106">
        <f t="shared" si="174"/>
        <v>23.827700423568313</v>
      </c>
      <c r="AR147" s="106">
        <f t="shared" si="174"/>
        <v>19.996360845552118</v>
      </c>
      <c r="AS147" s="107">
        <f t="shared" si="174"/>
        <v>15.345203326306754</v>
      </c>
      <c r="AT147" s="105">
        <f t="shared" si="174"/>
        <v>16.049828449599485</v>
      </c>
      <c r="AU147" s="105">
        <f t="shared" si="174"/>
        <v>20.162809769148684</v>
      </c>
      <c r="AV147" s="106">
        <f t="shared" si="174"/>
        <v>16.946874690587055</v>
      </c>
      <c r="AW147" s="106">
        <f t="shared" si="174"/>
        <v>22.500123580709964</v>
      </c>
      <c r="AX147" s="106">
        <f t="shared" si="174"/>
        <v>23.735929880221452</v>
      </c>
      <c r="AY147" s="106">
        <f t="shared" si="174"/>
        <v>35.024422680548639</v>
      </c>
      <c r="AZ147" s="106">
        <f t="shared" si="174"/>
        <v>28.546716323192985</v>
      </c>
      <c r="BA147" s="106">
        <f t="shared" si="174"/>
        <v>33.051593210063039</v>
      </c>
      <c r="BB147" s="106">
        <f t="shared" si="174"/>
        <v>31.216707738883123</v>
      </c>
      <c r="BC147" s="106">
        <f t="shared" si="174"/>
        <v>33.521460450598987</v>
      </c>
      <c r="BD147" s="106">
        <f t="shared" si="174"/>
        <v>34.167882877760889</v>
      </c>
      <c r="BE147" s="106">
        <f t="shared" si="174"/>
        <v>29.850101174652078</v>
      </c>
      <c r="BF147" s="106">
        <f t="shared" si="174"/>
        <v>29.847534892126507</v>
      </c>
      <c r="BG147" s="106">
        <f t="shared" si="174"/>
        <v>30.618493816954956</v>
      </c>
      <c r="BH147" s="106">
        <f t="shared" si="174"/>
        <v>26.601707675876447</v>
      </c>
      <c r="BI147" s="107">
        <f t="shared" si="174"/>
        <v>27.56348088321014</v>
      </c>
      <c r="BJ147" s="106">
        <f t="shared" si="174"/>
        <v>25.91521657163922</v>
      </c>
      <c r="BK147" s="106">
        <f t="shared" si="174"/>
        <v>25.556499042078144</v>
      </c>
      <c r="BL147" s="106">
        <f t="shared" si="174"/>
        <v>23.792121087830903</v>
      </c>
      <c r="BM147" s="106">
        <f t="shared" si="174"/>
        <v>24.281596614365554</v>
      </c>
      <c r="BN147" s="106">
        <f t="shared" si="174"/>
        <v>27.602318678413216</v>
      </c>
      <c r="BO147" s="106">
        <f t="shared" si="174"/>
        <v>24.910402993424757</v>
      </c>
      <c r="BP147" s="107">
        <f t="shared" si="174"/>
        <v>27.585923810450662</v>
      </c>
      <c r="BQ147" s="106">
        <f t="shared" si="174"/>
        <v>26.827320092535778</v>
      </c>
      <c r="BR147" s="106">
        <f t="shared" ref="BR147:CZ147" si="175">BR146/SUM(BO47:BR47)</f>
        <v>27.267088310942082</v>
      </c>
      <c r="BS147" s="106">
        <f t="shared" si="175"/>
        <v>34.845715162323039</v>
      </c>
      <c r="BT147" s="106">
        <f t="shared" si="175"/>
        <v>37.328838840244181</v>
      </c>
      <c r="BU147" s="106">
        <f t="shared" si="175"/>
        <v>31.645475579645804</v>
      </c>
      <c r="BV147" s="106">
        <f t="shared" si="175"/>
        <v>36.73604209156619</v>
      </c>
      <c r="BW147" s="105">
        <f t="shared" si="175"/>
        <v>36.332334262545501</v>
      </c>
      <c r="BX147" s="105">
        <f t="shared" si="175"/>
        <v>30.287450621146473</v>
      </c>
      <c r="BY147" s="105">
        <f t="shared" si="175"/>
        <v>31.973225346596369</v>
      </c>
      <c r="BZ147" s="106">
        <f t="shared" si="175"/>
        <v>33.652314108886074</v>
      </c>
      <c r="CA147" s="106">
        <f t="shared" si="175"/>
        <v>19.157894866468251</v>
      </c>
      <c r="CB147" s="106">
        <f t="shared" si="175"/>
        <v>24.098508479007815</v>
      </c>
      <c r="CC147" s="106">
        <f t="shared" si="175"/>
        <v>26.252456185259689</v>
      </c>
      <c r="CD147" s="106">
        <f t="shared" si="175"/>
        <v>27.052451464744983</v>
      </c>
      <c r="CE147" s="106">
        <f t="shared" si="175"/>
        <v>25.310386921165438</v>
      </c>
      <c r="CF147" s="106">
        <f t="shared" si="175"/>
        <v>22.581534252357251</v>
      </c>
      <c r="CG147" s="106">
        <f t="shared" si="175"/>
        <v>24.30865079976844</v>
      </c>
      <c r="CH147" s="106">
        <f t="shared" si="175"/>
        <v>25.250804791167184</v>
      </c>
      <c r="CI147" s="106">
        <f t="shared" si="175"/>
        <v>20.264279819665099</v>
      </c>
      <c r="CJ147" s="106">
        <f t="shared" si="175"/>
        <v>15.680933524805059</v>
      </c>
      <c r="CK147" s="106">
        <f t="shared" si="175"/>
        <v>16.176475125298879</v>
      </c>
      <c r="CL147" s="106">
        <f t="shared" si="175"/>
        <v>21.017054688519107</v>
      </c>
      <c r="CM147" s="106">
        <f t="shared" si="175"/>
        <v>22.076511849067785</v>
      </c>
      <c r="CN147" s="106">
        <f t="shared" si="175"/>
        <v>18.087592109385568</v>
      </c>
      <c r="CO147" s="106">
        <f t="shared" si="175"/>
        <v>15.033350441882147</v>
      </c>
      <c r="CP147" s="106">
        <f t="shared" si="175"/>
        <v>18.52303274523927</v>
      </c>
      <c r="CQ147" s="106">
        <f t="shared" si="175"/>
        <v>17.830760793024822</v>
      </c>
      <c r="CR147" s="105">
        <f t="shared" si="175"/>
        <v>19.561367983764679</v>
      </c>
      <c r="CS147" s="105">
        <f t="shared" si="175"/>
        <v>18.582726705069906</v>
      </c>
      <c r="CT147" s="105">
        <f t="shared" si="175"/>
        <v>19.037684200076157</v>
      </c>
      <c r="CU147" s="105">
        <f t="shared" si="175"/>
        <v>19.946484442847296</v>
      </c>
      <c r="CV147" s="105">
        <f t="shared" si="175"/>
        <v>20.168045654086839</v>
      </c>
      <c r="CW147" s="105">
        <f t="shared" si="175"/>
        <v>20.932747373468032</v>
      </c>
      <c r="CX147" s="105">
        <f t="shared" si="175"/>
        <v>21.178860310488162</v>
      </c>
      <c r="CY147" s="105">
        <f t="shared" si="175"/>
        <v>21.255513801453077</v>
      </c>
      <c r="CZ147" s="105">
        <f t="shared" si="175"/>
        <v>21.310632691531811</v>
      </c>
      <c r="DA147" s="385"/>
    </row>
    <row r="148" spans="1:105">
      <c r="A148" s="23" t="s">
        <v>174</v>
      </c>
      <c r="B148" s="228"/>
      <c r="C148" s="290">
        <f t="shared" ref="C148:BN148" si="176">+C146/C63</f>
        <v>0.84789346202258442</v>
      </c>
      <c r="D148" s="290">
        <f t="shared" si="176"/>
        <v>0.70528075823019798</v>
      </c>
      <c r="E148" s="290">
        <f t="shared" si="176"/>
        <v>0.74619091214001154</v>
      </c>
      <c r="F148" s="290">
        <f t="shared" si="176"/>
        <v>2.2409826599326603</v>
      </c>
      <c r="G148" s="290">
        <f t="shared" si="176"/>
        <v>1.864346918767507</v>
      </c>
      <c r="H148" s="290">
        <f t="shared" si="176"/>
        <v>1.5757619898534387</v>
      </c>
      <c r="I148" s="290">
        <f t="shared" si="176"/>
        <v>1.4181322229544207</v>
      </c>
      <c r="J148" s="290">
        <f t="shared" si="176"/>
        <v>1.8719208281249999</v>
      </c>
      <c r="K148" s="290">
        <f t="shared" si="176"/>
        <v>1.7502454401643555</v>
      </c>
      <c r="L148" s="290">
        <f t="shared" si="176"/>
        <v>1.7669465656265479</v>
      </c>
      <c r="M148" s="290">
        <f t="shared" si="176"/>
        <v>2.218572833333333</v>
      </c>
      <c r="N148" s="290">
        <f t="shared" si="176"/>
        <v>3.3001635313184408</v>
      </c>
      <c r="O148" s="290">
        <f t="shared" si="176"/>
        <v>4.2770022051056342</v>
      </c>
      <c r="P148" s="290">
        <f t="shared" si="176"/>
        <v>3.5716283637860089</v>
      </c>
      <c r="Q148" s="290">
        <f t="shared" si="176"/>
        <v>3.1926444560157794</v>
      </c>
      <c r="R148" s="290">
        <f t="shared" si="176"/>
        <v>4.2377233895131088</v>
      </c>
      <c r="S148" s="290">
        <f t="shared" si="176"/>
        <v>5.9323358014399394</v>
      </c>
      <c r="T148" s="290">
        <f t="shared" si="176"/>
        <v>5.4278089576775095</v>
      </c>
      <c r="U148" s="290">
        <f t="shared" si="176"/>
        <v>5.641272019441832</v>
      </c>
      <c r="V148" s="290">
        <f t="shared" si="176"/>
        <v>7.6875932315521629</v>
      </c>
      <c r="W148" s="290">
        <f t="shared" si="176"/>
        <v>8.7299208312958445</v>
      </c>
      <c r="X148" s="290">
        <f t="shared" si="176"/>
        <v>9.2928972180451126</v>
      </c>
      <c r="Y148" s="290">
        <f t="shared" si="176"/>
        <v>8.0205578247873071</v>
      </c>
      <c r="Z148" s="290">
        <f t="shared" si="176"/>
        <v>6.9254180042962359</v>
      </c>
      <c r="AA148" s="290">
        <f t="shared" si="176"/>
        <v>7.6433913385464587</v>
      </c>
      <c r="AB148" s="290">
        <f t="shared" si="176"/>
        <v>7.1457923052545489</v>
      </c>
      <c r="AC148" s="290">
        <f t="shared" si="176"/>
        <v>5.9283831857923497</v>
      </c>
      <c r="AD148" s="290">
        <f t="shared" si="176"/>
        <v>6.4226527050610818</v>
      </c>
      <c r="AE148" s="290">
        <f t="shared" si="176"/>
        <v>5.6420893141945774</v>
      </c>
      <c r="AF148" s="290">
        <f t="shared" si="176"/>
        <v>4.7762917267552183</v>
      </c>
      <c r="AG148" s="290">
        <f t="shared" si="176"/>
        <v>3.7730511149228128</v>
      </c>
      <c r="AH148" s="290">
        <f t="shared" si="176"/>
        <v>3.1178508121019108</v>
      </c>
      <c r="AI148" s="290">
        <f t="shared" si="176"/>
        <v>3.5190179427083335</v>
      </c>
      <c r="AJ148" s="290">
        <f t="shared" si="176"/>
        <v>5.8179080745614034</v>
      </c>
      <c r="AK148" s="290">
        <f t="shared" si="176"/>
        <v>6.3034537142857143</v>
      </c>
      <c r="AL148" s="290">
        <f t="shared" si="176"/>
        <v>6.7053784776334782</v>
      </c>
      <c r="AM148" s="290">
        <f t="shared" si="176"/>
        <v>6.7236154758800524</v>
      </c>
      <c r="AN148" s="290">
        <f t="shared" si="176"/>
        <v>9.3057515301391032</v>
      </c>
      <c r="AO148" s="290">
        <f t="shared" si="176"/>
        <v>8.8309081893004109</v>
      </c>
      <c r="AP148" s="290">
        <f t="shared" si="176"/>
        <v>8.0467994833948335</v>
      </c>
      <c r="AQ148" s="290">
        <f t="shared" si="176"/>
        <v>7.5543994241417503</v>
      </c>
      <c r="AR148" s="290">
        <f t="shared" si="176"/>
        <v>7.0978369222365041</v>
      </c>
      <c r="AS148" s="290">
        <f t="shared" si="176"/>
        <v>5.5412763539818801</v>
      </c>
      <c r="AT148" s="290">
        <f t="shared" si="176"/>
        <v>5.3111740432507766</v>
      </c>
      <c r="AU148" s="290">
        <f t="shared" si="176"/>
        <v>5.6222824748663101</v>
      </c>
      <c r="AV148" s="290">
        <f t="shared" si="176"/>
        <v>5.352574509138381</v>
      </c>
      <c r="AW148" s="290">
        <f t="shared" si="176"/>
        <v>5.2374371907894739</v>
      </c>
      <c r="AX148" s="290">
        <f t="shared" si="176"/>
        <v>4.5856252783816425</v>
      </c>
      <c r="AY148" s="290">
        <f t="shared" si="176"/>
        <v>5.787979066437571</v>
      </c>
      <c r="AZ148" s="290">
        <f t="shared" si="176"/>
        <v>5.8343707064896755</v>
      </c>
      <c r="BA148" s="290">
        <f t="shared" si="176"/>
        <v>7.5305853662162168</v>
      </c>
      <c r="BB148" s="290">
        <f t="shared" si="176"/>
        <v>7.6002684168765748</v>
      </c>
      <c r="BC148" s="290">
        <f t="shared" si="176"/>
        <v>8.3528825721769504</v>
      </c>
      <c r="BD148" s="290">
        <f t="shared" si="176"/>
        <v>11.836968023426062</v>
      </c>
      <c r="BE148" s="290">
        <f t="shared" si="176"/>
        <v>9.4119911572958515</v>
      </c>
      <c r="BF148" s="290">
        <f t="shared" si="176"/>
        <v>9.1404008907975456</v>
      </c>
      <c r="BG148" s="290">
        <f t="shared" si="176"/>
        <v>12.18618114255618</v>
      </c>
      <c r="BH148" s="290">
        <f t="shared" si="176"/>
        <v>9.7329400792079213</v>
      </c>
      <c r="BI148" s="290">
        <f t="shared" si="176"/>
        <v>10.009626840119166</v>
      </c>
      <c r="BJ148" s="290">
        <f t="shared" si="176"/>
        <v>9.5772223268206034</v>
      </c>
      <c r="BK148" s="290">
        <f t="shared" si="176"/>
        <v>8.6785619738562083</v>
      </c>
      <c r="BL148" s="290">
        <f t="shared" si="176"/>
        <v>8.8179065013723701</v>
      </c>
      <c r="BM148" s="290">
        <f t="shared" si="176"/>
        <v>8.3806085816072908</v>
      </c>
      <c r="BN148" s="290">
        <f t="shared" si="176"/>
        <v>8.4178610229357798</v>
      </c>
      <c r="BO148" s="290">
        <f t="shared" ref="BO148:CM148" si="177">+BO146/BO63</f>
        <v>9.1554943732240428</v>
      </c>
      <c r="BP148" s="290">
        <f t="shared" si="177"/>
        <v>9.2561040504215839</v>
      </c>
      <c r="BQ148" s="290">
        <f t="shared" si="177"/>
        <v>7.7010616601956361</v>
      </c>
      <c r="BR148" s="290">
        <f t="shared" si="177"/>
        <v>7.2331464542396642</v>
      </c>
      <c r="BS148" s="290">
        <f t="shared" si="177"/>
        <v>10.576098748527384</v>
      </c>
      <c r="BT148" s="290">
        <f t="shared" si="177"/>
        <v>10.425242735063591</v>
      </c>
      <c r="BU148" s="290">
        <f t="shared" si="177"/>
        <v>7.9669896592536844</v>
      </c>
      <c r="BV148" s="290">
        <f t="shared" si="177"/>
        <v>7.9437614068207143</v>
      </c>
      <c r="BW148" s="290">
        <f t="shared" si="177"/>
        <v>8.5306328084883134</v>
      </c>
      <c r="BX148" s="290">
        <f t="shared" si="177"/>
        <v>7.0186969954378471</v>
      </c>
      <c r="BY148" s="290">
        <f t="shared" si="177"/>
        <v>6.7057290342340306</v>
      </c>
      <c r="BZ148" s="290">
        <f t="shared" si="177"/>
        <v>7.7315413276116542</v>
      </c>
      <c r="CA148" s="290">
        <f t="shared" si="177"/>
        <v>6.929751370178713</v>
      </c>
      <c r="CB148" s="290">
        <f t="shared" si="177"/>
        <v>9.363766145621728</v>
      </c>
      <c r="CC148" s="290">
        <f t="shared" si="177"/>
        <v>10.415011874944494</v>
      </c>
      <c r="CD148" s="290">
        <f t="shared" si="177"/>
        <v>11.381645236005712</v>
      </c>
      <c r="CE148" s="290">
        <f t="shared" si="177"/>
        <v>11.459307503326182</v>
      </c>
      <c r="CF148" s="290">
        <f t="shared" si="177"/>
        <v>10.040484536717075</v>
      </c>
      <c r="CG148" s="290">
        <f t="shared" si="177"/>
        <v>10.306405079669727</v>
      </c>
      <c r="CH148" s="290">
        <f t="shared" si="177"/>
        <v>10.995828282947869</v>
      </c>
      <c r="CI148" s="290">
        <f t="shared" si="177"/>
        <v>7.3831774396811225</v>
      </c>
      <c r="CJ148" s="290">
        <f t="shared" si="177"/>
        <v>6.8665800497642628</v>
      </c>
      <c r="CK148" s="290">
        <f t="shared" si="177"/>
        <v>6.0561089350537083</v>
      </c>
      <c r="CL148" s="290">
        <f t="shared" si="177"/>
        <v>7.0736571124544962</v>
      </c>
      <c r="CM148" s="290">
        <f t="shared" si="177"/>
        <v>6.9751252078661548</v>
      </c>
      <c r="CN148" s="333">
        <f t="shared" ref="CN148:CS148" si="178">+CN146/(CN63-CN64)</f>
        <v>7.2553181935156008</v>
      </c>
      <c r="CO148" s="333">
        <f t="shared" si="178"/>
        <v>5.6162699992620384</v>
      </c>
      <c r="CP148" s="333">
        <f t="shared" si="178"/>
        <v>6.2948799551684687</v>
      </c>
      <c r="CQ148" s="333">
        <f t="shared" si="178"/>
        <v>5.6735681884668585</v>
      </c>
      <c r="CR148" s="333">
        <f t="shared" si="178"/>
        <v>7.8955728690888511</v>
      </c>
      <c r="CS148" s="333">
        <f t="shared" si="178"/>
        <v>6.9381334178654797</v>
      </c>
      <c r="CT148" s="333">
        <f t="shared" ref="CT148:CY148" si="179">+CT146/(CT63-CT64)</f>
        <v>6.7900163095988297</v>
      </c>
      <c r="CU148" s="333">
        <f t="shared" si="179"/>
        <v>6.823891553173091</v>
      </c>
      <c r="CV148" s="333">
        <f t="shared" si="179"/>
        <v>8.6843842411683312</v>
      </c>
      <c r="CW148" s="333">
        <f t="shared" si="179"/>
        <v>8.4619461412780517</v>
      </c>
      <c r="CX148" s="333">
        <f t="shared" si="179"/>
        <v>7.8167335091598558</v>
      </c>
      <c r="CY148" s="333">
        <f t="shared" si="179"/>
        <v>7.2552168827319203</v>
      </c>
      <c r="CZ148" s="333">
        <f>+CZ146/(CZ63-CZ64)</f>
        <v>9.1717401684191042</v>
      </c>
      <c r="DA148" s="385"/>
    </row>
    <row r="149" spans="1:105">
      <c r="A149" s="18" t="s">
        <v>175</v>
      </c>
      <c r="B149" s="226"/>
      <c r="C149" s="154">
        <f t="shared" ref="C149:BN149" si="180">C146/C92</f>
        <v>5.0753470860655743E-2</v>
      </c>
      <c r="D149" s="154">
        <f t="shared" si="180"/>
        <v>3.9008597768460676E-2</v>
      </c>
      <c r="E149" s="154">
        <f t="shared" si="180"/>
        <v>2.9258143999776842E-2</v>
      </c>
      <c r="F149" s="154">
        <f t="shared" si="180"/>
        <v>4.6508794139569556E-2</v>
      </c>
      <c r="G149" s="154">
        <f t="shared" si="180"/>
        <v>3.7144602754710244E-2</v>
      </c>
      <c r="H149" s="154">
        <f t="shared" si="180"/>
        <v>4.1134861309357389E-2</v>
      </c>
      <c r="I149" s="154">
        <f t="shared" si="180"/>
        <v>4.7817256934414694E-2</v>
      </c>
      <c r="J149" s="154">
        <f t="shared" si="180"/>
        <v>5.3120619429787609E-2</v>
      </c>
      <c r="K149" s="154">
        <f t="shared" si="180"/>
        <v>5.2200914079134811E-2</v>
      </c>
      <c r="L149" s="154">
        <f t="shared" si="180"/>
        <v>4.4891279819803953E-2</v>
      </c>
      <c r="M149" s="154">
        <f t="shared" si="180"/>
        <v>5.0367219214712253E-2</v>
      </c>
      <c r="N149" s="154">
        <f t="shared" si="180"/>
        <v>6.5485809390536456E-2</v>
      </c>
      <c r="O149" s="154">
        <f t="shared" si="180"/>
        <v>6.667089083436821E-2</v>
      </c>
      <c r="P149" s="154">
        <f t="shared" si="180"/>
        <v>5.7066770932235715E-2</v>
      </c>
      <c r="Q149" s="154">
        <f t="shared" si="180"/>
        <v>5.2596937098294071E-2</v>
      </c>
      <c r="R149" s="154">
        <f t="shared" si="180"/>
        <v>6.5395453993757943E-2</v>
      </c>
      <c r="S149" s="154">
        <f t="shared" si="180"/>
        <v>7.7547833525690876E-2</v>
      </c>
      <c r="T149" s="154">
        <f t="shared" si="180"/>
        <v>6.7251895200783549E-2</v>
      </c>
      <c r="U149" s="154">
        <f t="shared" si="180"/>
        <v>6.567832788752552E-2</v>
      </c>
      <c r="V149" s="154">
        <f t="shared" si="180"/>
        <v>8.5319874048855479E-2</v>
      </c>
      <c r="W149" s="154">
        <f t="shared" si="180"/>
        <v>9.2082072746778904E-2</v>
      </c>
      <c r="X149" s="154">
        <f t="shared" si="180"/>
        <v>0.10076571640545806</v>
      </c>
      <c r="Y149" s="154">
        <f t="shared" si="180"/>
        <v>8.9030419150978077E-2</v>
      </c>
      <c r="Z149" s="154">
        <f t="shared" si="180"/>
        <v>7.4358410280572967E-2</v>
      </c>
      <c r="AA149" s="154">
        <f t="shared" si="180"/>
        <v>6.8066354272699914E-2</v>
      </c>
      <c r="AB149" s="154">
        <f t="shared" si="180"/>
        <v>6.7353114935595523E-2</v>
      </c>
      <c r="AC149" s="154">
        <f t="shared" si="180"/>
        <v>6.297150757473155E-2</v>
      </c>
      <c r="AD149" s="154">
        <f t="shared" si="180"/>
        <v>7.6371295758280069E-2</v>
      </c>
      <c r="AE149" s="154">
        <f t="shared" si="180"/>
        <v>7.5426749962687362E-2</v>
      </c>
      <c r="AF149" s="154">
        <f t="shared" si="180"/>
        <v>5.4670961534284655E-2</v>
      </c>
      <c r="AG149" s="154">
        <f t="shared" si="180"/>
        <v>5.4255698887600817E-2</v>
      </c>
      <c r="AH149" s="154">
        <f t="shared" si="180"/>
        <v>5.4537483905538454E-2</v>
      </c>
      <c r="AI149" s="154">
        <f t="shared" si="180"/>
        <v>6.0531396255151408E-2</v>
      </c>
      <c r="AJ149" s="154">
        <f t="shared" si="180"/>
        <v>6.7484892195767199E-2</v>
      </c>
      <c r="AK149" s="154">
        <f t="shared" si="180"/>
        <v>6.8686450809464505E-2</v>
      </c>
      <c r="AL149" s="154">
        <f t="shared" si="180"/>
        <v>7.2129942489483581E-2</v>
      </c>
      <c r="AM149" s="154">
        <f t="shared" si="180"/>
        <v>6.9007681818790065E-2</v>
      </c>
      <c r="AN149" s="154">
        <f t="shared" si="180"/>
        <v>8.2608271225509025E-2</v>
      </c>
      <c r="AO149" s="154">
        <f t="shared" si="180"/>
        <v>8.201037045057899E-2</v>
      </c>
      <c r="AP149" s="154">
        <f t="shared" si="180"/>
        <v>7.6168636030225056E-2</v>
      </c>
      <c r="AQ149" s="154">
        <f t="shared" si="180"/>
        <v>7.5150349553281273E-2</v>
      </c>
      <c r="AR149" s="154">
        <f t="shared" si="180"/>
        <v>6.256931115731508E-2</v>
      </c>
      <c r="AS149" s="154">
        <f t="shared" si="180"/>
        <v>6.3619621203422724E-2</v>
      </c>
      <c r="AT149" s="154">
        <f t="shared" si="180"/>
        <v>6.0550510673074417E-2</v>
      </c>
      <c r="AU149" s="154">
        <f t="shared" si="180"/>
        <v>6.1630488111986494E-2</v>
      </c>
      <c r="AV149" s="154">
        <f t="shared" si="180"/>
        <v>5.0342841913976644E-2</v>
      </c>
      <c r="AW149" s="154">
        <f t="shared" si="180"/>
        <v>4.9191705545355041E-2</v>
      </c>
      <c r="AX149" s="154">
        <f t="shared" si="180"/>
        <v>4.2821027986105625E-2</v>
      </c>
      <c r="AY149" s="154">
        <f t="shared" si="180"/>
        <v>5.2387232382611219E-2</v>
      </c>
      <c r="AZ149" s="154">
        <f t="shared" si="180"/>
        <v>4.0565075516587196E-2</v>
      </c>
      <c r="BA149" s="154">
        <f t="shared" si="180"/>
        <v>5.1514505722156489E-2</v>
      </c>
      <c r="BB149" s="154">
        <f t="shared" si="180"/>
        <v>5.2093931535466716E-2</v>
      </c>
      <c r="BC149" s="154">
        <f t="shared" si="180"/>
        <v>5.698298188092156E-2</v>
      </c>
      <c r="BD149" s="154">
        <f t="shared" si="180"/>
        <v>6.0056673079923038E-2</v>
      </c>
      <c r="BE149" s="154">
        <f t="shared" si="180"/>
        <v>5.0830753952876367E-2</v>
      </c>
      <c r="BF149" s="154">
        <f t="shared" si="180"/>
        <v>5.0581499202378422E-2</v>
      </c>
      <c r="BG149" s="154">
        <f t="shared" si="180"/>
        <v>4.9852400089057426E-2</v>
      </c>
      <c r="BH149" s="154">
        <f t="shared" si="180"/>
        <v>5.0328474497980544E-2</v>
      </c>
      <c r="BI149" s="154">
        <f t="shared" si="180"/>
        <v>5.7072870558224451E-2</v>
      </c>
      <c r="BJ149" s="154">
        <f t="shared" si="180"/>
        <v>5.4412413224062275E-2</v>
      </c>
      <c r="BK149" s="154">
        <f t="shared" si="180"/>
        <v>5.4300183764395223E-2</v>
      </c>
      <c r="BL149" s="154">
        <f t="shared" si="180"/>
        <v>4.681831644960871E-2</v>
      </c>
      <c r="BM149" s="154">
        <f t="shared" si="180"/>
        <v>4.3898287352231502E-2</v>
      </c>
      <c r="BN149" s="154">
        <f t="shared" si="180"/>
        <v>4.604136493759016E-2</v>
      </c>
      <c r="BO149" s="154">
        <f t="shared" ref="BO149:CP149" si="181">BO146/BO92</f>
        <v>3.9414562870881922E-2</v>
      </c>
      <c r="BP149" s="154">
        <f t="shared" si="181"/>
        <v>4.0605831335428326E-2</v>
      </c>
      <c r="BQ149" s="154">
        <f t="shared" si="181"/>
        <v>3.6425325329742103E-2</v>
      </c>
      <c r="BR149" s="154">
        <f t="shared" si="181"/>
        <v>3.6481332214552631E-2</v>
      </c>
      <c r="BS149" s="154">
        <f t="shared" si="181"/>
        <v>4.5733898553967325E-2</v>
      </c>
      <c r="BT149" s="154">
        <f t="shared" si="181"/>
        <v>4.4924553449044904E-2</v>
      </c>
      <c r="BU149" s="154">
        <f t="shared" si="181"/>
        <v>3.7024602025702333E-2</v>
      </c>
      <c r="BV149" s="154">
        <f t="shared" si="181"/>
        <v>4.2748419445560605E-2</v>
      </c>
      <c r="BW149" s="154">
        <f t="shared" si="181"/>
        <v>3.5984781390881022E-2</v>
      </c>
      <c r="BX149" s="154">
        <f t="shared" si="181"/>
        <v>2.9869721713690643E-2</v>
      </c>
      <c r="BY149" s="154">
        <f t="shared" si="181"/>
        <v>3.2707960735361509E-2</v>
      </c>
      <c r="BZ149" s="154">
        <f t="shared" si="181"/>
        <v>3.6888917348488003E-2</v>
      </c>
      <c r="CA149" s="154">
        <f t="shared" si="181"/>
        <v>3.4586436933566986E-2</v>
      </c>
      <c r="CB149" s="154">
        <f t="shared" si="181"/>
        <v>4.5764405589311392E-2</v>
      </c>
      <c r="CC149" s="154">
        <f t="shared" si="181"/>
        <v>5.2978069410456019E-2</v>
      </c>
      <c r="CD149" s="154">
        <f t="shared" si="181"/>
        <v>6.328432201287118E-2</v>
      </c>
      <c r="CE149" s="154">
        <f t="shared" si="181"/>
        <v>6.4308989907040814E-2</v>
      </c>
      <c r="CF149" s="154">
        <f t="shared" si="181"/>
        <v>5.7957957784346481E-2</v>
      </c>
      <c r="CG149" s="154">
        <f t="shared" si="181"/>
        <v>6.55319772480394E-2</v>
      </c>
      <c r="CH149" s="154">
        <f t="shared" si="181"/>
        <v>6.383519537196912E-2</v>
      </c>
      <c r="CI149" s="154">
        <f t="shared" si="181"/>
        <v>5.081444578689371E-2</v>
      </c>
      <c r="CJ149" s="154">
        <f t="shared" si="181"/>
        <v>4.0914787712161206E-2</v>
      </c>
      <c r="CK149" s="154">
        <f t="shared" si="181"/>
        <v>4.1838206988175121E-2</v>
      </c>
      <c r="CL149" s="154">
        <f t="shared" si="181"/>
        <v>5.2752556496061566E-2</v>
      </c>
      <c r="CM149" s="154">
        <f t="shared" si="181"/>
        <v>5.3174577801534173E-2</v>
      </c>
      <c r="CN149" s="154">
        <f t="shared" si="181"/>
        <v>4.6652797026508791E-2</v>
      </c>
      <c r="CO149" s="154">
        <f t="shared" si="181"/>
        <v>4.1552131824938575E-2</v>
      </c>
      <c r="CP149" s="154">
        <f t="shared" si="181"/>
        <v>4.6967786081585694E-2</v>
      </c>
      <c r="CQ149" s="154">
        <f t="shared" ref="CQ149:CV149" si="182">CQ146/CQ92</f>
        <v>4.2269979720334819E-2</v>
      </c>
      <c r="CR149" s="334">
        <f t="shared" si="182"/>
        <v>4.5304069920318456E-2</v>
      </c>
      <c r="CS149" s="334">
        <f t="shared" si="182"/>
        <v>4.2635312007743904E-2</v>
      </c>
      <c r="CT149" s="334">
        <f t="shared" si="182"/>
        <v>4.4933709626734195E-2</v>
      </c>
      <c r="CU149" s="334">
        <f t="shared" si="182"/>
        <v>5.1564133878483978E-2</v>
      </c>
      <c r="CV149" s="334">
        <f t="shared" si="182"/>
        <v>5.0757717093657187E-2</v>
      </c>
      <c r="CW149" s="334">
        <f t="shared" ref="CW149:CX149" si="183">CW146/CW92</f>
        <v>5.226591345906749E-2</v>
      </c>
      <c r="CX149" s="334">
        <f t="shared" si="183"/>
        <v>5.1640168136800314E-2</v>
      </c>
      <c r="CY149" s="334">
        <f t="shared" ref="CY149:CZ149" si="184">CY146/CY92</f>
        <v>5.2981907691255992E-2</v>
      </c>
      <c r="CZ149" s="334">
        <f t="shared" si="184"/>
        <v>5.0679305664145219E-2</v>
      </c>
      <c r="DA149" s="385"/>
    </row>
    <row r="150" spans="1:105" ht="14.4">
      <c r="A150" s="18" t="s">
        <v>209</v>
      </c>
      <c r="B150" s="226"/>
      <c r="C150" s="19">
        <v>104947855</v>
      </c>
      <c r="D150" s="19">
        <v>104947855</v>
      </c>
      <c r="E150" s="19">
        <v>127077390</v>
      </c>
      <c r="F150" s="19">
        <v>133114370</v>
      </c>
      <c r="G150" s="19">
        <v>133114370</v>
      </c>
      <c r="H150" s="19">
        <v>133114370</v>
      </c>
      <c r="I150" s="19">
        <v>133114370</v>
      </c>
      <c r="J150" s="19">
        <v>133114370</v>
      </c>
      <c r="K150" s="19">
        <v>133114370</v>
      </c>
      <c r="L150" s="19">
        <v>133114370</v>
      </c>
      <c r="M150" s="19">
        <v>133114370</v>
      </c>
      <c r="N150" s="19">
        <v>133114370</v>
      </c>
      <c r="O150" s="19">
        <v>133114370</v>
      </c>
      <c r="P150" s="19">
        <v>133114370</v>
      </c>
      <c r="Q150" s="19">
        <v>133114370</v>
      </c>
      <c r="R150" s="19">
        <v>133114370</v>
      </c>
      <c r="S150" s="19">
        <v>137328370</v>
      </c>
      <c r="T150" s="19">
        <v>137328370</v>
      </c>
      <c r="U150" s="19">
        <v>137328370</v>
      </c>
      <c r="V150" s="19">
        <v>137328370</v>
      </c>
      <c r="W150" s="19">
        <v>137328370</v>
      </c>
      <c r="X150" s="19">
        <v>137328370</v>
      </c>
      <c r="Y150" s="19">
        <v>137328370</v>
      </c>
      <c r="Z150" s="19">
        <v>137328370</v>
      </c>
      <c r="AA150" s="19">
        <v>137328370</v>
      </c>
      <c r="AB150" s="19">
        <v>137328370</v>
      </c>
      <c r="AC150" s="20">
        <v>137328370</v>
      </c>
      <c r="AD150" s="20">
        <v>135800000</v>
      </c>
      <c r="AE150" s="20">
        <v>135800000</v>
      </c>
      <c r="AF150" s="20">
        <v>136799225</v>
      </c>
      <c r="AG150" s="20">
        <v>137480550</v>
      </c>
      <c r="AH150" s="20">
        <v>137888050</v>
      </c>
      <c r="AI150" s="25">
        <v>137888050</v>
      </c>
      <c r="AJ150" s="19">
        <v>137888050</v>
      </c>
      <c r="AK150" s="25">
        <v>137888050</v>
      </c>
      <c r="AL150" s="19">
        <v>137888050</v>
      </c>
      <c r="AM150" s="20">
        <v>137888050</v>
      </c>
      <c r="AN150" s="19">
        <v>138728600</v>
      </c>
      <c r="AO150" s="19">
        <v>139344850</v>
      </c>
      <c r="AP150" s="19">
        <v>139787350</v>
      </c>
      <c r="AQ150" s="19">
        <v>139787350</v>
      </c>
      <c r="AR150" s="19">
        <v>142690365</v>
      </c>
      <c r="AS150" s="21">
        <v>141898910</v>
      </c>
      <c r="AT150" s="20">
        <v>141312745</v>
      </c>
      <c r="AU150" s="25">
        <v>141312745</v>
      </c>
      <c r="AV150" s="24">
        <v>144368735</v>
      </c>
      <c r="AW150" s="24">
        <v>144368735</v>
      </c>
      <c r="AX150" s="24">
        <v>144368735</v>
      </c>
      <c r="AY150" s="24">
        <v>144368735</v>
      </c>
      <c r="AZ150" s="24">
        <v>144368735</v>
      </c>
      <c r="BA150" s="24">
        <v>144368735</v>
      </c>
      <c r="BB150" s="24">
        <v>144368735</v>
      </c>
      <c r="BC150" s="24">
        <v>144368735</v>
      </c>
      <c r="BD150" s="24">
        <v>144368735</v>
      </c>
      <c r="BE150" s="24">
        <v>144368735</v>
      </c>
      <c r="BF150" s="24">
        <v>144368735</v>
      </c>
      <c r="BG150" s="24">
        <v>144368735</v>
      </c>
      <c r="BH150" s="24">
        <v>146720440</v>
      </c>
      <c r="BI150" s="20">
        <v>146720440</v>
      </c>
      <c r="BJ150" s="19">
        <v>146720440</v>
      </c>
      <c r="BK150" s="19">
        <v>146720440</v>
      </c>
      <c r="BL150" s="19">
        <v>149194610</v>
      </c>
      <c r="BM150" s="19">
        <v>149194610</v>
      </c>
      <c r="BN150" s="19">
        <v>149194610</v>
      </c>
      <c r="BO150" s="19">
        <v>149194610</v>
      </c>
      <c r="BP150" s="21">
        <v>149194610</v>
      </c>
      <c r="BQ150" s="19">
        <v>149981110</v>
      </c>
      <c r="BR150" s="19">
        <v>149981110</v>
      </c>
      <c r="BS150" s="19">
        <v>149981110</v>
      </c>
      <c r="BT150" s="19">
        <v>149981110</v>
      </c>
      <c r="BU150" s="19">
        <v>151364980</v>
      </c>
      <c r="BV150" s="19">
        <v>151364980</v>
      </c>
      <c r="BW150" s="20">
        <v>151364980</v>
      </c>
      <c r="BX150" s="20">
        <v>151364980</v>
      </c>
      <c r="BY150" s="20">
        <v>153786322</v>
      </c>
      <c r="BZ150" s="19">
        <v>153786322</v>
      </c>
      <c r="CA150" s="19">
        <v>153786322</v>
      </c>
      <c r="CB150" s="19">
        <v>153786322</v>
      </c>
      <c r="CC150" s="19">
        <v>154954010</v>
      </c>
      <c r="CD150" s="19">
        <v>154954010</v>
      </c>
      <c r="CE150" s="19">
        <v>154954010</v>
      </c>
      <c r="CF150" s="19">
        <v>154954010</v>
      </c>
      <c r="CG150" s="19">
        <v>155571758</v>
      </c>
      <c r="CH150" s="19">
        <v>155571758</v>
      </c>
      <c r="CI150" s="19">
        <v>155571758</v>
      </c>
      <c r="CJ150" s="19">
        <v>155571758</v>
      </c>
      <c r="CK150" s="19">
        <v>156619027</v>
      </c>
      <c r="CL150" s="19">
        <v>156619027</v>
      </c>
      <c r="CM150" s="19">
        <v>156619027</v>
      </c>
      <c r="CN150" s="19">
        <v>156619027</v>
      </c>
      <c r="CO150" s="19">
        <v>156956967</v>
      </c>
      <c r="CP150" s="19">
        <v>157236949</v>
      </c>
      <c r="CQ150" s="19">
        <v>157236949</v>
      </c>
      <c r="CR150" s="20">
        <v>157236949</v>
      </c>
      <c r="CS150" s="20">
        <v>157236949</v>
      </c>
      <c r="CT150" s="20">
        <v>157236949</v>
      </c>
      <c r="CU150" s="20">
        <v>157236949</v>
      </c>
      <c r="CV150" s="25">
        <v>157236949</v>
      </c>
      <c r="CW150" s="25">
        <v>157744574</v>
      </c>
      <c r="CX150" s="25">
        <v>157829091</v>
      </c>
      <c r="CY150" s="25">
        <v>157829091</v>
      </c>
      <c r="CZ150" s="25">
        <v>157829091</v>
      </c>
      <c r="DA150" s="385"/>
    </row>
    <row r="151" spans="1:105" ht="14.4">
      <c r="A151" s="23" t="s">
        <v>210</v>
      </c>
      <c r="B151" s="228"/>
      <c r="C151" s="24">
        <v>104947855</v>
      </c>
      <c r="D151" s="24">
        <v>104947855</v>
      </c>
      <c r="E151" s="24">
        <v>109801545</v>
      </c>
      <c r="F151" s="24">
        <v>114485675</v>
      </c>
      <c r="G151" s="24">
        <v>133114370</v>
      </c>
      <c r="H151" s="24">
        <v>133114370</v>
      </c>
      <c r="I151" s="24">
        <v>133114370</v>
      </c>
      <c r="J151" s="24">
        <v>133114370</v>
      </c>
      <c r="K151" s="24">
        <v>133114370</v>
      </c>
      <c r="L151" s="24">
        <v>133114370</v>
      </c>
      <c r="M151" s="24">
        <v>133114370</v>
      </c>
      <c r="N151" s="24">
        <v>133114370</v>
      </c>
      <c r="O151" s="24">
        <v>133114370</v>
      </c>
      <c r="P151" s="24">
        <v>133114370</v>
      </c>
      <c r="Q151" s="24">
        <v>133114370</v>
      </c>
      <c r="R151" s="24">
        <v>133114370</v>
      </c>
      <c r="S151" s="24">
        <v>135221370</v>
      </c>
      <c r="T151" s="24">
        <v>137328370</v>
      </c>
      <c r="U151" s="24">
        <v>137328370</v>
      </c>
      <c r="V151" s="24">
        <v>137328370</v>
      </c>
      <c r="W151" s="24">
        <v>137328370</v>
      </c>
      <c r="X151" s="24">
        <v>137328370</v>
      </c>
      <c r="Y151" s="24">
        <v>137328370</v>
      </c>
      <c r="Z151" s="24">
        <v>137328370</v>
      </c>
      <c r="AA151" s="24">
        <v>137328370</v>
      </c>
      <c r="AB151" s="24">
        <v>137328370</v>
      </c>
      <c r="AC151" s="25">
        <v>137328370</v>
      </c>
      <c r="AD151" s="25">
        <v>136565000</v>
      </c>
      <c r="AE151" s="25">
        <v>135800000</v>
      </c>
      <c r="AF151" s="25">
        <v>136299612.5</v>
      </c>
      <c r="AG151" s="25">
        <v>137139887.5</v>
      </c>
      <c r="AH151" s="25">
        <v>137684300</v>
      </c>
      <c r="AI151" s="25">
        <v>137888050</v>
      </c>
      <c r="AJ151" s="24">
        <v>137888050</v>
      </c>
      <c r="AK151" s="25">
        <v>137888050</v>
      </c>
      <c r="AL151" s="24">
        <v>137888050</v>
      </c>
      <c r="AM151" s="25">
        <v>137888050</v>
      </c>
      <c r="AN151" s="24">
        <v>138308325</v>
      </c>
      <c r="AO151" s="24">
        <v>139011650</v>
      </c>
      <c r="AP151" s="24">
        <v>139715205</v>
      </c>
      <c r="AQ151" s="24">
        <v>139787350</v>
      </c>
      <c r="AR151" s="24">
        <v>141310475</v>
      </c>
      <c r="AS151" s="229">
        <v>142425485</v>
      </c>
      <c r="AT151" s="25">
        <v>141704525</v>
      </c>
      <c r="AU151" s="25">
        <v>141312745</v>
      </c>
      <c r="AV151" s="24">
        <v>143235665</v>
      </c>
      <c r="AW151" s="24">
        <v>144368735</v>
      </c>
      <c r="AX151" s="24">
        <v>144368735</v>
      </c>
      <c r="AY151" s="24">
        <v>144368735</v>
      </c>
      <c r="AZ151" s="24">
        <v>144368735</v>
      </c>
      <c r="BA151" s="24">
        <v>144368735</v>
      </c>
      <c r="BB151" s="24">
        <v>144368735</v>
      </c>
      <c r="BC151" s="24">
        <v>144368735</v>
      </c>
      <c r="BD151" s="24">
        <v>144368735</v>
      </c>
      <c r="BE151" s="24">
        <v>144368735</v>
      </c>
      <c r="BF151" s="24">
        <v>144368735</v>
      </c>
      <c r="BG151" s="24">
        <v>144368735</v>
      </c>
      <c r="BH151" s="24">
        <v>145590258.02197802</v>
      </c>
      <c r="BI151" s="25">
        <v>146720440</v>
      </c>
      <c r="BJ151" s="24">
        <v>146720440</v>
      </c>
      <c r="BK151" s="24">
        <v>146720440</v>
      </c>
      <c r="BL151" s="24">
        <v>148073553.84615386</v>
      </c>
      <c r="BM151" s="24">
        <v>149194610</v>
      </c>
      <c r="BN151" s="19">
        <v>149194610</v>
      </c>
      <c r="BO151" s="19">
        <v>149194610</v>
      </c>
      <c r="BP151" s="21">
        <v>149194610</v>
      </c>
      <c r="BQ151" s="19">
        <v>149416257.28260869</v>
      </c>
      <c r="BR151" s="19">
        <v>149981110</v>
      </c>
      <c r="BS151" s="19">
        <v>149981110</v>
      </c>
      <c r="BT151" s="19">
        <v>149981110</v>
      </c>
      <c r="BU151" s="19">
        <v>150386710.54347825</v>
      </c>
      <c r="BV151" s="19">
        <v>151364980</v>
      </c>
      <c r="BW151" s="20">
        <v>151364980</v>
      </c>
      <c r="BX151" s="20">
        <v>151364980</v>
      </c>
      <c r="BY151" s="20">
        <v>151917677.63043478</v>
      </c>
      <c r="BZ151" s="19">
        <v>153786322</v>
      </c>
      <c r="CA151" s="19">
        <v>153786322</v>
      </c>
      <c r="CB151" s="19">
        <v>153786322</v>
      </c>
      <c r="CC151" s="19">
        <v>154065551.73913044</v>
      </c>
      <c r="CD151" s="19">
        <v>154954010</v>
      </c>
      <c r="CE151" s="19">
        <v>154954010</v>
      </c>
      <c r="CF151" s="19">
        <v>154954010</v>
      </c>
      <c r="CG151" s="19">
        <v>155115161.65217394</v>
      </c>
      <c r="CH151" s="19">
        <v>155571758</v>
      </c>
      <c r="CI151" s="19">
        <v>155571758</v>
      </c>
      <c r="CJ151" s="19">
        <v>155571758</v>
      </c>
      <c r="CK151" s="19">
        <v>155890492.04347801</v>
      </c>
      <c r="CL151" s="19">
        <v>156619027</v>
      </c>
      <c r="CM151" s="19">
        <v>156619027</v>
      </c>
      <c r="CN151" s="19">
        <v>156619027</v>
      </c>
      <c r="CO151" s="19">
        <v>156714531.78260869</v>
      </c>
      <c r="CP151" s="19">
        <v>157057891.30434784</v>
      </c>
      <c r="CQ151" s="19">
        <v>157236949</v>
      </c>
      <c r="CR151" s="20">
        <v>157236949</v>
      </c>
      <c r="CS151" s="20">
        <v>157236949</v>
      </c>
      <c r="CT151" s="20">
        <v>157236949</v>
      </c>
      <c r="CU151" s="20">
        <v>157236949</v>
      </c>
      <c r="CV151" s="20">
        <v>157236949</v>
      </c>
      <c r="CW151" s="20">
        <v>157391443.56521738</v>
      </c>
      <c r="CX151" s="20">
        <v>157786191.10869566</v>
      </c>
      <c r="CY151" s="20">
        <v>157829091</v>
      </c>
      <c r="CZ151" s="20">
        <v>157829091</v>
      </c>
      <c r="DA151" s="385"/>
    </row>
    <row r="152" spans="1:105" ht="14.4">
      <c r="A152" s="23" t="s">
        <v>211</v>
      </c>
      <c r="B152" s="228"/>
      <c r="C152" s="24">
        <v>110015900</v>
      </c>
      <c r="D152" s="24">
        <v>110461405</v>
      </c>
      <c r="E152" s="24">
        <v>127196390</v>
      </c>
      <c r="F152" s="24">
        <v>114735050</v>
      </c>
      <c r="G152" s="24">
        <v>133146290</v>
      </c>
      <c r="H152" s="24">
        <v>133122350</v>
      </c>
      <c r="I152" s="24">
        <v>133377230</v>
      </c>
      <c r="J152" s="24">
        <v>133517520</v>
      </c>
      <c r="K152" s="24">
        <v>133535020</v>
      </c>
      <c r="L152" s="24">
        <v>133500250</v>
      </c>
      <c r="M152" s="24">
        <v>133803365</v>
      </c>
      <c r="N152" s="24">
        <v>134693780</v>
      </c>
      <c r="O152" s="24">
        <v>135412700</v>
      </c>
      <c r="P152" s="24">
        <v>135583485</v>
      </c>
      <c r="Q152" s="24">
        <v>135474195</v>
      </c>
      <c r="R152" s="24">
        <v>135655650</v>
      </c>
      <c r="S152" s="24">
        <v>135221370</v>
      </c>
      <c r="T152" s="24">
        <v>137328370</v>
      </c>
      <c r="U152" s="24">
        <v>137435230</v>
      </c>
      <c r="V152" s="24">
        <v>137717385</v>
      </c>
      <c r="W152" s="24">
        <v>138075025</v>
      </c>
      <c r="X152" s="24">
        <v>138281645</v>
      </c>
      <c r="Y152" s="24">
        <v>138280925</v>
      </c>
      <c r="Z152" s="24">
        <v>138235875</v>
      </c>
      <c r="AA152" s="24">
        <v>138260005</v>
      </c>
      <c r="AB152" s="24">
        <v>138334905</v>
      </c>
      <c r="AC152" s="229">
        <v>138340000</v>
      </c>
      <c r="AD152" s="25">
        <v>137680000</v>
      </c>
      <c r="AE152" s="25">
        <v>136985000</v>
      </c>
      <c r="AF152" s="25">
        <v>137065000</v>
      </c>
      <c r="AG152" s="25">
        <v>137580000</v>
      </c>
      <c r="AH152" s="25">
        <v>137930000</v>
      </c>
      <c r="AI152" s="25">
        <v>137895000</v>
      </c>
      <c r="AJ152" s="24">
        <v>138075695</v>
      </c>
      <c r="AK152" s="25">
        <v>138365000</v>
      </c>
      <c r="AL152" s="24">
        <v>138699850</v>
      </c>
      <c r="AM152" s="25">
        <v>139003000</v>
      </c>
      <c r="AN152" s="24">
        <v>139806660</v>
      </c>
      <c r="AO152" s="24">
        <v>141654230</v>
      </c>
      <c r="AP152" s="24">
        <v>142059090</v>
      </c>
      <c r="AQ152" s="24">
        <v>142349395</v>
      </c>
      <c r="AR152" s="24">
        <v>142499035</v>
      </c>
      <c r="AS152" s="229">
        <v>143177410</v>
      </c>
      <c r="AT152" s="25">
        <v>142447975</v>
      </c>
      <c r="AU152" s="25">
        <v>142243180</v>
      </c>
      <c r="AV152" s="24">
        <v>143235665</v>
      </c>
      <c r="AW152" s="24">
        <v>144368735</v>
      </c>
      <c r="AX152" s="24">
        <v>144368735</v>
      </c>
      <c r="AY152" s="24">
        <v>144368735</v>
      </c>
      <c r="AZ152" s="24">
        <v>144368735</v>
      </c>
      <c r="BA152" s="24">
        <v>144368735</v>
      </c>
      <c r="BB152" s="24">
        <v>144999351.05805781</v>
      </c>
      <c r="BC152" s="24">
        <v>145631617.36662787</v>
      </c>
      <c r="BD152" s="24">
        <v>145796835.98360655</v>
      </c>
      <c r="BE152" s="24">
        <v>145794149.4922426</v>
      </c>
      <c r="BF152" s="24">
        <v>145564951.98867422</v>
      </c>
      <c r="BG152" s="24">
        <v>146209172.35725489</v>
      </c>
      <c r="BH152" s="24">
        <v>147060590.64035782</v>
      </c>
      <c r="BI152" s="229">
        <v>148168390.10583609</v>
      </c>
      <c r="BJ152" s="24">
        <v>148304625.04843402</v>
      </c>
      <c r="BK152" s="24">
        <v>148062341.65038735</v>
      </c>
      <c r="BL152" s="24">
        <v>148109198.34875873</v>
      </c>
      <c r="BM152" s="24">
        <v>149194610</v>
      </c>
      <c r="BN152" s="24">
        <v>149459608.80882767</v>
      </c>
      <c r="BO152" s="24">
        <v>149622262.98878318</v>
      </c>
      <c r="BP152" s="229">
        <v>149480204.55966979</v>
      </c>
      <c r="BQ152" s="24">
        <v>149416257.28260869</v>
      </c>
      <c r="BR152" s="24">
        <v>149981110</v>
      </c>
      <c r="BS152" s="24">
        <v>150603867.63068792</v>
      </c>
      <c r="BT152" s="24">
        <v>150597731.07820314</v>
      </c>
      <c r="BU152" s="24">
        <v>150600385.79870433</v>
      </c>
      <c r="BV152" s="24">
        <v>152052933.50225455</v>
      </c>
      <c r="BW152" s="25">
        <v>151571959.31507373</v>
      </c>
      <c r="BX152" s="25">
        <v>151364980</v>
      </c>
      <c r="BY152" s="25">
        <v>151917677.63043478</v>
      </c>
      <c r="BZ152" s="24">
        <v>153786322</v>
      </c>
      <c r="CA152" s="24">
        <v>153991914.65277171</v>
      </c>
      <c r="CB152" s="24">
        <v>155358991.41152841</v>
      </c>
      <c r="CC152" s="24">
        <v>155888241.44196388</v>
      </c>
      <c r="CD152" s="24">
        <v>157129950.34578326</v>
      </c>
      <c r="CE152" s="24">
        <v>158331791.08405057</v>
      </c>
      <c r="CF152" s="24">
        <v>158614675.48101345</v>
      </c>
      <c r="CG152" s="24">
        <v>157479972.72177443</v>
      </c>
      <c r="CH152" s="24">
        <v>158126914.80669484</v>
      </c>
      <c r="CI152" s="24">
        <v>157649940.77081606</v>
      </c>
      <c r="CJ152" s="24">
        <v>157087244.85389113</v>
      </c>
      <c r="CK152" s="24">
        <v>155890492.04347825</v>
      </c>
      <c r="CL152" s="24">
        <v>156785146.4145008</v>
      </c>
      <c r="CM152" s="24">
        <v>157297347.71223906</v>
      </c>
      <c r="CN152" s="24">
        <v>157017391.78499198</v>
      </c>
      <c r="CO152" s="24">
        <v>157057395.48871085</v>
      </c>
      <c r="CP152" s="24">
        <v>157057891.30434784</v>
      </c>
      <c r="CQ152" s="24">
        <v>157297408.54982007</v>
      </c>
      <c r="CR152" s="25">
        <v>157452791.23627254</v>
      </c>
      <c r="CS152" s="25">
        <v>157403140.03860635</v>
      </c>
      <c r="CT152" s="25">
        <v>157383915.17533386</v>
      </c>
      <c r="CU152" s="25">
        <v>157921707.8335087</v>
      </c>
      <c r="CV152" s="20">
        <v>157962722.95061421</v>
      </c>
      <c r="CW152" s="20">
        <v>157894158.64648131</v>
      </c>
      <c r="CX152" s="20">
        <v>158267718.52807233</v>
      </c>
      <c r="CY152" s="20">
        <v>158221941.66485384</v>
      </c>
      <c r="CZ152" s="20">
        <v>158334346.21590036</v>
      </c>
      <c r="DA152" s="385"/>
    </row>
    <row r="153" spans="1:105">
      <c r="A153" s="6"/>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5"/>
      <c r="AD153" s="15"/>
      <c r="AE153" s="15"/>
      <c r="AF153" s="15"/>
      <c r="AG153" s="15"/>
      <c r="AH153" s="15"/>
      <c r="AI153" s="15"/>
      <c r="AJ153" s="14"/>
      <c r="AK153" s="4"/>
      <c r="AL153" s="14"/>
      <c r="AM153" s="15"/>
      <c r="AN153" s="14"/>
      <c r="AO153" s="14"/>
      <c r="AP153" s="14"/>
      <c r="AQ153" s="14"/>
      <c r="AR153" s="14"/>
      <c r="AS153" s="4"/>
      <c r="AT153" s="15"/>
      <c r="AU153" s="15"/>
      <c r="AV153" s="14"/>
      <c r="AW153" s="14"/>
      <c r="AX153" s="14"/>
      <c r="AY153" s="14"/>
      <c r="AZ153" s="14"/>
      <c r="BA153" s="14"/>
      <c r="BB153" s="14"/>
      <c r="BC153" s="14"/>
      <c r="BD153" s="14"/>
      <c r="BE153" s="14"/>
      <c r="BF153" s="14"/>
      <c r="BG153" s="14"/>
      <c r="BH153" s="14"/>
      <c r="BI153" s="15"/>
      <c r="BJ153" s="14"/>
      <c r="BK153" s="14"/>
      <c r="BL153" s="14"/>
      <c r="BM153" s="14"/>
      <c r="BN153" s="14"/>
      <c r="BO153" s="14"/>
      <c r="BP153" s="4"/>
      <c r="BQ153" s="14"/>
      <c r="BR153" s="14"/>
      <c r="BS153" s="14"/>
      <c r="BT153" s="14"/>
      <c r="BU153" s="14"/>
      <c r="BV153" s="14"/>
      <c r="BW153" s="15"/>
      <c r="BX153" s="15"/>
      <c r="BY153" s="15"/>
      <c r="BZ153" s="14"/>
      <c r="CA153" s="14"/>
      <c r="CB153" s="14"/>
      <c r="CC153" s="14"/>
      <c r="CD153" s="14"/>
      <c r="CE153" s="14"/>
      <c r="CF153" s="14"/>
      <c r="CG153" s="14"/>
      <c r="CH153" s="14"/>
      <c r="CI153" s="14"/>
      <c r="CJ153" s="14"/>
      <c r="CK153" s="14"/>
      <c r="CL153" s="14"/>
      <c r="CM153" s="14"/>
      <c r="CN153" s="14"/>
      <c r="CO153" s="14"/>
      <c r="CP153" s="14"/>
      <c r="CQ153" s="14"/>
      <c r="CR153" s="15"/>
      <c r="CS153" s="15"/>
      <c r="CT153" s="15"/>
      <c r="CU153" s="15"/>
      <c r="CV153" s="15"/>
      <c r="CW153" s="15"/>
      <c r="CX153" s="15"/>
      <c r="CY153" s="15"/>
      <c r="CZ153" s="15"/>
      <c r="DA153" s="385"/>
    </row>
    <row r="154" spans="1:105">
      <c r="A154" s="134" t="s">
        <v>126</v>
      </c>
      <c r="C154" s="95"/>
      <c r="D154" s="95"/>
      <c r="E154" s="95"/>
      <c r="F154" s="95"/>
      <c r="G154" s="95"/>
      <c r="H154" s="95"/>
      <c r="I154" s="95"/>
      <c r="J154" s="95"/>
      <c r="K154" s="95"/>
      <c r="L154" s="95"/>
      <c r="M154" s="95"/>
      <c r="N154" s="95"/>
      <c r="O154" s="95"/>
      <c r="P154" s="95"/>
      <c r="Q154" s="95"/>
      <c r="R154" s="95"/>
      <c r="S154" s="95"/>
      <c r="T154" s="95"/>
      <c r="U154" s="95"/>
      <c r="V154" s="95"/>
      <c r="W154" s="95"/>
      <c r="X154" s="95"/>
      <c r="Y154" s="95"/>
      <c r="Z154" s="95"/>
      <c r="AA154" s="95"/>
      <c r="AB154" s="95"/>
      <c r="AC154" s="291"/>
      <c r="AD154" s="291"/>
      <c r="AE154" s="291"/>
      <c r="AF154" s="291"/>
      <c r="AG154" s="291"/>
      <c r="AH154" s="291"/>
      <c r="AI154" s="291"/>
      <c r="AJ154" s="95"/>
      <c r="AK154" s="292"/>
      <c r="AL154" s="95"/>
      <c r="AM154" s="291"/>
      <c r="AN154" s="95"/>
      <c r="AO154" s="95"/>
      <c r="AP154" s="95"/>
      <c r="AQ154" s="95"/>
      <c r="AR154" s="95"/>
      <c r="AS154" s="291"/>
      <c r="AT154" s="291"/>
      <c r="AU154" s="291"/>
      <c r="AV154" s="95"/>
      <c r="AW154" s="95"/>
      <c r="AX154" s="95"/>
      <c r="AY154" s="95"/>
      <c r="AZ154" s="95"/>
      <c r="BA154" s="95"/>
      <c r="BB154" s="95"/>
      <c r="BC154" s="95"/>
      <c r="BD154" s="95"/>
      <c r="BE154" s="95"/>
      <c r="BF154" s="95"/>
      <c r="BG154" s="95"/>
      <c r="BH154" s="95"/>
      <c r="BI154" s="291"/>
      <c r="BJ154" s="95"/>
      <c r="BK154" s="95"/>
      <c r="BL154" s="95"/>
      <c r="BM154" s="95"/>
      <c r="BN154" s="95"/>
      <c r="BO154" s="95"/>
      <c r="BP154" s="292"/>
      <c r="BQ154" s="95"/>
      <c r="BR154" s="292"/>
      <c r="BS154" s="95"/>
      <c r="BT154" s="95"/>
      <c r="BU154" s="95"/>
      <c r="BV154" s="95"/>
      <c r="BW154" s="291"/>
      <c r="BX154" s="291"/>
      <c r="BY154" s="291"/>
      <c r="BZ154" s="95"/>
      <c r="CA154" s="95"/>
      <c r="CB154" s="95"/>
      <c r="CC154" s="95"/>
      <c r="CD154" s="95"/>
      <c r="CE154" s="95"/>
      <c r="CF154" s="95"/>
      <c r="CG154" s="95"/>
      <c r="CH154" s="95"/>
      <c r="CI154" s="95"/>
      <c r="CJ154" s="95"/>
      <c r="CK154" s="95"/>
      <c r="CL154" s="95"/>
      <c r="CM154" s="95"/>
      <c r="CN154" s="95"/>
      <c r="CO154" s="95"/>
      <c r="CP154" s="95"/>
      <c r="CQ154" s="95"/>
      <c r="CR154" s="291"/>
      <c r="CS154" s="291"/>
      <c r="CT154" s="291"/>
      <c r="CU154" s="291"/>
      <c r="CV154" s="291"/>
      <c r="CW154" s="291"/>
      <c r="CX154" s="291"/>
      <c r="CY154" s="291"/>
      <c r="CZ154" s="291"/>
      <c r="DA154" s="385"/>
    </row>
    <row r="155" spans="1:105">
      <c r="A155" s="23" t="s">
        <v>131</v>
      </c>
      <c r="B155" s="228"/>
      <c r="C155" s="304">
        <v>6.2199999999999998E-2</v>
      </c>
      <c r="D155" s="304">
        <v>5.6599999999999998E-2</v>
      </c>
      <c r="E155" s="304">
        <v>4.9099999999999998E-2</v>
      </c>
      <c r="F155" s="304">
        <v>5.3900000000000003E-2</v>
      </c>
      <c r="G155" s="304">
        <v>4.9799999999999997E-2</v>
      </c>
      <c r="H155" s="304">
        <v>4.1700000000000001E-2</v>
      </c>
      <c r="I155" s="304">
        <v>0.05</v>
      </c>
      <c r="J155" s="304">
        <v>6.59E-2</v>
      </c>
      <c r="K155" s="304">
        <v>5.5899999999999998E-2</v>
      </c>
      <c r="L155" s="304">
        <v>6.2899999999999998E-2</v>
      </c>
      <c r="M155" s="304">
        <v>7.3700000000000002E-2</v>
      </c>
      <c r="N155" s="304">
        <v>7.8799999999999995E-2</v>
      </c>
      <c r="O155" s="304">
        <v>9.5100000000000004E-2</v>
      </c>
      <c r="P155" s="304">
        <v>7.8399999999999997E-2</v>
      </c>
      <c r="Q155" s="304">
        <v>7.7799999999999994E-2</v>
      </c>
      <c r="R155" s="304">
        <v>8.2199999999999995E-2</v>
      </c>
      <c r="S155" s="304">
        <v>8.9800000000000005E-2</v>
      </c>
      <c r="T155" s="304">
        <v>0.09</v>
      </c>
      <c r="U155" s="304">
        <v>0.1019</v>
      </c>
      <c r="V155" s="304">
        <v>9.7500000000000003E-2</v>
      </c>
      <c r="W155" s="304">
        <v>0.1077</v>
      </c>
      <c r="X155" s="304">
        <v>9.7799999999999998E-2</v>
      </c>
      <c r="Y155" s="304">
        <v>9.7199999999999995E-2</v>
      </c>
      <c r="Z155" s="304">
        <v>9.7699999999999995E-2</v>
      </c>
      <c r="AA155" s="304">
        <v>9.5000000000000001E-2</v>
      </c>
      <c r="AB155" s="304">
        <v>8.2000000000000003E-2</v>
      </c>
      <c r="AC155" s="305">
        <v>7.6999999999999999E-2</v>
      </c>
      <c r="AD155" s="305">
        <v>8.5000000000000006E-2</v>
      </c>
      <c r="AE155" s="305">
        <v>8.5999999999999993E-2</v>
      </c>
      <c r="AF155" s="305">
        <v>8.5000000000000006E-2</v>
      </c>
      <c r="AG155" s="305">
        <v>8.8999999999999996E-2</v>
      </c>
      <c r="AH155" s="305">
        <v>9.9000000000000005E-2</v>
      </c>
      <c r="AI155" s="305">
        <v>0.108</v>
      </c>
      <c r="AJ155" s="304">
        <v>0.124</v>
      </c>
      <c r="AK155" s="306">
        <v>0.125</v>
      </c>
      <c r="AL155" s="304">
        <v>0.11</v>
      </c>
      <c r="AM155" s="305">
        <v>9.8000000000000004E-2</v>
      </c>
      <c r="AN155" s="304">
        <v>8.6999999999999994E-2</v>
      </c>
      <c r="AO155" s="304">
        <v>8.5999999999999993E-2</v>
      </c>
      <c r="AP155" s="304">
        <v>9.4E-2</v>
      </c>
      <c r="AQ155" s="304">
        <v>8.5999999999999993E-2</v>
      </c>
      <c r="AR155" s="304">
        <v>7.3999999999999996E-2</v>
      </c>
      <c r="AS155" s="306">
        <v>6.2E-2</v>
      </c>
      <c r="AT155" s="305">
        <v>6.2E-2</v>
      </c>
      <c r="AU155" s="305">
        <v>6.6000000000000003E-2</v>
      </c>
      <c r="AV155" s="304">
        <v>5.6000000000000001E-2</v>
      </c>
      <c r="AW155" s="304">
        <v>6.3E-2</v>
      </c>
      <c r="AX155" s="304">
        <v>6.9000000000000006E-2</v>
      </c>
      <c r="AY155" s="304">
        <v>7.3999999999999996E-2</v>
      </c>
      <c r="AZ155" s="304">
        <v>6.2E-2</v>
      </c>
      <c r="BA155" s="304">
        <v>0.08</v>
      </c>
      <c r="BB155" s="304">
        <v>7.6999999999999999E-2</v>
      </c>
      <c r="BC155" s="304">
        <v>7.4999999999999997E-2</v>
      </c>
      <c r="BD155" s="304">
        <v>7.3999999999999996E-2</v>
      </c>
      <c r="BE155" s="304">
        <v>0.08</v>
      </c>
      <c r="BF155" s="304">
        <v>7.4999999999999997E-2</v>
      </c>
      <c r="BG155" s="304">
        <v>9.5000000000000001E-2</v>
      </c>
      <c r="BH155" s="304">
        <v>0.10299999999999999</v>
      </c>
      <c r="BI155" s="305">
        <v>0.108</v>
      </c>
      <c r="BJ155" s="304">
        <v>0.13107425719565211</v>
      </c>
      <c r="BK155" s="304">
        <v>0.11270944938492827</v>
      </c>
      <c r="BL155" s="304">
        <v>0.13043124532453723</v>
      </c>
      <c r="BM155" s="304">
        <v>0.152</v>
      </c>
      <c r="BN155" s="304">
        <v>0.14580000000000001</v>
      </c>
      <c r="BO155" s="304">
        <v>0.151</v>
      </c>
      <c r="BP155" s="306">
        <v>0.129</v>
      </c>
      <c r="BQ155" s="304">
        <v>0.14299999999999999</v>
      </c>
      <c r="BR155" s="306">
        <v>0.14352899026637769</v>
      </c>
      <c r="BS155" s="304">
        <v>0.12</v>
      </c>
      <c r="BT155" s="304">
        <v>0.109</v>
      </c>
      <c r="BU155" s="304">
        <v>0.13200000000000001</v>
      </c>
      <c r="BV155" s="307">
        <v>0.11700000000000001</v>
      </c>
      <c r="BW155" s="305">
        <v>0.1317080001324912</v>
      </c>
      <c r="BX155" s="305">
        <v>0.13300000000000001</v>
      </c>
      <c r="BY155" s="305">
        <v>0.13600000000000001</v>
      </c>
      <c r="BZ155" s="304">
        <v>0.14499999999999999</v>
      </c>
      <c r="CA155" s="304">
        <v>0.16600000000000001</v>
      </c>
      <c r="CB155" s="304">
        <v>0.17499999999999999</v>
      </c>
      <c r="CC155" s="304">
        <v>0.19907433330489485</v>
      </c>
      <c r="CD155" s="304">
        <v>0.18268989480426487</v>
      </c>
      <c r="CE155" s="304">
        <v>0.20739521370492456</v>
      </c>
      <c r="CF155" s="304">
        <v>0.19260410336855807</v>
      </c>
      <c r="CG155" s="304">
        <v>0.19657032069832722</v>
      </c>
      <c r="CH155" s="304">
        <v>0.19218770815367905</v>
      </c>
      <c r="CI155" s="304">
        <v>0.17620961520771883</v>
      </c>
      <c r="CJ155" s="304">
        <v>0.15887346338608219</v>
      </c>
      <c r="CK155" s="304">
        <v>0.18231274876005502</v>
      </c>
      <c r="CL155" s="304">
        <v>0.17619464198132126</v>
      </c>
      <c r="CM155" s="304">
        <v>0.19131881001907833</v>
      </c>
      <c r="CN155" s="304">
        <v>0.19173941161508593</v>
      </c>
      <c r="CO155" s="304">
        <v>0.19869767956627785</v>
      </c>
      <c r="CP155" s="304">
        <v>0.18270680291749289</v>
      </c>
      <c r="CQ155" s="304">
        <v>0.202805623366036</v>
      </c>
      <c r="CR155" s="305">
        <v>0.20246702105443978</v>
      </c>
      <c r="CS155" s="305">
        <v>0.22286628571186701</v>
      </c>
      <c r="CT155" s="305">
        <v>0.19854337797359345</v>
      </c>
      <c r="CU155" s="305">
        <v>0.19672907502319292</v>
      </c>
      <c r="CV155" s="71">
        <v>0.19723425534485559</v>
      </c>
      <c r="CW155" s="71">
        <v>0.22323089233282392</v>
      </c>
      <c r="CX155" s="71">
        <v>0.21479713899698338</v>
      </c>
      <c r="CY155" s="71">
        <v>0.20838121484066388</v>
      </c>
      <c r="CZ155" s="71">
        <v>0.20402284052490036</v>
      </c>
      <c r="DA155" s="385"/>
    </row>
    <row r="156" spans="1:105">
      <c r="A156" s="23" t="s">
        <v>132</v>
      </c>
      <c r="B156" s="228"/>
      <c r="C156" s="67">
        <v>8.3999999999999995E-3</v>
      </c>
      <c r="D156" s="67">
        <v>6.3E-3</v>
      </c>
      <c r="E156" s="67">
        <v>7.4000000000000003E-3</v>
      </c>
      <c r="F156" s="67">
        <v>8.9999999999999993E-3</v>
      </c>
      <c r="G156" s="67">
        <v>6.4000000000000003E-3</v>
      </c>
      <c r="H156" s="67">
        <v>5.1000000000000004E-3</v>
      </c>
      <c r="I156" s="67">
        <v>9.2999999999999992E-3</v>
      </c>
      <c r="J156" s="67">
        <v>1.24E-2</v>
      </c>
      <c r="K156" s="67">
        <v>1.18E-2</v>
      </c>
      <c r="L156" s="67">
        <v>1.3599999999999999E-2</v>
      </c>
      <c r="M156" s="67">
        <v>1.54E-2</v>
      </c>
      <c r="N156" s="67">
        <v>1.83E-2</v>
      </c>
      <c r="O156" s="67">
        <v>1.9099999999999999E-2</v>
      </c>
      <c r="P156" s="67">
        <v>1.5699999999999999E-2</v>
      </c>
      <c r="Q156" s="67">
        <v>1.46E-2</v>
      </c>
      <c r="R156" s="67">
        <v>1.6E-2</v>
      </c>
      <c r="S156" s="67">
        <v>1.7299999999999999E-2</v>
      </c>
      <c r="T156" s="67">
        <v>1.8800000000000001E-2</v>
      </c>
      <c r="U156" s="67">
        <v>2.5000000000000001E-2</v>
      </c>
      <c r="V156" s="67">
        <v>2.0500000000000001E-2</v>
      </c>
      <c r="W156" s="67">
        <v>2.53E-2</v>
      </c>
      <c r="X156" s="67">
        <v>2.4799999999999999E-2</v>
      </c>
      <c r="Y156" s="67">
        <v>2.7199999999999998E-2</v>
      </c>
      <c r="Z156" s="67">
        <v>3.0700000000000002E-2</v>
      </c>
      <c r="AA156" s="67">
        <v>2.6800000000000001E-2</v>
      </c>
      <c r="AB156" s="67">
        <v>2.3400000000000001E-2</v>
      </c>
      <c r="AC156" s="314">
        <v>2.9000000000000001E-2</v>
      </c>
      <c r="AD156" s="276">
        <v>3.4000000000000002E-2</v>
      </c>
      <c r="AE156" s="276">
        <v>3.5000000000000003E-2</v>
      </c>
      <c r="AF156" s="276">
        <v>3.5999999999999997E-2</v>
      </c>
      <c r="AG156" s="276">
        <v>3.9E-2</v>
      </c>
      <c r="AH156" s="276">
        <v>4.3999999999999997E-2</v>
      </c>
      <c r="AI156" s="276">
        <v>4.8000000000000001E-2</v>
      </c>
      <c r="AJ156" s="67">
        <v>5.5E-2</v>
      </c>
      <c r="AK156" s="276">
        <v>6.2E-2</v>
      </c>
      <c r="AL156" s="67">
        <v>6.2E-2</v>
      </c>
      <c r="AM156" s="276">
        <v>5.7000000000000002E-2</v>
      </c>
      <c r="AN156" s="67">
        <v>5.2999999999999999E-2</v>
      </c>
      <c r="AO156" s="67">
        <v>5.6000000000000001E-2</v>
      </c>
      <c r="AP156" s="67">
        <v>5.5E-2</v>
      </c>
      <c r="AQ156" s="67">
        <v>5.0999999999999997E-2</v>
      </c>
      <c r="AR156" s="67">
        <v>4.2999999999999997E-2</v>
      </c>
      <c r="AS156" s="314">
        <v>4.2999999999999997E-2</v>
      </c>
      <c r="AT156" s="276">
        <v>4.7E-2</v>
      </c>
      <c r="AU156" s="276">
        <v>4.2999999999999997E-2</v>
      </c>
      <c r="AV156" s="67">
        <v>3.6999999999999998E-2</v>
      </c>
      <c r="AW156" s="67">
        <v>4.2999999999999997E-2</v>
      </c>
      <c r="AX156" s="67">
        <v>4.1000000000000002E-2</v>
      </c>
      <c r="AY156" s="67">
        <v>4.1000000000000002E-2</v>
      </c>
      <c r="AZ156" s="67">
        <v>3.3000000000000002E-2</v>
      </c>
      <c r="BA156" s="67">
        <v>4.5999999999999999E-2</v>
      </c>
      <c r="BB156" s="67">
        <v>4.2999999999999997E-2</v>
      </c>
      <c r="BC156" s="67">
        <v>4.1000000000000002E-2</v>
      </c>
      <c r="BD156" s="67">
        <v>4.2000000000000003E-2</v>
      </c>
      <c r="BE156" s="67">
        <v>4.2999999999999997E-2</v>
      </c>
      <c r="BF156" s="67">
        <v>4.2999999999999997E-2</v>
      </c>
      <c r="BG156" s="67">
        <v>4.9000000000000002E-2</v>
      </c>
      <c r="BH156" s="67">
        <v>5.2999999999999999E-2</v>
      </c>
      <c r="BI156" s="314">
        <v>6.6000000000000003E-2</v>
      </c>
      <c r="BJ156" s="67">
        <v>8.6999999999999994E-2</v>
      </c>
      <c r="BK156" s="67">
        <v>6.6004431749734846E-2</v>
      </c>
      <c r="BL156" s="67">
        <v>6.6341139228859078E-2</v>
      </c>
      <c r="BM156" s="67">
        <v>7.4999999999999997E-2</v>
      </c>
      <c r="BN156" s="67">
        <v>6.4500000000000002E-2</v>
      </c>
      <c r="BO156" s="67">
        <v>6.5000000000000002E-2</v>
      </c>
      <c r="BP156" s="314">
        <v>5.2999999999999999E-2</v>
      </c>
      <c r="BQ156" s="67">
        <v>6.3E-2</v>
      </c>
      <c r="BR156" s="67">
        <v>5.5328741604911115E-2</v>
      </c>
      <c r="BS156" s="67">
        <v>5.6000000000000001E-2</v>
      </c>
      <c r="BT156" s="67">
        <v>4.8000000000000001E-2</v>
      </c>
      <c r="BU156" s="67">
        <v>6.0999999999999999E-2</v>
      </c>
      <c r="BV156" s="67">
        <v>5.6000000000000001E-2</v>
      </c>
      <c r="BW156" s="276">
        <v>5.6834256493256012E-2</v>
      </c>
      <c r="BX156" s="276">
        <v>4.8000000000000001E-2</v>
      </c>
      <c r="BY156" s="276">
        <v>5.1999999999999998E-2</v>
      </c>
      <c r="BZ156" s="67">
        <v>0.06</v>
      </c>
      <c r="CA156" s="67">
        <v>7.5999999999999998E-2</v>
      </c>
      <c r="CB156" s="67">
        <v>8.4000000000000005E-2</v>
      </c>
      <c r="CC156" s="67">
        <v>9.5709772774082838E-2</v>
      </c>
      <c r="CD156" s="67">
        <v>8.3898503403590285E-2</v>
      </c>
      <c r="CE156" s="67">
        <v>9.2004642780004031E-2</v>
      </c>
      <c r="CF156" s="67">
        <v>8.2821048938534689E-2</v>
      </c>
      <c r="CG156" s="67">
        <v>9.4682190941010783E-2</v>
      </c>
      <c r="CH156" s="67">
        <v>8.6876378849765248E-2</v>
      </c>
      <c r="CI156" s="67">
        <v>8.3756438420782134E-2</v>
      </c>
      <c r="CJ156" s="67">
        <v>6.9874245313333291E-2</v>
      </c>
      <c r="CK156" s="67">
        <v>8.7078037577219158E-2</v>
      </c>
      <c r="CL156" s="67">
        <v>8.3355310847444311E-2</v>
      </c>
      <c r="CM156" s="67">
        <v>8.0911290265228572E-2</v>
      </c>
      <c r="CN156" s="67">
        <v>6.3494059836054356E-2</v>
      </c>
      <c r="CO156" s="67">
        <v>7.2260024466249892E-2</v>
      </c>
      <c r="CP156" s="67">
        <v>6.4249179641844581E-2</v>
      </c>
      <c r="CQ156" s="67">
        <v>7.3848253943489095E-2</v>
      </c>
      <c r="CR156" s="276">
        <v>7.0554826112022365E-2</v>
      </c>
      <c r="CS156" s="276">
        <v>8.7879450774450404E-2</v>
      </c>
      <c r="CT156" s="276">
        <v>7.4738709475504081E-2</v>
      </c>
      <c r="CU156" s="276">
        <v>7.9721374000879031E-2</v>
      </c>
      <c r="CV156" s="71">
        <v>7.4368170812763548E-2</v>
      </c>
      <c r="CW156" s="71">
        <v>9.2219066469563848E-2</v>
      </c>
      <c r="CX156" s="71">
        <v>8.4905357457509267E-2</v>
      </c>
      <c r="CY156" s="71">
        <v>8.6632347919340644E-2</v>
      </c>
      <c r="CZ156" s="71">
        <v>8.1446052872745381E-2</v>
      </c>
      <c r="DA156" s="385"/>
    </row>
    <row r="157" spans="1:105">
      <c r="A157" s="6"/>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9"/>
      <c r="AD157" s="119"/>
      <c r="AE157" s="119"/>
      <c r="AF157" s="119"/>
      <c r="AG157" s="119"/>
      <c r="AH157" s="119"/>
      <c r="AI157" s="119"/>
      <c r="AJ157" s="118"/>
      <c r="AK157" s="120"/>
      <c r="AL157" s="121"/>
      <c r="AM157" s="119"/>
      <c r="AN157" s="118"/>
      <c r="AO157" s="118"/>
      <c r="AP157" s="118"/>
      <c r="AQ157" s="118"/>
      <c r="AR157" s="118"/>
      <c r="AS157" s="120"/>
      <c r="AT157" s="119"/>
      <c r="AU157" s="119"/>
      <c r="AV157" s="118"/>
      <c r="AW157" s="118"/>
      <c r="AX157" s="118"/>
      <c r="AY157" s="118"/>
      <c r="AZ157" s="118"/>
      <c r="BA157" s="118"/>
      <c r="BB157" s="118"/>
      <c r="BC157" s="118"/>
      <c r="BD157" s="118"/>
      <c r="BE157" s="118"/>
      <c r="BF157" s="118"/>
      <c r="BG157" s="118"/>
      <c r="BH157" s="118"/>
      <c r="BI157" s="119"/>
      <c r="BJ157" s="118"/>
      <c r="BK157" s="118"/>
      <c r="BL157" s="118"/>
      <c r="BM157" s="118"/>
      <c r="BN157" s="118"/>
      <c r="BO157" s="118"/>
      <c r="BP157" s="120"/>
      <c r="BQ157" s="118"/>
      <c r="BR157" s="120"/>
      <c r="BS157" s="118"/>
      <c r="BT157" s="118"/>
      <c r="BU157" s="118"/>
      <c r="BV157" s="118"/>
      <c r="BW157" s="119"/>
      <c r="BX157" s="119"/>
      <c r="BY157" s="119"/>
      <c r="BZ157" s="118"/>
      <c r="CA157" s="118"/>
      <c r="CB157" s="118"/>
      <c r="CC157" s="118"/>
      <c r="CD157" s="118"/>
      <c r="CE157" s="118"/>
      <c r="CF157" s="118"/>
      <c r="CG157" s="118"/>
      <c r="CH157" s="118"/>
      <c r="CI157" s="118"/>
      <c r="CJ157" s="118"/>
      <c r="CK157" s="118"/>
      <c r="CL157" s="118"/>
      <c r="CM157" s="118"/>
      <c r="CN157" s="118"/>
      <c r="CO157" s="118"/>
      <c r="CP157" s="118"/>
      <c r="CQ157" s="118"/>
      <c r="CR157" s="119"/>
      <c r="CS157" s="119"/>
      <c r="CT157" s="119"/>
      <c r="CU157" s="119"/>
      <c r="CV157" s="71"/>
      <c r="CW157" s="71"/>
      <c r="CX157" s="71"/>
      <c r="CY157" s="71"/>
      <c r="CZ157" s="71"/>
      <c r="DA157" s="385"/>
    </row>
    <row r="158" spans="1:105" ht="14.4">
      <c r="A158" s="23" t="s">
        <v>257</v>
      </c>
      <c r="B158" s="228"/>
      <c r="C158" s="24">
        <v>36946</v>
      </c>
      <c r="D158" s="24">
        <v>54637</v>
      </c>
      <c r="E158" s="24">
        <v>48028</v>
      </c>
      <c r="F158" s="24">
        <v>6563</v>
      </c>
      <c r="G158" s="24">
        <v>44357</v>
      </c>
      <c r="H158" s="24">
        <v>54902</v>
      </c>
      <c r="I158" s="24">
        <v>38557</v>
      </c>
      <c r="J158" s="24">
        <v>41976</v>
      </c>
      <c r="K158" s="24">
        <v>46156</v>
      </c>
      <c r="L158" s="24">
        <v>50967</v>
      </c>
      <c r="M158" s="24">
        <v>50402</v>
      </c>
      <c r="N158" s="24">
        <v>28208</v>
      </c>
      <c r="O158" s="24">
        <v>43196</v>
      </c>
      <c r="P158" s="24">
        <v>48871</v>
      </c>
      <c r="Q158" s="24">
        <v>45862</v>
      </c>
      <c r="R158" s="24">
        <v>15505</v>
      </c>
      <c r="S158" s="24">
        <v>53053</v>
      </c>
      <c r="T158" s="24">
        <v>80458</v>
      </c>
      <c r="U158" s="24">
        <v>58153</v>
      </c>
      <c r="V158" s="24">
        <v>24102</v>
      </c>
      <c r="W158" s="24">
        <v>77014</v>
      </c>
      <c r="X158" s="24">
        <v>57250</v>
      </c>
      <c r="Y158" s="24">
        <v>54375</v>
      </c>
      <c r="Z158" s="24">
        <v>-6442</v>
      </c>
      <c r="AA158" s="24">
        <v>57928</v>
      </c>
      <c r="AB158" s="24">
        <v>90086</v>
      </c>
      <c r="AC158" s="25">
        <v>44577</v>
      </c>
      <c r="AD158" s="25">
        <v>38002</v>
      </c>
      <c r="AE158" s="25">
        <v>39793</v>
      </c>
      <c r="AF158" s="25">
        <v>70637</v>
      </c>
      <c r="AG158" s="25">
        <v>23217</v>
      </c>
      <c r="AH158" s="25">
        <v>48198</v>
      </c>
      <c r="AI158" s="25">
        <v>24661</v>
      </c>
      <c r="AJ158" s="24">
        <v>84178</v>
      </c>
      <c r="AK158" s="229">
        <v>36655</v>
      </c>
      <c r="AL158" s="24">
        <v>51864</v>
      </c>
      <c r="AM158" s="25">
        <v>54322</v>
      </c>
      <c r="AN158" s="24">
        <v>95289</v>
      </c>
      <c r="AO158" s="24">
        <v>47007</v>
      </c>
      <c r="AP158" s="24">
        <v>48361</v>
      </c>
      <c r="AQ158" s="24">
        <v>40463</v>
      </c>
      <c r="AR158" s="24">
        <v>92149</v>
      </c>
      <c r="AS158" s="229">
        <v>34785</v>
      </c>
      <c r="AT158" s="25">
        <v>28576</v>
      </c>
      <c r="AU158" s="25">
        <v>50904</v>
      </c>
      <c r="AV158" s="24">
        <v>86107</v>
      </c>
      <c r="AW158" s="24">
        <v>37200</v>
      </c>
      <c r="AX158" s="24">
        <v>21503</v>
      </c>
      <c r="AY158" s="24">
        <v>54168</v>
      </c>
      <c r="AZ158" s="24">
        <v>97636</v>
      </c>
      <c r="BA158" s="24">
        <v>37076</v>
      </c>
      <c r="BB158" s="24">
        <v>52469</v>
      </c>
      <c r="BC158" s="24">
        <v>48712</v>
      </c>
      <c r="BD158" s="24">
        <v>111626</v>
      </c>
      <c r="BE158" s="24">
        <v>53783</v>
      </c>
      <c r="BF158" s="24">
        <v>60471</v>
      </c>
      <c r="BG158" s="24">
        <v>41642</v>
      </c>
      <c r="BH158" s="24">
        <v>137317</v>
      </c>
      <c r="BI158" s="25">
        <v>51834</v>
      </c>
      <c r="BJ158" s="24">
        <v>57670</v>
      </c>
      <c r="BK158" s="24">
        <v>54486</v>
      </c>
      <c r="BL158" s="24">
        <v>129027</v>
      </c>
      <c r="BM158" s="24">
        <v>50772</v>
      </c>
      <c r="BN158" s="24">
        <v>41893</v>
      </c>
      <c r="BO158" s="24">
        <v>64037</v>
      </c>
      <c r="BP158" s="229">
        <v>126899</v>
      </c>
      <c r="BQ158" s="24">
        <v>68154</v>
      </c>
      <c r="BR158" s="229">
        <v>36596</v>
      </c>
      <c r="BS158" s="24">
        <v>75948</v>
      </c>
      <c r="BT158" s="24">
        <v>107770</v>
      </c>
      <c r="BU158" s="24">
        <v>71242</v>
      </c>
      <c r="BV158" s="167">
        <v>38276</v>
      </c>
      <c r="BW158" s="25">
        <v>72875</v>
      </c>
      <c r="BX158" s="25">
        <v>141081</v>
      </c>
      <c r="BY158" s="25">
        <v>55795</v>
      </c>
      <c r="BZ158" s="24">
        <v>40183</v>
      </c>
      <c r="CA158" s="24">
        <v>66533</v>
      </c>
      <c r="CB158" s="24">
        <v>170423</v>
      </c>
      <c r="CC158" s="24">
        <v>79783</v>
      </c>
      <c r="CD158" s="24">
        <v>112638</v>
      </c>
      <c r="CE158" s="24">
        <v>158618</v>
      </c>
      <c r="CF158" s="24">
        <v>226060</v>
      </c>
      <c r="CG158" s="24">
        <v>84218</v>
      </c>
      <c r="CH158" s="24">
        <v>104573</v>
      </c>
      <c r="CI158" s="24">
        <v>117576</v>
      </c>
      <c r="CJ158" s="24">
        <v>150246</v>
      </c>
      <c r="CK158" s="24">
        <v>65680</v>
      </c>
      <c r="CL158" s="24">
        <v>17650</v>
      </c>
      <c r="CM158" s="24">
        <v>102611</v>
      </c>
      <c r="CN158" s="24">
        <v>180786</v>
      </c>
      <c r="CO158" s="24">
        <v>62013</v>
      </c>
      <c r="CP158" s="24">
        <v>27772</v>
      </c>
      <c r="CQ158" s="24">
        <v>126752</v>
      </c>
      <c r="CR158" s="25">
        <v>198435</v>
      </c>
      <c r="CS158" s="25">
        <v>55740</v>
      </c>
      <c r="CT158" s="25">
        <v>76351</v>
      </c>
      <c r="CU158" s="25">
        <v>97541</v>
      </c>
      <c r="CV158" s="20">
        <v>220459</v>
      </c>
      <c r="CW158" s="25">
        <v>91933</v>
      </c>
      <c r="CX158" s="25">
        <v>71749</v>
      </c>
      <c r="CY158" s="25">
        <v>110303</v>
      </c>
      <c r="CZ158" s="25" t="s">
        <v>280</v>
      </c>
      <c r="DA158" s="385"/>
    </row>
    <row r="159" spans="1:105" ht="14.4">
      <c r="A159" s="23" t="s">
        <v>258</v>
      </c>
      <c r="B159" s="226"/>
      <c r="C159" s="264"/>
      <c r="D159" s="264"/>
      <c r="E159" s="264"/>
      <c r="F159" s="264"/>
      <c r="G159" s="264"/>
      <c r="H159" s="264"/>
      <c r="I159" s="264"/>
      <c r="J159" s="264"/>
      <c r="K159" s="75">
        <v>7.621111014819308E-3</v>
      </c>
      <c r="L159" s="75">
        <v>3.8192948378362465E-3</v>
      </c>
      <c r="M159" s="75">
        <v>1.2169477401690408E-2</v>
      </c>
      <c r="N159" s="75">
        <v>2.6276871809415771E-2</v>
      </c>
      <c r="O159" s="75">
        <v>3.2656079266598761E-2</v>
      </c>
      <c r="P159" s="75">
        <v>1.5056536596345481E-2</v>
      </c>
      <c r="Q159" s="75">
        <v>7.4806375648685183E-3</v>
      </c>
      <c r="R159" s="75">
        <v>9.1210770719122855E-2</v>
      </c>
      <c r="S159" s="75">
        <v>3.2472772510508362E-2</v>
      </c>
      <c r="T159" s="75">
        <v>9.4766586293469884E-3</v>
      </c>
      <c r="U159" s="75">
        <v>2.7884081646690626E-2</v>
      </c>
      <c r="V159" s="75">
        <v>0.10395577130528588</v>
      </c>
      <c r="W159" s="75">
        <v>3.4858194613966283E-2</v>
      </c>
      <c r="X159" s="75">
        <v>2.0192611353711795E-2</v>
      </c>
      <c r="Y159" s="75">
        <v>1.2120754022988506E-2</v>
      </c>
      <c r="Z159" s="75">
        <v>-0.27482226016764982</v>
      </c>
      <c r="AA159" s="75">
        <v>2.8934522165446761E-2</v>
      </c>
      <c r="AB159" s="75">
        <v>1.2295617521035454E-2</v>
      </c>
      <c r="AC159" s="75">
        <v>2.8122125759921034E-2</v>
      </c>
      <c r="AD159" s="75">
        <v>2.569601599915794E-2</v>
      </c>
      <c r="AE159" s="75">
        <v>7.1821677179403409E-2</v>
      </c>
      <c r="AF159" s="75">
        <v>1.95648173053782E-2</v>
      </c>
      <c r="AG159" s="75">
        <v>6.5038549338846535E-3</v>
      </c>
      <c r="AH159" s="75">
        <v>2.7428524005145442E-2</v>
      </c>
      <c r="AI159" s="75">
        <v>9.0953327115688737E-2</v>
      </c>
      <c r="AJ159" s="75">
        <v>3.5603126707690842E-2</v>
      </c>
      <c r="AK159" s="75">
        <v>9.5321238575910516E-2</v>
      </c>
      <c r="AL159" s="75">
        <v>5.946321147616844E-2</v>
      </c>
      <c r="AM159" s="75">
        <v>9.3332351533448696E-2</v>
      </c>
      <c r="AN159" s="75">
        <v>2.8408315755228831E-2</v>
      </c>
      <c r="AO159" s="75">
        <v>3.0250813708596593E-2</v>
      </c>
      <c r="AP159" s="75">
        <v>2.2807634250739232E-2</v>
      </c>
      <c r="AQ159" s="75">
        <v>0.12030744136618639</v>
      </c>
      <c r="AR159" s="75">
        <v>1.1937188683545127E-3</v>
      </c>
      <c r="AS159" s="75">
        <v>9.1131234727612476E-3</v>
      </c>
      <c r="AT159" s="75">
        <v>-4.9342105263157892E-3</v>
      </c>
      <c r="AU159" s="75">
        <v>5.1076536225051074E-2</v>
      </c>
      <c r="AV159" s="75">
        <v>6.0854518215708361E-3</v>
      </c>
      <c r="AW159" s="75">
        <v>2.8333333333333332E-2</v>
      </c>
      <c r="AX159" s="75">
        <v>6.9804213365576892E-2</v>
      </c>
      <c r="AY159" s="75">
        <v>6.4576871953921131E-2</v>
      </c>
      <c r="AZ159" s="75">
        <v>2.766397640214675E-2</v>
      </c>
      <c r="BA159" s="75">
        <v>6.6916603732873017E-2</v>
      </c>
      <c r="BB159" s="75">
        <v>4.8581066915702603E-2</v>
      </c>
      <c r="BC159" s="75">
        <v>0.1159467892921662</v>
      </c>
      <c r="BD159" s="75">
        <v>3.6039990683174171E-2</v>
      </c>
      <c r="BE159" s="75">
        <v>8.7313835226744504E-2</v>
      </c>
      <c r="BF159" s="75">
        <v>9.6537517867737926E-2</v>
      </c>
      <c r="BG159" s="75">
        <v>0.24540799570193603</v>
      </c>
      <c r="BH159" s="75">
        <v>3.0768222434221545E-2</v>
      </c>
      <c r="BI159" s="75">
        <v>9.6823437851217359E-2</v>
      </c>
      <c r="BJ159" s="75">
        <v>0.10771219464071442</v>
      </c>
      <c r="BK159" s="75">
        <v>9.0611954316705184E-2</v>
      </c>
      <c r="BL159" s="75">
        <v>7.1507581472017495E-2</v>
      </c>
      <c r="BM159" s="75">
        <v>0.12300086661939652</v>
      </c>
      <c r="BN159" s="75">
        <v>0.1532236889217769</v>
      </c>
      <c r="BO159" s="75">
        <v>0.13723087348392327</v>
      </c>
      <c r="BP159" s="75">
        <v>6.7212008820873193E-2</v>
      </c>
      <c r="BQ159" s="75">
        <v>8.3944794116853141E-2</v>
      </c>
      <c r="BR159" s="75">
        <v>0.10509033080527921</v>
      </c>
      <c r="BS159" s="75">
        <v>0.10579843920537743</v>
      </c>
      <c r="BT159" s="75">
        <v>4.432138814141226E-2</v>
      </c>
      <c r="BU159" s="75">
        <v>0.11964546054630694</v>
      </c>
      <c r="BV159" s="75">
        <v>0.16590947454102442</v>
      </c>
      <c r="BW159" s="75">
        <v>0.10998888237543733</v>
      </c>
      <c r="BX159" s="75">
        <v>5.7122927644686385E-2</v>
      </c>
      <c r="BY159" s="75">
        <v>0.18124316975141169</v>
      </c>
      <c r="BZ159" s="75">
        <v>0.17925461964437725</v>
      </c>
      <c r="CA159" s="75">
        <v>0.31572642750499752</v>
      </c>
      <c r="CB159" s="75">
        <v>0.12007393198423927</v>
      </c>
      <c r="CC159" s="75">
        <v>0.2161428576454881</v>
      </c>
      <c r="CD159" s="75">
        <v>0.17189152068316207</v>
      </c>
      <c r="CE159" s="75">
        <v>0.19793976940939859</v>
      </c>
      <c r="CF159" s="75">
        <v>0.10547943107577623</v>
      </c>
      <c r="CG159" s="75">
        <v>0.22685048512515116</v>
      </c>
      <c r="CH159" s="75">
        <v>0.17761279024748283</v>
      </c>
      <c r="CI159" s="75">
        <v>0.14335374586182467</v>
      </c>
      <c r="CJ159" s="75">
        <v>5.3184469499205078E-2</v>
      </c>
      <c r="CK159" s="75">
        <v>7.6917759934933355E-2</v>
      </c>
      <c r="CL159" s="75">
        <v>-0.47473558253287329</v>
      </c>
      <c r="CM159" s="75">
        <v>0.17028875627146026</v>
      </c>
      <c r="CN159" s="75">
        <v>8.5616061995346784E-2</v>
      </c>
      <c r="CO159" s="75">
        <v>0.34480747979738857</v>
      </c>
      <c r="CP159" s="75">
        <v>0.64991255546498439</v>
      </c>
      <c r="CQ159" s="75">
        <v>0.17855954601744811</v>
      </c>
      <c r="CR159" s="286">
        <v>9.0399420255056748E-2</v>
      </c>
      <c r="CS159" s="286">
        <v>0.39795925531958753</v>
      </c>
      <c r="CT159" s="286">
        <v>0.33573901138429929</v>
      </c>
      <c r="CU159" s="286">
        <v>0.22867746168492803</v>
      </c>
      <c r="CV159" s="286">
        <v>4.7947478278311639E-2</v>
      </c>
      <c r="CW159" s="309">
        <v>0.17064455703202608</v>
      </c>
      <c r="CX159" s="335">
        <v>9.0811083964204523E-2</v>
      </c>
      <c r="CY159" s="335">
        <v>0.15147530226278533</v>
      </c>
      <c r="CZ159" s="25" t="s">
        <v>280</v>
      </c>
      <c r="DA159" s="385"/>
    </row>
    <row r="160" spans="1:105" ht="14.4">
      <c r="A160" s="23" t="s">
        <v>259</v>
      </c>
      <c r="B160" s="226"/>
      <c r="C160" s="264" t="s">
        <v>49</v>
      </c>
      <c r="D160" s="264" t="s">
        <v>49</v>
      </c>
      <c r="E160" s="264" t="s">
        <v>49</v>
      </c>
      <c r="F160" s="264" t="s">
        <v>49</v>
      </c>
      <c r="G160" s="264" t="s">
        <v>49</v>
      </c>
      <c r="H160" s="264" t="s">
        <v>49</v>
      </c>
      <c r="I160" s="264" t="s">
        <v>49</v>
      </c>
      <c r="J160" s="264" t="s">
        <v>49</v>
      </c>
      <c r="K160" s="206"/>
      <c r="L160" s="206"/>
      <c r="M160" s="206"/>
      <c r="N160" s="206">
        <v>1.0817558455156404E-2</v>
      </c>
      <c r="O160" s="206">
        <v>1.7131461513083642E-2</v>
      </c>
      <c r="P160" s="206">
        <v>2.0512570527956315E-2</v>
      </c>
      <c r="Q160" s="206">
        <v>1.9446210055556558E-2</v>
      </c>
      <c r="R160" s="206">
        <v>2.5442470378143043E-2</v>
      </c>
      <c r="S160" s="206">
        <v>2.581836108542418E-2</v>
      </c>
      <c r="T160" s="206">
        <v>2.1770292182801545E-2</v>
      </c>
      <c r="U160" s="206">
        <v>2.6649822125897213E-2</v>
      </c>
      <c r="V160" s="206">
        <v>3.0645866355218154E-2</v>
      </c>
      <c r="W160" s="206">
        <v>3.1594801586804985E-2</v>
      </c>
      <c r="X160" s="206">
        <v>3.6798992236247163E-2</v>
      </c>
      <c r="Y160" s="206">
        <v>3.2928321292087559E-2</v>
      </c>
      <c r="Z160" s="206">
        <v>3.4413667623506422E-2</v>
      </c>
      <c r="AA160" s="206">
        <v>3.2257891865048953E-2</v>
      </c>
      <c r="AB160" s="206">
        <v>2.6605423915650663E-2</v>
      </c>
      <c r="AC160" s="206">
        <v>3.1199668007886157E-2</v>
      </c>
      <c r="AD160" s="206">
        <v>2.174342673021297E-2</v>
      </c>
      <c r="AE160" s="206">
        <v>2.916229560666108E-2</v>
      </c>
      <c r="AF160" s="206">
        <v>3.3522270982182183E-2</v>
      </c>
      <c r="AG160" s="206">
        <v>3.1270208390378036E-2</v>
      </c>
      <c r="AH160" s="206">
        <v>3.1416866012263192E-2</v>
      </c>
      <c r="AI160" s="206">
        <v>3.0579498899305994E-2</v>
      </c>
      <c r="AJ160" s="206">
        <v>3.7241891996848894E-2</v>
      </c>
      <c r="AK160" s="206">
        <v>5.1917477231893938E-2</v>
      </c>
      <c r="AL160" s="206">
        <v>5.9881028384965396E-2</v>
      </c>
      <c r="AM160" s="206">
        <v>6.4510018985195067E-2</v>
      </c>
      <c r="AN160" s="206">
        <v>6.0282198798975346E-2</v>
      </c>
      <c r="AO160" s="206">
        <v>4.94321520271086E-2</v>
      </c>
      <c r="AP160" s="206">
        <v>4.2052584099045227E-2</v>
      </c>
      <c r="AQ160" s="206">
        <v>4.3700242298373139E-2</v>
      </c>
      <c r="AR160" s="206">
        <v>3.2910781647512939E-2</v>
      </c>
      <c r="AS160" s="206">
        <v>2.9653593377765831E-2</v>
      </c>
      <c r="AT160" s="206">
        <v>2.6299541263337296E-2</v>
      </c>
      <c r="AU160" s="206">
        <v>1.3981609774530798E-2</v>
      </c>
      <c r="AV160" s="206">
        <v>1.6469366977421997E-2</v>
      </c>
      <c r="AW160" s="206">
        <v>1.9907587764501668E-2</v>
      </c>
      <c r="AX160" s="206">
        <v>2.9016830681504645E-2</v>
      </c>
      <c r="AY160" s="206">
        <v>3.3053905456884677E-2</v>
      </c>
      <c r="AZ160" s="206">
        <v>4.1585315452692784E-2</v>
      </c>
      <c r="BA160" s="206">
        <v>4.8392693325981659E-2</v>
      </c>
      <c r="BB160" s="206">
        <v>4.6525985191569058E-2</v>
      </c>
      <c r="BC160" s="206">
        <v>5.6716392601730448E-2</v>
      </c>
      <c r="BD160" s="206">
        <v>5.8831533157517719E-2</v>
      </c>
      <c r="BE160" s="206">
        <v>6.3453242807307103E-2</v>
      </c>
      <c r="BF160" s="206">
        <v>7.358087723961361E-2</v>
      </c>
      <c r="BG160" s="206">
        <v>9.2612943982177162E-2</v>
      </c>
      <c r="BH160" s="206">
        <v>8.5187218847731852E-2</v>
      </c>
      <c r="BI160" s="206">
        <v>8.6865338928188859E-2</v>
      </c>
      <c r="BJ160" s="206">
        <v>8.9005481117266416E-2</v>
      </c>
      <c r="BK160" s="206">
        <v>6.7680443154025632E-2</v>
      </c>
      <c r="BL160" s="206">
        <v>8.6663913697840059E-2</v>
      </c>
      <c r="BM160" s="206">
        <v>9.1179304764158864E-2</v>
      </c>
      <c r="BN160" s="206">
        <v>9.7138409494927178E-2</v>
      </c>
      <c r="BO160" s="206">
        <v>0.10736838808759347</v>
      </c>
      <c r="BP160" s="206">
        <v>0.10571538941206125</v>
      </c>
      <c r="BQ160" s="206">
        <v>9.786985859962187E-2</v>
      </c>
      <c r="BR160" s="206">
        <v>9.0920941123489071E-2</v>
      </c>
      <c r="BS160" s="206">
        <v>8.4953285670926554E-2</v>
      </c>
      <c r="BT160" s="206">
        <v>7.7577946618550456E-2</v>
      </c>
      <c r="BU160" s="206">
        <v>8.6368874271700799E-2</v>
      </c>
      <c r="BV160" s="206">
        <v>9.441483586102066E-2</v>
      </c>
      <c r="BW160" s="206">
        <v>9.5346714608279634E-2</v>
      </c>
      <c r="BX160" s="206">
        <v>9.567548707445496E-2</v>
      </c>
      <c r="BY160" s="206">
        <v>0.10563104293442542</v>
      </c>
      <c r="BZ160" s="206">
        <v>0.10773213198810076</v>
      </c>
      <c r="CA160" s="206">
        <v>0.15277292284935054</v>
      </c>
      <c r="CB160" s="206">
        <v>0.17656663828022981</v>
      </c>
      <c r="CC160" s="206">
        <v>0.18468208769546288</v>
      </c>
      <c r="CD160" s="206">
        <v>0.18183467868558398</v>
      </c>
      <c r="CE160" s="206">
        <v>0.16965035376109855</v>
      </c>
      <c r="CF160" s="206">
        <v>0.15915385965217399</v>
      </c>
      <c r="CG160" s="206">
        <v>0.16113916262187586</v>
      </c>
      <c r="CH160" s="206">
        <v>0.16203122924515528</v>
      </c>
      <c r="CI160" s="206">
        <v>0.14720898204497496</v>
      </c>
      <c r="CJ160" s="206">
        <v>0.13693020194047797</v>
      </c>
      <c r="CK160" s="206">
        <v>0.1106458360210099</v>
      </c>
      <c r="CL160" s="206">
        <v>6.1279984931450406E-2</v>
      </c>
      <c r="CM160" s="206">
        <v>6.584766458836773E-2</v>
      </c>
      <c r="CN160" s="206">
        <v>8.0780963480962087E-2</v>
      </c>
      <c r="CO160" s="206">
        <v>0.1265772824509222</v>
      </c>
      <c r="CP160" s="206">
        <v>0.19396327445779962</v>
      </c>
      <c r="CQ160" s="206">
        <v>0.19516333737473882</v>
      </c>
      <c r="CR160" s="335">
        <v>0.19279157695016719</v>
      </c>
      <c r="CS160" s="335">
        <v>0.19770738102369498</v>
      </c>
      <c r="CT160" s="335">
        <v>0.19329039814911764</v>
      </c>
      <c r="CU160" s="335">
        <v>0.20571568328845297</v>
      </c>
      <c r="CV160" s="335">
        <v>0.179279611353447</v>
      </c>
      <c r="CW160" s="309">
        <v>0.15258111869565061</v>
      </c>
      <c r="CX160" s="335">
        <v>0.11434795555769331</v>
      </c>
      <c r="CY160" s="335">
        <v>0.10007625515573711</v>
      </c>
      <c r="CZ160" s="25" t="s">
        <v>280</v>
      </c>
      <c r="DA160" s="385"/>
    </row>
    <row r="161" spans="1:105" ht="14.4">
      <c r="A161" s="18" t="s">
        <v>261</v>
      </c>
      <c r="B161" s="226"/>
      <c r="C161" s="19">
        <v>2755648</v>
      </c>
      <c r="D161" s="19">
        <v>2865070</v>
      </c>
      <c r="E161" s="19">
        <v>2741906</v>
      </c>
      <c r="F161" s="19">
        <v>2895363</v>
      </c>
      <c r="G161" s="19">
        <v>2923363</v>
      </c>
      <c r="H161" s="19">
        <v>2815259</v>
      </c>
      <c r="I161" s="19">
        <v>2783914</v>
      </c>
      <c r="J161" s="19">
        <v>2922408</v>
      </c>
      <c r="K161" s="19">
        <v>2972448</v>
      </c>
      <c r="L161" s="19">
        <v>3144076</v>
      </c>
      <c r="M161" s="19">
        <v>3170384</v>
      </c>
      <c r="N161" s="19">
        <v>3155424</v>
      </c>
      <c r="O161" s="19">
        <v>3252844</v>
      </c>
      <c r="P161" s="19">
        <v>3228401</v>
      </c>
      <c r="Q161" s="19">
        <v>3261786</v>
      </c>
      <c r="R161" s="19">
        <v>3339338</v>
      </c>
      <c r="S161" s="19">
        <v>3513524</v>
      </c>
      <c r="T161" s="19">
        <v>3752434</v>
      </c>
      <c r="U161" s="19">
        <v>3903424</v>
      </c>
      <c r="V161" s="19">
        <v>3911037</v>
      </c>
      <c r="W161" s="19">
        <v>4083745</v>
      </c>
      <c r="X161" s="19">
        <v>3937542</v>
      </c>
      <c r="Y161" s="19">
        <v>4103449</v>
      </c>
      <c r="Z161" s="19">
        <v>4187253</v>
      </c>
      <c r="AA161" s="19">
        <v>4332498</v>
      </c>
      <c r="AB161" s="19">
        <v>4455648</v>
      </c>
      <c r="AC161" s="20">
        <v>4550206</v>
      </c>
      <c r="AD161" s="19">
        <v>4393234</v>
      </c>
      <c r="AE161" s="19">
        <v>4350174</v>
      </c>
      <c r="AF161" s="20">
        <v>4289834</v>
      </c>
      <c r="AG161" s="20">
        <v>4370976</v>
      </c>
      <c r="AH161" s="20">
        <v>4449626</v>
      </c>
      <c r="AI161" s="20">
        <v>4316589</v>
      </c>
      <c r="AJ161" s="19">
        <v>4519263</v>
      </c>
      <c r="AK161" s="19">
        <v>4660164</v>
      </c>
      <c r="AL161" s="227">
        <v>4730638</v>
      </c>
      <c r="AM161" s="20">
        <v>4923726</v>
      </c>
      <c r="AN161" s="19">
        <v>4985364</v>
      </c>
      <c r="AO161" s="19">
        <v>5166494</v>
      </c>
      <c r="AP161" s="19">
        <v>5296664</v>
      </c>
      <c r="AQ161" s="19">
        <v>5295096</v>
      </c>
      <c r="AR161" s="19">
        <v>5257185</v>
      </c>
      <c r="AS161" s="20">
        <v>5030821</v>
      </c>
      <c r="AT161" s="20">
        <v>5166735</v>
      </c>
      <c r="AU161" s="20">
        <v>5347095</v>
      </c>
      <c r="AV161" s="19">
        <v>5344741</v>
      </c>
      <c r="AW161" s="19">
        <v>5405707</v>
      </c>
      <c r="AX161" s="19">
        <v>5331927</v>
      </c>
      <c r="AY161" s="19">
        <v>5552653</v>
      </c>
      <c r="AZ161" s="19">
        <v>5637434</v>
      </c>
      <c r="BA161" s="19">
        <v>5811749</v>
      </c>
      <c r="BB161" s="19">
        <v>5939888</v>
      </c>
      <c r="BC161" s="19">
        <v>6030431</v>
      </c>
      <c r="BD161" s="19">
        <v>6324211</v>
      </c>
      <c r="BE161" s="19">
        <v>6412367</v>
      </c>
      <c r="BF161" s="19">
        <v>6584703</v>
      </c>
      <c r="BG161" s="19">
        <v>6744009</v>
      </c>
      <c r="BH161" s="19">
        <v>6773561</v>
      </c>
      <c r="BI161" s="20">
        <v>6679667</v>
      </c>
      <c r="BJ161" s="19">
        <v>6881407</v>
      </c>
      <c r="BK161" s="19">
        <v>6791325</v>
      </c>
      <c r="BL161" s="19">
        <v>6925528</v>
      </c>
      <c r="BM161" s="19">
        <v>7200061</v>
      </c>
      <c r="BN161" s="19">
        <v>7260806</v>
      </c>
      <c r="BO161" s="19">
        <v>7499751</v>
      </c>
      <c r="BP161" s="24">
        <v>7614572</v>
      </c>
      <c r="BQ161" s="19">
        <v>7732739</v>
      </c>
      <c r="BR161" s="19">
        <v>7784866</v>
      </c>
      <c r="BS161" s="19">
        <v>7841108</v>
      </c>
      <c r="BT161" s="19">
        <v>8053434</v>
      </c>
      <c r="BU161" s="19">
        <v>8245404</v>
      </c>
      <c r="BV161" s="14">
        <v>7833491</v>
      </c>
      <c r="BW161" s="15">
        <v>8276329</v>
      </c>
      <c r="BX161" s="15">
        <v>8525233</v>
      </c>
      <c r="BY161" s="15">
        <v>8681365</v>
      </c>
      <c r="BZ161" s="14">
        <v>8926444</v>
      </c>
      <c r="CA161" s="14">
        <v>8590781</v>
      </c>
      <c r="CB161" s="14">
        <v>9153590</v>
      </c>
      <c r="CC161" s="14">
        <v>9494414</v>
      </c>
      <c r="CD161" s="14">
        <v>9796996</v>
      </c>
      <c r="CE161" s="24">
        <v>10193387</v>
      </c>
      <c r="CF161" s="24">
        <v>10644315</v>
      </c>
      <c r="CG161" s="24">
        <v>10758949</v>
      </c>
      <c r="CH161" s="24">
        <v>11294220</v>
      </c>
      <c r="CI161" s="24">
        <v>10963574</v>
      </c>
      <c r="CJ161" s="24">
        <v>10091127</v>
      </c>
      <c r="CK161" s="24">
        <v>9999229</v>
      </c>
      <c r="CL161" s="24">
        <v>10276654</v>
      </c>
      <c r="CM161" s="24">
        <v>10753713</v>
      </c>
      <c r="CN161" s="24">
        <v>11125866</v>
      </c>
      <c r="CO161" s="24">
        <v>10856029</v>
      </c>
      <c r="CP161" s="24">
        <v>11327291</v>
      </c>
      <c r="CQ161" s="24">
        <v>11877161</v>
      </c>
      <c r="CR161" s="25">
        <v>12119992</v>
      </c>
      <c r="CS161" s="25">
        <v>12284381</v>
      </c>
      <c r="CT161" s="25">
        <v>12300589</v>
      </c>
      <c r="CU161" s="25">
        <v>12105776</v>
      </c>
      <c r="CV161" s="20">
        <v>12551718</v>
      </c>
      <c r="CW161" s="25">
        <v>12776914</v>
      </c>
      <c r="CX161" s="25">
        <v>13002281</v>
      </c>
      <c r="CY161" s="25">
        <v>12721813</v>
      </c>
      <c r="CZ161" s="25" t="s">
        <v>280</v>
      </c>
      <c r="DA161" s="385"/>
    </row>
    <row r="162" spans="1:105">
      <c r="A162" s="23" t="s">
        <v>183</v>
      </c>
      <c r="B162" s="228"/>
      <c r="C162" s="67">
        <f t="shared" ref="C162:J162" si="185">(C92)/C161</f>
        <v>2.1206627261537033E-3</v>
      </c>
      <c r="D162" s="67">
        <f t="shared" si="185"/>
        <v>2.0395662235128636E-3</v>
      </c>
      <c r="E162" s="67">
        <f t="shared" si="185"/>
        <v>3.2685292639499678E-3</v>
      </c>
      <c r="F162" s="67">
        <f t="shared" si="185"/>
        <v>2.965569429463594E-3</v>
      </c>
      <c r="G162" s="67">
        <f t="shared" si="185"/>
        <v>3.0646895373581729E-3</v>
      </c>
      <c r="H162" s="67">
        <f t="shared" si="185"/>
        <v>2.4138809253429262E-3</v>
      </c>
      <c r="I162" s="67">
        <f t="shared" si="185"/>
        <v>1.9399306156727544E-3</v>
      </c>
      <c r="J162" s="67">
        <f t="shared" si="185"/>
        <v>2.3151798106219252E-3</v>
      </c>
      <c r="K162" s="67">
        <v>2.1962032641109283E-3</v>
      </c>
      <c r="L162" s="67">
        <v>2.5275788498751303E-3</v>
      </c>
      <c r="M162" s="67">
        <v>2.9843388056462563E-3</v>
      </c>
      <c r="N162" s="67">
        <v>3.6461660936850326E-3</v>
      </c>
      <c r="O162" s="67">
        <v>4.4807251746471705E-3</v>
      </c>
      <c r="P162" s="67">
        <v>4.710876994524534E-3</v>
      </c>
      <c r="Q162" s="67">
        <v>4.7175075250185019E-3</v>
      </c>
      <c r="R162" s="67">
        <v>5.1812664665870896E-3</v>
      </c>
      <c r="S162" s="67">
        <v>5.7458266970710882E-3</v>
      </c>
      <c r="T162" s="67">
        <v>6.1492354029411304E-3</v>
      </c>
      <c r="U162" s="67">
        <v>7.017198234165696E-3</v>
      </c>
      <c r="V162" s="67">
        <v>8.1486061113714859E-3</v>
      </c>
      <c r="W162" s="67">
        <v>9.4951080442094195E-3</v>
      </c>
      <c r="X162" s="67">
        <v>9.3451447629003068E-3</v>
      </c>
      <c r="Y162" s="67">
        <v>9.5478705839892233E-3</v>
      </c>
      <c r="Z162" s="67">
        <v>1.0872211447457317E-2</v>
      </c>
      <c r="AA162" s="67">
        <v>1.1269503182690448E-2</v>
      </c>
      <c r="AB162" s="67">
        <v>1.1646072580239732E-2</v>
      </c>
      <c r="AC162" s="314">
        <v>1.1358826391596336E-2</v>
      </c>
      <c r="AD162" s="276">
        <v>1.0968685027931588E-2</v>
      </c>
      <c r="AE162" s="276">
        <v>1.0781407824146804E-2</v>
      </c>
      <c r="AF162" s="276">
        <v>1.0732583125594138E-2</v>
      </c>
      <c r="AG162" s="276">
        <v>9.2755027710058353E-3</v>
      </c>
      <c r="AH162" s="276">
        <v>8.0685662120816449E-3</v>
      </c>
      <c r="AI162" s="276">
        <v>9.0504331081787039E-3</v>
      </c>
      <c r="AJ162" s="67">
        <v>1.0873454366342477E-2</v>
      </c>
      <c r="AK162" s="276">
        <v>1.2406430331636397E-2</v>
      </c>
      <c r="AL162" s="67">
        <v>1.3618247686675666E-2</v>
      </c>
      <c r="AM162" s="276">
        <v>1.5177733285727109E-2</v>
      </c>
      <c r="AN162" s="67">
        <v>1.4619594476952937E-2</v>
      </c>
      <c r="AO162" s="67">
        <v>1.5193862607795539E-2</v>
      </c>
      <c r="AP162" s="67">
        <v>1.6215678396817316E-2</v>
      </c>
      <c r="AQ162" s="67">
        <v>1.7142843113703697E-2</v>
      </c>
      <c r="AR162" s="67">
        <v>1.6787691511712066E-2</v>
      </c>
      <c r="AS162" s="314">
        <v>1.4541960447410076E-2</v>
      </c>
      <c r="AT162" s="276">
        <v>1.4860835711527687E-2</v>
      </c>
      <c r="AU162" s="276">
        <v>1.5951839269734314E-2</v>
      </c>
      <c r="AV162" s="67">
        <v>1.523796943575002E-2</v>
      </c>
      <c r="AW162" s="67">
        <v>1.571727805447095E-2</v>
      </c>
      <c r="AX162" s="67">
        <v>1.6629822576340599E-2</v>
      </c>
      <c r="AY162" s="67">
        <v>1.7370615451748922E-2</v>
      </c>
      <c r="AZ162" s="67">
        <v>1.7297763486011544E-2</v>
      </c>
      <c r="BA162" s="67">
        <v>1.8613329653431352E-2</v>
      </c>
      <c r="BB162" s="67">
        <v>1.9502219570470016E-2</v>
      </c>
      <c r="BC162" s="67">
        <v>2.0880265440397214E-2</v>
      </c>
      <c r="BD162" s="67">
        <v>2.1285975436303436E-2</v>
      </c>
      <c r="BE162" s="67">
        <v>2.157034991914842E-2</v>
      </c>
      <c r="BF162" s="67">
        <v>2.2366342148306462E-2</v>
      </c>
      <c r="BG162" s="67">
        <v>2.580734990122344E-2</v>
      </c>
      <c r="BH162" s="67">
        <v>2.5952375714930448E-2</v>
      </c>
      <c r="BI162" s="314">
        <v>2.6440083906618676E-2</v>
      </c>
      <c r="BJ162" s="67">
        <v>2.8800679041203574E-2</v>
      </c>
      <c r="BK162" s="67">
        <v>2.880536438550798E-2</v>
      </c>
      <c r="BL162" s="67">
        <v>2.972466503636979E-2</v>
      </c>
      <c r="BM162" s="67">
        <v>3.2003617747127421E-2</v>
      </c>
      <c r="BN162" s="67">
        <v>3.293642606619706E-2</v>
      </c>
      <c r="BO162" s="67">
        <v>3.4007960007213213E-2</v>
      </c>
      <c r="BP162" s="314">
        <v>3.550414128645784E-2</v>
      </c>
      <c r="BQ162" s="67">
        <v>3.6336140021517541E-2</v>
      </c>
      <c r="BR162" s="67">
        <v>3.6343721919191954E-2</v>
      </c>
      <c r="BS162" s="67">
        <v>3.6821454314874887E-2</v>
      </c>
      <c r="BT162" s="67">
        <v>3.8138140822908589E-2</v>
      </c>
      <c r="BU162" s="67">
        <v>4.0141497375294051E-2</v>
      </c>
      <c r="BV162" s="67">
        <v>3.8294459499782815E-2</v>
      </c>
      <c r="BW162" s="276">
        <v>4.0557547374237897E-2</v>
      </c>
      <c r="BX162" s="276">
        <v>4.2143850163765692E-2</v>
      </c>
      <c r="BY162" s="276">
        <v>4.3436077044333145E-2</v>
      </c>
      <c r="BZ162" s="67">
        <v>4.5675380193084814E-2</v>
      </c>
      <c r="CA162" s="67">
        <v>4.2855796933259561E-2</v>
      </c>
      <c r="CB162" s="67">
        <v>4.8568900567701329E-2</v>
      </c>
      <c r="CC162" s="67">
        <v>5.4157348986172457E-2</v>
      </c>
      <c r="CD162" s="67">
        <v>5.8233068912860161E-2</v>
      </c>
      <c r="CE162" s="67">
        <v>6.4153811229817975E-2</v>
      </c>
      <c r="CF162" s="67">
        <v>6.7037930823515238E-2</v>
      </c>
      <c r="CG162" s="67">
        <v>6.8313823092100184E-2</v>
      </c>
      <c r="CH162" s="67">
        <v>7.1682633546579125E-2</v>
      </c>
      <c r="CI162" s="67">
        <v>6.7578224898650605E-2</v>
      </c>
      <c r="CJ162" s="67">
        <v>6.4677703789301724E-2</v>
      </c>
      <c r="CK162" s="67">
        <v>6.3999126706202725E-2</v>
      </c>
      <c r="CL162" s="67">
        <v>6.4598297882284231E-2</v>
      </c>
      <c r="CM162" s="67">
        <v>6.6556167059257265E-2</v>
      </c>
      <c r="CN162" s="67">
        <v>6.6231948907481616E-2</v>
      </c>
      <c r="CO162" s="67">
        <v>6.5901646871699665E-2</v>
      </c>
      <c r="CP162" s="67">
        <v>6.9010527339960104E-2</v>
      </c>
      <c r="CQ162" s="67">
        <v>7.2315910423736446E-2</v>
      </c>
      <c r="CR162" s="276">
        <v>7.3738158842820659E-2</v>
      </c>
      <c r="CS162" s="276">
        <v>7.5503985135381119E-2</v>
      </c>
      <c r="CT162" s="276">
        <v>7.7635429828835978E-2</v>
      </c>
      <c r="CU162" s="276">
        <v>7.6902605041238137E-2</v>
      </c>
      <c r="CV162" s="370">
        <v>7.9149525205751456E-2</v>
      </c>
      <c r="CW162" s="305">
        <v>8.246311988683877E-2</v>
      </c>
      <c r="CX162" s="71">
        <v>8.2999901615837673E-2</v>
      </c>
      <c r="CY162" s="71">
        <v>8.4461073770166095E-2</v>
      </c>
      <c r="CZ162" s="25" t="s">
        <v>280</v>
      </c>
      <c r="DA162" s="385"/>
    </row>
    <row r="163" spans="1:105">
      <c r="A163" s="6"/>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5"/>
      <c r="AD163" s="15"/>
      <c r="AE163" s="15"/>
      <c r="AF163" s="15"/>
      <c r="AG163" s="15"/>
      <c r="AH163" s="15"/>
      <c r="AI163" s="15"/>
      <c r="AJ163" s="14"/>
      <c r="AK163" s="4"/>
      <c r="AL163" s="14"/>
      <c r="AM163" s="15"/>
      <c r="AN163" s="14"/>
      <c r="AO163" s="14"/>
      <c r="AP163" s="14"/>
      <c r="AQ163" s="14"/>
      <c r="AR163" s="14"/>
      <c r="AS163" s="4"/>
      <c r="AT163" s="15"/>
      <c r="AU163" s="15"/>
      <c r="AV163" s="14"/>
      <c r="AW163" s="14"/>
      <c r="AX163" s="14"/>
      <c r="AY163" s="14"/>
      <c r="AZ163" s="14"/>
      <c r="BA163" s="14"/>
      <c r="BB163" s="14"/>
      <c r="BC163" s="14"/>
      <c r="BD163" s="14"/>
      <c r="BE163" s="14"/>
      <c r="BF163" s="14"/>
      <c r="BG163" s="14"/>
      <c r="BH163" s="14"/>
      <c r="BI163" s="15"/>
      <c r="BJ163" s="14"/>
      <c r="BK163" s="14"/>
      <c r="BL163" s="14"/>
      <c r="BM163" s="14"/>
      <c r="BN163" s="14"/>
      <c r="BO163" s="14"/>
      <c r="BP163" s="4"/>
      <c r="BQ163" s="14"/>
      <c r="BR163" s="14"/>
      <c r="BS163" s="14"/>
      <c r="BT163" s="14"/>
      <c r="BU163" s="14"/>
      <c r="BV163" s="14"/>
      <c r="BW163" s="15"/>
      <c r="BX163" s="15"/>
      <c r="BY163" s="15"/>
      <c r="BZ163" s="14"/>
      <c r="CA163" s="14"/>
      <c r="CB163" s="14"/>
      <c r="CC163" s="14"/>
      <c r="CD163" s="14"/>
      <c r="CE163" s="14"/>
      <c r="CF163" s="14"/>
      <c r="CG163" s="14"/>
      <c r="CH163" s="14"/>
      <c r="CI163" s="14"/>
      <c r="CJ163" s="14"/>
      <c r="CK163" s="14"/>
      <c r="CL163" s="14"/>
      <c r="CM163" s="14"/>
      <c r="CN163" s="14"/>
      <c r="CO163" s="14"/>
      <c r="CP163" s="14"/>
      <c r="CQ163" s="14"/>
      <c r="CR163" s="15"/>
      <c r="CS163" s="15"/>
      <c r="CT163" s="15"/>
      <c r="CU163" s="15"/>
      <c r="CV163" s="71"/>
      <c r="CW163" s="71"/>
      <c r="CX163" s="71"/>
      <c r="CY163" s="71"/>
      <c r="CZ163" s="71"/>
      <c r="DA163" s="385"/>
    </row>
    <row r="164" spans="1:105">
      <c r="A164" s="23" t="s">
        <v>217</v>
      </c>
      <c r="B164" s="228"/>
      <c r="C164" s="24" t="s">
        <v>49</v>
      </c>
      <c r="D164" s="24" t="s">
        <v>49</v>
      </c>
      <c r="E164" s="24" t="s">
        <v>49</v>
      </c>
      <c r="F164" s="24" t="s">
        <v>49</v>
      </c>
      <c r="G164" s="24" t="s">
        <v>49</v>
      </c>
      <c r="H164" s="24" t="s">
        <v>49</v>
      </c>
      <c r="I164" s="24" t="s">
        <v>49</v>
      </c>
      <c r="J164" s="24" t="s">
        <v>49</v>
      </c>
      <c r="K164" s="24" t="s">
        <v>49</v>
      </c>
      <c r="L164" s="24" t="s">
        <v>49</v>
      </c>
      <c r="M164" s="24" t="s">
        <v>49</v>
      </c>
      <c r="N164" s="24" t="s">
        <v>49</v>
      </c>
      <c r="O164" s="24" t="s">
        <v>49</v>
      </c>
      <c r="P164" s="24" t="s">
        <v>49</v>
      </c>
      <c r="Q164" s="24" t="s">
        <v>49</v>
      </c>
      <c r="R164" s="24" t="s">
        <v>49</v>
      </c>
      <c r="S164" s="24" t="s">
        <v>49</v>
      </c>
      <c r="T164" s="24" t="s">
        <v>49</v>
      </c>
      <c r="U164" s="24" t="s">
        <v>49</v>
      </c>
      <c r="V164" s="24" t="s">
        <v>49</v>
      </c>
      <c r="W164" s="24" t="s">
        <v>49</v>
      </c>
      <c r="X164" s="24" t="s">
        <v>49</v>
      </c>
      <c r="Y164" s="24" t="s">
        <v>49</v>
      </c>
      <c r="Z164" s="24" t="s">
        <v>49</v>
      </c>
      <c r="AA164" s="24" t="s">
        <v>49</v>
      </c>
      <c r="AB164" s="24" t="s">
        <v>49</v>
      </c>
      <c r="AC164" s="25" t="s">
        <v>49</v>
      </c>
      <c r="AD164" s="25" t="s">
        <v>49</v>
      </c>
      <c r="AE164" s="25" t="s">
        <v>49</v>
      </c>
      <c r="AF164" s="25" t="s">
        <v>49</v>
      </c>
      <c r="AG164" s="25" t="s">
        <v>49</v>
      </c>
      <c r="AH164" s="25" t="s">
        <v>49</v>
      </c>
      <c r="AI164" s="25" t="s">
        <v>49</v>
      </c>
      <c r="AJ164" s="24" t="s">
        <v>49</v>
      </c>
      <c r="AK164" s="229" t="s">
        <v>49</v>
      </c>
      <c r="AL164" s="24" t="s">
        <v>49</v>
      </c>
      <c r="AM164" s="25" t="s">
        <v>49</v>
      </c>
      <c r="AN164" s="24" t="s">
        <v>49</v>
      </c>
      <c r="AO164" s="24" t="s">
        <v>49</v>
      </c>
      <c r="AP164" s="24" t="s">
        <v>49</v>
      </c>
      <c r="AQ164" s="24" t="s">
        <v>49</v>
      </c>
      <c r="AR164" s="24" t="s">
        <v>49</v>
      </c>
      <c r="AS164" s="229" t="s">
        <v>49</v>
      </c>
      <c r="AT164" s="25" t="s">
        <v>49</v>
      </c>
      <c r="AU164" s="25" t="s">
        <v>49</v>
      </c>
      <c r="AV164" s="24" t="s">
        <v>49</v>
      </c>
      <c r="AW164" s="24" t="s">
        <v>49</v>
      </c>
      <c r="AX164" s="24" t="s">
        <v>49</v>
      </c>
      <c r="AY164" s="24" t="s">
        <v>49</v>
      </c>
      <c r="AZ164" s="24" t="s">
        <v>49</v>
      </c>
      <c r="BA164" s="24" t="s">
        <v>49</v>
      </c>
      <c r="BB164" s="24" t="s">
        <v>49</v>
      </c>
      <c r="BC164" s="24" t="s">
        <v>49</v>
      </c>
      <c r="BD164" s="24" t="s">
        <v>49</v>
      </c>
      <c r="BE164" s="24" t="s">
        <v>49</v>
      </c>
      <c r="BF164" s="24" t="s">
        <v>49</v>
      </c>
      <c r="BG164" s="24" t="s">
        <v>49</v>
      </c>
      <c r="BH164" s="24" t="s">
        <v>49</v>
      </c>
      <c r="BI164" s="25" t="s">
        <v>49</v>
      </c>
      <c r="BJ164" s="24" t="s">
        <v>49</v>
      </c>
      <c r="BK164" s="24" t="s">
        <v>49</v>
      </c>
      <c r="BL164" s="24" t="s">
        <v>49</v>
      </c>
      <c r="BM164" s="24" t="s">
        <v>49</v>
      </c>
      <c r="BN164" s="24" t="s">
        <v>49</v>
      </c>
      <c r="BO164" s="24" t="s">
        <v>49</v>
      </c>
      <c r="BP164" s="229" t="s">
        <v>49</v>
      </c>
      <c r="BQ164" s="24" t="s">
        <v>49</v>
      </c>
      <c r="BR164" s="229" t="s">
        <v>49</v>
      </c>
      <c r="BS164" s="24" t="s">
        <v>49</v>
      </c>
      <c r="BT164" s="24" t="s">
        <v>49</v>
      </c>
      <c r="BU164" s="24" t="s">
        <v>49</v>
      </c>
      <c r="BV164" s="167" t="s">
        <v>49</v>
      </c>
      <c r="BW164" s="25" t="s">
        <v>49</v>
      </c>
      <c r="BX164" s="25" t="s">
        <v>49</v>
      </c>
      <c r="BY164" s="25" t="s">
        <v>49</v>
      </c>
      <c r="BZ164" s="24" t="s">
        <v>49</v>
      </c>
      <c r="CA164" s="24">
        <v>266532.29631300003</v>
      </c>
      <c r="CB164" s="24">
        <v>267489.61913100001</v>
      </c>
      <c r="CC164" s="24">
        <v>267787.144149</v>
      </c>
      <c r="CD164" s="24">
        <v>273481.091434</v>
      </c>
      <c r="CE164" s="24">
        <v>288930.33209699998</v>
      </c>
      <c r="CF164" s="24">
        <v>314624.19991999998</v>
      </c>
      <c r="CG164" s="24">
        <v>345451.14743000001</v>
      </c>
      <c r="CH164" s="24">
        <v>378637.13575700001</v>
      </c>
      <c r="CI164" s="24">
        <v>380769.41161499999</v>
      </c>
      <c r="CJ164" s="24">
        <v>372802.58162299998</v>
      </c>
      <c r="CK164" s="24">
        <v>356268.265763</v>
      </c>
      <c r="CL164" s="24">
        <v>330734.66626000003</v>
      </c>
      <c r="CM164" s="24">
        <v>326338.358931</v>
      </c>
      <c r="CN164" s="24">
        <v>319915.11945</v>
      </c>
      <c r="CO164" s="24">
        <v>326186.92954500002</v>
      </c>
      <c r="CP164" s="24">
        <v>332647.29750500002</v>
      </c>
      <c r="CQ164" s="24">
        <v>335394.344728</v>
      </c>
      <c r="CR164" s="25">
        <v>358320.636398</v>
      </c>
      <c r="CS164" s="25">
        <v>381273.6067449</v>
      </c>
      <c r="CT164" s="25">
        <v>413400.44669496099</v>
      </c>
      <c r="CU164" s="25">
        <v>420642.11807751801</v>
      </c>
      <c r="CV164" s="20">
        <v>432585.81756072299</v>
      </c>
      <c r="CW164" s="25">
        <v>437258.23873882298</v>
      </c>
      <c r="CX164" s="25">
        <v>426521.04821976199</v>
      </c>
      <c r="CY164" s="25">
        <v>421367.29348520498</v>
      </c>
      <c r="CZ164" s="25" t="s">
        <v>279</v>
      </c>
      <c r="DA164" s="385"/>
    </row>
    <row r="165" spans="1:105">
      <c r="A165" s="18" t="s">
        <v>185</v>
      </c>
      <c r="B165" s="226"/>
      <c r="C165" s="264" t="s">
        <v>49</v>
      </c>
      <c r="D165" s="264" t="s">
        <v>49</v>
      </c>
      <c r="E165" s="264" t="s">
        <v>49</v>
      </c>
      <c r="F165" s="264" t="s">
        <v>49</v>
      </c>
      <c r="G165" s="264" t="s">
        <v>49</v>
      </c>
      <c r="H165" s="264" t="s">
        <v>49</v>
      </c>
      <c r="I165" s="264" t="s">
        <v>49</v>
      </c>
      <c r="J165" s="264" t="s">
        <v>49</v>
      </c>
      <c r="K165" s="264" t="s">
        <v>49</v>
      </c>
      <c r="L165" s="264" t="s">
        <v>49</v>
      </c>
      <c r="M165" s="264" t="s">
        <v>49</v>
      </c>
      <c r="N165" s="264" t="s">
        <v>49</v>
      </c>
      <c r="O165" s="264" t="s">
        <v>49</v>
      </c>
      <c r="P165" s="264" t="s">
        <v>49</v>
      </c>
      <c r="Q165" s="264" t="s">
        <v>49</v>
      </c>
      <c r="R165" s="264" t="s">
        <v>49</v>
      </c>
      <c r="S165" s="264" t="s">
        <v>49</v>
      </c>
      <c r="T165" s="264" t="s">
        <v>49</v>
      </c>
      <c r="U165" s="264" t="s">
        <v>49</v>
      </c>
      <c r="V165" s="264" t="s">
        <v>49</v>
      </c>
      <c r="W165" s="264" t="s">
        <v>49</v>
      </c>
      <c r="X165" s="264" t="s">
        <v>49</v>
      </c>
      <c r="Y165" s="264" t="s">
        <v>49</v>
      </c>
      <c r="Z165" s="264" t="s">
        <v>49</v>
      </c>
      <c r="AA165" s="264" t="s">
        <v>49</v>
      </c>
      <c r="AB165" s="264" t="s">
        <v>49</v>
      </c>
      <c r="AC165" s="264" t="s">
        <v>49</v>
      </c>
      <c r="AD165" s="264" t="s">
        <v>49</v>
      </c>
      <c r="AE165" s="264" t="s">
        <v>49</v>
      </c>
      <c r="AF165" s="264" t="s">
        <v>49</v>
      </c>
      <c r="AG165" s="264" t="s">
        <v>49</v>
      </c>
      <c r="AH165" s="264" t="s">
        <v>49</v>
      </c>
      <c r="AI165" s="264" t="s">
        <v>49</v>
      </c>
      <c r="AJ165" s="264" t="s">
        <v>49</v>
      </c>
      <c r="AK165" s="264" t="s">
        <v>49</v>
      </c>
      <c r="AL165" s="264" t="s">
        <v>49</v>
      </c>
      <c r="AM165" s="264" t="s">
        <v>49</v>
      </c>
      <c r="AN165" s="264" t="s">
        <v>49</v>
      </c>
      <c r="AO165" s="264" t="s">
        <v>49</v>
      </c>
      <c r="AP165" s="264" t="s">
        <v>49</v>
      </c>
      <c r="AQ165" s="264" t="s">
        <v>49</v>
      </c>
      <c r="AR165" s="264" t="s">
        <v>49</v>
      </c>
      <c r="AS165" s="264" t="s">
        <v>49</v>
      </c>
      <c r="AT165" s="264" t="s">
        <v>49</v>
      </c>
      <c r="AU165" s="264" t="s">
        <v>49</v>
      </c>
      <c r="AV165" s="264" t="s">
        <v>49</v>
      </c>
      <c r="AW165" s="264" t="s">
        <v>49</v>
      </c>
      <c r="AX165" s="264" t="s">
        <v>49</v>
      </c>
      <c r="AY165" s="264" t="s">
        <v>49</v>
      </c>
      <c r="AZ165" s="264" t="s">
        <v>49</v>
      </c>
      <c r="BA165" s="264" t="s">
        <v>49</v>
      </c>
      <c r="BB165" s="264" t="s">
        <v>49</v>
      </c>
      <c r="BC165" s="264" t="s">
        <v>49</v>
      </c>
      <c r="BD165" s="264" t="s">
        <v>49</v>
      </c>
      <c r="BE165" s="264" t="s">
        <v>49</v>
      </c>
      <c r="BF165" s="264" t="s">
        <v>49</v>
      </c>
      <c r="BG165" s="264" t="s">
        <v>49</v>
      </c>
      <c r="BH165" s="264" t="s">
        <v>49</v>
      </c>
      <c r="BI165" s="264" t="s">
        <v>49</v>
      </c>
      <c r="BJ165" s="264" t="s">
        <v>49</v>
      </c>
      <c r="BK165" s="264" t="s">
        <v>49</v>
      </c>
      <c r="BL165" s="264" t="s">
        <v>49</v>
      </c>
      <c r="BM165" s="264" t="s">
        <v>49</v>
      </c>
      <c r="BN165" s="264" t="s">
        <v>49</v>
      </c>
      <c r="BO165" s="264" t="s">
        <v>49</v>
      </c>
      <c r="BP165" s="264" t="s">
        <v>49</v>
      </c>
      <c r="BQ165" s="264" t="s">
        <v>49</v>
      </c>
      <c r="BR165" s="264" t="s">
        <v>49</v>
      </c>
      <c r="BS165" s="264" t="s">
        <v>49</v>
      </c>
      <c r="BT165" s="264" t="s">
        <v>49</v>
      </c>
      <c r="BU165" s="264" t="s">
        <v>49</v>
      </c>
      <c r="BV165" s="264" t="s">
        <v>49</v>
      </c>
      <c r="BW165" s="264" t="s">
        <v>49</v>
      </c>
      <c r="BX165" s="264" t="s">
        <v>49</v>
      </c>
      <c r="BY165" s="54" t="s">
        <v>49</v>
      </c>
      <c r="BZ165" s="279" t="s">
        <v>49</v>
      </c>
      <c r="CA165" s="94">
        <v>9.5000000000000001E-2</v>
      </c>
      <c r="CB165" s="94">
        <v>0.1017</v>
      </c>
      <c r="CC165" s="94">
        <v>0.109</v>
      </c>
      <c r="CD165" s="94">
        <v>0.11899999999999999</v>
      </c>
      <c r="CE165" s="70">
        <v>0.11899999999999999</v>
      </c>
      <c r="CF165" s="70">
        <v>0.12807866377883301</v>
      </c>
      <c r="CG165" s="70">
        <v>0.1231940583252038</v>
      </c>
      <c r="CH165" s="70">
        <v>0.12024333150517789</v>
      </c>
      <c r="CI165" s="70">
        <v>0.11856998781080499</v>
      </c>
      <c r="CJ165" s="70">
        <v>0.1057683906381171</v>
      </c>
      <c r="CK165" s="70">
        <v>0.10355244633419562</v>
      </c>
      <c r="CL165" s="70">
        <v>9.6455766974005389E-2</v>
      </c>
      <c r="CM165" s="70">
        <v>8.9360760860374047E-2</v>
      </c>
      <c r="CN165" s="70">
        <v>9.1237015409526001E-2</v>
      </c>
      <c r="CO165" s="70">
        <v>9.0838004399291197E-2</v>
      </c>
      <c r="CP165" s="70">
        <v>9.2166033429263522E-2</v>
      </c>
      <c r="CQ165" s="70">
        <v>9.4914571892429384E-2</v>
      </c>
      <c r="CR165" s="70">
        <v>9.2973525415367186E-2</v>
      </c>
      <c r="CS165" s="70">
        <v>9.3581730019599019E-2</v>
      </c>
      <c r="CT165" s="70">
        <v>9.4730045344862332E-2</v>
      </c>
      <c r="CU165" s="70">
        <v>0.10635760439175844</v>
      </c>
      <c r="CV165" s="71">
        <v>0.10934827862765066</v>
      </c>
      <c r="CW165" s="305">
        <v>0.11607655928540783</v>
      </c>
      <c r="CX165" s="71">
        <v>0.12060843722416917</v>
      </c>
      <c r="CY165" s="71">
        <v>0.12189361015463678</v>
      </c>
      <c r="CZ165" s="25" t="s">
        <v>279</v>
      </c>
      <c r="DA165" s="385"/>
    </row>
    <row r="166" spans="1:105" ht="14.4">
      <c r="A166" s="18" t="s">
        <v>264</v>
      </c>
      <c r="B166" s="226"/>
      <c r="C166" s="264" t="s">
        <v>49</v>
      </c>
      <c r="D166" s="264" t="s">
        <v>49</v>
      </c>
      <c r="E166" s="264" t="s">
        <v>49</v>
      </c>
      <c r="F166" s="264" t="s">
        <v>49</v>
      </c>
      <c r="G166" s="264" t="s">
        <v>49</v>
      </c>
      <c r="H166" s="264" t="s">
        <v>49</v>
      </c>
      <c r="I166" s="264" t="s">
        <v>49</v>
      </c>
      <c r="J166" s="264" t="s">
        <v>49</v>
      </c>
      <c r="K166" s="264" t="s">
        <v>49</v>
      </c>
      <c r="L166" s="264" t="s">
        <v>49</v>
      </c>
      <c r="M166" s="264" t="s">
        <v>49</v>
      </c>
      <c r="N166" s="264" t="s">
        <v>49</v>
      </c>
      <c r="O166" s="264" t="s">
        <v>49</v>
      </c>
      <c r="P166" s="264" t="s">
        <v>49</v>
      </c>
      <c r="Q166" s="264" t="s">
        <v>49</v>
      </c>
      <c r="R166" s="264" t="s">
        <v>49</v>
      </c>
      <c r="S166" s="264" t="s">
        <v>49</v>
      </c>
      <c r="T166" s="264" t="s">
        <v>49</v>
      </c>
      <c r="U166" s="264" t="s">
        <v>49</v>
      </c>
      <c r="V166" s="264" t="s">
        <v>49</v>
      </c>
      <c r="W166" s="264" t="s">
        <v>49</v>
      </c>
      <c r="X166" s="264" t="s">
        <v>49</v>
      </c>
      <c r="Y166" s="264" t="s">
        <v>49</v>
      </c>
      <c r="Z166" s="264" t="s">
        <v>49</v>
      </c>
      <c r="AA166" s="264" t="s">
        <v>49</v>
      </c>
      <c r="AB166" s="264" t="s">
        <v>49</v>
      </c>
      <c r="AC166" s="264" t="s">
        <v>49</v>
      </c>
      <c r="AD166" s="264" t="s">
        <v>49</v>
      </c>
      <c r="AE166" s="264" t="s">
        <v>49</v>
      </c>
      <c r="AF166" s="264" t="s">
        <v>49</v>
      </c>
      <c r="AG166" s="264" t="s">
        <v>49</v>
      </c>
      <c r="AH166" s="264" t="s">
        <v>49</v>
      </c>
      <c r="AI166" s="264" t="s">
        <v>49</v>
      </c>
      <c r="AJ166" s="264" t="s">
        <v>49</v>
      </c>
      <c r="AK166" s="264" t="s">
        <v>49</v>
      </c>
      <c r="AL166" s="264" t="s">
        <v>49</v>
      </c>
      <c r="AM166" s="264" t="s">
        <v>49</v>
      </c>
      <c r="AN166" s="264" t="s">
        <v>49</v>
      </c>
      <c r="AO166" s="264" t="s">
        <v>49</v>
      </c>
      <c r="AP166" s="264" t="s">
        <v>49</v>
      </c>
      <c r="AQ166" s="264" t="s">
        <v>49</v>
      </c>
      <c r="AR166" s="264" t="s">
        <v>49</v>
      </c>
      <c r="AS166" s="264" t="s">
        <v>49</v>
      </c>
      <c r="AT166" s="264" t="s">
        <v>49</v>
      </c>
      <c r="AU166" s="264" t="s">
        <v>49</v>
      </c>
      <c r="AV166" s="264" t="s">
        <v>49</v>
      </c>
      <c r="AW166" s="264" t="s">
        <v>49</v>
      </c>
      <c r="AX166" s="264" t="s">
        <v>49</v>
      </c>
      <c r="AY166" s="264" t="s">
        <v>49</v>
      </c>
      <c r="AZ166" s="264" t="s">
        <v>49</v>
      </c>
      <c r="BA166" s="264" t="s">
        <v>49</v>
      </c>
      <c r="BB166" s="264" t="s">
        <v>49</v>
      </c>
      <c r="BC166" s="264" t="s">
        <v>49</v>
      </c>
      <c r="BD166" s="264" t="s">
        <v>49</v>
      </c>
      <c r="BE166" s="264" t="s">
        <v>49</v>
      </c>
      <c r="BF166" s="264" t="s">
        <v>49</v>
      </c>
      <c r="BG166" s="264" t="s">
        <v>49</v>
      </c>
      <c r="BH166" s="264" t="s">
        <v>49</v>
      </c>
      <c r="BI166" s="264" t="s">
        <v>49</v>
      </c>
      <c r="BJ166" s="264" t="s">
        <v>49</v>
      </c>
      <c r="BK166" s="264" t="s">
        <v>49</v>
      </c>
      <c r="BL166" s="264" t="s">
        <v>49</v>
      </c>
      <c r="BM166" s="264" t="s">
        <v>49</v>
      </c>
      <c r="BN166" s="264" t="s">
        <v>49</v>
      </c>
      <c r="BO166" s="264" t="s">
        <v>49</v>
      </c>
      <c r="BP166" s="264" t="s">
        <v>49</v>
      </c>
      <c r="BQ166" s="264" t="s">
        <v>49</v>
      </c>
      <c r="BR166" s="264" t="s">
        <v>49</v>
      </c>
      <c r="BS166" s="264" t="s">
        <v>49</v>
      </c>
      <c r="BT166" s="264" t="s">
        <v>49</v>
      </c>
      <c r="BU166" s="264" t="s">
        <v>49</v>
      </c>
      <c r="BV166" s="264" t="s">
        <v>49</v>
      </c>
      <c r="BW166" s="264" t="s">
        <v>49</v>
      </c>
      <c r="BX166" s="264" t="s">
        <v>49</v>
      </c>
      <c r="BY166" s="19" t="s">
        <v>49</v>
      </c>
      <c r="BZ166" s="19" t="s">
        <v>49</v>
      </c>
      <c r="CA166" s="19">
        <v>35624.035891</v>
      </c>
      <c r="CB166" s="19">
        <v>35896.219169000004</v>
      </c>
      <c r="CC166" s="19">
        <v>35755.592536839999</v>
      </c>
      <c r="CD166" s="19">
        <v>35988.145469150004</v>
      </c>
      <c r="CE166" s="24">
        <v>36198.279057029999</v>
      </c>
      <c r="CF166" s="24">
        <v>36774.297757</v>
      </c>
      <c r="CG166" s="24">
        <v>37904.213987000003</v>
      </c>
      <c r="CH166" s="24">
        <v>39351.465799999998</v>
      </c>
      <c r="CI166" s="24">
        <v>40268.356817</v>
      </c>
      <c r="CJ166" s="24">
        <v>40902.868225999999</v>
      </c>
      <c r="CK166" s="24">
        <v>41734.357340000002</v>
      </c>
      <c r="CL166" s="24">
        <v>41796.138629000001</v>
      </c>
      <c r="CM166" s="24">
        <v>42407.022919000003</v>
      </c>
      <c r="CN166" s="24">
        <v>42971.645968999997</v>
      </c>
      <c r="CO166" s="24">
        <v>43528.597505999998</v>
      </c>
      <c r="CP166" s="24">
        <v>44282.848711999999</v>
      </c>
      <c r="CQ166" s="24">
        <v>45127.537017000002</v>
      </c>
      <c r="CR166" s="25">
        <v>46325.563136999997</v>
      </c>
      <c r="CS166" s="25">
        <v>47371.089881</v>
      </c>
      <c r="CT166" s="25">
        <v>47594.606176000001</v>
      </c>
      <c r="CU166" s="25">
        <v>48170.830238009999</v>
      </c>
      <c r="CV166" s="20">
        <v>48402.303227999997</v>
      </c>
      <c r="CW166" s="25">
        <v>48645.273651000003</v>
      </c>
      <c r="CX166" s="25">
        <v>49375.820492999999</v>
      </c>
      <c r="CY166" s="25">
        <v>50019.196613</v>
      </c>
      <c r="CZ166" s="25" t="s">
        <v>279</v>
      </c>
      <c r="DA166" s="385"/>
    </row>
    <row r="167" spans="1:105">
      <c r="A167" s="7" t="s">
        <v>185</v>
      </c>
      <c r="B167" s="293"/>
      <c r="C167" s="294" t="s">
        <v>49</v>
      </c>
      <c r="D167" s="294" t="s">
        <v>49</v>
      </c>
      <c r="E167" s="294" t="s">
        <v>49</v>
      </c>
      <c r="F167" s="294" t="s">
        <v>49</v>
      </c>
      <c r="G167" s="294" t="s">
        <v>49</v>
      </c>
      <c r="H167" s="294" t="s">
        <v>49</v>
      </c>
      <c r="I167" s="294" t="s">
        <v>49</v>
      </c>
      <c r="J167" s="294" t="s">
        <v>49</v>
      </c>
      <c r="K167" s="294" t="s">
        <v>49</v>
      </c>
      <c r="L167" s="294" t="s">
        <v>49</v>
      </c>
      <c r="M167" s="294" t="s">
        <v>49</v>
      </c>
      <c r="N167" s="294" t="s">
        <v>49</v>
      </c>
      <c r="O167" s="294" t="s">
        <v>49</v>
      </c>
      <c r="P167" s="294" t="s">
        <v>49</v>
      </c>
      <c r="Q167" s="294" t="s">
        <v>49</v>
      </c>
      <c r="R167" s="294" t="s">
        <v>49</v>
      </c>
      <c r="S167" s="294" t="s">
        <v>49</v>
      </c>
      <c r="T167" s="294" t="s">
        <v>49</v>
      </c>
      <c r="U167" s="294" t="s">
        <v>49</v>
      </c>
      <c r="V167" s="294" t="s">
        <v>49</v>
      </c>
      <c r="W167" s="294" t="s">
        <v>49</v>
      </c>
      <c r="X167" s="294" t="s">
        <v>49</v>
      </c>
      <c r="Y167" s="294" t="s">
        <v>49</v>
      </c>
      <c r="Z167" s="294" t="s">
        <v>49</v>
      </c>
      <c r="AA167" s="294" t="s">
        <v>49</v>
      </c>
      <c r="AB167" s="294" t="s">
        <v>49</v>
      </c>
      <c r="AC167" s="294" t="s">
        <v>49</v>
      </c>
      <c r="AD167" s="294" t="s">
        <v>49</v>
      </c>
      <c r="AE167" s="294" t="s">
        <v>49</v>
      </c>
      <c r="AF167" s="294" t="s">
        <v>49</v>
      </c>
      <c r="AG167" s="294" t="s">
        <v>49</v>
      </c>
      <c r="AH167" s="294" t="s">
        <v>49</v>
      </c>
      <c r="AI167" s="294" t="s">
        <v>49</v>
      </c>
      <c r="AJ167" s="294" t="s">
        <v>49</v>
      </c>
      <c r="AK167" s="294" t="s">
        <v>49</v>
      </c>
      <c r="AL167" s="295" t="s">
        <v>49</v>
      </c>
      <c r="AM167" s="45" t="s">
        <v>49</v>
      </c>
      <c r="AN167" s="35" t="s">
        <v>49</v>
      </c>
      <c r="AO167" s="35" t="s">
        <v>49</v>
      </c>
      <c r="AP167" s="35" t="s">
        <v>49</v>
      </c>
      <c r="AQ167" s="35" t="s">
        <v>49</v>
      </c>
      <c r="AR167" s="35" t="s">
        <v>49</v>
      </c>
      <c r="AS167" s="45" t="s">
        <v>49</v>
      </c>
      <c r="AT167" s="45" t="s">
        <v>49</v>
      </c>
      <c r="AU167" s="45" t="s">
        <v>49</v>
      </c>
      <c r="AV167" s="35" t="s">
        <v>49</v>
      </c>
      <c r="AW167" s="35" t="s">
        <v>49</v>
      </c>
      <c r="AX167" s="35" t="s">
        <v>49</v>
      </c>
      <c r="AY167" s="35" t="s">
        <v>49</v>
      </c>
      <c r="AZ167" s="35" t="s">
        <v>49</v>
      </c>
      <c r="BA167" s="35" t="s">
        <v>49</v>
      </c>
      <c r="BB167" s="35" t="s">
        <v>49</v>
      </c>
      <c r="BC167" s="35" t="s">
        <v>49</v>
      </c>
      <c r="BD167" s="35" t="s">
        <v>49</v>
      </c>
      <c r="BE167" s="35" t="s">
        <v>49</v>
      </c>
      <c r="BF167" s="35" t="s">
        <v>49</v>
      </c>
      <c r="BG167" s="35" t="s">
        <v>49</v>
      </c>
      <c r="BH167" s="35" t="s">
        <v>49</v>
      </c>
      <c r="BI167" s="45" t="s">
        <v>49</v>
      </c>
      <c r="BJ167" s="35" t="s">
        <v>49</v>
      </c>
      <c r="BK167" s="35" t="s">
        <v>49</v>
      </c>
      <c r="BL167" s="35" t="s">
        <v>49</v>
      </c>
      <c r="BM167" s="35" t="s">
        <v>49</v>
      </c>
      <c r="BN167" s="35" t="s">
        <v>49</v>
      </c>
      <c r="BO167" s="35" t="s">
        <v>49</v>
      </c>
      <c r="BP167" s="35" t="s">
        <v>49</v>
      </c>
      <c r="BQ167" s="35" t="s">
        <v>49</v>
      </c>
      <c r="BR167" s="35" t="s">
        <v>49</v>
      </c>
      <c r="BS167" s="35" t="s">
        <v>49</v>
      </c>
      <c r="BT167" s="35" t="s">
        <v>49</v>
      </c>
      <c r="BU167" s="35" t="s">
        <v>49</v>
      </c>
      <c r="BV167" s="35" t="s">
        <v>49</v>
      </c>
      <c r="BW167" s="35" t="s">
        <v>49</v>
      </c>
      <c r="BX167" s="35" t="s">
        <v>49</v>
      </c>
      <c r="BY167" s="35" t="s">
        <v>49</v>
      </c>
      <c r="BZ167" s="35" t="s">
        <v>49</v>
      </c>
      <c r="CA167" s="171">
        <v>9.3069614940446077E-2</v>
      </c>
      <c r="CB167" s="171">
        <v>9.2889761044237851E-2</v>
      </c>
      <c r="CC167" s="171">
        <v>9.3499572644348605E-2</v>
      </c>
      <c r="CD167" s="171">
        <v>9.5556292949241034E-2</v>
      </c>
      <c r="CE167" s="171">
        <v>9.8247925058175298E-2</v>
      </c>
      <c r="CF167" s="171">
        <v>0.1002593611810897</v>
      </c>
      <c r="CG167" s="171">
        <v>0.10014394400321482</v>
      </c>
      <c r="CH167" s="171">
        <v>0.10085312702633811</v>
      </c>
      <c r="CI167" s="171">
        <v>0.1027809058812334</v>
      </c>
      <c r="CJ167" s="171">
        <v>0.10424363463806349</v>
      </c>
      <c r="CK167" s="171">
        <v>0.10613401634328365</v>
      </c>
      <c r="CL167" s="171">
        <v>0.10839039527581332</v>
      </c>
      <c r="CM167" s="171">
        <v>0.10989508996897759</v>
      </c>
      <c r="CN167" s="171">
        <v>0.11079168639326831</v>
      </c>
      <c r="CO167" s="171">
        <v>0.10729849766825611</v>
      </c>
      <c r="CP167" s="171">
        <v>0.10910312112984644</v>
      </c>
      <c r="CQ167" s="171">
        <v>0.10491151128448478</v>
      </c>
      <c r="CR167" s="336">
        <v>0.10382837896164397</v>
      </c>
      <c r="CS167" s="336">
        <v>0.10955746827943665</v>
      </c>
      <c r="CT167" s="336">
        <v>0.10694021879661156</v>
      </c>
      <c r="CU167" s="336">
        <v>0.11055495545098175</v>
      </c>
      <c r="CV167" s="371">
        <v>0.10976388470552391</v>
      </c>
      <c r="CW167" s="376">
        <v>0.10618899667540077</v>
      </c>
      <c r="CX167" s="336">
        <v>0.10577764233285893</v>
      </c>
      <c r="CY167" s="336">
        <v>0.10655950834713579</v>
      </c>
      <c r="CZ167" s="386" t="s">
        <v>279</v>
      </c>
      <c r="DA167" s="385"/>
    </row>
    <row r="168" spans="1:105">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296"/>
      <c r="BI168" s="296"/>
      <c r="BJ168" s="296"/>
      <c r="BK168" s="296"/>
      <c r="BL168" s="296"/>
      <c r="BM168" s="296"/>
      <c r="BN168" s="296"/>
      <c r="BO168" s="296"/>
      <c r="BP168" s="296"/>
      <c r="BQ168" s="296"/>
      <c r="BR168" s="296"/>
      <c r="BS168" s="296"/>
      <c r="BT168" s="296"/>
      <c r="BU168" s="296"/>
      <c r="BV168" s="296"/>
      <c r="BW168" s="296"/>
      <c r="BX168" s="296"/>
      <c r="BY168" s="296"/>
      <c r="BZ168" s="296"/>
      <c r="CA168" s="296"/>
      <c r="CB168" s="296"/>
      <c r="CC168" s="296"/>
      <c r="CD168" s="296"/>
      <c r="CE168" s="296"/>
      <c r="CF168" s="296"/>
      <c r="CG168" s="296"/>
      <c r="CH168" s="296"/>
      <c r="CI168" s="296"/>
      <c r="CJ168" s="296"/>
      <c r="CK168" s="296"/>
      <c r="CL168" s="296"/>
      <c r="CM168" s="296"/>
      <c r="CN168" s="296"/>
      <c r="CO168" s="296"/>
      <c r="CP168" s="296"/>
      <c r="CQ168" s="296"/>
      <c r="CR168" s="233"/>
      <c r="CS168" s="233"/>
      <c r="CT168" s="233"/>
      <c r="CU168" s="233"/>
      <c r="CV168" s="233"/>
    </row>
    <row r="169" spans="1:105">
      <c r="A169" s="135" t="s">
        <v>127</v>
      </c>
      <c r="B169" s="249"/>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296"/>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257"/>
      <c r="CS169" s="257"/>
      <c r="CT169" s="257"/>
      <c r="CU169" s="257"/>
      <c r="CV169" s="257"/>
    </row>
    <row r="170" spans="1:105" ht="14.4">
      <c r="A170" s="297" t="s">
        <v>224</v>
      </c>
      <c r="B170" s="4"/>
      <c r="C170" s="4"/>
      <c r="D170" s="4"/>
      <c r="E170" s="4"/>
      <c r="F170" s="4"/>
      <c r="G170" s="4"/>
      <c r="H170" s="4"/>
      <c r="I170" s="4"/>
      <c r="J170" s="4"/>
      <c r="K170" s="4"/>
      <c r="L170" s="2"/>
      <c r="M170" s="4"/>
      <c r="N170" s="4"/>
      <c r="O170" s="4"/>
      <c r="P170" s="4"/>
      <c r="Q170" s="4"/>
      <c r="R170" s="4"/>
      <c r="S170" s="4"/>
      <c r="T170" s="4"/>
      <c r="U170" s="4"/>
      <c r="V170" s="4"/>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316"/>
      <c r="CU170" s="316"/>
      <c r="CV170" s="2"/>
    </row>
    <row r="171" spans="1:105" ht="14.4">
      <c r="A171" s="2" t="s">
        <v>212</v>
      </c>
      <c r="CR171" s="257"/>
      <c r="CS171" s="257"/>
      <c r="CT171" s="257"/>
      <c r="CU171" s="257"/>
      <c r="CV171" s="257"/>
    </row>
    <row r="172" spans="1:105" ht="67.2">
      <c r="A172" s="200" t="s">
        <v>284</v>
      </c>
      <c r="CR172" s="257"/>
      <c r="CS172" s="257"/>
      <c r="CT172" s="257"/>
      <c r="CU172" s="257"/>
      <c r="CV172" s="257"/>
    </row>
    <row r="173" spans="1:105" ht="54">
      <c r="A173" s="200" t="s">
        <v>219</v>
      </c>
      <c r="CR173" s="257"/>
      <c r="CS173" s="257"/>
      <c r="CT173" s="257"/>
      <c r="CU173" s="257"/>
      <c r="CV173" s="257"/>
    </row>
    <row r="174" spans="1:105" ht="40.799999999999997">
      <c r="A174" s="200" t="s">
        <v>239</v>
      </c>
      <c r="CR174" s="257"/>
      <c r="CS174" s="257"/>
      <c r="CT174" s="257"/>
      <c r="CU174" s="257"/>
      <c r="CV174" s="257"/>
    </row>
    <row r="175" spans="1:105" ht="40.799999999999997">
      <c r="A175" s="297" t="s">
        <v>281</v>
      </c>
      <c r="CR175" s="257"/>
      <c r="CS175" s="257"/>
      <c r="CT175" s="257"/>
      <c r="CU175" s="257"/>
      <c r="CV175" s="257"/>
    </row>
    <row r="176" spans="1:105" ht="27.6">
      <c r="A176" s="297" t="s">
        <v>285</v>
      </c>
      <c r="CR176" s="257"/>
      <c r="CS176" s="257"/>
      <c r="CT176" s="257"/>
      <c r="CU176" s="257"/>
      <c r="CV176" s="257"/>
    </row>
    <row r="177" spans="1:264" ht="14.4">
      <c r="A177" s="2" t="s">
        <v>240</v>
      </c>
      <c r="CR177" s="257"/>
      <c r="CS177" s="257"/>
      <c r="CT177" s="257"/>
      <c r="CU177" s="257"/>
      <c r="CV177" s="257"/>
    </row>
    <row r="178" spans="1:264" ht="28.8">
      <c r="A178" s="297" t="s">
        <v>266</v>
      </c>
      <c r="CR178" s="257"/>
      <c r="CS178" s="257"/>
      <c r="CT178" s="257"/>
      <c r="CU178" s="257"/>
      <c r="CV178" s="257"/>
    </row>
    <row r="179" spans="1:264" ht="40.5" customHeight="1">
      <c r="A179" s="297" t="s">
        <v>260</v>
      </c>
      <c r="CR179" s="257"/>
      <c r="CS179" s="257"/>
      <c r="CT179" s="257"/>
      <c r="CU179" s="257"/>
      <c r="CV179" s="257"/>
    </row>
    <row r="180" spans="1:264" ht="27.6">
      <c r="A180" s="297" t="s">
        <v>265</v>
      </c>
      <c r="CR180" s="257"/>
      <c r="CS180" s="257"/>
      <c r="CT180" s="257"/>
      <c r="CU180" s="257"/>
      <c r="CV180" s="257"/>
    </row>
    <row r="181" spans="1:264">
      <c r="A181" s="297"/>
      <c r="CR181" s="257"/>
      <c r="CS181" s="257"/>
      <c r="CT181" s="257"/>
      <c r="CU181" s="257"/>
      <c r="CV181" s="257"/>
    </row>
    <row r="182" spans="1:264">
      <c r="A182" s="297"/>
    </row>
    <row r="184" spans="1:264">
      <c r="A184" s="297"/>
    </row>
    <row r="185" spans="1:264" s="172" customFormat="1">
      <c r="A185" s="2"/>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c r="CS185"/>
      <c r="CT185"/>
      <c r="CU185"/>
      <c r="CV185"/>
      <c r="CW185"/>
      <c r="CX185"/>
      <c r="CY185"/>
      <c r="CZ185"/>
      <c r="DA185" s="382"/>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c r="IV185" s="2"/>
      <c r="IW185" s="2"/>
      <c r="IX185" s="2"/>
      <c r="IY185" s="2"/>
      <c r="IZ185" s="2"/>
      <c r="JA185" s="2"/>
      <c r="JB185" s="2"/>
      <c r="JC185" s="2"/>
      <c r="JD185" s="2"/>
    </row>
    <row r="1048576" spans="108:177">
      <c r="DD1048576" s="2"/>
      <c r="DE1048576" s="2"/>
      <c r="DF1048576" s="2"/>
      <c r="DG1048576" s="2"/>
      <c r="DH1048576" s="2"/>
      <c r="DI1048576" s="2"/>
      <c r="DJ1048576" s="2"/>
      <c r="DK1048576" s="2"/>
      <c r="DL1048576" s="2"/>
      <c r="DM1048576" s="2"/>
      <c r="DN1048576" s="2"/>
      <c r="DO1048576" s="2"/>
      <c r="DP1048576" s="2"/>
      <c r="DQ1048576" s="2"/>
      <c r="DR1048576" s="2"/>
      <c r="DS1048576" s="2"/>
      <c r="DT1048576" s="2"/>
      <c r="DU1048576" s="2"/>
      <c r="DV1048576" s="2"/>
      <c r="DW1048576" s="2"/>
      <c r="DX1048576" s="2"/>
      <c r="DY1048576" s="2"/>
      <c r="DZ1048576" s="2"/>
      <c r="EA1048576" s="2"/>
      <c r="EB1048576" s="2"/>
      <c r="EC1048576" s="2"/>
      <c r="ED1048576" s="2"/>
      <c r="EE1048576" s="2"/>
      <c r="EF1048576" s="2"/>
      <c r="EG1048576" s="2"/>
      <c r="EH1048576" s="2"/>
      <c r="EI1048576" s="2"/>
      <c r="EJ1048576" s="2"/>
      <c r="EK1048576" s="2"/>
      <c r="EL1048576" s="2"/>
      <c r="EM1048576" s="2"/>
      <c r="EN1048576" s="2"/>
      <c r="EO1048576" s="2"/>
      <c r="EP1048576" s="2"/>
      <c r="EQ1048576" s="2"/>
      <c r="ER1048576" s="2"/>
      <c r="ES1048576" s="2"/>
      <c r="ET1048576" s="2"/>
      <c r="EU1048576" s="2"/>
      <c r="EV1048576" s="2"/>
      <c r="EW1048576" s="2"/>
      <c r="EX1048576" s="2"/>
      <c r="EY1048576" s="2"/>
      <c r="EZ1048576" s="2"/>
      <c r="FA1048576" s="2"/>
      <c r="FB1048576" s="2"/>
      <c r="FC1048576" s="2"/>
      <c r="FD1048576" s="2"/>
      <c r="FE1048576" s="2"/>
      <c r="FF1048576" s="2"/>
      <c r="FG1048576" s="2"/>
      <c r="FH1048576" s="2"/>
      <c r="FI1048576" s="2"/>
      <c r="FJ1048576" s="2"/>
      <c r="FK1048576" s="2"/>
      <c r="FL1048576" s="2"/>
      <c r="FM1048576" s="2"/>
      <c r="FN1048576" s="2"/>
      <c r="FO1048576" s="2"/>
      <c r="FP1048576" s="2"/>
      <c r="FQ1048576" s="2"/>
      <c r="FR1048576" s="2"/>
      <c r="FS1048576" s="2"/>
      <c r="FT1048576" s="2"/>
      <c r="FU1048576" s="2"/>
    </row>
  </sheetData>
  <phoneticPr fontId="0" type="noConversion"/>
  <pageMargins left="0.70866141732283472" right="0.70866141732283472" top="0.74803149606299213" bottom="0.74803149606299213" header="0.31496062992125984" footer="0.31496062992125984"/>
  <pageSetup paperSize="8" scale="60" fitToHeight="0" orientation="landscape" r:id="rId1"/>
  <headerFooter>
    <oddFooter>&amp;R&amp;P (&amp;N)</oddFooter>
  </headerFooter>
  <rowBreaks count="2" manualBreakCount="2">
    <brk id="84" max="103" man="1"/>
    <brk id="143" max="10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D182"/>
  <sheetViews>
    <sheetView showGridLines="0" zoomScaleNormal="100" workbookViewId="0">
      <pane xSplit="1" ySplit="6" topLeftCell="Q88" activePane="bottomRight" state="frozen"/>
      <selection pane="topRight" activeCell="B1" sqref="B1"/>
      <selection pane="bottomLeft" activeCell="A7" sqref="A7"/>
      <selection pane="bottomRight" activeCell="Z101" sqref="V101:Z101"/>
    </sheetView>
  </sheetViews>
  <sheetFormatPr defaultColWidth="9.109375" defaultRowHeight="13.2" outlineLevelCol="1"/>
  <cols>
    <col min="1" max="1" width="48.5546875" style="2" customWidth="1"/>
    <col min="2" max="17" width="12.33203125" style="1" hidden="1" customWidth="1" outlineLevel="1"/>
    <col min="18" max="18" width="12.33203125" style="1" bestFit="1" customWidth="1" collapsed="1"/>
    <col min="19" max="19" width="12.33203125" style="1" bestFit="1" customWidth="1"/>
    <col min="20" max="20" width="11.5546875" style="1" customWidth="1"/>
    <col min="21" max="21" width="11.88671875" style="1" customWidth="1"/>
    <col min="22" max="22" width="12.6640625" style="1" bestFit="1" customWidth="1"/>
    <col min="23" max="24" width="12.6640625" style="1" customWidth="1"/>
    <col min="25" max="25" width="13" style="1" customWidth="1"/>
    <col min="26" max="26" width="13.5546875" style="1" customWidth="1"/>
    <col min="27" max="28" width="11" style="2" bestFit="1" customWidth="1"/>
    <col min="29" max="16384" width="9.109375" style="2"/>
  </cols>
  <sheetData>
    <row r="1" spans="1:29" ht="17.25" customHeight="1">
      <c r="A1" s="136" t="s">
        <v>275</v>
      </c>
      <c r="L1" s="197"/>
      <c r="M1" s="197"/>
      <c r="N1" s="197"/>
    </row>
    <row r="2" spans="1:29" ht="20.399999999999999">
      <c r="A2" s="3" t="s">
        <v>98</v>
      </c>
      <c r="B2" s="113"/>
      <c r="L2" s="197"/>
      <c r="M2" s="197"/>
      <c r="N2" s="197"/>
    </row>
    <row r="3" spans="1:29" ht="16.5" customHeight="1">
      <c r="A3" s="123" t="s">
        <v>25</v>
      </c>
      <c r="B3" s="137" t="s">
        <v>37</v>
      </c>
      <c r="C3" s="126"/>
      <c r="D3" s="126"/>
      <c r="E3" s="126"/>
      <c r="F3" s="126"/>
      <c r="G3" s="126"/>
      <c r="H3" s="126"/>
      <c r="I3" s="126"/>
      <c r="J3" s="126"/>
      <c r="K3" s="126"/>
      <c r="L3" s="126"/>
      <c r="M3" s="126"/>
      <c r="N3" s="126"/>
      <c r="O3" s="126"/>
      <c r="P3" s="126"/>
      <c r="Q3" s="126"/>
      <c r="R3" s="126"/>
      <c r="S3" s="126"/>
      <c r="T3" s="126"/>
      <c r="U3" s="126"/>
      <c r="V3" s="126"/>
      <c r="W3" s="126"/>
      <c r="X3" s="126"/>
      <c r="Y3" s="126"/>
      <c r="Z3" s="126"/>
      <c r="AA3" s="127"/>
    </row>
    <row r="4" spans="1:29">
      <c r="A4" s="128" t="s">
        <v>276</v>
      </c>
      <c r="B4" s="138"/>
      <c r="C4" s="129"/>
      <c r="D4" s="129"/>
      <c r="E4" s="129"/>
      <c r="F4" s="129"/>
      <c r="G4" s="129"/>
      <c r="H4" s="129"/>
      <c r="I4" s="129"/>
      <c r="J4" s="129"/>
      <c r="K4" s="129"/>
      <c r="L4" s="129"/>
      <c r="M4" s="129"/>
      <c r="N4" s="129"/>
      <c r="O4" s="129"/>
      <c r="P4" s="129"/>
      <c r="Q4" s="129"/>
      <c r="R4" s="129"/>
      <c r="S4" s="129"/>
      <c r="T4" s="129"/>
      <c r="U4" s="129"/>
      <c r="V4" s="129"/>
      <c r="W4" s="129"/>
      <c r="X4" s="129"/>
      <c r="Y4" s="129"/>
      <c r="Z4" s="129"/>
      <c r="AA4" s="139" t="s">
        <v>36</v>
      </c>
    </row>
    <row r="5" spans="1:29">
      <c r="A5" s="130"/>
      <c r="B5" s="140">
        <v>2001</v>
      </c>
      <c r="C5" s="132">
        <v>2002</v>
      </c>
      <c r="D5" s="132">
        <v>2003</v>
      </c>
      <c r="E5" s="132">
        <v>2004</v>
      </c>
      <c r="F5" s="132">
        <v>2005</v>
      </c>
      <c r="G5" s="132">
        <v>2006</v>
      </c>
      <c r="H5" s="132">
        <v>2007</v>
      </c>
      <c r="I5" s="132">
        <v>2008</v>
      </c>
      <c r="J5" s="132">
        <v>2009</v>
      </c>
      <c r="K5" s="132">
        <v>2010</v>
      </c>
      <c r="L5" s="132">
        <v>2011</v>
      </c>
      <c r="M5" s="132">
        <v>2012</v>
      </c>
      <c r="N5" s="132">
        <v>2013</v>
      </c>
      <c r="O5" s="132">
        <v>2014</v>
      </c>
      <c r="P5" s="132">
        <v>2015</v>
      </c>
      <c r="Q5" s="132">
        <v>2016</v>
      </c>
      <c r="R5" s="132">
        <v>2017</v>
      </c>
      <c r="S5" s="132">
        <v>2018</v>
      </c>
      <c r="T5" s="132">
        <v>2019</v>
      </c>
      <c r="U5" s="132">
        <v>2020</v>
      </c>
      <c r="V5" s="132">
        <v>2021</v>
      </c>
      <c r="W5" s="132">
        <v>2022</v>
      </c>
      <c r="X5" s="132">
        <v>2023</v>
      </c>
      <c r="Y5" s="132">
        <v>2024</v>
      </c>
      <c r="Z5" s="132">
        <v>2025</v>
      </c>
      <c r="AA5" s="192" t="s">
        <v>273</v>
      </c>
    </row>
    <row r="6" spans="1:29">
      <c r="A6" s="6"/>
      <c r="B6" s="11"/>
      <c r="C6" s="9"/>
      <c r="D6" s="9"/>
      <c r="E6" s="9"/>
      <c r="F6" s="9"/>
      <c r="G6" s="9"/>
      <c r="H6" s="9"/>
      <c r="I6" s="9"/>
      <c r="J6" s="9"/>
      <c r="K6" s="9"/>
      <c r="L6" s="9"/>
      <c r="M6" s="9"/>
      <c r="N6" s="9"/>
      <c r="O6" s="9"/>
      <c r="P6" s="10"/>
      <c r="Q6" s="10"/>
      <c r="R6" s="10"/>
      <c r="S6" s="10"/>
      <c r="T6" s="10"/>
      <c r="U6" s="10"/>
      <c r="V6" s="10"/>
      <c r="W6" s="10"/>
      <c r="X6" s="10"/>
      <c r="Y6" s="10"/>
      <c r="Z6" s="10"/>
      <c r="AA6" s="341"/>
    </row>
    <row r="7" spans="1:29" s="185" customFormat="1">
      <c r="A7" s="133" t="s">
        <v>83</v>
      </c>
      <c r="B7" s="8"/>
      <c r="C7" s="12"/>
      <c r="D7" s="12"/>
      <c r="E7" s="12"/>
      <c r="F7" s="12"/>
      <c r="G7" s="12"/>
      <c r="H7" s="12"/>
      <c r="I7" s="12"/>
      <c r="J7" s="12"/>
      <c r="K7" s="12"/>
      <c r="L7" s="12"/>
      <c r="M7" s="12"/>
      <c r="N7" s="12"/>
      <c r="O7" s="12"/>
      <c r="P7" s="13"/>
      <c r="Q7" s="13"/>
      <c r="R7" s="13"/>
      <c r="S7" s="13"/>
      <c r="T7" s="13"/>
      <c r="U7" s="13"/>
      <c r="V7" s="13"/>
      <c r="W7" s="13"/>
      <c r="X7" s="13"/>
      <c r="Y7" s="13"/>
      <c r="Z7" s="13"/>
      <c r="AA7" s="342"/>
    </row>
    <row r="8" spans="1:29">
      <c r="A8" s="320"/>
      <c r="B8" s="321"/>
      <c r="C8" s="225"/>
      <c r="D8" s="225"/>
      <c r="E8" s="225"/>
      <c r="F8" s="225"/>
      <c r="G8" s="225"/>
      <c r="H8" s="225"/>
      <c r="I8" s="225"/>
      <c r="J8" s="225"/>
      <c r="K8" s="225"/>
      <c r="L8" s="225"/>
      <c r="M8" s="322"/>
      <c r="N8" s="323"/>
      <c r="O8" s="323"/>
      <c r="P8" s="323"/>
      <c r="Q8" s="323"/>
      <c r="R8" s="323"/>
      <c r="S8" s="323"/>
      <c r="T8" s="323"/>
      <c r="U8" s="323"/>
      <c r="V8" s="323"/>
      <c r="W8" s="323"/>
      <c r="X8" s="323"/>
      <c r="Y8" s="323"/>
      <c r="Z8" s="323"/>
      <c r="AA8" s="298"/>
      <c r="AC8" s="205"/>
    </row>
    <row r="9" spans="1:29">
      <c r="A9" s="325" t="s">
        <v>215</v>
      </c>
      <c r="B9" s="175"/>
      <c r="C9" s="175"/>
      <c r="D9" s="175"/>
      <c r="E9" s="175"/>
      <c r="F9" s="175"/>
      <c r="G9" s="175"/>
      <c r="H9" s="175"/>
      <c r="I9" s="175"/>
      <c r="J9" s="175"/>
      <c r="K9" s="175"/>
      <c r="L9" s="175"/>
      <c r="M9" s="175"/>
      <c r="N9" s="175"/>
      <c r="O9" s="175"/>
      <c r="P9" s="175"/>
      <c r="Q9" s="175"/>
      <c r="R9" s="175"/>
      <c r="S9" s="175"/>
      <c r="T9" s="175"/>
      <c r="U9" s="175"/>
      <c r="V9" s="175"/>
      <c r="W9" s="175"/>
      <c r="X9" s="175"/>
      <c r="Y9" s="338"/>
      <c r="Z9" s="338"/>
      <c r="AA9" s="343"/>
    </row>
    <row r="10" spans="1:29">
      <c r="A10" s="18" t="s">
        <v>26</v>
      </c>
      <c r="B10" s="22">
        <f>SUM('Quarterly Data 2001-Q2 2026'!C10:F10)</f>
        <v>62</v>
      </c>
      <c r="C10" s="19">
        <f>SUM('Quarterly Data 2001-Q2 2026'!G10:J10)</f>
        <v>79.800000000000011</v>
      </c>
      <c r="D10" s="19">
        <f>SUM('Quarterly Data 2001-Q2 2026'!K10:N10)</f>
        <v>101</v>
      </c>
      <c r="E10" s="19">
        <f>SUM('Quarterly Data 2001-Q2 2026'!O10:R10)</f>
        <v>140.9</v>
      </c>
      <c r="F10" s="19">
        <f>SUM('Quarterly Data 2001-Q2 2026'!S10:V10)</f>
        <v>177.7</v>
      </c>
      <c r="G10" s="19">
        <f>SUM('Quarterly Data 2001-Q2 2026'!W10:Z10)</f>
        <v>279.5</v>
      </c>
      <c r="H10" s="19">
        <f>SUM('Quarterly Data 2001-Q2 2026'!AA10:AD10)</f>
        <v>303.85200000000003</v>
      </c>
      <c r="I10" s="19">
        <f>SUM('Quarterly Data 2001-Q2 2026'!AE10:AH10)</f>
        <v>276</v>
      </c>
      <c r="J10" s="19">
        <f>SUM('Quarterly Data 2001-Q2 2026'!AI10:AL10)</f>
        <v>342.68900000000002</v>
      </c>
      <c r="K10" s="19">
        <f>SUM('Quarterly Data 2001-Q2 2026'!AM10:AP10)</f>
        <v>372.1</v>
      </c>
      <c r="L10" s="19">
        <v>351.7</v>
      </c>
      <c r="M10" s="19">
        <f>SUM('Quarterly Data 2001-Q2 2026'!AU10:AX10)</f>
        <v>258</v>
      </c>
      <c r="N10" s="19">
        <f>SUM('Quarterly Data 2001-Q2 2026'!AY10:BB10)</f>
        <v>290</v>
      </c>
      <c r="O10" s="19">
        <f>SUM('Quarterly Data 2001-Q2 2026'!BC10:BF10)</f>
        <v>332.5</v>
      </c>
      <c r="P10" s="19">
        <v>550.20000000000005</v>
      </c>
      <c r="Q10" s="19">
        <v>542.79999999999995</v>
      </c>
      <c r="R10" s="19">
        <v>528.1</v>
      </c>
      <c r="S10" s="20">
        <v>520.35195819</v>
      </c>
      <c r="T10" s="20">
        <v>556.20324171999835</v>
      </c>
      <c r="U10" s="19">
        <v>1271.6291928199964</v>
      </c>
      <c r="V10" s="20">
        <v>1689.9334721300011</v>
      </c>
      <c r="W10" s="19">
        <v>1111.4189661800012</v>
      </c>
      <c r="X10" s="19">
        <v>861.68844438000008</v>
      </c>
      <c r="Y10" s="20">
        <f>SUM('Quarterly Data 2001-Q2 2026'!CQ10:CT10)</f>
        <v>1066.2336046800053</v>
      </c>
      <c r="Z10" s="20">
        <f>SUM('Quarterly Data 2001-Q2 2026'!CU10:CX10)</f>
        <v>1402.4947723000007</v>
      </c>
      <c r="AA10" s="344">
        <f>+((Z10/U10)^(1/5))-1</f>
        <v>1.9783902677321885E-2</v>
      </c>
    </row>
    <row r="11" spans="1:29">
      <c r="A11" s="23" t="s">
        <v>29</v>
      </c>
      <c r="B11" s="26">
        <f>SUM('Quarterly Data 2001-Q2 2026'!C11:F11)</f>
        <v>-10.199999999999999</v>
      </c>
      <c r="C11" s="24">
        <f>SUM('Quarterly Data 2001-Q2 2026'!G11:J11)</f>
        <v>-10</v>
      </c>
      <c r="D11" s="24">
        <f>SUM('Quarterly Data 2001-Q2 2026'!K11:N11)</f>
        <v>-12</v>
      </c>
      <c r="E11" s="24">
        <f>SUM('Quarterly Data 2001-Q2 2026'!O11:R11)</f>
        <v>-17.8</v>
      </c>
      <c r="F11" s="24">
        <f>SUM('Quarterly Data 2001-Q2 2026'!S11:V11)</f>
        <v>-23.5</v>
      </c>
      <c r="G11" s="24">
        <f>SUM('Quarterly Data 2001-Q2 2026'!W11:Z11)</f>
        <v>-39.800000000000004</v>
      </c>
      <c r="H11" s="19">
        <f>SUM('Quarterly Data 2001-Q2 2026'!AA11:AD11)</f>
        <v>-48.237000000000002</v>
      </c>
      <c r="I11" s="19">
        <f>SUM('Quarterly Data 2001-Q2 2026'!AE11:AH11)</f>
        <v>-46.67</v>
      </c>
      <c r="J11" s="19">
        <f>SUM('Quarterly Data 2001-Q2 2026'!AI11:AL11)</f>
        <v>-42.819999999999993</v>
      </c>
      <c r="K11" s="19">
        <f>SUM('Quarterly Data 2001-Q2 2026'!AM11:AP11)</f>
        <v>-43.2</v>
      </c>
      <c r="L11" s="19">
        <v>-46.6</v>
      </c>
      <c r="M11" s="19">
        <f>SUM('Quarterly Data 2001-Q2 2026'!AU11:AX11)</f>
        <v>-42</v>
      </c>
      <c r="N11" s="19">
        <f>SUM('Quarterly Data 2001-Q2 2026'!AY11:BB11)</f>
        <v>-45</v>
      </c>
      <c r="O11" s="19">
        <f>SUM('Quarterly Data 2001-Q2 2026'!BC11:BF11)</f>
        <v>-46.8</v>
      </c>
      <c r="P11" s="19">
        <v>-70.8</v>
      </c>
      <c r="Q11" s="19">
        <v>-73.400000000000006</v>
      </c>
      <c r="R11" s="19">
        <v>-78.7</v>
      </c>
      <c r="S11" s="20">
        <v>-85.099727200000004</v>
      </c>
      <c r="T11" s="20">
        <v>-90.325135259999996</v>
      </c>
      <c r="U11" s="19">
        <v>-169.58560554999977</v>
      </c>
      <c r="V11" s="20">
        <v>-233.95475655999996</v>
      </c>
      <c r="W11" s="19">
        <v>-155.52885256000008</v>
      </c>
      <c r="X11" s="19">
        <v>-137.7012235</v>
      </c>
      <c r="Y11" s="20">
        <f>SUM('Quarterly Data 2001-Q2 2026'!CQ11:CT11)</f>
        <v>-154.76871716000002</v>
      </c>
      <c r="Z11" s="20">
        <f>SUM('Quarterly Data 2001-Q2 2026'!CU11:CX11)</f>
        <v>-201.85937155000002</v>
      </c>
      <c r="AA11" s="344">
        <f>+((Z11/U11)^(1/5))-1</f>
        <v>3.5456803656290781E-2</v>
      </c>
    </row>
    <row r="12" spans="1:29" s="185" customFormat="1">
      <c r="A12" s="27" t="s">
        <v>30</v>
      </c>
      <c r="B12" s="30">
        <f t="shared" ref="B12:P12" si="0">SUM(B10:B11)</f>
        <v>51.8</v>
      </c>
      <c r="C12" s="28">
        <f t="shared" si="0"/>
        <v>69.800000000000011</v>
      </c>
      <c r="D12" s="28">
        <f t="shared" si="0"/>
        <v>89</v>
      </c>
      <c r="E12" s="28">
        <f t="shared" si="0"/>
        <v>123.10000000000001</v>
      </c>
      <c r="F12" s="28">
        <f t="shared" si="0"/>
        <v>154.19999999999999</v>
      </c>
      <c r="G12" s="28">
        <f t="shared" si="0"/>
        <v>239.7</v>
      </c>
      <c r="H12" s="28">
        <f t="shared" si="0"/>
        <v>255.61500000000004</v>
      </c>
      <c r="I12" s="28">
        <f t="shared" si="0"/>
        <v>229.32999999999998</v>
      </c>
      <c r="J12" s="28">
        <f t="shared" si="0"/>
        <v>299.86900000000003</v>
      </c>
      <c r="K12" s="28">
        <f t="shared" si="0"/>
        <v>328.90000000000003</v>
      </c>
      <c r="L12" s="28">
        <f t="shared" si="0"/>
        <v>305.09999999999997</v>
      </c>
      <c r="M12" s="28">
        <f t="shared" si="0"/>
        <v>216</v>
      </c>
      <c r="N12" s="28">
        <f t="shared" si="0"/>
        <v>245</v>
      </c>
      <c r="O12" s="28">
        <f t="shared" si="0"/>
        <v>285.7</v>
      </c>
      <c r="P12" s="28">
        <f t="shared" si="0"/>
        <v>479.40000000000003</v>
      </c>
      <c r="Q12" s="28">
        <f t="shared" ref="Q12:W12" si="1">SUM(Q10:Q11)</f>
        <v>469.4</v>
      </c>
      <c r="R12" s="28">
        <f t="shared" si="1"/>
        <v>449.40000000000003</v>
      </c>
      <c r="S12" s="28">
        <f t="shared" si="1"/>
        <v>435.25223098999999</v>
      </c>
      <c r="T12" s="28">
        <f t="shared" si="1"/>
        <v>465.87810645999832</v>
      </c>
      <c r="U12" s="28">
        <f t="shared" si="1"/>
        <v>1102.0435872699966</v>
      </c>
      <c r="V12" s="28">
        <f t="shared" si="1"/>
        <v>1455.978715570001</v>
      </c>
      <c r="W12" s="28">
        <f t="shared" si="1"/>
        <v>955.8901136200011</v>
      </c>
      <c r="X12" s="28">
        <f>SUM(X10:X11)</f>
        <v>723.98722088000011</v>
      </c>
      <c r="Y12" s="28">
        <f>SUM(Y10:Y11)</f>
        <v>911.46488752000528</v>
      </c>
      <c r="Z12" s="28">
        <f>SUM(Z10:Z11)</f>
        <v>1200.6354007500006</v>
      </c>
      <c r="AA12" s="345">
        <f>+((Z12/U12)^(1/5))-1</f>
        <v>1.728461047729124E-2</v>
      </c>
      <c r="AB12" s="301"/>
    </row>
    <row r="13" spans="1:29">
      <c r="A13" s="27" t="s">
        <v>214</v>
      </c>
      <c r="B13" s="26" t="s">
        <v>34</v>
      </c>
      <c r="C13" s="24" t="s">
        <v>34</v>
      </c>
      <c r="D13" s="24" t="s">
        <v>34</v>
      </c>
      <c r="E13" s="24" t="s">
        <v>34</v>
      </c>
      <c r="F13" s="24" t="s">
        <v>34</v>
      </c>
      <c r="G13" s="24" t="s">
        <v>34</v>
      </c>
      <c r="H13" s="19" t="s">
        <v>34</v>
      </c>
      <c r="I13" s="19" t="s">
        <v>34</v>
      </c>
      <c r="J13" s="19" t="s">
        <v>34</v>
      </c>
      <c r="K13" s="19" t="s">
        <v>34</v>
      </c>
      <c r="L13" s="19" t="s">
        <v>34</v>
      </c>
      <c r="M13" s="19" t="s">
        <v>34</v>
      </c>
      <c r="N13" s="19" t="s">
        <v>34</v>
      </c>
      <c r="O13" s="19" t="s">
        <v>34</v>
      </c>
      <c r="P13" s="19" t="s">
        <v>34</v>
      </c>
      <c r="Q13" s="31">
        <f>SUM('Quarterly Data 2001-Q2 2026'!BK13:BN13)</f>
        <v>80.58</v>
      </c>
      <c r="R13" s="31">
        <f>SUM('Quarterly Data 2001-Q2 2026'!BO13:BR13)</f>
        <v>99.759999999999991</v>
      </c>
      <c r="S13" s="31">
        <f>SUM('Quarterly Data 2001-Q2 2026'!BS13:BV13)</f>
        <v>126.67410183000001</v>
      </c>
      <c r="T13" s="31">
        <f>SUM('Quarterly Data 2001-Q2 2026'!BW13:BZ13)</f>
        <v>124.63517392999999</v>
      </c>
      <c r="U13" s="31">
        <f>SUM('Quarterly Data 2001-Q2 2026'!CA13:CD13)</f>
        <v>355.19385961</v>
      </c>
      <c r="V13" s="31">
        <f>SUM('Quarterly Data 2001-Q2 2026'!CE13:CH13)</f>
        <v>625.47631568999986</v>
      </c>
      <c r="W13" s="31">
        <f>SUM('Quarterly Data 2001-Q2 2026'!CI13:CL13)</f>
        <v>364.32355867000484</v>
      </c>
      <c r="X13" s="31">
        <f>SUM('Quarterly Data 2001-Q2 2026'!CM13:CP13)</f>
        <v>287.29048674138295</v>
      </c>
      <c r="Y13" s="31">
        <f>SUM('Quarterly Data 2001-Q2 2026'!CQ13:CT13)</f>
        <v>453.69372601249984</v>
      </c>
      <c r="Z13" s="377">
        <f>SUM('Quarterly Data 2001-Q2 2026'!CU13:CX13)</f>
        <v>661.41406862000076</v>
      </c>
      <c r="AA13" s="345">
        <f>+((Z13/U13)^(1/5))-1</f>
        <v>0.13240452421417515</v>
      </c>
      <c r="AB13" s="301"/>
    </row>
    <row r="14" spans="1:29" s="186" customFormat="1">
      <c r="A14" s="173" t="s">
        <v>216</v>
      </c>
      <c r="B14" s="156">
        <f>SUM(B12:B13)</f>
        <v>51.8</v>
      </c>
      <c r="C14" s="156">
        <f>SUM(C12:C13)</f>
        <v>69.800000000000011</v>
      </c>
      <c r="D14" s="156">
        <f>SUM(D12:D13)</f>
        <v>89</v>
      </c>
      <c r="E14" s="156">
        <f t="shared" ref="E14:U14" si="2">SUM(E12:E13)</f>
        <v>123.10000000000001</v>
      </c>
      <c r="F14" s="156">
        <f t="shared" si="2"/>
        <v>154.19999999999999</v>
      </c>
      <c r="G14" s="156">
        <f t="shared" si="2"/>
        <v>239.7</v>
      </c>
      <c r="H14" s="156">
        <f t="shared" si="2"/>
        <v>255.61500000000004</v>
      </c>
      <c r="I14" s="156">
        <f t="shared" si="2"/>
        <v>229.32999999999998</v>
      </c>
      <c r="J14" s="156">
        <f t="shared" si="2"/>
        <v>299.86900000000003</v>
      </c>
      <c r="K14" s="156">
        <f t="shared" si="2"/>
        <v>328.90000000000003</v>
      </c>
      <c r="L14" s="156">
        <f t="shared" si="2"/>
        <v>305.09999999999997</v>
      </c>
      <c r="M14" s="156">
        <f t="shared" si="2"/>
        <v>216</v>
      </c>
      <c r="N14" s="156">
        <f t="shared" si="2"/>
        <v>245</v>
      </c>
      <c r="O14" s="156">
        <f t="shared" si="2"/>
        <v>285.7</v>
      </c>
      <c r="P14" s="156">
        <f>SUM(P12:P13)</f>
        <v>479.40000000000003</v>
      </c>
      <c r="Q14" s="156">
        <f t="shared" si="2"/>
        <v>549.98</v>
      </c>
      <c r="R14" s="156">
        <f t="shared" si="2"/>
        <v>549.16000000000008</v>
      </c>
      <c r="S14" s="198">
        <f t="shared" si="2"/>
        <v>561.92633281999997</v>
      </c>
      <c r="T14" s="156">
        <f t="shared" si="2"/>
        <v>590.51328038999827</v>
      </c>
      <c r="U14" s="156">
        <f t="shared" si="2"/>
        <v>1457.2374468799967</v>
      </c>
      <c r="V14" s="156">
        <f>SUM(V12:V13)</f>
        <v>2081.4550312600009</v>
      </c>
      <c r="W14" s="156">
        <f>SUM(W12:W13)</f>
        <v>1320.2136722900059</v>
      </c>
      <c r="X14" s="156">
        <f>SUM(X12:X13)</f>
        <v>1011.2777076213831</v>
      </c>
      <c r="Y14" s="156">
        <f>SUM(Y12:Y13)</f>
        <v>1365.1586135325051</v>
      </c>
      <c r="Z14" s="156">
        <f>SUM(Z12:Z13)</f>
        <v>1862.0494693700014</v>
      </c>
      <c r="AA14" s="346">
        <f>+((Z14/U14)^(1/5))-1</f>
        <v>5.0248762255798551E-2</v>
      </c>
    </row>
    <row r="15" spans="1:29">
      <c r="A15" s="6"/>
      <c r="B15" s="41"/>
      <c r="C15" s="14"/>
      <c r="D15" s="14"/>
      <c r="E15" s="14"/>
      <c r="F15" s="14"/>
      <c r="G15" s="14"/>
      <c r="H15" s="14"/>
      <c r="I15" s="14"/>
      <c r="J15" s="14"/>
      <c r="K15" s="14"/>
      <c r="L15" s="14"/>
      <c r="M15" s="145"/>
      <c r="N15" s="148"/>
      <c r="O15" s="148"/>
      <c r="P15" s="148"/>
      <c r="Q15" s="148"/>
      <c r="R15" s="148"/>
      <c r="S15" s="148"/>
      <c r="T15" s="148"/>
      <c r="U15" s="148"/>
      <c r="V15" s="148"/>
      <c r="W15" s="148"/>
      <c r="X15" s="148"/>
      <c r="Y15" s="148"/>
      <c r="Z15" s="148"/>
      <c r="AA15" s="42"/>
      <c r="AC15" s="205"/>
    </row>
    <row r="16" spans="1:29">
      <c r="A16" s="134" t="s">
        <v>186</v>
      </c>
      <c r="B16" s="172"/>
      <c r="C16" s="14"/>
      <c r="D16" s="14"/>
      <c r="E16" s="14"/>
      <c r="F16" s="14"/>
      <c r="G16" s="14"/>
      <c r="H16" s="14"/>
      <c r="I16" s="14"/>
      <c r="J16" s="14"/>
      <c r="K16" s="14"/>
      <c r="L16" s="14"/>
      <c r="M16" s="14"/>
      <c r="N16" s="14"/>
      <c r="O16" s="14"/>
      <c r="P16" s="14"/>
      <c r="Q16" s="14"/>
      <c r="R16" s="14"/>
      <c r="S16" s="14"/>
      <c r="T16" s="14"/>
      <c r="U16" s="14"/>
      <c r="V16" s="14"/>
      <c r="W16" s="14"/>
      <c r="X16" s="14"/>
      <c r="Y16" s="15"/>
      <c r="Z16" s="15"/>
      <c r="AA16" s="17"/>
    </row>
    <row r="17" spans="1:30" s="185" customFormat="1">
      <c r="A17" s="27" t="s">
        <v>187</v>
      </c>
      <c r="B17" s="30">
        <f>SUM('Quarterly Data 2001-Q2 2026'!C17:F17)</f>
        <v>0.8</v>
      </c>
      <c r="C17" s="28">
        <f>SUM('Quarterly Data 2001-Q2 2026'!G17:J17)</f>
        <v>2</v>
      </c>
      <c r="D17" s="28">
        <f>SUM('Quarterly Data 2001-Q2 2026'!K17:N17)</f>
        <v>1.9</v>
      </c>
      <c r="E17" s="28">
        <f>SUM('Quarterly Data 2001-Q2 2026'!O17:R17)</f>
        <v>7.3</v>
      </c>
      <c r="F17" s="28">
        <f>SUM('Quarterly Data 2001-Q2 2026'!S17:V17)</f>
        <v>33.099999999999994</v>
      </c>
      <c r="G17" s="28">
        <f>SUM('Quarterly Data 2001-Q2 2026'!W17:Z17)</f>
        <v>44.7</v>
      </c>
      <c r="H17" s="28">
        <f>SUM('Quarterly Data 2001-Q2 2026'!AA17:AD17)</f>
        <v>68.655000000000001</v>
      </c>
      <c r="I17" s="28">
        <f>SUM('Quarterly Data 2001-Q2 2026'!AE17:AH17)</f>
        <v>41.2</v>
      </c>
      <c r="J17" s="28">
        <f>SUM('Quarterly Data 2001-Q2 2026'!AI17:AL17)</f>
        <v>48.143000000000001</v>
      </c>
      <c r="K17" s="28">
        <f>SUM('Quarterly Data 2001-Q2 2026'!AM17:AP17)</f>
        <v>81</v>
      </c>
      <c r="L17" s="28">
        <v>70.400000000000006</v>
      </c>
      <c r="M17" s="28">
        <v>64</v>
      </c>
      <c r="N17" s="28">
        <f>SUM('Quarterly Data 2001-Q2 2026'!AY17:BB17)-1</f>
        <v>82</v>
      </c>
      <c r="O17" s="28">
        <f>SUM('Quarterly Data 2001-Q2 2026'!BC17:BF17)</f>
        <v>113.7</v>
      </c>
      <c r="P17" s="28">
        <v>159.69999999999999</v>
      </c>
      <c r="Q17" s="28">
        <v>167.5</v>
      </c>
      <c r="R17" s="28">
        <v>239.65</v>
      </c>
      <c r="S17" s="28">
        <v>300.91760233000002</v>
      </c>
      <c r="T17" s="28">
        <v>331.96305080999986</v>
      </c>
      <c r="U17" s="28">
        <v>417.97628681999998</v>
      </c>
      <c r="V17" s="28">
        <v>660.61257683999997</v>
      </c>
      <c r="W17" s="28">
        <v>577.12810379000041</v>
      </c>
      <c r="X17" s="28">
        <v>594.16838835999931</v>
      </c>
      <c r="Y17" s="232">
        <f>SUM('Quarterly Data 2001-Q2 2026'!CQ17:CT17)</f>
        <v>750.08679029000007</v>
      </c>
      <c r="Z17" s="232">
        <v>817.58331554999893</v>
      </c>
      <c r="AA17" s="347">
        <f>+((Z17/U17)^(1/5))-1</f>
        <v>0.14360507861864891</v>
      </c>
      <c r="AB17" s="301"/>
    </row>
    <row r="18" spans="1:30">
      <c r="A18" s="23" t="s">
        <v>189</v>
      </c>
      <c r="B18" s="26">
        <f>SUM('Quarterly Data 2001-Q2 2026'!C18:F18)</f>
        <v>45</v>
      </c>
      <c r="C18" s="24">
        <f>SUM('Quarterly Data 2001-Q2 2026'!G18:J18)</f>
        <v>55.7</v>
      </c>
      <c r="D18" s="24">
        <f>SUM('Quarterly Data 2001-Q2 2026'!K18:N18)</f>
        <v>54.2</v>
      </c>
      <c r="E18" s="24">
        <f>SUM('Quarterly Data 2001-Q2 2026'!O18:R18)</f>
        <v>68.599999999999994</v>
      </c>
      <c r="F18" s="24">
        <f>SUM('Quarterly Data 2001-Q2 2026'!S18:V18)</f>
        <v>93</v>
      </c>
      <c r="G18" s="24">
        <f>SUM('Quarterly Data 2001-Q2 2026'!W18:Z18)</f>
        <v>180.7</v>
      </c>
      <c r="H18" s="19">
        <f>SUM('Quarterly Data 2001-Q2 2026'!AA18:AD18)</f>
        <v>302.10000000000002</v>
      </c>
      <c r="I18" s="19">
        <f>SUM('Quarterly Data 2001-Q2 2026'!AE18:AH18)</f>
        <v>394.2</v>
      </c>
      <c r="J18" s="19">
        <f>SUM('Quarterly Data 2001-Q2 2026'!AI18:AL18)</f>
        <v>136.9</v>
      </c>
      <c r="K18" s="19">
        <f>SUM('Quarterly Data 2001-Q2 2026'!AM18:AP18)+1</f>
        <v>174</v>
      </c>
      <c r="L18" s="19">
        <f>SUM('Quarterly Data 2001-Q2 2026'!AQ18:AT18)</f>
        <v>335.70056799999998</v>
      </c>
      <c r="M18" s="19">
        <f>SUM('Quarterly Data 2001-Q2 2026'!AU18:AX18)</f>
        <v>293.68857800000001</v>
      </c>
      <c r="N18" s="19">
        <f>SUM('Quarterly Data 2001-Q2 2026'!AY18:BB18)</f>
        <v>233.12047100000001</v>
      </c>
      <c r="O18" s="19">
        <f>SUM('Quarterly Data 2001-Q2 2026'!BC18:BF18)</f>
        <v>222.483937</v>
      </c>
      <c r="P18" s="19">
        <f>SUM('Quarterly Data 2001-Q2 2026'!BG18:BJ18)</f>
        <v>163.135006</v>
      </c>
      <c r="Q18" s="19">
        <f>SUM('Quarterly Data 2001-Q2 2026'!BK18:BN18)</f>
        <v>177.19373303</v>
      </c>
      <c r="R18" s="19">
        <f>SUM('Quarterly Data 2001-Q2 2026'!BO18:BR18)</f>
        <v>189.80769764000001</v>
      </c>
      <c r="S18" s="19">
        <f>SUM('Quarterly Data 2001-Q2 2026'!BS18:BV18)</f>
        <v>212.42112645999998</v>
      </c>
      <c r="T18" s="19">
        <f>SUM('Quarterly Data 2001-Q2 2026'!BW18:BZ18)</f>
        <v>252.60072118999989</v>
      </c>
      <c r="U18" s="19">
        <f>SUM('Quarterly Data 2001-Q2 2026'!CA18:CD18)</f>
        <v>363.80239258</v>
      </c>
      <c r="V18" s="19">
        <f>SUM('Quarterly Data 2001-Q2 2026'!CE18:CH18)</f>
        <v>427.70726105999995</v>
      </c>
      <c r="W18" s="19">
        <f>SUM('Quarterly Data 2001-Q2 2026'!CI18:CL18)</f>
        <v>935.50713027000018</v>
      </c>
      <c r="X18" s="19">
        <f>SUM('Quarterly Data 2001-Q2 2026'!CM18:CP18)</f>
        <v>2540.08704218</v>
      </c>
      <c r="Y18" s="19">
        <f>SUM('Quarterly Data 2001-Q2 2026'!CQ18:CT18)</f>
        <v>2758.0544905600009</v>
      </c>
      <c r="Z18" s="19">
        <f>SUM('Quarterly Data 2001-Q2 2026'!CU18:CX18)</f>
        <v>2364.40189289</v>
      </c>
      <c r="AA18" s="344">
        <f>+((Z18/U18)^(1/5))-1</f>
        <v>0.45402257534995916</v>
      </c>
    </row>
    <row r="19" spans="1:30">
      <c r="A19" s="23" t="s">
        <v>96</v>
      </c>
      <c r="B19" s="26">
        <f>SUM('Quarterly Data 2001-Q2 2026'!C19:F19)</f>
        <v>-17.7</v>
      </c>
      <c r="C19" s="24">
        <f>SUM('Quarterly Data 2001-Q2 2026'!G19:J19)</f>
        <v>-15.600000000000001</v>
      </c>
      <c r="D19" s="24">
        <f>SUM('Quarterly Data 2001-Q2 2026'!K19:N19)</f>
        <v>-9.0579999999999998</v>
      </c>
      <c r="E19" s="24">
        <f>SUM('Quarterly Data 2001-Q2 2026'!O19:R19)</f>
        <v>-8.8840000000000003</v>
      </c>
      <c r="F19" s="24">
        <f>SUM('Quarterly Data 2001-Q2 2026'!S19:V19)</f>
        <v>-12.545999999999999</v>
      </c>
      <c r="G19" s="24">
        <f>SUM('Quarterly Data 2001-Q2 2026'!W19:Z19)</f>
        <v>-44.856999999999999</v>
      </c>
      <c r="H19" s="19">
        <f>SUM('Quarterly Data 2001-Q2 2026'!AA19:AD19)</f>
        <v>-130.39539500000001</v>
      </c>
      <c r="I19" s="19">
        <f>SUM('Quarterly Data 2001-Q2 2026'!AE19:AH19)</f>
        <v>-204.50286300000002</v>
      </c>
      <c r="J19" s="19">
        <f>SUM('Quarterly Data 2001-Q2 2026'!AI19:AL19)</f>
        <v>-26.116951020000002</v>
      </c>
      <c r="K19" s="19">
        <f>SUM('Quarterly Data 2001-Q2 2026'!AM19:AP19)</f>
        <v>-24.143573019999998</v>
      </c>
      <c r="L19" s="19">
        <f>SUM('Quarterly Data 2001-Q2 2026'!AQ19:AT19)</f>
        <v>-96.311781019999998</v>
      </c>
      <c r="M19" s="19">
        <f>SUM('Quarterly Data 2001-Q2 2026'!AU19:AX19)</f>
        <v>-83.353935050000004</v>
      </c>
      <c r="N19" s="19">
        <f>SUM('Quarterly Data 2001-Q2 2026'!AY19:BB19)</f>
        <v>-57.746432999999996</v>
      </c>
      <c r="O19" s="19">
        <f>SUM('Quarterly Data 2001-Q2 2026'!BC19:BF19)</f>
        <v>-54.92</v>
      </c>
      <c r="P19" s="19">
        <f>SUM('Quarterly Data 2001-Q2 2026'!BG19:BJ19)</f>
        <v>-55.252000000000002</v>
      </c>
      <c r="Q19" s="19">
        <f>SUM('Quarterly Data 2001-Q2 2026'!BK19:BN19)</f>
        <v>-96.915168390000005</v>
      </c>
      <c r="R19" s="19">
        <f>SUM('Quarterly Data 2001-Q2 2026'!BO19:BR19)</f>
        <v>-110.42425214000001</v>
      </c>
      <c r="S19" s="19">
        <f>SUM('Quarterly Data 2001-Q2 2026'!BS19:BV19)</f>
        <v>-121.86219068999979</v>
      </c>
      <c r="T19" s="19">
        <f>SUM('Quarterly Data 2001-Q2 2026'!BW19:BZ19)</f>
        <v>-87.267361600000015</v>
      </c>
      <c r="U19" s="19">
        <f>SUM('Quarterly Data 2001-Q2 2026'!CA19:CD19)</f>
        <v>-80.486242719999993</v>
      </c>
      <c r="V19" s="19">
        <f>SUM('Quarterly Data 2001-Q2 2026'!CE19:CH19)</f>
        <v>-106.36026912999999</v>
      </c>
      <c r="W19" s="19">
        <f>SUM('Quarterly Data 2001-Q2 2026'!CI19:CL19)</f>
        <v>-146.53300176999994</v>
      </c>
      <c r="X19" s="19">
        <f>SUM('Quarterly Data 2001-Q2 2026'!CM19:CP19)</f>
        <v>-966.4672534599988</v>
      </c>
      <c r="Y19" s="19">
        <f>SUM('Quarterly Data 2001-Q2 2026'!CQ19:CT19)</f>
        <v>-1177.8345380500004</v>
      </c>
      <c r="Z19" s="19">
        <f>SUM('Quarterly Data 2001-Q2 2026'!CU19:CX19)</f>
        <v>-787.32160203000012</v>
      </c>
      <c r="AA19" s="344">
        <f>+((Z19/U19)^(1/5))-1</f>
        <v>0.57792407600359685</v>
      </c>
    </row>
    <row r="20" spans="1:30" s="185" customFormat="1">
      <c r="A20" s="27" t="s">
        <v>27</v>
      </c>
      <c r="B20" s="30">
        <f t="shared" ref="B20:U20" si="3">SUM(B18:B19)</f>
        <v>27.3</v>
      </c>
      <c r="C20" s="28">
        <f t="shared" si="3"/>
        <v>40.1</v>
      </c>
      <c r="D20" s="28">
        <f t="shared" si="3"/>
        <v>45.142000000000003</v>
      </c>
      <c r="E20" s="28">
        <f t="shared" si="3"/>
        <v>59.715999999999994</v>
      </c>
      <c r="F20" s="28">
        <f t="shared" si="3"/>
        <v>80.454000000000008</v>
      </c>
      <c r="G20" s="28">
        <f>SUM(G18:G19)</f>
        <v>135.84299999999999</v>
      </c>
      <c r="H20" s="28">
        <f t="shared" si="3"/>
        <v>171.70460500000002</v>
      </c>
      <c r="I20" s="28">
        <f t="shared" si="3"/>
        <v>189.69713699999997</v>
      </c>
      <c r="J20" s="28">
        <f t="shared" si="3"/>
        <v>110.78304898</v>
      </c>
      <c r="K20" s="28">
        <f t="shared" si="3"/>
        <v>149.85642698000001</v>
      </c>
      <c r="L20" s="28">
        <f t="shared" si="3"/>
        <v>239.38878697999996</v>
      </c>
      <c r="M20" s="31">
        <f t="shared" si="3"/>
        <v>210.33464294999999</v>
      </c>
      <c r="N20" s="31">
        <f t="shared" si="3"/>
        <v>175.37403800000001</v>
      </c>
      <c r="O20" s="31">
        <f t="shared" si="3"/>
        <v>167.56393700000001</v>
      </c>
      <c r="P20" s="31">
        <f t="shared" si="3"/>
        <v>107.88300599999999</v>
      </c>
      <c r="Q20" s="31">
        <f t="shared" si="3"/>
        <v>80.278564639999999</v>
      </c>
      <c r="R20" s="31">
        <f t="shared" si="3"/>
        <v>79.383445500000008</v>
      </c>
      <c r="S20" s="31">
        <f t="shared" si="3"/>
        <v>90.55893577000019</v>
      </c>
      <c r="T20" s="31">
        <f t="shared" si="3"/>
        <v>165.33335958999987</v>
      </c>
      <c r="U20" s="31">
        <f t="shared" si="3"/>
        <v>283.31614986</v>
      </c>
      <c r="V20" s="31">
        <f>SUM(V18:V19)</f>
        <v>321.34699192999994</v>
      </c>
      <c r="W20" s="31">
        <f>SUM(W18:W19)</f>
        <v>788.97412850000023</v>
      </c>
      <c r="X20" s="31">
        <f>SUM(X18:X19)</f>
        <v>1573.6197887200012</v>
      </c>
      <c r="Y20" s="31">
        <f>SUM(Y18:Y19)</f>
        <v>1580.2199525100004</v>
      </c>
      <c r="Z20" s="31">
        <f>SUM(Z18:Z19)</f>
        <v>1577.0802908599999</v>
      </c>
      <c r="AA20" s="345">
        <f>+((Z20/U20)^(1/5))-1</f>
        <v>0.40966687495991017</v>
      </c>
      <c r="AB20" s="301"/>
    </row>
    <row r="21" spans="1:30">
      <c r="A21" s="23" t="s">
        <v>111</v>
      </c>
      <c r="B21" s="26" t="s">
        <v>34</v>
      </c>
      <c r="C21" s="24" t="s">
        <v>34</v>
      </c>
      <c r="D21" s="24" t="s">
        <v>34</v>
      </c>
      <c r="E21" s="24" t="s">
        <v>34</v>
      </c>
      <c r="F21" s="24" t="s">
        <v>34</v>
      </c>
      <c r="G21" s="24" t="s">
        <v>34</v>
      </c>
      <c r="H21" s="19" t="s">
        <v>34</v>
      </c>
      <c r="I21" s="19" t="s">
        <v>34</v>
      </c>
      <c r="J21" s="19" t="s">
        <v>34</v>
      </c>
      <c r="K21" s="19" t="s">
        <v>34</v>
      </c>
      <c r="L21" s="19" t="s">
        <v>34</v>
      </c>
      <c r="M21" s="19" t="s">
        <v>34</v>
      </c>
      <c r="N21" s="19" t="s">
        <v>34</v>
      </c>
      <c r="O21" s="19" t="s">
        <v>34</v>
      </c>
      <c r="P21" s="19" t="s">
        <v>34</v>
      </c>
      <c r="Q21" s="19">
        <f>SUM('Quarterly Data 2001-Q2 2026'!BK21:BN21)</f>
        <v>52.57</v>
      </c>
      <c r="R21" s="19">
        <f>SUM('Quarterly Data 2001-Q2 2026'!BO21:BR21)</f>
        <v>55.63</v>
      </c>
      <c r="S21" s="19">
        <f>SUM('Quarterly Data 2001-Q2 2026'!BS21:BV21)</f>
        <v>66.482328510000002</v>
      </c>
      <c r="T21" s="19">
        <f>SUM('Quarterly Data 2001-Q2 2026'!BW21:BZ21)</f>
        <v>76.287522680000009</v>
      </c>
      <c r="U21" s="19">
        <f>SUM('Quarterly Data 2001-Q2 2026'!CA21:CD21)</f>
        <v>102.60484598000001</v>
      </c>
      <c r="V21" s="19">
        <f>SUM('Quarterly Data 2001-Q2 2026'!CE21:CH21)</f>
        <v>158.59642099000001</v>
      </c>
      <c r="W21" s="19">
        <f>SUM('Quarterly Data 2001-Q2 2026'!CI21:CL21)</f>
        <v>182.34498997999998</v>
      </c>
      <c r="X21" s="19">
        <f>SUM('Quarterly Data 2001-Q2 2026'!CM21:CP21)</f>
        <v>142.18265897999999</v>
      </c>
      <c r="Y21" s="19">
        <f>SUM('Quarterly Data 2001-Q2 2026'!CQ21:CT21)</f>
        <v>179.32068935000004</v>
      </c>
      <c r="Z21" s="19">
        <f>SUM('Quarterly Data 2001-Q2 2026'!CU21:CX21)</f>
        <v>244.89647400999999</v>
      </c>
      <c r="AA21" s="344">
        <f t="shared" ref="AA21:AA24" si="4">+((Z21/U21)^(1/5))-1</f>
        <v>0.19004376119098487</v>
      </c>
    </row>
    <row r="22" spans="1:30">
      <c r="A22" s="23" t="s">
        <v>112</v>
      </c>
      <c r="B22" s="26" t="s">
        <v>34</v>
      </c>
      <c r="C22" s="24" t="s">
        <v>34</v>
      </c>
      <c r="D22" s="24" t="s">
        <v>34</v>
      </c>
      <c r="E22" s="24" t="s">
        <v>34</v>
      </c>
      <c r="F22" s="24" t="s">
        <v>34</v>
      </c>
      <c r="G22" s="24" t="s">
        <v>34</v>
      </c>
      <c r="H22" s="19" t="s">
        <v>34</v>
      </c>
      <c r="I22" s="19" t="s">
        <v>34</v>
      </c>
      <c r="J22" s="19" t="s">
        <v>34</v>
      </c>
      <c r="K22" s="19" t="s">
        <v>34</v>
      </c>
      <c r="L22" s="19" t="s">
        <v>34</v>
      </c>
      <c r="M22" s="19" t="s">
        <v>34</v>
      </c>
      <c r="N22" s="19" t="s">
        <v>34</v>
      </c>
      <c r="O22" s="19" t="s">
        <v>34</v>
      </c>
      <c r="P22" s="19" t="s">
        <v>34</v>
      </c>
      <c r="Q22" s="19">
        <f>SUM('Quarterly Data 2001-Q2 2026'!BK22:BN22)</f>
        <v>30.85</v>
      </c>
      <c r="R22" s="19">
        <f>SUM('Quarterly Data 2001-Q2 2026'!BO22:BR22)</f>
        <v>34.53</v>
      </c>
      <c r="S22" s="19">
        <f>SUM('Quarterly Data 2001-Q2 2026'!BS22:BV22)</f>
        <v>23.597776060000001</v>
      </c>
      <c r="T22" s="19">
        <f>SUM('Quarterly Data 2001-Q2 2026'!BW22:BZ22)</f>
        <v>27.287596000000001</v>
      </c>
      <c r="U22" s="19">
        <f>SUM('Quarterly Data 2001-Q2 2026'!CA22:CD22)</f>
        <v>36.712558999999999</v>
      </c>
      <c r="V22" s="19">
        <f>SUM('Quarterly Data 2001-Q2 2026'!CE22:CH22)</f>
        <v>88.524441119999992</v>
      </c>
      <c r="W22" s="19">
        <f>SUM('Quarterly Data 2001-Q2 2026'!CI22:CL22)</f>
        <v>10.585697</v>
      </c>
      <c r="X22" s="19">
        <f>SUM('Quarterly Data 2001-Q2 2026'!CM22:CP22)</f>
        <v>16.476422999999997</v>
      </c>
      <c r="Y22" s="19">
        <f>SUM('Quarterly Data 2001-Q2 2026'!CQ22:CT22)</f>
        <v>14.80692638</v>
      </c>
      <c r="Z22" s="19">
        <f>SUM('Quarterly Data 2001-Q2 2026'!CU22:CX22)</f>
        <v>29.993330999999998</v>
      </c>
      <c r="AA22" s="344">
        <f t="shared" si="4"/>
        <v>-3.962242958820783E-2</v>
      </c>
    </row>
    <row r="23" spans="1:30">
      <c r="A23" s="23" t="s">
        <v>190</v>
      </c>
      <c r="B23" s="19" t="s">
        <v>49</v>
      </c>
      <c r="C23" s="19" t="s">
        <v>49</v>
      </c>
      <c r="D23" s="19" t="s">
        <v>49</v>
      </c>
      <c r="E23" s="19" t="s">
        <v>49</v>
      </c>
      <c r="F23" s="19" t="s">
        <v>49</v>
      </c>
      <c r="G23" s="19" t="s">
        <v>49</v>
      </c>
      <c r="H23" s="19" t="s">
        <v>49</v>
      </c>
      <c r="I23" s="19" t="s">
        <v>49</v>
      </c>
      <c r="J23" s="19" t="s">
        <v>49</v>
      </c>
      <c r="K23" s="19" t="s">
        <v>49</v>
      </c>
      <c r="L23" s="19" t="s">
        <v>49</v>
      </c>
      <c r="M23" s="19" t="s">
        <v>49</v>
      </c>
      <c r="N23" s="19" t="s">
        <v>49</v>
      </c>
      <c r="O23" s="19" t="s">
        <v>49</v>
      </c>
      <c r="P23" s="19" t="s">
        <v>49</v>
      </c>
      <c r="Q23" s="19">
        <f>SUM('Quarterly Data 2001-Q2 2026'!BK23:BN23)</f>
        <v>93.695191560000453</v>
      </c>
      <c r="R23" s="19">
        <f>SUM('Quarterly Data 2001-Q2 2026'!BO23:BR23)</f>
        <v>93.197543430000323</v>
      </c>
      <c r="S23" s="19">
        <f>SUM('Quarterly Data 2001-Q2 2026'!BS23:BV23)</f>
        <v>101.20223759000015</v>
      </c>
      <c r="T23" s="19">
        <f>SUM('Quarterly Data 2001-Q2 2026'!BW23:BZ23)</f>
        <v>111.17131880000012</v>
      </c>
      <c r="U23" s="19">
        <f>SUM('Quarterly Data 2001-Q2 2026'!CA23:CD23)</f>
        <v>126.39655367000032</v>
      </c>
      <c r="V23" s="19">
        <f>SUM('Quarterly Data 2001-Q2 2026'!CE23:CH23)</f>
        <v>176.65187520000001</v>
      </c>
      <c r="W23" s="19">
        <f>SUM('Quarterly Data 2001-Q2 2026'!CI23:CL23)</f>
        <v>246.51192401999947</v>
      </c>
      <c r="X23" s="19">
        <f>SUM('Quarterly Data 2001-Q2 2026'!CM23:CP23)</f>
        <v>252.99780267000006</v>
      </c>
      <c r="Y23" s="19">
        <f>SUM('Quarterly Data 2001-Q2 2026'!CQ23:CT23)</f>
        <v>218.78448309999985</v>
      </c>
      <c r="Z23" s="19">
        <f>SUM('Quarterly Data 2001-Q2 2026'!CU23:CX23)</f>
        <v>209.24694344000005</v>
      </c>
      <c r="AA23" s="344">
        <f t="shared" si="4"/>
        <v>0.10607551372660562</v>
      </c>
    </row>
    <row r="24" spans="1:30">
      <c r="A24" s="23" t="s">
        <v>191</v>
      </c>
      <c r="B24" s="19" t="s">
        <v>49</v>
      </c>
      <c r="C24" s="19" t="s">
        <v>49</v>
      </c>
      <c r="D24" s="19" t="s">
        <v>49</v>
      </c>
      <c r="E24" s="19" t="s">
        <v>49</v>
      </c>
      <c r="F24" s="19" t="s">
        <v>49</v>
      </c>
      <c r="G24" s="19" t="s">
        <v>49</v>
      </c>
      <c r="H24" s="19" t="s">
        <v>49</v>
      </c>
      <c r="I24" s="19" t="s">
        <v>49</v>
      </c>
      <c r="J24" s="19" t="s">
        <v>49</v>
      </c>
      <c r="K24" s="19" t="s">
        <v>49</v>
      </c>
      <c r="L24" s="19" t="s">
        <v>49</v>
      </c>
      <c r="M24" s="19" t="s">
        <v>49</v>
      </c>
      <c r="N24" s="19" t="s">
        <v>49</v>
      </c>
      <c r="O24" s="19" t="s">
        <v>49</v>
      </c>
      <c r="P24" s="19" t="s">
        <v>49</v>
      </c>
      <c r="Q24" s="19">
        <f>SUM('Quarterly Data 2001-Q2 2026'!BK24:BN24)</f>
        <v>-69.753584859999989</v>
      </c>
      <c r="R24" s="19">
        <f>SUM('Quarterly Data 2001-Q2 2026'!BO24:BR24)</f>
        <v>-78.680150159999982</v>
      </c>
      <c r="S24" s="19">
        <f>SUM('Quarterly Data 2001-Q2 2026'!BS24:BV24)</f>
        <v>-97.856370469999987</v>
      </c>
      <c r="T24" s="19">
        <f>SUM('Quarterly Data 2001-Q2 2026'!BW24:BZ24)</f>
        <v>-109.64331969999999</v>
      </c>
      <c r="U24" s="19">
        <f>SUM('Quarterly Data 2001-Q2 2026'!CA24:CD24)</f>
        <v>-142.71433100270346</v>
      </c>
      <c r="V24" s="19">
        <f>SUM('Quarterly Data 2001-Q2 2026'!CE24:CH24)</f>
        <v>-186.06362284063928</v>
      </c>
      <c r="W24" s="19">
        <f>SUM('Quarterly Data 2001-Q2 2026'!CI24:CL24)</f>
        <v>-155.87245524999645</v>
      </c>
      <c r="X24" s="19">
        <f>SUM('Quarterly Data 2001-Q2 2026'!CM24:CP24)</f>
        <v>-152.66122909999939</v>
      </c>
      <c r="Y24" s="19">
        <f>SUM('Quarterly Data 2001-Q2 2026'!CQ24:CT24)</f>
        <v>-219.48323427999901</v>
      </c>
      <c r="Z24" s="19">
        <f>SUM('Quarterly Data 2001-Q2 2026'!CU24:CX24)</f>
        <v>-229.77772910999792</v>
      </c>
      <c r="AA24" s="344">
        <f t="shared" si="4"/>
        <v>9.9937653885112443E-2</v>
      </c>
    </row>
    <row r="25" spans="1:30" s="186" customFormat="1" ht="14.4">
      <c r="A25" s="163" t="s">
        <v>203</v>
      </c>
      <c r="B25" s="180">
        <f>SUM('Quarterly Data 2001-Q2 2026'!C25:F25)</f>
        <v>9.4000000000000021</v>
      </c>
      <c r="C25" s="164">
        <f>SUM('Quarterly Data 2001-Q2 2026'!G25:J25)</f>
        <v>5.1000000000000032</v>
      </c>
      <c r="D25" s="164">
        <f>SUM('Quarterly Data 2001-Q2 2026'!K25:N25)</f>
        <v>10.299999999999997</v>
      </c>
      <c r="E25" s="164">
        <f>SUM('Quarterly Data 2001-Q2 2026'!O25:R25)</f>
        <v>17.499999999999996</v>
      </c>
      <c r="F25" s="164">
        <f>SUM('Quarterly Data 2001-Q2 2026'!S25:V25)</f>
        <v>13.299999999999997</v>
      </c>
      <c r="G25" s="164">
        <f>SUM('Quarterly Data 2001-Q2 2026'!W25:Z25)</f>
        <v>30.299999999999983</v>
      </c>
      <c r="H25" s="181">
        <f>SUM('Quarterly Data 2001-Q2 2026'!AA25:AD25)</f>
        <v>57.78</v>
      </c>
      <c r="I25" s="181">
        <f>SUM('Quarterly Data 2001-Q2 2026'!AE25:AH25)</f>
        <v>44.579999999999984</v>
      </c>
      <c r="J25" s="181">
        <f>SUM('Quarterly Data 2001-Q2 2026'!AI25:AL25)</f>
        <v>48.687999999999988</v>
      </c>
      <c r="K25" s="181">
        <f>SUM('Quarterly Data 2001-Q2 2026'!AM25:AP25)</f>
        <v>63</v>
      </c>
      <c r="L25" s="181">
        <f>SUM('Quarterly Data 2001-Q2 2026'!AQ25:AT25)</f>
        <v>62.299432000000003</v>
      </c>
      <c r="M25" s="181">
        <f>SUM('Quarterly Data 2001-Q2 2026'!AU25:AX25)</f>
        <v>65.311421999999993</v>
      </c>
      <c r="N25" s="181">
        <f>SUM('Quarterly Data 2001-Q2 2026'!AY25:BB25)</f>
        <v>75.879529000000005</v>
      </c>
      <c r="O25" s="181">
        <f>SUM('Quarterly Data 2001-Q2 2026'!BC25:BF25)</f>
        <v>110.90606299999999</v>
      </c>
      <c r="P25" s="181">
        <f>SUM('Quarterly Data 2001-Q2 2026'!BG25:BJ25)</f>
        <v>148.16499400000001</v>
      </c>
      <c r="Q25" s="181">
        <f>SUM('Quarterly Data 2001-Q2 2026'!BK25:BN25)</f>
        <v>23.941606700000456</v>
      </c>
      <c r="R25" s="181">
        <f>SUM('Quarterly Data 2001-Q2 2026'!BO25:BR25)</f>
        <v>14.517393270000341</v>
      </c>
      <c r="S25" s="181">
        <f>SUM('Quarterly Data 2001-Q2 2026'!BS25:BV25)</f>
        <v>3.3458671200001753</v>
      </c>
      <c r="T25" s="181">
        <f>SUM('Quarterly Data 2001-Q2 2026'!BW25:BZ25)</f>
        <v>1.5279991000001409</v>
      </c>
      <c r="U25" s="181">
        <f>SUM('Quarterly Data 2001-Q2 2026'!CA25:CD25)</f>
        <v>-16.317777332703162</v>
      </c>
      <c r="V25" s="181">
        <f>SUM('Quarterly Data 2001-Q2 2026'!CE25:CH25)</f>
        <v>-9.4117476406393052</v>
      </c>
      <c r="W25" s="181">
        <f>SUM('Quarterly Data 2001-Q2 2026'!CI25:CL25)</f>
        <v>90.63946877000302</v>
      </c>
      <c r="X25" s="181">
        <f>SUM('Quarterly Data 2001-Q2 2026'!CM25:CP25)</f>
        <v>100.33657357000067</v>
      </c>
      <c r="Y25" s="181">
        <f>SUM('Quarterly Data 2001-Q2 2026'!CQ25:CT25)</f>
        <v>-0.69875117999915659</v>
      </c>
      <c r="Z25" s="19">
        <f>SUM('Quarterly Data 2001-Q2 2026'!CU25:CX25)</f>
        <v>-20.53078566999789</v>
      </c>
      <c r="AA25" s="348">
        <f>+((Z25/U25)^(1/5))-1</f>
        <v>4.7005380087523863E-2</v>
      </c>
      <c r="AD25" s="199"/>
    </row>
    <row r="26" spans="1:30">
      <c r="A26" s="23" t="s">
        <v>28</v>
      </c>
      <c r="B26" s="26">
        <f>SUM('Quarterly Data 2001-Q2 2026'!C26:F26)</f>
        <v>2.1</v>
      </c>
      <c r="C26" s="24">
        <f>SUM('Quarterly Data 2001-Q2 2026'!G26:J26)</f>
        <v>4.7</v>
      </c>
      <c r="D26" s="24">
        <f>SUM('Quarterly Data 2001-Q2 2026'!K26:N26)</f>
        <v>0.7</v>
      </c>
      <c r="E26" s="24">
        <f>SUM('Quarterly Data 2001-Q2 2026'!O26:R26)</f>
        <v>0.8</v>
      </c>
      <c r="F26" s="24">
        <f>SUM('Quarterly Data 2001-Q2 2026'!S26:V26)</f>
        <v>0.30000000000000004</v>
      </c>
      <c r="G26" s="24">
        <f>SUM('Quarterly Data 2001-Q2 2026'!W26:Z26)</f>
        <v>0.7</v>
      </c>
      <c r="H26" s="24">
        <f>SUM('Quarterly Data 2001-Q2 2026'!AA26:AD26)</f>
        <v>0.71900000000000008</v>
      </c>
      <c r="I26" s="24">
        <f>SUM('Quarterly Data 2001-Q2 2026'!AE26:AH26)</f>
        <v>1.3</v>
      </c>
      <c r="J26" s="24">
        <f>SUM('Quarterly Data 2001-Q2 2026'!AI26:AL26)</f>
        <v>1.4</v>
      </c>
      <c r="K26" s="24">
        <f>SUM('Quarterly Data 2001-Q2 2026'!AM26:AP26)</f>
        <v>-9</v>
      </c>
      <c r="L26" s="181">
        <f>SUM('Quarterly Data 2001-Q2 2026'!AQ26:AT26)</f>
        <v>1</v>
      </c>
      <c r="M26" s="19">
        <v>-7</v>
      </c>
      <c r="N26" s="19">
        <f>SUM('Quarterly Data 2001-Q2 2026'!AY26:BB26)</f>
        <v>1</v>
      </c>
      <c r="O26" s="19">
        <f>SUM('Quarterly Data 2001-Q2 2026'!BC26:BF26)</f>
        <v>0.16364570000000003</v>
      </c>
      <c r="P26" s="19">
        <f>SUM('Quarterly Data 2001-Q2 2026'!BG26:BJ26)</f>
        <v>1.5629999999999999</v>
      </c>
      <c r="Q26" s="19">
        <f>SUM('Quarterly Data 2001-Q2 2026'!BK26:BN26)</f>
        <v>3.4826680099999998</v>
      </c>
      <c r="R26" s="19">
        <f>SUM('Quarterly Data 2001-Q2 2026'!BO26:BR26)</f>
        <v>2.483725699999999</v>
      </c>
      <c r="S26" s="19">
        <f>SUM('Quarterly Data 2001-Q2 2026'!BS26:BV26)</f>
        <v>2.0275584699999984</v>
      </c>
      <c r="T26" s="19">
        <f>SUM('Quarterly Data 2001-Q2 2026'!BW26:BZ26)</f>
        <v>0.47281076000000022</v>
      </c>
      <c r="U26" s="24">
        <f>SUM('Quarterly Data 2001-Q2 2026'!CA26:CD26)</f>
        <v>67.185015659999991</v>
      </c>
      <c r="V26" s="19">
        <f>SUM('Quarterly Data 2001-Q2 2026'!CE26:CH26)</f>
        <v>0.3392581399999981</v>
      </c>
      <c r="W26" s="24">
        <f>SUM('Quarterly Data 2001-Q2 2026'!CI26:CL26)</f>
        <v>-0.69887800000000033</v>
      </c>
      <c r="X26" s="24">
        <f>SUM('Quarterly Data 2001-Q2 2026'!CM26:CP26)</f>
        <v>-1.0422428799999994</v>
      </c>
      <c r="Y26" s="24">
        <f>SUM('Quarterly Data 2001-Q2 2026'!CQ26:CT26)</f>
        <v>4.1040242600000036</v>
      </c>
      <c r="Z26" s="19">
        <f>SUM('Quarterly Data 2001-Q2 2026'!CU26:CX26)</f>
        <v>-16.877919020000007</v>
      </c>
      <c r="AA26" s="344" t="s">
        <v>34</v>
      </c>
      <c r="AB26" s="300"/>
    </row>
    <row r="27" spans="1:30">
      <c r="A27" s="143" t="s">
        <v>42</v>
      </c>
      <c r="B27" s="21">
        <f>SUM('Quarterly Data 2001-Q2 2026'!C27:F27)</f>
        <v>3.5000000000000004</v>
      </c>
      <c r="C27" s="21">
        <f>SUM('Quarterly Data 2001-Q2 2026'!G27:J27)</f>
        <v>0.89999999999999991</v>
      </c>
      <c r="D27" s="21">
        <f>SUM('Quarterly Data 2001-Q2 2026'!K27:N27)</f>
        <v>2.5</v>
      </c>
      <c r="E27" s="21">
        <f>SUM('Quarterly Data 2001-Q2 2026'!O27:R27)</f>
        <v>1.4000000000000001</v>
      </c>
      <c r="F27" s="21">
        <f>SUM('Quarterly Data 2001-Q2 2026'!S27:V27)</f>
        <v>2.5</v>
      </c>
      <c r="G27" s="21">
        <f>SUM('Quarterly Data 2001-Q2 2026'!W27:Z27)</f>
        <v>1.5999999999999999</v>
      </c>
      <c r="H27" s="21">
        <f>SUM('Quarterly Data 2001-Q2 2026'!AA27:AD27)</f>
        <v>0</v>
      </c>
      <c r="I27" s="21">
        <f>SUM('Quarterly Data 2001-Q2 2026'!AE27:AH27)</f>
        <v>0</v>
      </c>
      <c r="J27" s="21">
        <f>SUM('Quarterly Data 2001-Q2 2026'!AI27:AL27)</f>
        <v>0</v>
      </c>
      <c r="K27" s="21">
        <f>SUM('Quarterly Data 2001-Q2 2026'!AM27:AP27)</f>
        <v>0</v>
      </c>
      <c r="L27" s="19">
        <f>SUM('Quarterly Data 2001-Q2 2026'!AQ27:AT27)</f>
        <v>4</v>
      </c>
      <c r="M27" s="19">
        <f>SUM('Quarterly Data 2001-Q2 2026'!AU27:AX27)</f>
        <v>2</v>
      </c>
      <c r="N27" s="19">
        <f>SUM('Quarterly Data 2001-Q2 2026'!AY27:BB27)</f>
        <v>0</v>
      </c>
      <c r="O27" s="19">
        <f>SUM('Quarterly Data 2001-Q2 2026'!BC27:BF27)</f>
        <v>1.9E-2</v>
      </c>
      <c r="P27" s="19">
        <f>SUM('Quarterly Data 2001-Q2 2026'!BG27:BJ27)</f>
        <v>0</v>
      </c>
      <c r="Q27" s="21">
        <f>SUM('Quarterly Data 2001-Q2 2026'!BK27:BN27)</f>
        <v>0</v>
      </c>
      <c r="R27" s="21">
        <f>SUM('Quarterly Data 2001-Q2 2026'!BO27:BR27)</f>
        <v>0.12053926000000001</v>
      </c>
      <c r="S27" s="21">
        <f>SUM('Quarterly Data 2001-Q2 2026'!BS27:BV27)</f>
        <v>0.14042399999999999</v>
      </c>
      <c r="T27" s="21">
        <f>SUM('Quarterly Data 2001-Q2 2026'!BW27:BZ27)</f>
        <v>6.39097E-2</v>
      </c>
      <c r="U27" s="21">
        <f>SUM('Quarterly Data 2001-Q2 2026'!CA27:CD27)</f>
        <v>6.5542400000000001E-2</v>
      </c>
      <c r="V27" s="21">
        <f>SUM('Quarterly Data 2001-Q2 2026'!CE27:CH27)</f>
        <v>0</v>
      </c>
      <c r="W27" s="21">
        <f>SUM('Quarterly Data 2001-Q2 2026'!CI27:CL27)</f>
        <v>3.5820919999999998</v>
      </c>
      <c r="X27" s="21">
        <f>SUM('Quarterly Data 2001-Q2 2026'!CM27:CP27)</f>
        <v>0.24507999999999999</v>
      </c>
      <c r="Y27" s="21">
        <f>SUM('Quarterly Data 2001-Q2 2026'!CQ27:CT27)</f>
        <v>6.9382950000000001</v>
      </c>
      <c r="Z27" s="19">
        <f>SUM('Quarterly Data 2001-Q2 2026'!CU27:CX27)</f>
        <v>0.389843</v>
      </c>
      <c r="AA27" s="344" t="s">
        <v>34</v>
      </c>
      <c r="AB27" s="300"/>
    </row>
    <row r="28" spans="1:30">
      <c r="A28" s="182" t="s">
        <v>150</v>
      </c>
      <c r="B28" s="28">
        <f>B25+B26+B27</f>
        <v>15.000000000000002</v>
      </c>
      <c r="C28" s="28">
        <f t="shared" ref="C28:N28" si="5">C25+C26+C27</f>
        <v>10.700000000000005</v>
      </c>
      <c r="D28" s="28">
        <f t="shared" si="5"/>
        <v>13.499999999999996</v>
      </c>
      <c r="E28" s="28">
        <f t="shared" si="5"/>
        <v>19.699999999999996</v>
      </c>
      <c r="F28" s="28">
        <f t="shared" si="5"/>
        <v>16.099999999999998</v>
      </c>
      <c r="G28" s="28">
        <f t="shared" si="5"/>
        <v>32.59999999999998</v>
      </c>
      <c r="H28" s="28">
        <f t="shared" si="5"/>
        <v>58.499000000000002</v>
      </c>
      <c r="I28" s="28">
        <f t="shared" si="5"/>
        <v>45.879999999999981</v>
      </c>
      <c r="J28" s="28">
        <f t="shared" si="5"/>
        <v>50.087999999999987</v>
      </c>
      <c r="K28" s="28">
        <f t="shared" si="5"/>
        <v>54</v>
      </c>
      <c r="L28" s="28">
        <f t="shared" si="5"/>
        <v>67.299431999999996</v>
      </c>
      <c r="M28" s="28">
        <f t="shared" si="5"/>
        <v>60.311421999999993</v>
      </c>
      <c r="N28" s="28">
        <f t="shared" si="5"/>
        <v>76.879529000000005</v>
      </c>
      <c r="O28" s="28">
        <f>O25+O26+O27</f>
        <v>111.0887087</v>
      </c>
      <c r="P28" s="28">
        <f>P25+P26+P27</f>
        <v>149.727994</v>
      </c>
      <c r="Q28" s="28">
        <f t="shared" ref="Q28:X28" si="6">Q21+Q22+Q23+Q26+Q27+Q24</f>
        <v>110.84427471000046</v>
      </c>
      <c r="R28" s="28">
        <f t="shared" si="6"/>
        <v>107.28165823000032</v>
      </c>
      <c r="S28" s="28">
        <f t="shared" si="6"/>
        <v>95.593954160000166</v>
      </c>
      <c r="T28" s="28">
        <f t="shared" si="6"/>
        <v>105.63983824000012</v>
      </c>
      <c r="U28" s="28">
        <f t="shared" si="6"/>
        <v>190.25018570729688</v>
      </c>
      <c r="V28" s="28">
        <f t="shared" si="6"/>
        <v>238.04837260936071</v>
      </c>
      <c r="W28" s="28">
        <f t="shared" si="6"/>
        <v>286.45336975000305</v>
      </c>
      <c r="X28" s="28">
        <f t="shared" si="6"/>
        <v>258.19849267000063</v>
      </c>
      <c r="Y28" s="28">
        <f>Y21+Y22+Y23+Y26+Y27+Y24</f>
        <v>204.47118381000087</v>
      </c>
      <c r="Z28" s="28">
        <f>Z21+Z22+Z23+Z26+Z27+Z24</f>
        <v>237.87094332000206</v>
      </c>
      <c r="AA28" s="345">
        <f>+((Z28/U28)^(1/5))-1</f>
        <v>4.5690737369356915E-2</v>
      </c>
      <c r="AB28" s="301"/>
    </row>
    <row r="29" spans="1:30">
      <c r="A29" s="173" t="s">
        <v>188</v>
      </c>
      <c r="B29" s="156">
        <f>B17+B20+B28</f>
        <v>43.1</v>
      </c>
      <c r="C29" s="156">
        <f t="shared" ref="C29:T29" si="7">C17+C20+C28</f>
        <v>52.800000000000004</v>
      </c>
      <c r="D29" s="156">
        <f t="shared" si="7"/>
        <v>60.542000000000002</v>
      </c>
      <c r="E29" s="156">
        <f t="shared" si="7"/>
        <v>86.71599999999998</v>
      </c>
      <c r="F29" s="156">
        <f t="shared" si="7"/>
        <v>129.654</v>
      </c>
      <c r="G29" s="156">
        <f t="shared" si="7"/>
        <v>213.14299999999997</v>
      </c>
      <c r="H29" s="156">
        <f t="shared" si="7"/>
        <v>298.85860500000001</v>
      </c>
      <c r="I29" s="156">
        <f t="shared" si="7"/>
        <v>276.77713699999998</v>
      </c>
      <c r="J29" s="156">
        <f t="shared" si="7"/>
        <v>209.01404898000001</v>
      </c>
      <c r="K29" s="156">
        <f t="shared" si="7"/>
        <v>284.85642698000004</v>
      </c>
      <c r="L29" s="156">
        <f t="shared" si="7"/>
        <v>377.08821897999997</v>
      </c>
      <c r="M29" s="156">
        <f t="shared" si="7"/>
        <v>334.64606494999998</v>
      </c>
      <c r="N29" s="156">
        <f t="shared" si="7"/>
        <v>334.25356700000003</v>
      </c>
      <c r="O29" s="156">
        <f t="shared" si="7"/>
        <v>392.35264569999998</v>
      </c>
      <c r="P29" s="156">
        <f t="shared" si="7"/>
        <v>417.31099999999992</v>
      </c>
      <c r="Q29" s="156">
        <f t="shared" si="7"/>
        <v>358.6228393500005</v>
      </c>
      <c r="R29" s="156">
        <f t="shared" si="7"/>
        <v>426.31510373000037</v>
      </c>
      <c r="S29" s="156">
        <f t="shared" si="7"/>
        <v>487.07049226000038</v>
      </c>
      <c r="T29" s="156">
        <f t="shared" si="7"/>
        <v>602.9362486399998</v>
      </c>
      <c r="U29" s="156">
        <f t="shared" ref="U29:Z29" si="8">U17+U20+U28</f>
        <v>891.54262238729689</v>
      </c>
      <c r="V29" s="156">
        <f t="shared" si="8"/>
        <v>1220.0079413793605</v>
      </c>
      <c r="W29" s="156">
        <f t="shared" si="8"/>
        <v>1652.5556020400038</v>
      </c>
      <c r="X29" s="156">
        <f t="shared" si="8"/>
        <v>2425.9866697500011</v>
      </c>
      <c r="Y29" s="156">
        <f t="shared" si="8"/>
        <v>2534.7779266100015</v>
      </c>
      <c r="Z29" s="156">
        <f t="shared" si="8"/>
        <v>2632.5345497300009</v>
      </c>
      <c r="AA29" s="346">
        <f>+((Z29/U29)^(1/5))-1</f>
        <v>0.24178495508253461</v>
      </c>
    </row>
    <row r="30" spans="1:30">
      <c r="A30" s="210"/>
      <c r="AA30" s="349"/>
    </row>
    <row r="31" spans="1:30" s="185" customFormat="1">
      <c r="A31" s="5" t="s">
        <v>90</v>
      </c>
      <c r="B31" s="38">
        <f>B14+B29</f>
        <v>94.9</v>
      </c>
      <c r="C31" s="38">
        <f>C14+C29</f>
        <v>122.60000000000002</v>
      </c>
      <c r="D31" s="38">
        <f t="shared" ref="D31:U31" si="9">D14+D29</f>
        <v>149.542</v>
      </c>
      <c r="E31" s="38">
        <f t="shared" si="9"/>
        <v>209.81599999999997</v>
      </c>
      <c r="F31" s="38">
        <f t="shared" si="9"/>
        <v>283.85399999999998</v>
      </c>
      <c r="G31" s="38">
        <f t="shared" si="9"/>
        <v>452.84299999999996</v>
      </c>
      <c r="H31" s="38">
        <f t="shared" si="9"/>
        <v>554.47360500000002</v>
      </c>
      <c r="I31" s="38">
        <f t="shared" si="9"/>
        <v>506.10713699999997</v>
      </c>
      <c r="J31" s="38">
        <f t="shared" si="9"/>
        <v>508.88304898000001</v>
      </c>
      <c r="K31" s="38">
        <f t="shared" si="9"/>
        <v>613.75642698000001</v>
      </c>
      <c r="L31" s="38">
        <f t="shared" si="9"/>
        <v>682.18821897999987</v>
      </c>
      <c r="M31" s="38">
        <f t="shared" si="9"/>
        <v>550.64606494999998</v>
      </c>
      <c r="N31" s="38">
        <f t="shared" si="9"/>
        <v>579.25356699999998</v>
      </c>
      <c r="O31" s="38">
        <f t="shared" si="9"/>
        <v>678.05264569999997</v>
      </c>
      <c r="P31" s="38">
        <f t="shared" si="9"/>
        <v>896.71100000000001</v>
      </c>
      <c r="Q31" s="38">
        <f t="shared" si="9"/>
        <v>908.60283935000052</v>
      </c>
      <c r="R31" s="38">
        <f t="shared" si="9"/>
        <v>975.47510373000046</v>
      </c>
      <c r="S31" s="38">
        <f t="shared" si="9"/>
        <v>1048.9968250800002</v>
      </c>
      <c r="T31" s="38">
        <f t="shared" si="9"/>
        <v>1193.4495290299981</v>
      </c>
      <c r="U31" s="38">
        <f t="shared" si="9"/>
        <v>2348.7800692672936</v>
      </c>
      <c r="V31" s="38">
        <f>V14+V29</f>
        <v>3301.4629726393614</v>
      </c>
      <c r="W31" s="38">
        <f>W14+W29</f>
        <v>2972.7692743300095</v>
      </c>
      <c r="X31" s="38">
        <f>X14+X29</f>
        <v>3437.2643773713844</v>
      </c>
      <c r="Y31" s="38">
        <f>Y14+Y29</f>
        <v>3899.9365401425066</v>
      </c>
      <c r="Z31" s="38">
        <f>Z14+Z29</f>
        <v>4494.5840191000025</v>
      </c>
      <c r="AA31" s="350">
        <f>+((Z31/U31)^(1/5))-1</f>
        <v>0.13859541350873883</v>
      </c>
      <c r="AB31" s="301"/>
      <c r="AC31" s="204"/>
    </row>
    <row r="32" spans="1:30">
      <c r="A32" s="6"/>
      <c r="B32" s="41"/>
      <c r="C32" s="14"/>
      <c r="D32" s="14"/>
      <c r="E32" s="14"/>
      <c r="F32" s="14"/>
      <c r="G32" s="14"/>
      <c r="H32" s="14"/>
      <c r="I32" s="14"/>
      <c r="J32" s="14"/>
      <c r="K32" s="14"/>
      <c r="L32" s="14"/>
      <c r="M32" s="145"/>
      <c r="N32" s="148"/>
      <c r="O32" s="148"/>
      <c r="P32" s="148"/>
      <c r="Q32" s="148"/>
      <c r="R32" s="148"/>
      <c r="S32" s="148"/>
      <c r="T32" s="148"/>
      <c r="U32" s="148"/>
      <c r="V32" s="148"/>
      <c r="W32" s="148"/>
      <c r="X32" s="148"/>
      <c r="Y32" s="148"/>
      <c r="Z32" s="148"/>
      <c r="AA32" s="42"/>
      <c r="AC32" s="205"/>
    </row>
    <row r="33" spans="1:29">
      <c r="A33" s="23" t="s">
        <v>113</v>
      </c>
      <c r="B33" s="26">
        <f>SUM('Quarterly Data 2001-Q2 2026'!C33:F33)</f>
        <v>-37.052399999999999</v>
      </c>
      <c r="C33" s="24">
        <f>SUM('Quarterly Data 2001-Q2 2026'!G33:J33)</f>
        <v>-37.646000000000001</v>
      </c>
      <c r="D33" s="24">
        <f>SUM('Quarterly Data 2001-Q2 2026'!K33:N33)</f>
        <v>-41.148000000000003</v>
      </c>
      <c r="E33" s="24">
        <f>SUM('Quarterly Data 2001-Q2 2026'!O33:R33)</f>
        <v>-47.688000000000002</v>
      </c>
      <c r="F33" s="24">
        <f>SUM('Quarterly Data 2001-Q2 2026'!S33:V33)</f>
        <v>-58.911999999999999</v>
      </c>
      <c r="G33" s="24">
        <f>SUM('Quarterly Data 2001-Q2 2026'!W33:Z33)</f>
        <v>-95.96</v>
      </c>
      <c r="H33" s="24">
        <f>SUM('Quarterly Data 2001-Q2 2026'!AA33:AD33)</f>
        <v>-119.43899879</v>
      </c>
      <c r="I33" s="24">
        <f>SUM('Quarterly Data 2001-Q2 2026'!AE33:AH33)</f>
        <v>-137.48495407000001</v>
      </c>
      <c r="J33" s="24">
        <f>SUM('Quarterly Data 2001-Q2 2026'!AI33:AL33)</f>
        <v>-128.18071938999998</v>
      </c>
      <c r="K33" s="24">
        <f>SUM('Quarterly Data 2001-Q2 2026'!AM33:AP33)</f>
        <v>-165.23130405999996</v>
      </c>
      <c r="L33" s="24">
        <f>SUM('Quarterly Data 2001-Q2 2026'!AQ33:AT33)</f>
        <v>-188.78086732</v>
      </c>
      <c r="M33" s="24">
        <f>SUM('Quarterly Data 2001-Q2 2026'!AU33:AX33)</f>
        <v>-206.90358169999996</v>
      </c>
      <c r="N33" s="24">
        <f>SUM('Quarterly Data 2001-Q2 2026'!AY33:BB33)</f>
        <v>-210.3</v>
      </c>
      <c r="O33" s="24">
        <f>SUM('Quarterly Data 2001-Q2 2026'!BC33:BF33)</f>
        <v>-233.82</v>
      </c>
      <c r="P33" s="24">
        <f>SUM('Quarterly Data 2001-Q2 2026'!BG33:BJ33)</f>
        <v>-266.18</v>
      </c>
      <c r="Q33" s="24">
        <f>SUM('Quarterly Data 2001-Q2 2026'!BK33:BN33)</f>
        <v>-290.45000000000005</v>
      </c>
      <c r="R33" s="24">
        <f>SUM('Quarterly Data 2001-Q2 2026'!BO33:BR33)</f>
        <v>-340.07999999999993</v>
      </c>
      <c r="S33" s="24">
        <f>SUM('Quarterly Data 2001-Q2 2026'!BS33:BV33)</f>
        <v>-367.34749507999982</v>
      </c>
      <c r="T33" s="24">
        <f>SUM('Quarterly Data 2001-Q2 2026'!BW33:BZ33)</f>
        <v>-414.45556788438796</v>
      </c>
      <c r="U33" s="24">
        <f>SUM('Quarterly Data 2001-Q2 2026'!CA33:CD33)</f>
        <v>-468.73503128013169</v>
      </c>
      <c r="V33" s="24">
        <f>SUM('Quarterly Data 2001-Q2 2026'!CE33:CH33)</f>
        <v>-565.50791839548015</v>
      </c>
      <c r="W33" s="24">
        <f>SUM('Quarterly Data 2001-Q2 2026'!CI33:CL33)</f>
        <v>-636.2015390800002</v>
      </c>
      <c r="X33" s="24">
        <f>SUM('Quarterly Data 2001-Q2 2026'!CM33:CP33)</f>
        <v>-704.00960262000001</v>
      </c>
      <c r="Y33" s="19">
        <f>SUM('Quarterly Data 2001-Q2 2026'!CQ33:CT33)</f>
        <v>-787.88550217</v>
      </c>
      <c r="Z33" s="24">
        <f>SUM('Quarterly Data 2001-Q2 2026'!CU33:CX33)</f>
        <v>-818.38557603000015</v>
      </c>
      <c r="AA33" s="50">
        <f>+((Z33/U33)^(1/5))-1</f>
        <v>0.11790812043473009</v>
      </c>
      <c r="AB33" s="301"/>
    </row>
    <row r="34" spans="1:29">
      <c r="A34" s="18" t="s">
        <v>114</v>
      </c>
      <c r="B34" s="43">
        <f>SUM('Quarterly Data 2001-Q2 2026'!C34:F34)</f>
        <v>-2.9914000000000001</v>
      </c>
      <c r="C34" s="19">
        <f>SUM('Quarterly Data 2001-Q2 2026'!G34:J34)</f>
        <v>-5.242</v>
      </c>
      <c r="D34" s="19">
        <f>SUM('Quarterly Data 2001-Q2 2026'!K34:N34)</f>
        <v>-5.5049999999999999</v>
      </c>
      <c r="E34" s="19">
        <f>SUM('Quarterly Data 2001-Q2 2026'!O34:R34)</f>
        <v>-10.077000000000002</v>
      </c>
      <c r="F34" s="19">
        <f>SUM('Quarterly Data 2001-Q2 2026'!S34:V34)</f>
        <v>-19.420000000000002</v>
      </c>
      <c r="G34" s="19">
        <f>SUM('Quarterly Data 2001-Q2 2026'!W34:Z34)</f>
        <v>-42.737000000000002</v>
      </c>
      <c r="H34" s="19">
        <f>SUM('Quarterly Data 2001-Q2 2026'!AA34:AD34)</f>
        <v>-49.399032161000001</v>
      </c>
      <c r="I34" s="19">
        <f>SUM('Quarterly Data 2001-Q2 2026'!AE34:AH34)</f>
        <v>-31.194073780000004</v>
      </c>
      <c r="J34" s="19">
        <f>SUM('Quarterly Data 2001-Q2 2026'!AI34:AL34)</f>
        <v>-22.245648760000002</v>
      </c>
      <c r="K34" s="19">
        <f>SUM('Quarterly Data 2001-Q2 2026'!AM34:AP34)</f>
        <v>-23.34395327</v>
      </c>
      <c r="L34" s="19">
        <f>SUM('Quarterly Data 2001-Q2 2026'!AQ34:AT34)</f>
        <v>-23.20240566</v>
      </c>
      <c r="M34" s="19">
        <f>SUM('Quarterly Data 2001-Q2 2026'!AU34:AX34)</f>
        <v>-20.977883630000001</v>
      </c>
      <c r="N34" s="19">
        <f>SUM('Quarterly Data 2001-Q2 2026'!AY34:BB34)</f>
        <v>-15.010000000000002</v>
      </c>
      <c r="O34" s="19">
        <f>SUM('Quarterly Data 2001-Q2 2026'!BC34:BF34)</f>
        <v>-19.57</v>
      </c>
      <c r="P34" s="19">
        <f>SUM('Quarterly Data 2001-Q2 2026'!BG34:BJ34)</f>
        <v>-18.25</v>
      </c>
      <c r="Q34" s="19">
        <f>SUM('Quarterly Data 2001-Q2 2026'!BK34:BN34)</f>
        <v>-21.66</v>
      </c>
      <c r="R34" s="19">
        <f>SUM('Quarterly Data 2001-Q2 2026'!BO34:BR34)</f>
        <v>-18.310000000000002</v>
      </c>
      <c r="S34" s="20">
        <f>SUM('Quarterly Data 2001-Q2 2026'!BS34:BV34)</f>
        <v>-16.855962690000002</v>
      </c>
      <c r="T34" s="19">
        <f>SUM('Quarterly Data 2001-Q2 2026'!BW34:BZ34)</f>
        <v>-18.586831700000001</v>
      </c>
      <c r="U34" s="19">
        <f>SUM('Quarterly Data 2001-Q2 2026'!CA34:CD34)</f>
        <v>-21.814807559999998</v>
      </c>
      <c r="V34" s="19">
        <f>SUM('Quarterly Data 2001-Q2 2026'!CE34:CH34)</f>
        <v>-24.406802847400318</v>
      </c>
      <c r="W34" s="19">
        <f>SUM('Quarterly Data 2001-Q2 2026'!CI34:CL34)</f>
        <v>-28.05463766259966</v>
      </c>
      <c r="X34" s="19">
        <f>SUM('Quarterly Data 2001-Q2 2026'!CM34:CP34)</f>
        <v>-28.272130069999996</v>
      </c>
      <c r="Y34" s="19">
        <f>SUM('Quarterly Data 2001-Q2 2026'!CQ34:CT34)</f>
        <v>-29.570967829999997</v>
      </c>
      <c r="Z34" s="24">
        <f>SUM('Quarterly Data 2001-Q2 2026'!CU34:CX34)</f>
        <v>-49.100463980000001</v>
      </c>
      <c r="AA34" s="50">
        <f t="shared" ref="AA34:AA36" si="10">+((Z34/U34)^(1/5))-1</f>
        <v>0.1761611823115794</v>
      </c>
      <c r="AB34" s="301"/>
      <c r="AC34" s="205"/>
    </row>
    <row r="35" spans="1:29">
      <c r="A35" s="23" t="s">
        <v>248</v>
      </c>
      <c r="B35" s="43">
        <f>SUM('Quarterly Data 2001-Q2 2026'!C35:F35)</f>
        <v>-7.6270999999999987</v>
      </c>
      <c r="C35" s="19">
        <f>SUM('Quarterly Data 2001-Q2 2026'!G35:J35)</f>
        <v>-10.989000000000001</v>
      </c>
      <c r="D35" s="19">
        <f>SUM('Quarterly Data 2001-Q2 2026'!K35:N35)</f>
        <v>-5.7650000000000006</v>
      </c>
      <c r="E35" s="19">
        <f>SUM('Quarterly Data 2001-Q2 2026'!O35:R35)</f>
        <v>-4.4119999999999999</v>
      </c>
      <c r="F35" s="19">
        <f>SUM('Quarterly Data 2001-Q2 2026'!S35:V35)</f>
        <v>-6.3079999999999998</v>
      </c>
      <c r="G35" s="19">
        <f>SUM('Quarterly Data 2001-Q2 2026'!W35:Z35)</f>
        <v>-8.17</v>
      </c>
      <c r="H35" s="19">
        <f>SUM('Quarterly Data 2001-Q2 2026'!AA35:AD35)</f>
        <v>-9.7170438000000008</v>
      </c>
      <c r="I35" s="19">
        <f>SUM('Quarterly Data 2001-Q2 2026'!AE35:AH35)</f>
        <v>-12.337513403499999</v>
      </c>
      <c r="J35" s="19">
        <f>SUM('Quarterly Data 2001-Q2 2026'!AI35:AL35)</f>
        <v>-8.1172176083330001</v>
      </c>
      <c r="K35" s="19">
        <f>SUM('Quarterly Data 2001-Q2 2026'!AM35:AP35)</f>
        <v>-11.164597249107</v>
      </c>
      <c r="L35" s="19">
        <f>SUM('Quarterly Data 2001-Q2 2026'!AQ35:AT35)</f>
        <v>-11.30875874</v>
      </c>
      <c r="M35" s="19">
        <f>SUM('Quarterly Data 2001-Q2 2026'!AU35:AX35)</f>
        <v>-13.04297588</v>
      </c>
      <c r="N35" s="19">
        <f>SUM('Quarterly Data 2001-Q2 2026'!AY35:BB35)</f>
        <v>-10.11</v>
      </c>
      <c r="O35" s="19">
        <f>SUM('Quarterly Data 2001-Q2 2026'!BC35:BF35)</f>
        <v>-7.46</v>
      </c>
      <c r="P35" s="19">
        <f>SUM('Quarterly Data 2001-Q2 2026'!BG35:BJ35)</f>
        <v>-8.2200000000000006</v>
      </c>
      <c r="Q35" s="19">
        <f>SUM('Quarterly Data 2001-Q2 2026'!BK35:BN35)</f>
        <v>-8.06</v>
      </c>
      <c r="R35" s="19">
        <f>SUM('Quarterly Data 2001-Q2 2026'!BO35:BR35)</f>
        <v>-12.11</v>
      </c>
      <c r="S35" s="20">
        <f>SUM('Quarterly Data 2001-Q2 2026'!BS35:BV35)</f>
        <v>-19.655808380000028</v>
      </c>
      <c r="T35" s="19">
        <f>SUM('Quarterly Data 2001-Q2 2026'!BW35:BZ35)</f>
        <v>-63.12523814999988</v>
      </c>
      <c r="U35" s="19">
        <f>SUM('Quarterly Data 2001-Q2 2026'!CA35:CD35)</f>
        <v>-84.189470720000031</v>
      </c>
      <c r="V35" s="19">
        <f>SUM('Quarterly Data 2001-Q2 2026'!CE35:CH35)</f>
        <v>-69.852333420000335</v>
      </c>
      <c r="W35" s="19">
        <f>SUM('Quarterly Data 2001-Q2 2026'!CI35:CL35)</f>
        <v>-80.769310900000249</v>
      </c>
      <c r="X35" s="19">
        <f>SUM('Quarterly Data 2001-Q2 2026'!CM35:CP35)</f>
        <v>-88.387117060000008</v>
      </c>
      <c r="Y35" s="19">
        <f>SUM('Quarterly Data 2001-Q2 2026'!CQ35:CT35)</f>
        <v>-92.421738239999769</v>
      </c>
      <c r="Z35" s="24">
        <f>SUM('Quarterly Data 2001-Q2 2026'!CU35:CX35)</f>
        <v>-95.762527019999823</v>
      </c>
      <c r="AA35" s="50">
        <f t="shared" si="10"/>
        <v>2.6094981967026865E-2</v>
      </c>
      <c r="AB35" s="301"/>
      <c r="AC35" s="205"/>
    </row>
    <row r="36" spans="1:29">
      <c r="A36" s="44" t="s">
        <v>115</v>
      </c>
      <c r="B36" s="46">
        <f>SUM('Quarterly Data 2001-Q2 2026'!C36:F36)</f>
        <v>-37.836399999999998</v>
      </c>
      <c r="C36" s="35">
        <f>SUM('Quarterly Data 2001-Q2 2026'!G36:J36)</f>
        <v>-41.747</v>
      </c>
      <c r="D36" s="35">
        <f>SUM('Quarterly Data 2001-Q2 2026'!K36:N36)</f>
        <v>-38.248999999999995</v>
      </c>
      <c r="E36" s="35">
        <f>SUM('Quarterly Data 2001-Q2 2026'!O36:R36)</f>
        <v>-46.501000000000005</v>
      </c>
      <c r="F36" s="35">
        <f>SUM('Quarterly Data 2001-Q2 2026'!S36:V36)</f>
        <v>-52.593999999999994</v>
      </c>
      <c r="G36" s="35">
        <f>SUM('Quarterly Data 2001-Q2 2026'!W36:Z36)</f>
        <v>-62.108999999999995</v>
      </c>
      <c r="H36" s="35">
        <f>SUM('Quarterly Data 2001-Q2 2026'!AA36:AD36)</f>
        <v>-68.066469290000015</v>
      </c>
      <c r="I36" s="35">
        <f>SUM('Quarterly Data 2001-Q2 2026'!AE36:AH36)</f>
        <v>-85.593984269999993</v>
      </c>
      <c r="J36" s="35">
        <f>SUM('Quarterly Data 2001-Q2 2026'!AI36:AL36)</f>
        <v>-70.338943659999998</v>
      </c>
      <c r="K36" s="35">
        <f>SUM('Quarterly Data 2001-Q2 2026'!AM36:AP36)</f>
        <v>-82.813340600000004</v>
      </c>
      <c r="L36" s="35">
        <f>SUM('Quarterly Data 2001-Q2 2026'!AQ36:AT36)</f>
        <v>-113.22397518</v>
      </c>
      <c r="M36" s="35">
        <f>SUM('Quarterly Data 2001-Q2 2026'!AU36:AX36)</f>
        <v>-108.757478679736</v>
      </c>
      <c r="N36" s="35">
        <f>SUM('Quarterly Data 2001-Q2 2026'!AY36:BB36)</f>
        <v>-117.52000000000001</v>
      </c>
      <c r="O36" s="35">
        <f>SUM('Quarterly Data 2001-Q2 2026'!BC36:BF36)</f>
        <v>-121.88999999999999</v>
      </c>
      <c r="P36" s="35">
        <f>SUM('Quarterly Data 2001-Q2 2026'!BG36:BJ36)</f>
        <v>-118.36</v>
      </c>
      <c r="Q36" s="35">
        <f>SUM('Quarterly Data 2001-Q2 2026'!BK36:BN36)</f>
        <v>-123.07999999999998</v>
      </c>
      <c r="R36" s="35">
        <f>SUM('Quarterly Data 2001-Q2 2026'!BO36:BR36)</f>
        <v>-164.35000000000002</v>
      </c>
      <c r="S36" s="45">
        <f>SUM('Quarterly Data 2001-Q2 2026'!BS36:BV36)</f>
        <v>-225.44096569729501</v>
      </c>
      <c r="T36" s="14">
        <f>SUM('Quarterly Data 2001-Q2 2026'!BW36:BZ36)</f>
        <v>-169.35445757205861</v>
      </c>
      <c r="U36" s="14">
        <f>SUM('Quarterly Data 2001-Q2 2026'!CA36:CD36)</f>
        <v>-187.85353861902178</v>
      </c>
      <c r="V36" s="14">
        <f>SUM('Quarterly Data 2001-Q2 2026'!CE36:CH36)</f>
        <v>-204.27165055980652</v>
      </c>
      <c r="W36" s="14">
        <f>SUM('Quarterly Data 2001-Q2 2026'!CI36:CL36)</f>
        <v>-286.41472086480906</v>
      </c>
      <c r="X36" s="14">
        <f>SUM('Quarterly Data 2001-Q2 2026'!CM36:CP36)</f>
        <v>-327.80111210370296</v>
      </c>
      <c r="Y36" s="14">
        <f>SUM('Quarterly Data 2001-Q2 2026'!CQ36:CT36)</f>
        <v>-369.77109331000003</v>
      </c>
      <c r="Z36" s="24">
        <f>SUM('Quarterly Data 2001-Q2 2026'!CU36:CX36)</f>
        <v>-449.76241585999998</v>
      </c>
      <c r="AA36" s="50">
        <f t="shared" si="10"/>
        <v>0.19078335713227679</v>
      </c>
      <c r="AB36" s="301"/>
    </row>
    <row r="37" spans="1:29" s="185" customFormat="1">
      <c r="A37" s="36" t="s">
        <v>192</v>
      </c>
      <c r="B37" s="48">
        <f t="shared" ref="B37:N37" si="11">SUM(B33:B36)</f>
        <v>-85.507299999999987</v>
      </c>
      <c r="C37" s="37">
        <f t="shared" si="11"/>
        <v>-95.623999999999995</v>
      </c>
      <c r="D37" s="37">
        <f t="shared" si="11"/>
        <v>-90.667000000000002</v>
      </c>
      <c r="E37" s="37">
        <f t="shared" si="11"/>
        <v>-108.678</v>
      </c>
      <c r="F37" s="37">
        <f t="shared" si="11"/>
        <v>-137.23399999999998</v>
      </c>
      <c r="G37" s="37">
        <f t="shared" si="11"/>
        <v>-208.976</v>
      </c>
      <c r="H37" s="37">
        <f t="shared" si="11"/>
        <v>-246.62154404100002</v>
      </c>
      <c r="I37" s="37">
        <f t="shared" si="11"/>
        <v>-266.61052552349997</v>
      </c>
      <c r="J37" s="37">
        <f t="shared" si="11"/>
        <v>-228.88252941833298</v>
      </c>
      <c r="K37" s="37">
        <f t="shared" si="11"/>
        <v>-282.55319517910698</v>
      </c>
      <c r="L37" s="37">
        <f t="shared" si="11"/>
        <v>-336.51600689999998</v>
      </c>
      <c r="M37" s="37">
        <f t="shared" si="11"/>
        <v>-349.68191988973598</v>
      </c>
      <c r="N37" s="37">
        <f t="shared" si="11"/>
        <v>-352.94000000000005</v>
      </c>
      <c r="O37" s="37">
        <f>SUM(O33:O36)</f>
        <v>-382.73999999999995</v>
      </c>
      <c r="P37" s="47">
        <v>-411</v>
      </c>
      <c r="Q37" s="47">
        <v>-443.2</v>
      </c>
      <c r="R37" s="47">
        <v>-534.79999999999995</v>
      </c>
      <c r="S37" s="47">
        <f t="shared" ref="S37:X37" si="12">SUM(S33:S36)</f>
        <v>-629.30023184729487</v>
      </c>
      <c r="T37" s="38">
        <f t="shared" si="12"/>
        <v>-665.52209530644643</v>
      </c>
      <c r="U37" s="38">
        <f t="shared" si="12"/>
        <v>-762.59284817915341</v>
      </c>
      <c r="V37" s="38">
        <f t="shared" si="12"/>
        <v>-864.03870522268733</v>
      </c>
      <c r="W37" s="38">
        <f t="shared" si="12"/>
        <v>-1031.4402085074094</v>
      </c>
      <c r="X37" s="38">
        <f t="shared" si="12"/>
        <v>-1148.4699618537029</v>
      </c>
      <c r="Y37" s="38">
        <f>SUM(Y33:Y36)</f>
        <v>-1279.6493015499998</v>
      </c>
      <c r="Z37" s="38">
        <f>SUM(Z33:Z36)</f>
        <v>-1413.0109828899999</v>
      </c>
      <c r="AA37" s="350">
        <f>+((Z37/U37)^(1/5))-1</f>
        <v>0.13128117905255277</v>
      </c>
      <c r="AB37" s="301"/>
    </row>
    <row r="38" spans="1:29" s="185" customFormat="1">
      <c r="A38" s="36"/>
      <c r="B38" s="48"/>
      <c r="C38" s="37"/>
      <c r="D38" s="37"/>
      <c r="E38" s="37"/>
      <c r="F38" s="37"/>
      <c r="G38" s="37"/>
      <c r="H38" s="37"/>
      <c r="I38" s="37"/>
      <c r="J38" s="37"/>
      <c r="K38" s="37"/>
      <c r="L38" s="37"/>
      <c r="M38" s="37"/>
      <c r="N38" s="141"/>
      <c r="O38" s="141"/>
      <c r="P38" s="141"/>
      <c r="Q38" s="141"/>
      <c r="R38" s="141"/>
      <c r="S38" s="39"/>
      <c r="T38" s="39"/>
      <c r="U38" s="39"/>
      <c r="V38" s="39"/>
      <c r="W38" s="39"/>
      <c r="X38" s="39"/>
      <c r="Y38" s="39"/>
      <c r="Z38" s="39"/>
      <c r="AA38" s="351"/>
    </row>
    <row r="39" spans="1:29" s="185" customFormat="1">
      <c r="A39" s="5" t="s">
        <v>91</v>
      </c>
      <c r="B39" s="40">
        <f t="shared" ref="B39:S39" si="13">SUM(B31,B37)</f>
        <v>9.3927000000000191</v>
      </c>
      <c r="C39" s="38">
        <f t="shared" si="13"/>
        <v>26.976000000000028</v>
      </c>
      <c r="D39" s="38">
        <f t="shared" si="13"/>
        <v>58.875</v>
      </c>
      <c r="E39" s="38">
        <f t="shared" si="13"/>
        <v>101.13799999999998</v>
      </c>
      <c r="F39" s="38">
        <f t="shared" si="13"/>
        <v>146.62</v>
      </c>
      <c r="G39" s="38">
        <f t="shared" si="13"/>
        <v>243.86699999999996</v>
      </c>
      <c r="H39" s="38">
        <f t="shared" si="13"/>
        <v>307.85206095900003</v>
      </c>
      <c r="I39" s="38">
        <f t="shared" si="13"/>
        <v>239.49661147649999</v>
      </c>
      <c r="J39" s="38">
        <f t="shared" si="13"/>
        <v>280.00051956166703</v>
      </c>
      <c r="K39" s="38">
        <f t="shared" si="13"/>
        <v>331.20323180089304</v>
      </c>
      <c r="L39" s="38">
        <f t="shared" si="13"/>
        <v>345.67221207999989</v>
      </c>
      <c r="M39" s="38">
        <f t="shared" si="13"/>
        <v>200.964145060264</v>
      </c>
      <c r="N39" s="38">
        <f t="shared" si="13"/>
        <v>226.31356699999992</v>
      </c>
      <c r="O39" s="38">
        <f t="shared" si="13"/>
        <v>295.31264570000002</v>
      </c>
      <c r="P39" s="38">
        <f t="shared" si="13"/>
        <v>485.71100000000001</v>
      </c>
      <c r="Q39" s="38">
        <f t="shared" si="13"/>
        <v>465.40283935000053</v>
      </c>
      <c r="R39" s="38">
        <f t="shared" si="13"/>
        <v>440.6751037300005</v>
      </c>
      <c r="S39" s="38">
        <f t="shared" si="13"/>
        <v>419.69659323270537</v>
      </c>
      <c r="T39" s="38">
        <f t="shared" ref="T39:Z39" si="14">SUM(T31,T37)</f>
        <v>527.92743372355164</v>
      </c>
      <c r="U39" s="38">
        <f t="shared" si="14"/>
        <v>1586.1872210881402</v>
      </c>
      <c r="V39" s="38">
        <f t="shared" si="14"/>
        <v>2437.424267416674</v>
      </c>
      <c r="W39" s="38">
        <f t="shared" si="14"/>
        <v>1941.3290658226001</v>
      </c>
      <c r="X39" s="38">
        <f t="shared" si="14"/>
        <v>2288.7944155176815</v>
      </c>
      <c r="Y39" s="38">
        <f t="shared" si="14"/>
        <v>2620.2872385925066</v>
      </c>
      <c r="Z39" s="38">
        <f t="shared" si="14"/>
        <v>3081.5730362100026</v>
      </c>
      <c r="AA39" s="350">
        <f>+((Z39/U39)^(1/5))-1</f>
        <v>0.14204601762375768</v>
      </c>
      <c r="AB39" s="301"/>
    </row>
    <row r="40" spans="1:29" s="185" customFormat="1">
      <c r="A40" s="36"/>
      <c r="B40" s="48"/>
      <c r="C40" s="37"/>
      <c r="D40" s="37"/>
      <c r="E40" s="37"/>
      <c r="F40" s="37"/>
      <c r="G40" s="37"/>
      <c r="H40" s="37"/>
      <c r="I40" s="37"/>
      <c r="J40" s="37"/>
      <c r="K40" s="37"/>
      <c r="L40" s="37"/>
      <c r="M40" s="37"/>
      <c r="N40" s="37"/>
      <c r="O40" s="37"/>
      <c r="P40" s="37"/>
      <c r="Q40" s="37"/>
      <c r="R40" s="37"/>
      <c r="S40" s="39"/>
      <c r="T40" s="39"/>
      <c r="U40" s="39"/>
      <c r="V40" s="39"/>
      <c r="W40" s="39"/>
      <c r="X40" s="39"/>
      <c r="Y40" s="39"/>
      <c r="Z40" s="39"/>
      <c r="AA40" s="352"/>
    </row>
    <row r="41" spans="1:29">
      <c r="A41" s="23" t="s">
        <v>92</v>
      </c>
      <c r="B41" s="26">
        <f>SUM('Quarterly Data 2001-Q2 2026'!C41:F41)</f>
        <v>0</v>
      </c>
      <c r="C41" s="24">
        <f>SUM('Quarterly Data 2001-Q2 2026'!G41:J41)</f>
        <v>-0.1</v>
      </c>
      <c r="D41" s="24">
        <f>SUM('Quarterly Data 2001-Q2 2026'!K41:N41)</f>
        <v>0</v>
      </c>
      <c r="E41" s="24">
        <f>SUM('Quarterly Data 2001-Q2 2026'!O41:R41)</f>
        <v>0</v>
      </c>
      <c r="F41" s="24">
        <f>SUM('Quarterly Data 2001-Q2 2026'!S41:V41)</f>
        <v>0.1</v>
      </c>
      <c r="G41" s="24">
        <f>SUM('Quarterly Data 2001-Q2 2026'!W41:Z41)</f>
        <v>0</v>
      </c>
      <c r="H41" s="24">
        <f>SUM('Quarterly Data 2001-Q2 2026'!AA41:AD41)</f>
        <v>-1.45</v>
      </c>
      <c r="I41" s="24">
        <f>SUM('Quarterly Data 2001-Q2 2026'!AE41:AH41)</f>
        <v>0</v>
      </c>
      <c r="J41" s="24">
        <f>SUM('Quarterly Data 2001-Q2 2026'!AI41:AL41)</f>
        <v>0</v>
      </c>
      <c r="K41" s="24">
        <f>SUM('Quarterly Data 2001-Q2 2026'!AM41:AP41)</f>
        <v>0</v>
      </c>
      <c r="L41" s="24">
        <f>SUM('Quarterly Data 2001-Q2 2026'!AQ41:AT41)</f>
        <v>-6</v>
      </c>
      <c r="M41" s="24">
        <f>SUM('Quarterly Data 2001-Q2 2026'!AU41:AX41)</f>
        <v>-1</v>
      </c>
      <c r="N41" s="24">
        <f>SUM('Quarterly Data 2001-Q2 2026'!AY41:BB41)</f>
        <v>-1</v>
      </c>
      <c r="O41" s="24">
        <f>SUM('Quarterly Data 2001-Q2 2026'!BC41:BF41)</f>
        <v>0.4</v>
      </c>
      <c r="P41" s="24">
        <f>SUM('Quarterly Data 2001-Q2 2026'!BG41:BJ41)</f>
        <v>-0.21566200000000002</v>
      </c>
      <c r="Q41" s="24">
        <f>SUM('Quarterly Data 2001-Q2 2026'!BK41:BN41)</f>
        <v>-0.50499499999999997</v>
      </c>
      <c r="R41" s="24">
        <f>SUM('Quarterly Data 2001-Q2 2026'!BO41:BR41)</f>
        <v>0.39028800000000002</v>
      </c>
      <c r="S41" s="24">
        <f>SUM('Quarterly Data 2001-Q2 2026'!BS41:BV41)</f>
        <v>-1.1601431</v>
      </c>
      <c r="T41" s="24">
        <f>SUM('Quarterly Data 2001-Q2 2026'!BW41:BZ41)</f>
        <v>0.32980080000000089</v>
      </c>
      <c r="U41" s="24">
        <f>SUM('Quarterly Data 2001-Q2 2026'!CA41:CD41)</f>
        <v>-3.8714396300000011</v>
      </c>
      <c r="V41" s="24">
        <f>SUM('Quarterly Data 2001-Q2 2026'!CE41:CH41)</f>
        <v>-0.24211197999999867</v>
      </c>
      <c r="W41" s="24">
        <f>SUM('Quarterly Data 2001-Q2 2026'!CI41:CL41)</f>
        <v>-1.0805639399999993</v>
      </c>
      <c r="X41" s="24">
        <f>SUM('Quarterly Data 2001-Q2 2026'!CM41:CP41)</f>
        <v>3.4192646100000008</v>
      </c>
      <c r="Y41" s="24">
        <f>SUM('Quarterly Data 2001-Q2 2026'!CQ41:CT41)</f>
        <v>0.45578182000000056</v>
      </c>
      <c r="Z41" s="24">
        <f>SUM('Quarterly Data 2001-Q2 2026'!CU41:CX41)</f>
        <v>-3.6133970300000002</v>
      </c>
      <c r="AA41" s="50" t="s">
        <v>202</v>
      </c>
    </row>
    <row r="42" spans="1:29">
      <c r="A42" s="7" t="s">
        <v>136</v>
      </c>
      <c r="B42" s="34">
        <f>SUM('Quarterly Data 2001-Q2 2026'!C42:F42)</f>
        <v>0</v>
      </c>
      <c r="C42" s="32">
        <f>SUM('Quarterly Data 2001-Q2 2026'!G42:J42)</f>
        <v>0</v>
      </c>
      <c r="D42" s="32">
        <f>SUM('Quarterly Data 2001-Q2 2026'!K42:N42)</f>
        <v>0</v>
      </c>
      <c r="E42" s="32">
        <f>SUM('Quarterly Data 2001-Q2 2026'!O42:R42)</f>
        <v>0</v>
      </c>
      <c r="F42" s="32">
        <f>SUM('Quarterly Data 2001-Q2 2026'!S42:V42)</f>
        <v>0</v>
      </c>
      <c r="G42" s="32">
        <f>SUM('Quarterly Data 2001-Q2 2026'!W42:Z42)</f>
        <v>0</v>
      </c>
      <c r="H42" s="32">
        <f>SUM('Quarterly Data 2001-Q2 2026'!AA42:AD42)</f>
        <v>0</v>
      </c>
      <c r="I42" s="32">
        <f>SUM('Quarterly Data 2001-Q2 2026'!AE42:AH42)</f>
        <v>0</v>
      </c>
      <c r="J42" s="32">
        <f>SUM('Quarterly Data 2001-Q2 2026'!AI42:AL42)</f>
        <v>0</v>
      </c>
      <c r="K42" s="32">
        <f>SUM('Quarterly Data 2001-Q2 2026'!AM42:AP42)</f>
        <v>0</v>
      </c>
      <c r="L42" s="32">
        <f>SUM('Quarterly Data 2001-Q2 2026'!AQ42:AT42)</f>
        <v>0</v>
      </c>
      <c r="M42" s="32">
        <f>SUM('Quarterly Data 2001-Q2 2026'!AU42:AX42)</f>
        <v>0</v>
      </c>
      <c r="N42" s="32">
        <f>SUM('Quarterly Data 2001-Q2 2026'!AY42:BB42)</f>
        <v>0</v>
      </c>
      <c r="O42" s="32">
        <f>SUM('Quarterly Data 2001-Q2 2026'!BC42:BF42)</f>
        <v>0</v>
      </c>
      <c r="P42" s="32">
        <f>SUM('Quarterly Data 2001-Q2 2026'!BG42:BJ42)</f>
        <v>0</v>
      </c>
      <c r="Q42" s="32">
        <f>SUM('Quarterly Data 2001-Q2 2026'!BK42:BN42)</f>
        <v>0</v>
      </c>
      <c r="R42" s="32">
        <f>SUM('Quarterly Data 2001-Q2 2026'!BO42:BR42)</f>
        <v>0</v>
      </c>
      <c r="S42" s="33">
        <f>SUM('Quarterly Data 2001-Q2 2026'!BS42:BV42)</f>
        <v>-0.6552</v>
      </c>
      <c r="T42" s="32">
        <f>SUM('Quarterly Data 2001-Q2 2026'!BW42:BZ42)</f>
        <v>-8.2419469999999997</v>
      </c>
      <c r="U42" s="32">
        <f>SUM('Quarterly Data 2001-Q2 2026'!CA42:CD42)</f>
        <v>-5.8282509999999998</v>
      </c>
      <c r="V42" s="32">
        <f>SUM('Quarterly Data 2001-Q2 2026'!CE42:CH42)</f>
        <v>0</v>
      </c>
      <c r="W42" s="32">
        <f>SUM('Quarterly Data 2001-Q2 2026'!CI42:CL42)</f>
        <v>0</v>
      </c>
      <c r="X42" s="32">
        <f>SUM('Quarterly Data 2001-Q2 2026'!CM42:CP42)</f>
        <v>0</v>
      </c>
      <c r="Y42" s="32">
        <f>SUM('Quarterly Data 2001-Q2 2026'!CQ42:CT42)</f>
        <v>0</v>
      </c>
      <c r="Z42" s="24">
        <f>SUM('Quarterly Data 2001-Q2 2026'!CU42:CX42)</f>
        <v>0</v>
      </c>
      <c r="AA42" s="353" t="s">
        <v>202</v>
      </c>
    </row>
    <row r="43" spans="1:29" s="185" customFormat="1">
      <c r="A43" s="36" t="s">
        <v>193</v>
      </c>
      <c r="B43" s="47">
        <f t="shared" ref="B43:T43" si="15">SUM(B39,B41,B42)</f>
        <v>9.3927000000000191</v>
      </c>
      <c r="C43" s="47">
        <f t="shared" si="15"/>
        <v>26.876000000000026</v>
      </c>
      <c r="D43" s="47">
        <f t="shared" si="15"/>
        <v>58.875</v>
      </c>
      <c r="E43" s="47">
        <f t="shared" si="15"/>
        <v>101.13799999999998</v>
      </c>
      <c r="F43" s="47">
        <f t="shared" si="15"/>
        <v>146.72</v>
      </c>
      <c r="G43" s="47">
        <f t="shared" si="15"/>
        <v>243.86699999999996</v>
      </c>
      <c r="H43" s="47">
        <f t="shared" si="15"/>
        <v>306.40206095900004</v>
      </c>
      <c r="I43" s="47">
        <f t="shared" si="15"/>
        <v>239.49661147649999</v>
      </c>
      <c r="J43" s="47">
        <f t="shared" si="15"/>
        <v>280.00051956166703</v>
      </c>
      <c r="K43" s="47">
        <f t="shared" si="15"/>
        <v>331.20323180089304</v>
      </c>
      <c r="L43" s="47">
        <f t="shared" si="15"/>
        <v>339.67221207999989</v>
      </c>
      <c r="M43" s="47">
        <f t="shared" si="15"/>
        <v>199.964145060264</v>
      </c>
      <c r="N43" s="47">
        <f t="shared" si="15"/>
        <v>225.31356699999992</v>
      </c>
      <c r="O43" s="47">
        <f t="shared" si="15"/>
        <v>295.7126457</v>
      </c>
      <c r="P43" s="47">
        <f t="shared" si="15"/>
        <v>485.495338</v>
      </c>
      <c r="Q43" s="47">
        <f t="shared" si="15"/>
        <v>464.89784435000053</v>
      </c>
      <c r="R43" s="47">
        <f t="shared" si="15"/>
        <v>441.0653917300005</v>
      </c>
      <c r="S43" s="47">
        <f t="shared" si="15"/>
        <v>417.88125013270536</v>
      </c>
      <c r="T43" s="47">
        <f t="shared" si="15"/>
        <v>520.01528752355171</v>
      </c>
      <c r="U43" s="47">
        <f t="shared" ref="U43:Z43" si="16">SUM(U39,U41,U42)</f>
        <v>1576.4875304581403</v>
      </c>
      <c r="V43" s="47">
        <f t="shared" si="16"/>
        <v>2437.1821554366738</v>
      </c>
      <c r="W43" s="47">
        <f t="shared" si="16"/>
        <v>1940.2485018826001</v>
      </c>
      <c r="X43" s="47">
        <f t="shared" si="16"/>
        <v>2292.2136801276815</v>
      </c>
      <c r="Y43" s="47">
        <f t="shared" si="16"/>
        <v>2620.7430204125067</v>
      </c>
      <c r="Z43" s="47">
        <f t="shared" si="16"/>
        <v>3077.9596391800023</v>
      </c>
      <c r="AA43" s="352">
        <f>+((Z43/U43)^(1/5))-1</f>
        <v>0.14317962702017484</v>
      </c>
      <c r="AB43" s="301"/>
    </row>
    <row r="44" spans="1:29" s="186" customFormat="1">
      <c r="A44" s="149" t="s">
        <v>145</v>
      </c>
      <c r="B44" s="152">
        <f t="shared" ref="B44:R44" si="17">+B31+B37+B41+B42</f>
        <v>9.3927000000000191</v>
      </c>
      <c r="C44" s="150">
        <f t="shared" si="17"/>
        <v>26.876000000000026</v>
      </c>
      <c r="D44" s="150">
        <f t="shared" si="17"/>
        <v>58.875</v>
      </c>
      <c r="E44" s="150">
        <f t="shared" si="17"/>
        <v>101.13799999999998</v>
      </c>
      <c r="F44" s="150">
        <f t="shared" si="17"/>
        <v>146.72</v>
      </c>
      <c r="G44" s="150">
        <f t="shared" si="17"/>
        <v>243.86699999999996</v>
      </c>
      <c r="H44" s="150">
        <f t="shared" si="17"/>
        <v>306.40206095900004</v>
      </c>
      <c r="I44" s="150">
        <f t="shared" si="17"/>
        <v>239.49661147649999</v>
      </c>
      <c r="J44" s="150">
        <f t="shared" si="17"/>
        <v>280.00051956166703</v>
      </c>
      <c r="K44" s="150">
        <f t="shared" si="17"/>
        <v>331.20323180089304</v>
      </c>
      <c r="L44" s="150">
        <f t="shared" si="17"/>
        <v>339.67221207999989</v>
      </c>
      <c r="M44" s="150">
        <f t="shared" si="17"/>
        <v>199.964145060264</v>
      </c>
      <c r="N44" s="150">
        <f t="shared" si="17"/>
        <v>225.31356699999992</v>
      </c>
      <c r="O44" s="153">
        <f>+O31+O37+O41+O42</f>
        <v>295.7126457</v>
      </c>
      <c r="P44" s="153">
        <f>+P31+P37+P41+P42</f>
        <v>485.495338</v>
      </c>
      <c r="Q44" s="153">
        <f>+Q31+Q37+Q41+Q42</f>
        <v>464.89784435000053</v>
      </c>
      <c r="R44" s="153">
        <f t="shared" si="17"/>
        <v>441.0653917300005</v>
      </c>
      <c r="S44" s="153">
        <f>+S31+(S37+35)+S41+S42</f>
        <v>452.88125013270536</v>
      </c>
      <c r="T44" s="153">
        <f>+T31+(T37+8.3)+T41+T42</f>
        <v>528.31528752355166</v>
      </c>
      <c r="U44" s="153">
        <f>+(U31-63)+(U37+16+13)+U41+U42</f>
        <v>1542.4875304581403</v>
      </c>
      <c r="V44" s="153">
        <f>+(V31)+(V37-10)+V41+V42</f>
        <v>2427.1821554366738</v>
      </c>
      <c r="W44" s="153">
        <f>+(W31)+(W37)+W41+W42</f>
        <v>1940.2485018826001</v>
      </c>
      <c r="X44" s="153">
        <f>+(X31)+(X37)+X41+X42</f>
        <v>2292.2136801276815</v>
      </c>
      <c r="Y44" s="14">
        <f>SUM('Quarterly Data 2001-Q2 2026'!CQ44:CT44)</f>
        <v>2674.9430204125065</v>
      </c>
      <c r="Z44" s="14">
        <f>SUM('Quarterly Data 2001-Q2 2026'!CU44:CX44)</f>
        <v>3077.9596391800042</v>
      </c>
      <c r="AA44" s="354">
        <f>+((Z44/U44)^(1/5))-1</f>
        <v>0.14817543707588188</v>
      </c>
      <c r="AB44" s="299"/>
    </row>
    <row r="45" spans="1:29" s="185" customFormat="1">
      <c r="A45" s="36"/>
      <c r="B45" s="41"/>
      <c r="C45" s="14"/>
      <c r="D45" s="14"/>
      <c r="E45" s="14"/>
      <c r="F45" s="14"/>
      <c r="G45" s="14"/>
      <c r="H45" s="14"/>
      <c r="I45" s="14"/>
      <c r="J45" s="14"/>
      <c r="K45" s="14"/>
      <c r="L45" s="14"/>
      <c r="M45" s="14"/>
      <c r="N45" s="14"/>
      <c r="O45" s="14"/>
      <c r="P45" s="14"/>
      <c r="Q45" s="14"/>
      <c r="R45" s="14"/>
      <c r="S45" s="47"/>
      <c r="T45" s="15"/>
      <c r="U45" s="15"/>
      <c r="V45" s="15"/>
      <c r="W45" s="15"/>
      <c r="X45" s="15"/>
      <c r="Y45" s="15"/>
      <c r="Z45" s="15"/>
      <c r="AA45" s="42"/>
    </row>
    <row r="46" spans="1:29">
      <c r="A46" s="44" t="s">
        <v>146</v>
      </c>
      <c r="B46" s="46">
        <f>SUM('Quarterly Data 2001-Q2 2026'!C46:F46)</f>
        <v>-2.6299560000000017</v>
      </c>
      <c r="C46" s="35">
        <f>SUM('Quarterly Data 2001-Q2 2026'!G46:J46)</f>
        <v>-7.5252800000000022</v>
      </c>
      <c r="D46" s="35">
        <f>SUM('Quarterly Data 2001-Q2 2026'!K46:N46)</f>
        <v>-16.484999999999999</v>
      </c>
      <c r="E46" s="35">
        <f>SUM('Quarterly Data 2001-Q2 2026'!O46:R46)</f>
        <v>-28.318639999999998</v>
      </c>
      <c r="F46" s="35">
        <f>SUM('Quarterly Data 2001-Q2 2026'!S46:V46)</f>
        <v>-40.76</v>
      </c>
      <c r="G46" s="35">
        <f>SUM('Quarterly Data 2001-Q2 2026'!W46:Z46)</f>
        <v>-55.8</v>
      </c>
      <c r="H46" s="35">
        <f>SUM('Quarterly Data 2001-Q2 2026'!AA46:AD46)</f>
        <v>-74.400000000000006</v>
      </c>
      <c r="I46" s="35">
        <f>SUM('Quarterly Data 2001-Q2 2026'!AE46:AH46)</f>
        <v>-54</v>
      </c>
      <c r="J46" s="35">
        <f>SUM('Quarterly Data 2001-Q2 2026'!AI46:AL46)</f>
        <v>-51.8</v>
      </c>
      <c r="K46" s="35">
        <f>SUM('Quarterly Data 2001-Q2 2026'!AM46:AP46)</f>
        <v>-60</v>
      </c>
      <c r="L46" s="35">
        <f>SUM('Quarterly Data 2001-Q2 2026'!AQ46:AT46)</f>
        <v>-50</v>
      </c>
      <c r="M46" s="35">
        <v>-41</v>
      </c>
      <c r="N46" s="35">
        <f>SUM('Quarterly Data 2001-Q2 2026'!AY46:BB46)</f>
        <v>-33</v>
      </c>
      <c r="O46" s="35">
        <f>SUM('Quarterly Data 2001-Q2 2026'!BC46:BF46)</f>
        <v>-46.129999999999995</v>
      </c>
      <c r="P46" s="35">
        <v>-69.7</v>
      </c>
      <c r="Q46" s="35">
        <v>-66</v>
      </c>
      <c r="R46" s="35">
        <v>-63</v>
      </c>
      <c r="S46" s="45">
        <v>-68.796785</v>
      </c>
      <c r="T46" s="35">
        <v>-73.082880309999993</v>
      </c>
      <c r="U46" s="35">
        <v>-241.88447693999998</v>
      </c>
      <c r="V46" s="35">
        <v>-390.47756779999986</v>
      </c>
      <c r="W46" s="35">
        <v>-273.98198851000006</v>
      </c>
      <c r="X46" s="35">
        <v>-310.09616749000003</v>
      </c>
      <c r="Y46" s="45">
        <f>SUM('Quarterly Data 2001-Q2 2026'!CQ46:CT46)</f>
        <v>-366.79432943</v>
      </c>
      <c r="Z46" s="45">
        <v>-446.58801600999993</v>
      </c>
      <c r="AA46" s="355">
        <f>+((Z46/U46)^(1/5))-1</f>
        <v>0.13047200857176544</v>
      </c>
    </row>
    <row r="47" spans="1:29" s="185" customFormat="1">
      <c r="A47" s="36" t="s">
        <v>149</v>
      </c>
      <c r="B47" s="48">
        <f t="shared" ref="B47:U47" si="18">+B43+B46</f>
        <v>6.7627440000000174</v>
      </c>
      <c r="C47" s="37">
        <f t="shared" si="18"/>
        <v>19.350720000000024</v>
      </c>
      <c r="D47" s="37">
        <f t="shared" si="18"/>
        <v>42.39</v>
      </c>
      <c r="E47" s="37">
        <f t="shared" si="18"/>
        <v>72.819359999999975</v>
      </c>
      <c r="F47" s="37">
        <f t="shared" si="18"/>
        <v>105.96000000000001</v>
      </c>
      <c r="G47" s="37">
        <f t="shared" si="18"/>
        <v>188.06699999999995</v>
      </c>
      <c r="H47" s="37">
        <f t="shared" si="18"/>
        <v>232.00206095900003</v>
      </c>
      <c r="I47" s="37">
        <f t="shared" si="18"/>
        <v>185.49661147649999</v>
      </c>
      <c r="J47" s="37">
        <f t="shared" si="18"/>
        <v>228.20051956166702</v>
      </c>
      <c r="K47" s="37">
        <f t="shared" si="18"/>
        <v>271.20323180089304</v>
      </c>
      <c r="L47" s="37">
        <f t="shared" si="18"/>
        <v>289.67221207999989</v>
      </c>
      <c r="M47" s="37">
        <f t="shared" si="18"/>
        <v>158.964145060264</v>
      </c>
      <c r="N47" s="37">
        <f t="shared" si="18"/>
        <v>192.31356699999992</v>
      </c>
      <c r="O47" s="47">
        <f t="shared" si="18"/>
        <v>249.5826457</v>
      </c>
      <c r="P47" s="47">
        <f t="shared" si="18"/>
        <v>415.79533800000002</v>
      </c>
      <c r="Q47" s="47">
        <f t="shared" si="18"/>
        <v>398.89784435000053</v>
      </c>
      <c r="R47" s="47">
        <f t="shared" si="18"/>
        <v>378.0653917300005</v>
      </c>
      <c r="S47" s="47">
        <f t="shared" si="18"/>
        <v>349.08446513270536</v>
      </c>
      <c r="T47" s="47">
        <f t="shared" si="18"/>
        <v>446.9324072135517</v>
      </c>
      <c r="U47" s="47">
        <f t="shared" si="18"/>
        <v>1334.6030535181403</v>
      </c>
      <c r="V47" s="47">
        <f>+V43+V46</f>
        <v>2046.704587636674</v>
      </c>
      <c r="W47" s="47">
        <f>+W43+W46</f>
        <v>1666.2665133726</v>
      </c>
      <c r="X47" s="47">
        <f>+X43+X46</f>
        <v>1982.1175126376816</v>
      </c>
      <c r="Y47" s="47">
        <f>+Y43+Y46</f>
        <v>2253.9486909825068</v>
      </c>
      <c r="Z47" s="47">
        <f>+Z43+Z46</f>
        <v>2631.3716231700023</v>
      </c>
      <c r="AA47" s="352">
        <f>+((Z47/U47)^(1/5))-1</f>
        <v>0.14542330354319843</v>
      </c>
      <c r="AB47" s="301"/>
    </row>
    <row r="48" spans="1:29">
      <c r="A48" s="6"/>
      <c r="B48" s="41"/>
      <c r="C48" s="14"/>
      <c r="D48" s="14"/>
      <c r="E48" s="14"/>
      <c r="F48" s="14"/>
      <c r="G48" s="14"/>
      <c r="H48" s="14"/>
      <c r="I48" s="14"/>
      <c r="J48" s="14"/>
      <c r="K48" s="14"/>
      <c r="L48" s="14"/>
      <c r="M48" s="14"/>
      <c r="N48" s="14"/>
      <c r="O48" s="14"/>
      <c r="P48" s="14"/>
      <c r="Q48" s="15"/>
      <c r="R48" s="15"/>
      <c r="S48" s="15"/>
      <c r="T48" s="15"/>
      <c r="U48" s="15"/>
      <c r="V48" s="15"/>
      <c r="W48" s="15"/>
      <c r="X48" s="15"/>
      <c r="Y48" s="15"/>
      <c r="Z48" s="15"/>
      <c r="AA48" s="42"/>
    </row>
    <row r="49" spans="1:30" s="186" customFormat="1">
      <c r="A49" s="149" t="s">
        <v>40</v>
      </c>
      <c r="B49" s="318">
        <f t="shared" ref="B49:U49" si="19">-B46/B43</f>
        <v>0.27999999999999964</v>
      </c>
      <c r="C49" s="319">
        <f t="shared" si="19"/>
        <v>0.2799999999999998</v>
      </c>
      <c r="D49" s="319">
        <f t="shared" si="19"/>
        <v>0.27999999999999997</v>
      </c>
      <c r="E49" s="319">
        <f t="shared" si="19"/>
        <v>0.28000000000000003</v>
      </c>
      <c r="F49" s="319">
        <f t="shared" si="19"/>
        <v>0.27780806979280259</v>
      </c>
      <c r="G49" s="319">
        <f t="shared" si="19"/>
        <v>0.22881324656472588</v>
      </c>
      <c r="H49" s="319">
        <f t="shared" si="19"/>
        <v>0.24281821005752158</v>
      </c>
      <c r="I49" s="319">
        <f t="shared" si="19"/>
        <v>0.22547291866506686</v>
      </c>
      <c r="J49" s="319">
        <f t="shared" si="19"/>
        <v>0.18499965671882126</v>
      </c>
      <c r="K49" s="319">
        <f t="shared" si="19"/>
        <v>0.18115765258012262</v>
      </c>
      <c r="L49" s="319">
        <f t="shared" si="19"/>
        <v>0.14720073712778117</v>
      </c>
      <c r="M49" s="319">
        <f t="shared" si="19"/>
        <v>0.20503675790299139</v>
      </c>
      <c r="N49" s="319">
        <f t="shared" si="19"/>
        <v>0.1464625518977293</v>
      </c>
      <c r="O49" s="319">
        <f t="shared" si="19"/>
        <v>0.15599603422708816</v>
      </c>
      <c r="P49" s="319">
        <f t="shared" si="19"/>
        <v>0.14356471534233353</v>
      </c>
      <c r="Q49" s="319">
        <f t="shared" si="19"/>
        <v>0.14196667246818118</v>
      </c>
      <c r="R49" s="319">
        <f t="shared" si="19"/>
        <v>0.14283596305956744</v>
      </c>
      <c r="S49" s="319">
        <f t="shared" si="19"/>
        <v>0.16463238055823851</v>
      </c>
      <c r="T49" s="319">
        <f t="shared" si="19"/>
        <v>0.14053986885277875</v>
      </c>
      <c r="U49" s="319">
        <f t="shared" si="19"/>
        <v>0.15343253420450864</v>
      </c>
      <c r="V49" s="319">
        <f>-V46/V43</f>
        <v>0.16021681716688813</v>
      </c>
      <c r="W49" s="319">
        <f>-W46/W43</f>
        <v>0.14120974104304609</v>
      </c>
      <c r="X49" s="319">
        <f>-X46/X43</f>
        <v>0.13528239979473772</v>
      </c>
      <c r="Y49" s="319">
        <f>-Y46/Y43</f>
        <v>0.13995814414961844</v>
      </c>
      <c r="Z49" s="319">
        <f>-Z46/Z43</f>
        <v>0.14509222613749906</v>
      </c>
      <c r="AA49" s="354">
        <f>+((Z49/U49)^(1/5))-1</f>
        <v>-1.1116029491824664E-2</v>
      </c>
    </row>
    <row r="50" spans="1:30" s="186" customFormat="1">
      <c r="A50" s="149"/>
      <c r="B50" s="318"/>
      <c r="C50" s="319"/>
      <c r="D50" s="319"/>
      <c r="E50" s="319"/>
      <c r="F50" s="319"/>
      <c r="G50" s="319"/>
      <c r="H50" s="319"/>
      <c r="I50" s="319"/>
      <c r="J50" s="319"/>
      <c r="K50" s="319"/>
      <c r="L50" s="319"/>
      <c r="M50" s="319"/>
      <c r="N50" s="319"/>
      <c r="O50" s="319"/>
      <c r="P50" s="319"/>
      <c r="Q50" s="362"/>
      <c r="R50" s="362"/>
      <c r="S50" s="362"/>
      <c r="T50" s="362"/>
      <c r="U50" s="362"/>
      <c r="V50" s="362"/>
      <c r="W50" s="362"/>
      <c r="X50" s="362"/>
      <c r="Y50" s="362"/>
      <c r="Z50" s="362"/>
      <c r="AA50" s="354"/>
    </row>
    <row r="51" spans="1:30" s="186" customFormat="1">
      <c r="A51" s="361" t="s">
        <v>268</v>
      </c>
      <c r="B51" s="318"/>
      <c r="C51" s="319"/>
      <c r="D51" s="319"/>
      <c r="E51" s="319"/>
      <c r="F51" s="319"/>
      <c r="G51" s="319"/>
      <c r="H51" s="319"/>
      <c r="I51" s="319"/>
      <c r="J51" s="319"/>
      <c r="K51" s="319"/>
      <c r="L51" s="319"/>
      <c r="M51" s="319"/>
      <c r="N51" s="319"/>
      <c r="O51" s="319"/>
      <c r="P51" s="319"/>
      <c r="Q51" s="362"/>
      <c r="R51" s="362"/>
      <c r="S51" s="362"/>
      <c r="T51" s="362"/>
      <c r="U51" s="362"/>
      <c r="V51" s="362"/>
      <c r="W51" s="362"/>
      <c r="X51" s="362"/>
      <c r="Y51" s="362"/>
      <c r="Z51" s="378">
        <v>-22.300799980000001</v>
      </c>
      <c r="AA51" s="354"/>
    </row>
    <row r="52" spans="1:30" s="186" customFormat="1">
      <c r="A52" s="149"/>
      <c r="B52" s="318"/>
      <c r="C52" s="319"/>
      <c r="D52" s="319"/>
      <c r="E52" s="319"/>
      <c r="F52" s="319"/>
      <c r="G52" s="319"/>
      <c r="H52" s="319"/>
      <c r="I52" s="319"/>
      <c r="J52" s="319"/>
      <c r="K52" s="319"/>
      <c r="L52" s="319"/>
      <c r="M52" s="319"/>
      <c r="N52" s="319"/>
      <c r="O52" s="319"/>
      <c r="P52" s="319"/>
      <c r="Q52" s="362"/>
      <c r="R52" s="362"/>
      <c r="S52" s="362"/>
      <c r="T52" s="362"/>
      <c r="U52" s="362"/>
      <c r="V52" s="362"/>
      <c r="W52" s="362"/>
      <c r="X52" s="362"/>
      <c r="Y52" s="362"/>
      <c r="Z52" s="362"/>
      <c r="AA52" s="354"/>
    </row>
    <row r="53" spans="1:30">
      <c r="A53" s="134" t="s">
        <v>180</v>
      </c>
      <c r="B53" s="41"/>
      <c r="C53" s="14"/>
      <c r="D53" s="14"/>
      <c r="E53" s="14"/>
      <c r="F53" s="14"/>
      <c r="G53" s="14"/>
      <c r="H53" s="14"/>
      <c r="I53" s="14"/>
      <c r="J53" s="14"/>
      <c r="K53" s="14"/>
      <c r="L53" s="14"/>
      <c r="M53" s="14"/>
      <c r="N53" s="14"/>
      <c r="O53" s="14"/>
      <c r="P53" s="56"/>
      <c r="Q53" s="62"/>
      <c r="R53" s="62"/>
      <c r="S53" s="142"/>
      <c r="T53" s="142"/>
      <c r="U53" s="142"/>
      <c r="V53" s="142"/>
      <c r="W53" s="142"/>
      <c r="X53" s="142"/>
      <c r="Y53" s="142"/>
      <c r="Z53" s="142"/>
      <c r="AA53" s="17"/>
    </row>
    <row r="54" spans="1:30">
      <c r="A54" s="23" t="s">
        <v>39</v>
      </c>
      <c r="B54" s="66">
        <f t="shared" ref="B54:Z54" si="20">+B43/B31</f>
        <v>9.8974710221285761E-2</v>
      </c>
      <c r="C54" s="65">
        <f t="shared" si="20"/>
        <v>0.21921696574225139</v>
      </c>
      <c r="D54" s="65">
        <f t="shared" si="20"/>
        <v>0.39370210375680409</v>
      </c>
      <c r="E54" s="65">
        <f t="shared" si="20"/>
        <v>0.48203187554809923</v>
      </c>
      <c r="F54" s="65">
        <f t="shared" si="20"/>
        <v>0.51688544110704804</v>
      </c>
      <c r="G54" s="65">
        <f t="shared" si="20"/>
        <v>0.53852438924748747</v>
      </c>
      <c r="H54" s="65">
        <f t="shared" si="20"/>
        <v>0.55259990411806892</v>
      </c>
      <c r="I54" s="65">
        <f t="shared" si="20"/>
        <v>0.47321326645607054</v>
      </c>
      <c r="J54" s="65">
        <f t="shared" si="20"/>
        <v>0.55022567586579518</v>
      </c>
      <c r="K54" s="65">
        <f t="shared" si="20"/>
        <v>0.5396330160330618</v>
      </c>
      <c r="L54" s="65">
        <f t="shared" si="20"/>
        <v>0.4979156816690179</v>
      </c>
      <c r="M54" s="65">
        <f t="shared" si="20"/>
        <v>0.3631446001133618</v>
      </c>
      <c r="N54" s="65">
        <f t="shared" si="20"/>
        <v>0.38897225642807293</v>
      </c>
      <c r="O54" s="65">
        <f t="shared" si="20"/>
        <v>0.43612048057819414</v>
      </c>
      <c r="P54" s="65">
        <f t="shared" si="20"/>
        <v>0.54141784588345632</v>
      </c>
      <c r="Q54" s="65">
        <f t="shared" si="20"/>
        <v>0.51166232837504755</v>
      </c>
      <c r="R54" s="65">
        <f t="shared" si="20"/>
        <v>0.45215443227968016</v>
      </c>
      <c r="S54" s="65">
        <f t="shared" si="20"/>
        <v>0.39836274061252402</v>
      </c>
      <c r="T54" s="65">
        <f t="shared" si="20"/>
        <v>0.43572457391323904</v>
      </c>
      <c r="U54" s="65">
        <f t="shared" si="20"/>
        <v>0.67119418760647465</v>
      </c>
      <c r="V54" s="65">
        <f t="shared" si="20"/>
        <v>0.7382127788906454</v>
      </c>
      <c r="W54" s="65">
        <f t="shared" si="20"/>
        <v>0.65267376067047289</v>
      </c>
      <c r="X54" s="65">
        <f>+X43/X31</f>
        <v>0.66687150840594644</v>
      </c>
      <c r="Y54" s="65">
        <f t="shared" si="20"/>
        <v>0.6719963244111512</v>
      </c>
      <c r="Z54" s="65">
        <f t="shared" si="20"/>
        <v>0.68481524121031656</v>
      </c>
      <c r="AA54" s="50">
        <f>+((Z54/U54)^(1/5))-1</f>
        <v>4.0262005775248966E-3</v>
      </c>
      <c r="AB54" s="302"/>
    </row>
    <row r="55" spans="1:30">
      <c r="A55" s="18" t="s">
        <v>119</v>
      </c>
      <c r="B55" s="84">
        <f t="shared" ref="B55:Z55" si="21">+B47/B31</f>
        <v>7.1261791359325782E-2</v>
      </c>
      <c r="C55" s="83">
        <f t="shared" si="21"/>
        <v>0.15783621533442105</v>
      </c>
      <c r="D55" s="83">
        <f t="shared" si="21"/>
        <v>0.28346551470489895</v>
      </c>
      <c r="E55" s="83">
        <f t="shared" si="21"/>
        <v>0.34706295039463142</v>
      </c>
      <c r="F55" s="83">
        <f t="shared" si="21"/>
        <v>0.37329049440909767</v>
      </c>
      <c r="G55" s="83">
        <f t="shared" si="21"/>
        <v>0.41530287538948368</v>
      </c>
      <c r="H55" s="83">
        <f t="shared" si="21"/>
        <v>0.41841858452216141</v>
      </c>
      <c r="I55" s="83">
        <f t="shared" si="21"/>
        <v>0.36651649011719034</v>
      </c>
      <c r="J55" s="83">
        <f t="shared" si="21"/>
        <v>0.44843411471274158</v>
      </c>
      <c r="K55" s="83">
        <f t="shared" si="21"/>
        <v>0.44187436559378063</v>
      </c>
      <c r="L55" s="83">
        <f t="shared" si="21"/>
        <v>0.42462212629985685</v>
      </c>
      <c r="M55" s="83">
        <f t="shared" si="21"/>
        <v>0.28868660865613982</v>
      </c>
      <c r="N55" s="83">
        <f t="shared" si="21"/>
        <v>0.33200238713419944</v>
      </c>
      <c r="O55" s="83">
        <f t="shared" si="21"/>
        <v>0.36808741516278404</v>
      </c>
      <c r="P55" s="83">
        <f t="shared" si="21"/>
        <v>0.46368934695793851</v>
      </c>
      <c r="Q55" s="83">
        <f t="shared" si="21"/>
        <v>0.43902333018832018</v>
      </c>
      <c r="R55" s="83">
        <f t="shared" si="21"/>
        <v>0.38757051849336011</v>
      </c>
      <c r="S55" s="83">
        <f t="shared" si="21"/>
        <v>0.33277933429978013</v>
      </c>
      <c r="T55" s="83">
        <f t="shared" si="21"/>
        <v>0.37448789943953953</v>
      </c>
      <c r="U55" s="83">
        <f t="shared" si="21"/>
        <v>0.56821116245867676</v>
      </c>
      <c r="V55" s="83">
        <f t="shared" si="21"/>
        <v>0.6199386770648625</v>
      </c>
      <c r="W55" s="83">
        <f t="shared" si="21"/>
        <v>0.56050986794060442</v>
      </c>
      <c r="X55" s="83">
        <f t="shared" si="21"/>
        <v>0.57665553039405348</v>
      </c>
      <c r="Y55" s="83">
        <f t="shared" si="21"/>
        <v>0.5779449659712016</v>
      </c>
      <c r="Z55" s="83">
        <f t="shared" si="21"/>
        <v>0.58545387337022337</v>
      </c>
      <c r="AA55" s="50">
        <f t="shared" ref="AA55:AA58" si="22">+((Z55/U55)^(1/5))-1</f>
        <v>5.9967657988526657E-3</v>
      </c>
      <c r="AB55" s="302"/>
    </row>
    <row r="56" spans="1:30">
      <c r="A56" s="6" t="s">
        <v>93</v>
      </c>
      <c r="B56" s="89">
        <f t="shared" ref="B56:Z56" si="23">-B37/B31</f>
        <v>0.90102528977871421</v>
      </c>
      <c r="C56" s="85">
        <f t="shared" si="23"/>
        <v>0.7799673735725936</v>
      </c>
      <c r="D56" s="85">
        <f t="shared" si="23"/>
        <v>0.60629789624319586</v>
      </c>
      <c r="E56" s="85">
        <f t="shared" si="23"/>
        <v>0.51796812445190077</v>
      </c>
      <c r="F56" s="85">
        <f t="shared" si="23"/>
        <v>0.483466852677785</v>
      </c>
      <c r="G56" s="85">
        <f t="shared" si="23"/>
        <v>0.46147561075251248</v>
      </c>
      <c r="H56" s="85">
        <f t="shared" si="23"/>
        <v>0.44478500295969908</v>
      </c>
      <c r="I56" s="85">
        <f t="shared" si="23"/>
        <v>0.52678673354392946</v>
      </c>
      <c r="J56" s="85">
        <f t="shared" si="23"/>
        <v>0.44977432413420487</v>
      </c>
      <c r="K56" s="85">
        <f t="shared" si="23"/>
        <v>0.46036698396693826</v>
      </c>
      <c r="L56" s="85">
        <f t="shared" si="23"/>
        <v>0.49328909168668278</v>
      </c>
      <c r="M56" s="85">
        <f t="shared" si="23"/>
        <v>0.63503935131451084</v>
      </c>
      <c r="N56" s="85">
        <f t="shared" si="23"/>
        <v>0.60930138389635513</v>
      </c>
      <c r="O56" s="85">
        <f t="shared" si="23"/>
        <v>0.56446944411649824</v>
      </c>
      <c r="P56" s="85">
        <f t="shared" si="23"/>
        <v>0.45834165076596584</v>
      </c>
      <c r="Q56" s="85">
        <f t="shared" si="23"/>
        <v>0.48778187873269024</v>
      </c>
      <c r="R56" s="85">
        <f t="shared" si="23"/>
        <v>0.54824566814165054</v>
      </c>
      <c r="S56" s="85">
        <f t="shared" si="23"/>
        <v>0.59990670781992328</v>
      </c>
      <c r="T56" s="85">
        <f t="shared" si="23"/>
        <v>0.55764578150813293</v>
      </c>
      <c r="U56" s="85">
        <f t="shared" si="23"/>
        <v>0.32467614067290929</v>
      </c>
      <c r="V56" s="85">
        <f t="shared" si="23"/>
        <v>0.26171388635382142</v>
      </c>
      <c r="W56" s="85">
        <f t="shared" si="23"/>
        <v>0.34696275200835125</v>
      </c>
      <c r="X56" s="85">
        <f t="shared" si="23"/>
        <v>0.33412325493914569</v>
      </c>
      <c r="Y56" s="85">
        <f t="shared" si="23"/>
        <v>0.32812054462384671</v>
      </c>
      <c r="Z56" s="85">
        <f t="shared" si="23"/>
        <v>0.31438081408320007</v>
      </c>
      <c r="AA56" s="50">
        <f t="shared" si="22"/>
        <v>-6.4239099941971745E-3</v>
      </c>
    </row>
    <row r="57" spans="1:30" ht="14.4">
      <c r="A57" s="23" t="s">
        <v>204</v>
      </c>
      <c r="B57" s="101">
        <f t="shared" ref="B57:V57" si="24">+B47*1000000/B153</f>
        <v>5.9070656656389699E-2</v>
      </c>
      <c r="C57" s="99">
        <f t="shared" si="24"/>
        <v>0.14536912881757261</v>
      </c>
      <c r="D57" s="99">
        <f t="shared" si="24"/>
        <v>0.31844796320637658</v>
      </c>
      <c r="E57" s="99">
        <f t="shared" si="24"/>
        <v>0.54704356862448411</v>
      </c>
      <c r="F57" s="99">
        <f t="shared" si="24"/>
        <v>0.77634580710620193</v>
      </c>
      <c r="G57" s="99">
        <f t="shared" si="24"/>
        <v>1.3694693966002796</v>
      </c>
      <c r="H57" s="99">
        <f t="shared" si="24"/>
        <v>1.6931367338733809</v>
      </c>
      <c r="I57" s="99">
        <f t="shared" si="24"/>
        <v>1.3564155714708785</v>
      </c>
      <c r="J57" s="99">
        <f t="shared" si="24"/>
        <v>1.65496951738506</v>
      </c>
      <c r="K57" s="99">
        <f t="shared" si="24"/>
        <v>1.9554197146346461</v>
      </c>
      <c r="L57" s="99">
        <f t="shared" si="24"/>
        <v>2.0498294475243384</v>
      </c>
      <c r="M57" s="99">
        <f t="shared" si="24"/>
        <v>1.1090996879001187</v>
      </c>
      <c r="N57" s="99">
        <f t="shared" si="24"/>
        <v>1.3320998275700062</v>
      </c>
      <c r="O57" s="99">
        <f t="shared" si="24"/>
        <v>1.728785984721692</v>
      </c>
      <c r="P57" s="100">
        <f t="shared" si="24"/>
        <v>2.8506702990301473</v>
      </c>
      <c r="Q57" s="100">
        <f t="shared" si="24"/>
        <v>2.6897904330636035</v>
      </c>
      <c r="R57" s="100">
        <f t="shared" si="24"/>
        <v>2.5297332482236459</v>
      </c>
      <c r="S57" s="100">
        <f t="shared" si="24"/>
        <v>2.3205442080583696</v>
      </c>
      <c r="T57" s="100">
        <f t="shared" si="24"/>
        <v>2.9381295709180173</v>
      </c>
      <c r="U57" s="100">
        <f t="shared" si="24"/>
        <v>8.6578190739384855</v>
      </c>
      <c r="V57" s="100">
        <f t="shared" si="24"/>
        <v>13.191750971523193</v>
      </c>
      <c r="W57" s="100">
        <f>+W47*1000000/W153</f>
        <v>10.686945612594551</v>
      </c>
      <c r="X57" s="100">
        <f>+X47*1000000/X153</f>
        <v>12.644787931666695</v>
      </c>
      <c r="Y57" s="100">
        <f>+Y47*1000000/Y153</f>
        <v>14.334726699527264</v>
      </c>
      <c r="Z57" s="100">
        <f>+(Z47+Z51)*1000000/Z153</f>
        <v>16.574544619948057</v>
      </c>
      <c r="AA57" s="50">
        <f>+((Z57/U57)^(1/5))-1</f>
        <v>0.13869291862716615</v>
      </c>
      <c r="AB57" s="301"/>
    </row>
    <row r="58" spans="1:30" ht="14.4">
      <c r="A58" s="6" t="s">
        <v>205</v>
      </c>
      <c r="B58" s="103">
        <f t="shared" ref="B58:Y58" si="25">+B47*1000000/B154</f>
        <v>5.8942267423947765E-2</v>
      </c>
      <c r="C58" s="102">
        <f t="shared" si="25"/>
        <v>0.14493019343079486</v>
      </c>
      <c r="D58" s="102">
        <f t="shared" si="25"/>
        <v>0.3163152637150724</v>
      </c>
      <c r="E58" s="102">
        <f t="shared" si="25"/>
        <v>0.53724804333789766</v>
      </c>
      <c r="F58" s="102">
        <f t="shared" si="25"/>
        <v>0.7722752880070809</v>
      </c>
      <c r="G58" s="102">
        <f t="shared" si="25"/>
        <v>1.3609744781916222</v>
      </c>
      <c r="H58" s="102">
        <f t="shared" si="25"/>
        <v>1.6805654542484609</v>
      </c>
      <c r="I58" s="102">
        <f t="shared" si="25"/>
        <v>1.3499989918598305</v>
      </c>
      <c r="J58" s="102">
        <f t="shared" si="25"/>
        <v>1.6503382358464438</v>
      </c>
      <c r="K58" s="102">
        <f t="shared" si="25"/>
        <v>1.9249825208125999</v>
      </c>
      <c r="L58" s="102">
        <f t="shared" si="25"/>
        <v>2.0347227958438499</v>
      </c>
      <c r="M58" s="102">
        <f t="shared" si="25"/>
        <v>1.1090996879001187</v>
      </c>
      <c r="N58" s="99">
        <f t="shared" si="25"/>
        <v>1.3320998275700062</v>
      </c>
      <c r="O58" s="99">
        <f t="shared" si="25"/>
        <v>1.713032138257518</v>
      </c>
      <c r="P58" s="100">
        <f t="shared" si="25"/>
        <v>2.8245737275638931</v>
      </c>
      <c r="Q58" s="100">
        <f t="shared" si="25"/>
        <v>2.6878334069909831</v>
      </c>
      <c r="R58" s="100">
        <f t="shared" si="25"/>
        <v>2.5297332482236459</v>
      </c>
      <c r="S58" s="100">
        <f t="shared" si="25"/>
        <v>2.3144629046882748</v>
      </c>
      <c r="T58" s="100">
        <f t="shared" si="25"/>
        <v>2.9381295709180173</v>
      </c>
      <c r="U58" s="100">
        <f t="shared" si="25"/>
        <v>8.5781836779274983</v>
      </c>
      <c r="V58" s="100">
        <f t="shared" si="25"/>
        <v>12.998543732801718</v>
      </c>
      <c r="W58" s="100">
        <f t="shared" si="25"/>
        <v>10.666935423071155</v>
      </c>
      <c r="X58" s="100">
        <f t="shared" si="25"/>
        <v>12.63802404165703</v>
      </c>
      <c r="Y58" s="100">
        <f t="shared" si="25"/>
        <v>14.321132016498696</v>
      </c>
      <c r="Z58" s="100">
        <f>+(Z47+Z51)*1000000/Z154</f>
        <v>16.534202574014845</v>
      </c>
      <c r="AA58" s="50">
        <f t="shared" si="22"/>
        <v>0.14024344064705008</v>
      </c>
      <c r="AB58" s="301"/>
    </row>
    <row r="59" spans="1:30">
      <c r="A59" s="23" t="s">
        <v>251</v>
      </c>
      <c r="B59" s="117">
        <f>B47/(('Quarterly Data 2001-Q2 2026'!B63+B63)/2)</f>
        <v>2.5352367385192191E-2</v>
      </c>
      <c r="C59" s="116">
        <f>C47/((B63+C63)/2)</f>
        <v>0.10454197730956254</v>
      </c>
      <c r="D59" s="116">
        <f>D47/((C63+D63)/2)</f>
        <v>0.20171306209850107</v>
      </c>
      <c r="E59" s="116">
        <f>E47/((D63+E63)/2)</f>
        <v>0.29404142943670492</v>
      </c>
      <c r="F59" s="116">
        <f t="shared" ref="F59:Q59" si="26">+F47/((E63+F63)/2)</f>
        <v>0.34142097631706136</v>
      </c>
      <c r="G59" s="116">
        <f t="shared" si="26"/>
        <v>0.44644985163204737</v>
      </c>
      <c r="H59" s="116">
        <f t="shared" si="26"/>
        <v>0.43699766614993418</v>
      </c>
      <c r="I59" s="116">
        <f t="shared" si="26"/>
        <v>0.30890359946128226</v>
      </c>
      <c r="J59" s="116">
        <f t="shared" si="26"/>
        <v>0.34549662310623319</v>
      </c>
      <c r="K59" s="116">
        <f t="shared" si="26"/>
        <v>0.36016365445005716</v>
      </c>
      <c r="L59" s="116">
        <f t="shared" si="26"/>
        <v>0.34314033983273695</v>
      </c>
      <c r="M59" s="116">
        <f t="shared" si="26"/>
        <v>0.18664773748387187</v>
      </c>
      <c r="N59" s="116">
        <f t="shared" si="26"/>
        <v>0.23713140197287289</v>
      </c>
      <c r="O59" s="116">
        <f t="shared" si="26"/>
        <v>0.31023324512119327</v>
      </c>
      <c r="P59" s="116">
        <f t="shared" si="26"/>
        <v>0.4284341452859351</v>
      </c>
      <c r="Q59" s="116">
        <f t="shared" si="26"/>
        <v>0.32777144153656573</v>
      </c>
      <c r="R59" s="116">
        <f>+R47/AVERAGE('Quarterly Data 2001-Q2 2026'!BN63:BR63)</f>
        <v>0.297783074771582</v>
      </c>
      <c r="S59" s="116">
        <f>+S47/AVERAGE('Quarterly Data 2001-Q2 2026'!BR63:BV63)</f>
        <v>0.24406330559355463</v>
      </c>
      <c r="T59" s="116">
        <f>+T47/AVERAGE('Quarterly Data 2001-Q2 2026'!BV63:BZ63)</f>
        <v>0.26782089135176185</v>
      </c>
      <c r="U59" s="116">
        <f>+U47/AVERAGE('Quarterly Data 2001-Q2 2026'!BZ63:CD63)</f>
        <v>0.56823731811697675</v>
      </c>
      <c r="V59" s="116">
        <f>+V47/AVERAGE('Quarterly Data 2001-Q2 2026'!CD63:CH63)</f>
        <v>0.50326023299213507</v>
      </c>
      <c r="W59" s="116">
        <f>+W47/AVERAGE('Quarterly Data 2001-Q2 2026'!CH63:CL63)</f>
        <v>0.36128961776675472</v>
      </c>
      <c r="X59" s="116">
        <f>+X47/AVERAGE('Quarterly Data 2001-Q2 2026'!CL63:CP63)</f>
        <v>0.37724449572263391</v>
      </c>
      <c r="Y59" s="116">
        <f>+Y47/AVERAGE('Quarterly Data 2001-Q2 2026'!CP63:CT63)</f>
        <v>0.38360014176060692</v>
      </c>
      <c r="Z59" s="116">
        <f>(Z47+Z51)/((('Quarterly Data 2001-Q2 2026'!CT63-'Quarterly Data 2001-Q2 2026'!CT64+'Quarterly Data 2001-Q2 2026'!CU63-'Quarterly Data 2001-Q2 2026'!CU64+'Quarterly Data 2001-Q2 2026'!CV63-'Quarterly Data 2001-Q2 2026'!CV64+'Quarterly Data 2001-Q2 2026'!CW63-'Quarterly Data 2001-Q2 2026'!CW64+'Quarterly Data 2001-Q2 2026'!CX63-'Quarterly Data 2001-Q2 2026'!CX64))/5)</f>
        <v>0.39774685714734737</v>
      </c>
      <c r="AA59" s="50">
        <f>+((Z59/U59)^(1/5))-1</f>
        <v>-6.8859105003849619E-2</v>
      </c>
      <c r="AB59" s="301"/>
      <c r="AD59" s="195"/>
    </row>
    <row r="60" spans="1:30">
      <c r="A60" s="6" t="s">
        <v>269</v>
      </c>
      <c r="B60" s="187"/>
      <c r="C60" s="87"/>
      <c r="D60" s="87"/>
      <c r="E60" s="87"/>
      <c r="F60" s="87"/>
      <c r="G60" s="87"/>
      <c r="H60" s="87"/>
      <c r="I60" s="87"/>
      <c r="J60" s="87"/>
      <c r="K60" s="87"/>
      <c r="L60" s="87"/>
      <c r="M60" s="87"/>
      <c r="N60" s="87"/>
      <c r="O60" s="87"/>
      <c r="P60" s="87"/>
      <c r="Q60" s="87"/>
      <c r="R60" s="100">
        <f t="shared" ref="R60:W60" si="27">+(R63-R64)*1000000/R152</f>
        <v>9.5145315300040121</v>
      </c>
      <c r="S60" s="100">
        <f t="shared" si="27"/>
        <v>10.664972883910796</v>
      </c>
      <c r="T60" s="100">
        <f t="shared" si="27"/>
        <v>12.649482924022777</v>
      </c>
      <c r="U60" s="100">
        <f t="shared" si="27"/>
        <v>20.471557070054075</v>
      </c>
      <c r="V60" s="100">
        <f t="shared" si="27"/>
        <v>30.211457604805432</v>
      </c>
      <c r="W60" s="100">
        <f t="shared" si="27"/>
        <v>31.610240141031205</v>
      </c>
      <c r="X60" s="100">
        <f>+(X63-X64)*1000000/X152</f>
        <v>37.093638268396631</v>
      </c>
      <c r="Y60" s="100">
        <f>+(Y63-Y64)*1000000/Y152</f>
        <v>40.191361486747816</v>
      </c>
      <c r="Z60" s="100">
        <f>+(Z63-Z64)*1000000/Z152</f>
        <v>45.172321608025669</v>
      </c>
      <c r="AA60" s="50">
        <f>+((Z60/U60)^(1/5))-1</f>
        <v>0.17150543293910681</v>
      </c>
      <c r="AB60" s="302"/>
    </row>
    <row r="61" spans="1:30">
      <c r="A61" s="58"/>
      <c r="B61" s="187"/>
      <c r="C61" s="87"/>
      <c r="D61" s="87"/>
      <c r="E61" s="87"/>
      <c r="F61" s="87"/>
      <c r="G61" s="87"/>
      <c r="H61" s="87"/>
      <c r="I61" s="87"/>
      <c r="J61" s="87"/>
      <c r="K61" s="87"/>
      <c r="L61" s="87"/>
      <c r="M61" s="87"/>
      <c r="N61" s="87"/>
      <c r="O61" s="87"/>
      <c r="P61" s="87"/>
      <c r="Q61" s="87"/>
      <c r="R61" s="87"/>
      <c r="S61" s="87"/>
      <c r="T61" s="87"/>
      <c r="U61" s="87"/>
      <c r="V61" s="87"/>
      <c r="W61" s="87"/>
      <c r="X61" s="87"/>
      <c r="Y61" s="86"/>
      <c r="Z61" s="86"/>
      <c r="AA61" s="61"/>
    </row>
    <row r="62" spans="1:30">
      <c r="A62" s="134" t="s">
        <v>120</v>
      </c>
      <c r="B62" s="89"/>
      <c r="C62" s="85"/>
      <c r="D62" s="85"/>
      <c r="E62" s="85"/>
      <c r="F62" s="85"/>
      <c r="G62" s="85"/>
      <c r="H62" s="85"/>
      <c r="I62" s="85"/>
      <c r="J62" s="85"/>
      <c r="K62" s="85"/>
      <c r="L62" s="85"/>
      <c r="M62" s="85"/>
      <c r="N62" s="188"/>
      <c r="O62" s="188"/>
      <c r="P62" s="188"/>
      <c r="Q62" s="188"/>
      <c r="R62" s="188"/>
      <c r="S62" s="188"/>
      <c r="T62" s="188"/>
      <c r="U62" s="188"/>
      <c r="V62" s="188"/>
      <c r="W62" s="188"/>
      <c r="X62" s="188"/>
      <c r="Y62" s="63"/>
      <c r="Z62" s="63"/>
      <c r="AA62" s="356"/>
    </row>
    <row r="63" spans="1:30" s="195" customFormat="1">
      <c r="A63" s="317" t="s">
        <v>253</v>
      </c>
      <c r="B63" s="26">
        <f>'Quarterly Data 2001-Q2 2026'!F63</f>
        <v>178.2</v>
      </c>
      <c r="C63" s="24">
        <f>'Quarterly Data 2001-Q2 2026'!J63</f>
        <v>192</v>
      </c>
      <c r="D63" s="24">
        <f>'Quarterly Data 2001-Q2 2026'!N63</f>
        <v>228.3</v>
      </c>
      <c r="E63" s="24">
        <f>'Quarterly Data 2001-Q2 2026'!R63</f>
        <v>267</v>
      </c>
      <c r="F63" s="24">
        <f>'Quarterly Data 2001-Q2 2026'!V63</f>
        <v>353.7</v>
      </c>
      <c r="G63" s="24">
        <f>'Quarterly Data 2001-Q2 2026'!Z63</f>
        <v>488.8</v>
      </c>
      <c r="H63" s="24">
        <f>'Quarterly Data 2001-Q2 2026'!AD63</f>
        <v>573</v>
      </c>
      <c r="I63" s="24">
        <f>'Quarterly Data 2001-Q2 2026'!AH63</f>
        <v>628</v>
      </c>
      <c r="J63" s="24">
        <f>'Quarterly Data 2001-Q2 2026'!AL63</f>
        <v>693</v>
      </c>
      <c r="K63" s="24">
        <f>'Quarterly Data 2001-Q2 2026'!AP63</f>
        <v>813</v>
      </c>
      <c r="L63" s="24">
        <f>'Quarterly Data 2001-Q2 2026'!AT63</f>
        <v>875.36</v>
      </c>
      <c r="M63" s="24">
        <f>+'Quarterly Data 2001-Q2 2026'!AX63</f>
        <v>828</v>
      </c>
      <c r="N63" s="24">
        <f>+'Quarterly Data 2001-Q2 2026'!BB63</f>
        <v>794</v>
      </c>
      <c r="O63" s="24">
        <f>+'Quarterly Data 2001-Q2 2026'!BF63</f>
        <v>815</v>
      </c>
      <c r="P63" s="24">
        <f>+'Quarterly Data 2001-Q2 2026'!BJ63</f>
        <v>1126</v>
      </c>
      <c r="Q63" s="24">
        <f>+'Quarterly Data 2001-Q2 2026'!BN63</f>
        <v>1308</v>
      </c>
      <c r="R63" s="24">
        <f>+'Quarterly Data 2001-Q2 2026'!BR63</f>
        <v>1427</v>
      </c>
      <c r="S63" s="24">
        <f>+'Quarterly Data 2001-Q2 2026'!BV63</f>
        <v>1614.3034072737</v>
      </c>
      <c r="T63" s="24">
        <f>+'Quarterly Data 2001-Q2 2026'!BZ63</f>
        <v>1945.3174540872683</v>
      </c>
      <c r="U63" s="24">
        <f>+'Quarterly Data 2001-Q2 2026'!CD63</f>
        <v>3172.1498589487301</v>
      </c>
      <c r="V63" s="24">
        <f>+'Quarterly Data 2001-Q2 2026'!CH63</f>
        <v>4700.0495713220498</v>
      </c>
      <c r="W63" s="24">
        <f>+'Quarterly Data 2001-Q2 2026'!CL63</f>
        <v>4950.7650541246503</v>
      </c>
      <c r="X63" s="24">
        <f>+'Quarterly Data 2001-Q2 2026'!CP63</f>
        <v>5832.4905086323297</v>
      </c>
      <c r="Y63" s="24">
        <f>+'Quarterly Data 2001-Q2 2026'!CT63</f>
        <v>6319.567056332331</v>
      </c>
      <c r="Z63" s="24">
        <f>+'Quarterly Data 2001-Q2 2026'!CX63</f>
        <v>7929.5064577543499</v>
      </c>
      <c r="AA63" s="50">
        <f>+((Z63/U63)^(1/5))-1</f>
        <v>0.20109813385117881</v>
      </c>
    </row>
    <row r="64" spans="1:30" s="195" customFormat="1">
      <c r="A64" s="23" t="s">
        <v>267</v>
      </c>
      <c r="B64" s="43"/>
      <c r="C64" s="19"/>
      <c r="D64" s="19"/>
      <c r="E64" s="19"/>
      <c r="F64" s="19"/>
      <c r="G64" s="19"/>
      <c r="H64" s="24"/>
      <c r="I64" s="24"/>
      <c r="J64" s="24"/>
      <c r="K64" s="24"/>
      <c r="L64" s="24"/>
      <c r="M64" s="24"/>
      <c r="N64" s="24"/>
      <c r="O64" s="24"/>
      <c r="P64" s="24"/>
      <c r="Q64" s="24"/>
      <c r="R64" s="24"/>
      <c r="S64" s="24"/>
      <c r="T64" s="24"/>
      <c r="U64" s="24"/>
      <c r="V64" s="24"/>
      <c r="W64" s="24"/>
      <c r="X64" s="24"/>
      <c r="Y64" s="25"/>
      <c r="Z64" s="25">
        <v>800</v>
      </c>
      <c r="AA64" s="50" t="s">
        <v>34</v>
      </c>
    </row>
    <row r="65" spans="1:28" ht="14.4">
      <c r="A65" s="18" t="s">
        <v>206</v>
      </c>
      <c r="B65" s="43" t="str">
        <f>'Quarterly Data 2001-Q2 2026'!F65</f>
        <v>N.A.</v>
      </c>
      <c r="C65" s="19" t="str">
        <f>'Quarterly Data 2001-Q2 2026'!J65</f>
        <v>N.A.</v>
      </c>
      <c r="D65" s="19" t="str">
        <f>'Quarterly Data 2001-Q2 2026'!N65</f>
        <v>N.A.</v>
      </c>
      <c r="E65" s="19" t="str">
        <f>'Quarterly Data 2001-Q2 2026'!R65</f>
        <v>N.A.</v>
      </c>
      <c r="F65" s="19" t="str">
        <f>'Quarterly Data 2001-Q2 2026'!V65</f>
        <v>N.A.</v>
      </c>
      <c r="G65" s="19" t="str">
        <f>'Quarterly Data 2001-Q2 2026'!Z65</f>
        <v>N.A.</v>
      </c>
      <c r="H65" s="54" t="str">
        <f>'Quarterly Data 2001-Q2 2026'!AD65</f>
        <v>-</v>
      </c>
      <c r="I65" s="54" t="str">
        <f>'Quarterly Data 2001-Q2 2026'!AH65</f>
        <v>-</v>
      </c>
      <c r="J65" s="54" t="str">
        <f>'Quarterly Data 2001-Q2 2026'!AL65</f>
        <v>-</v>
      </c>
      <c r="K65" s="54" t="str">
        <f>'Quarterly Data 2001-Q2 2026'!AP65</f>
        <v>-</v>
      </c>
      <c r="L65" s="54" t="str">
        <f>'Quarterly Data 2001-Q2 2026'!AT65</f>
        <v>-</v>
      </c>
      <c r="M65" s="54" t="str">
        <f>+'Quarterly Data 2001-Q2 2026'!AX65</f>
        <v>-</v>
      </c>
      <c r="N65" s="54" t="str">
        <f>+'Quarterly Data 2001-Q2 2026'!BB65</f>
        <v>-</v>
      </c>
      <c r="O65" s="54" t="str">
        <f>+'Quarterly Data 2001-Q2 2026'!BF65</f>
        <v>-</v>
      </c>
      <c r="P65" s="54" t="str">
        <f>+'Quarterly Data 2001-Q2 2026'!BJ65</f>
        <v>-</v>
      </c>
      <c r="Q65" s="54" t="str">
        <f>+'Quarterly Data 2001-Q2 2026'!BN65</f>
        <v>-</v>
      </c>
      <c r="R65" s="54" t="str">
        <f>+'Quarterly Data 2001-Q2 2026'!BR65</f>
        <v>-</v>
      </c>
      <c r="S65" s="54" t="str">
        <f>+'Quarterly Data 2001-Q2 2026'!BV65</f>
        <v>-</v>
      </c>
      <c r="T65" s="54">
        <f>+'Quarterly Data 2001-Q2 2026'!BZ65</f>
        <v>3.4516690427899892E-2</v>
      </c>
      <c r="U65" s="54">
        <f>'Quarterly Data 2001-Q2 2026'!CD65</f>
        <v>4.8517466646414362E-2</v>
      </c>
      <c r="V65" s="54">
        <v>4.7594033974381098E-2</v>
      </c>
      <c r="W65" s="54">
        <v>5.45E-2</v>
      </c>
      <c r="X65" s="54">
        <v>5.0299999999999997E-2</v>
      </c>
      <c r="Y65" s="264">
        <f>+'Quarterly Data 2001-Q2 2026'!CT65</f>
        <v>5.0299999999999991E-2</v>
      </c>
      <c r="Z65" s="264">
        <f>+'Quarterly Data 2001-Q2 2026'!CX65</f>
        <v>4.4299999999999999E-2</v>
      </c>
      <c r="AA65" s="50" t="s">
        <v>34</v>
      </c>
    </row>
    <row r="66" spans="1:28">
      <c r="A66" s="18" t="s">
        <v>197</v>
      </c>
      <c r="B66" s="43" t="str">
        <f>'Quarterly Data 2001-Q2 2026'!F66</f>
        <v>N.A.</v>
      </c>
      <c r="C66" s="19" t="str">
        <f>'Quarterly Data 2001-Q2 2026'!J66</f>
        <v>N.A.</v>
      </c>
      <c r="D66" s="19" t="str">
        <f>'Quarterly Data 2001-Q2 2026'!N66</f>
        <v>N.A.</v>
      </c>
      <c r="E66" s="19" t="str">
        <f>'Quarterly Data 2001-Q2 2026'!R66</f>
        <v>N.A.</v>
      </c>
      <c r="F66" s="19" t="str">
        <f>'Quarterly Data 2001-Q2 2026'!V66</f>
        <v>N.A.</v>
      </c>
      <c r="G66" s="19" t="str">
        <f>'Quarterly Data 2001-Q2 2026'!Z66</f>
        <v>N.A.</v>
      </c>
      <c r="H66" s="54" t="str">
        <f>'Quarterly Data 2001-Q2 2026'!AD66</f>
        <v>-</v>
      </c>
      <c r="I66" s="54" t="str">
        <f>'Quarterly Data 2001-Q2 2026'!AH66</f>
        <v>-</v>
      </c>
      <c r="J66" s="54" t="str">
        <f>'Quarterly Data 2001-Q2 2026'!AL66</f>
        <v>-</v>
      </c>
      <c r="K66" s="54" t="str">
        <f>'Quarterly Data 2001-Q2 2026'!AP66</f>
        <v>-</v>
      </c>
      <c r="L66" s="54" t="str">
        <f>'Quarterly Data 2001-Q2 2026'!AT66</f>
        <v>-</v>
      </c>
      <c r="M66" s="54" t="str">
        <f>+'Quarterly Data 2001-Q2 2026'!AX66</f>
        <v>-</v>
      </c>
      <c r="N66" s="54" t="str">
        <f>+'Quarterly Data 2001-Q2 2026'!BB66</f>
        <v>-</v>
      </c>
      <c r="O66" s="54" t="str">
        <f>+'Quarterly Data 2001-Q2 2026'!BF66</f>
        <v>-</v>
      </c>
      <c r="P66" s="54" t="str">
        <f>+'Quarterly Data 2001-Q2 2026'!BJ66</f>
        <v>-</v>
      </c>
      <c r="Q66" s="54" t="str">
        <f>+'Quarterly Data 2001-Q2 2026'!BN66</f>
        <v>-</v>
      </c>
      <c r="R66" s="54" t="str">
        <f>+'Quarterly Data 2001-Q2 2026'!BR66</f>
        <v>-</v>
      </c>
      <c r="S66" s="54">
        <f>+'Quarterly Data 2001-Q2 2026'!BV66</f>
        <v>0.17599999999999999</v>
      </c>
      <c r="T66" s="54">
        <f>+'Quarterly Data 2001-Q2 2026'!BZ66</f>
        <v>0.16858532715591101</v>
      </c>
      <c r="U66" s="54">
        <f>'Quarterly Data 2001-Q2 2026'!CD66</f>
        <v>0.24379043893188301</v>
      </c>
      <c r="V66" s="54">
        <v>0.2404</v>
      </c>
      <c r="W66" s="54">
        <v>0.26179999999999998</v>
      </c>
      <c r="X66" s="54">
        <v>0.24735697804455645</v>
      </c>
      <c r="Y66" s="264">
        <f>+'Quarterly Data 2001-Q2 2026'!CT66</f>
        <v>0.23039999999999999</v>
      </c>
      <c r="Z66" s="264">
        <f>+'Quarterly Data 2001-Q2 2026'!CX66</f>
        <v>0.22256000000000001</v>
      </c>
      <c r="AA66" s="50" t="s">
        <v>34</v>
      </c>
    </row>
    <row r="67" spans="1:28">
      <c r="A67" s="18" t="s">
        <v>198</v>
      </c>
      <c r="B67" s="43" t="str">
        <f>'Quarterly Data 2001-Q2 2026'!F67</f>
        <v>N.A.</v>
      </c>
      <c r="C67" s="19" t="str">
        <f>'Quarterly Data 2001-Q2 2026'!J67</f>
        <v>N.A.</v>
      </c>
      <c r="D67" s="19" t="str">
        <f>'Quarterly Data 2001-Q2 2026'!N67</f>
        <v>N.A.</v>
      </c>
      <c r="E67" s="19" t="str">
        <f>'Quarterly Data 2001-Q2 2026'!R67</f>
        <v>N.A.</v>
      </c>
      <c r="F67" s="19" t="str">
        <f>'Quarterly Data 2001-Q2 2026'!V67</f>
        <v>N.A.</v>
      </c>
      <c r="G67" s="19" t="str">
        <f>'Quarterly Data 2001-Q2 2026'!Z67</f>
        <v>N.A.</v>
      </c>
      <c r="H67" s="54" t="str">
        <f>'Quarterly Data 2001-Q2 2026'!AD67</f>
        <v>-</v>
      </c>
      <c r="I67" s="54" t="str">
        <f>'Quarterly Data 2001-Q2 2026'!AH67</f>
        <v>-</v>
      </c>
      <c r="J67" s="54" t="str">
        <f>'Quarterly Data 2001-Q2 2026'!AL67</f>
        <v>-</v>
      </c>
      <c r="K67" s="54" t="str">
        <f>'Quarterly Data 2001-Q2 2026'!AP67</f>
        <v>-</v>
      </c>
      <c r="L67" s="54" t="str">
        <f>'Quarterly Data 2001-Q2 2026'!AT67</f>
        <v>-</v>
      </c>
      <c r="M67" s="54" t="str">
        <f>+'Quarterly Data 2001-Q2 2026'!AX67</f>
        <v>-</v>
      </c>
      <c r="N67" s="54" t="str">
        <f>+'Quarterly Data 2001-Q2 2026'!BB67</f>
        <v>-</v>
      </c>
      <c r="O67" s="54" t="str">
        <f>+'Quarterly Data 2001-Q2 2026'!BF67</f>
        <v>-</v>
      </c>
      <c r="P67" s="54" t="str">
        <f>+'Quarterly Data 2001-Q2 2026'!BJ67</f>
        <v>-</v>
      </c>
      <c r="Q67" s="54" t="str">
        <f>+'Quarterly Data 2001-Q2 2026'!BN67</f>
        <v>-</v>
      </c>
      <c r="R67" s="54" t="str">
        <f>+'Quarterly Data 2001-Q2 2026'!BR67</f>
        <v>-</v>
      </c>
      <c r="S67" s="54">
        <f>+'Quarterly Data 2001-Q2 2026'!BV67</f>
        <v>2.35</v>
      </c>
      <c r="T67" s="54">
        <f>+'Quarterly Data 2001-Q2 2026'!BZ67</f>
        <v>2.2265576587614606</v>
      </c>
      <c r="U67" s="54">
        <f>'Quarterly Data 2001-Q2 2026'!CD67</f>
        <v>3.0473804866485388</v>
      </c>
      <c r="V67" s="54">
        <v>3.01</v>
      </c>
      <c r="W67" s="54">
        <v>3.2719318761840746</v>
      </c>
      <c r="X67" s="54">
        <v>3.092240076707621</v>
      </c>
      <c r="Y67" s="264">
        <f>+'Quarterly Data 2001-Q2 2026'!CT67</f>
        <v>2.8808479532163744</v>
      </c>
      <c r="Z67" s="264">
        <f>+'Quarterly Data 2001-Q2 2026'!CX67</f>
        <v>3.3085021955452487</v>
      </c>
      <c r="AA67" s="50" t="s">
        <v>34</v>
      </c>
    </row>
    <row r="68" spans="1:28" ht="14.4">
      <c r="A68" s="18" t="s">
        <v>207</v>
      </c>
      <c r="B68" s="43" t="str">
        <f>'Quarterly Data 2001-Q2 2026'!F68</f>
        <v>N.A.</v>
      </c>
      <c r="C68" s="19" t="str">
        <f>'Quarterly Data 2001-Q2 2026'!J68</f>
        <v>N.A.</v>
      </c>
      <c r="D68" s="19" t="str">
        <f>'Quarterly Data 2001-Q2 2026'!N68</f>
        <v>N.A.</v>
      </c>
      <c r="E68" s="19" t="str">
        <f>'Quarterly Data 2001-Q2 2026'!R68</f>
        <v>N.A.</v>
      </c>
      <c r="F68" s="19" t="str">
        <f>'Quarterly Data 2001-Q2 2026'!V68</f>
        <v>N.A.</v>
      </c>
      <c r="G68" s="19" t="str">
        <f>'Quarterly Data 2001-Q2 2026'!Z68</f>
        <v>N.A.</v>
      </c>
      <c r="H68" s="54">
        <f>'Quarterly Data 2001-Q2 2026'!AD68</f>
        <v>1.78</v>
      </c>
      <c r="I68" s="54">
        <f>'Quarterly Data 2001-Q2 2026'!AH68</f>
        <v>1.68</v>
      </c>
      <c r="J68" s="54">
        <f>'Quarterly Data 2001-Q2 2026'!AL68</f>
        <v>1.71</v>
      </c>
      <c r="K68" s="54">
        <f>'Quarterly Data 2001-Q2 2026'!AP68</f>
        <v>1.84</v>
      </c>
      <c r="L68" s="54">
        <f>'Quarterly Data 2001-Q2 2026'!AT68</f>
        <v>2.06</v>
      </c>
      <c r="M68" s="54">
        <f>+'Quarterly Data 2001-Q2 2026'!AX68</f>
        <v>2.21</v>
      </c>
      <c r="N68" s="54">
        <f>+'Quarterly Data 2001-Q2 2026'!BB68</f>
        <v>1.82</v>
      </c>
      <c r="O68" s="54">
        <f>+'Quarterly Data 2001-Q2 2026'!BF68</f>
        <v>1.72</v>
      </c>
      <c r="P68" s="54">
        <f>+'Quarterly Data 2001-Q2 2026'!BJ68</f>
        <v>1.67</v>
      </c>
      <c r="Q68" s="54">
        <f>+'Quarterly Data 2001-Q2 2026'!BN68</f>
        <v>1.66</v>
      </c>
      <c r="R68" s="54">
        <f>+'Quarterly Data 2001-Q2 2026'!BR68</f>
        <v>1.55</v>
      </c>
      <c r="S68" s="54">
        <f>+'Quarterly Data 2001-Q2 2026'!BV68</f>
        <v>1.34</v>
      </c>
      <c r="T68" s="54">
        <f>+'Quarterly Data 2001-Q2 2026'!BZ68</f>
        <v>1.3</v>
      </c>
      <c r="U68" s="54">
        <f>'Quarterly Data 2001-Q2 2026'!CD68</f>
        <v>1.75</v>
      </c>
      <c r="V68" s="54">
        <v>1.5738019592093258</v>
      </c>
      <c r="W68" s="54">
        <v>1.6390741202372394</v>
      </c>
      <c r="X68" s="54">
        <v>1.4635763390461036</v>
      </c>
      <c r="Y68" s="264">
        <f>+'Quarterly Data 2001-Q2 2026'!CT68</f>
        <v>1.4083510597282409</v>
      </c>
      <c r="Z68" s="264">
        <f>+'Quarterly Data 2001-Q2 2026'!CX68</f>
        <v>1.4058596932063943</v>
      </c>
      <c r="AA68" s="50" t="s">
        <v>34</v>
      </c>
    </row>
    <row r="69" spans="1:28">
      <c r="A69" s="6"/>
      <c r="B69" s="96"/>
      <c r="C69" s="95"/>
      <c r="D69" s="95"/>
      <c r="E69" s="95"/>
      <c r="F69" s="95"/>
      <c r="G69" s="95"/>
      <c r="H69" s="95"/>
      <c r="I69" s="95"/>
      <c r="J69" s="95"/>
      <c r="K69" s="95"/>
      <c r="L69" s="95"/>
      <c r="M69" s="95"/>
      <c r="N69" s="95"/>
      <c r="O69" s="95"/>
      <c r="P69" s="97"/>
      <c r="Q69" s="98"/>
      <c r="R69" s="98"/>
      <c r="S69" s="98"/>
      <c r="T69" s="98"/>
      <c r="U69" s="98"/>
      <c r="V69" s="98"/>
      <c r="W69" s="98"/>
      <c r="X69" s="98"/>
      <c r="Y69" s="98"/>
      <c r="Z69" s="98"/>
      <c r="AA69" s="17"/>
    </row>
    <row r="70" spans="1:28">
      <c r="A70" s="134" t="s">
        <v>121</v>
      </c>
      <c r="B70" s="41"/>
      <c r="C70" s="14"/>
      <c r="D70" s="14"/>
      <c r="E70" s="14"/>
      <c r="F70" s="14"/>
      <c r="G70" s="14"/>
      <c r="H70" s="14"/>
      <c r="I70" s="14"/>
      <c r="J70" s="14"/>
      <c r="K70" s="14"/>
      <c r="L70" s="14"/>
      <c r="M70" s="14"/>
      <c r="N70" s="14"/>
      <c r="O70" s="14"/>
      <c r="P70" s="14"/>
      <c r="Q70" s="15"/>
      <c r="R70" s="15"/>
      <c r="S70" s="15"/>
      <c r="T70" s="15"/>
      <c r="U70" s="15"/>
      <c r="V70" s="15"/>
      <c r="W70" s="15"/>
      <c r="X70" s="15"/>
      <c r="Y70" s="15"/>
      <c r="Z70" s="15"/>
      <c r="AA70" s="42"/>
    </row>
    <row r="71" spans="1:28" s="195" customFormat="1">
      <c r="A71" s="317" t="s">
        <v>129</v>
      </c>
      <c r="B71" s="26" t="str">
        <f>+'Quarterly Data 2001-Q2 2026'!O71</f>
        <v>N.A.</v>
      </c>
      <c r="C71" s="24" t="str">
        <f>+'Quarterly Data 2001-Q2 2026'!J71</f>
        <v>N.A.</v>
      </c>
      <c r="D71" s="24" t="str">
        <f>+'Quarterly Data 2001-Q2 2026'!N71</f>
        <v>N.A.</v>
      </c>
      <c r="E71" s="24" t="str">
        <f>+'Quarterly Data 2001-Q2 2026'!R71</f>
        <v>N.A.</v>
      </c>
      <c r="F71" s="24" t="str">
        <f>+'Quarterly Data 2001-Q2 2026'!V71</f>
        <v>N.A.</v>
      </c>
      <c r="G71" s="24" t="str">
        <f>+'Quarterly Data 2001-Q2 2026'!Z71</f>
        <v>N.A.</v>
      </c>
      <c r="H71" s="24" t="s">
        <v>34</v>
      </c>
      <c r="I71" s="24" t="s">
        <v>34</v>
      </c>
      <c r="J71" s="51">
        <f t="shared" ref="J71:S71" si="28">+J72-I72</f>
        <v>27.437209302325584</v>
      </c>
      <c r="K71" s="51">
        <f t="shared" si="28"/>
        <v>34.200000000000017</v>
      </c>
      <c r="L71" s="51">
        <f t="shared" si="28"/>
        <v>26.199999999999989</v>
      </c>
      <c r="M71" s="51">
        <f t="shared" si="28"/>
        <v>20.286000000000001</v>
      </c>
      <c r="N71" s="51">
        <f t="shared" si="28"/>
        <v>33.213999999999999</v>
      </c>
      <c r="O71" s="51">
        <f t="shared" si="28"/>
        <v>54.699999999999989</v>
      </c>
      <c r="P71" s="51">
        <f t="shared" si="28"/>
        <v>96.400000000000034</v>
      </c>
      <c r="Q71" s="51">
        <f t="shared" si="28"/>
        <v>103</v>
      </c>
      <c r="R71" s="51">
        <f t="shared" si="28"/>
        <v>140.04200000000003</v>
      </c>
      <c r="S71" s="51">
        <f t="shared" si="28"/>
        <v>126.49599999999998</v>
      </c>
      <c r="T71" s="51">
        <f t="shared" ref="T71:Z71" si="29">+T72-S72</f>
        <v>139.28399999999999</v>
      </c>
      <c r="U71" s="51">
        <f t="shared" si="29"/>
        <v>303.9079999999999</v>
      </c>
      <c r="V71" s="51">
        <f t="shared" si="29"/>
        <v>379.80700000000002</v>
      </c>
      <c r="W71" s="51">
        <f t="shared" si="29"/>
        <v>116.55400000000009</v>
      </c>
      <c r="X71" s="51">
        <f t="shared" si="29"/>
        <v>124.36099999999988</v>
      </c>
      <c r="Y71" s="51">
        <f t="shared" si="29"/>
        <v>170.65699999999993</v>
      </c>
      <c r="Z71" s="51">
        <f t="shared" si="29"/>
        <v>170.95600000000013</v>
      </c>
      <c r="AA71" s="358" t="s">
        <v>34</v>
      </c>
    </row>
    <row r="72" spans="1:28">
      <c r="A72" s="23" t="s">
        <v>32</v>
      </c>
      <c r="B72" s="53" t="str">
        <f>+'Quarterly Data 2001-Q2 2026'!O72</f>
        <v>N.A.</v>
      </c>
      <c r="C72" s="51" t="str">
        <f>+'Quarterly Data 2001-Q2 2026'!J72</f>
        <v>N.A.</v>
      </c>
      <c r="D72" s="51" t="str">
        <f>+'Quarterly Data 2001-Q2 2026'!N72</f>
        <v>N.A.</v>
      </c>
      <c r="E72" s="51" t="str">
        <f>+'Quarterly Data 2001-Q2 2026'!R72</f>
        <v>N.A.</v>
      </c>
      <c r="F72" s="51" t="str">
        <f>+'Quarterly Data 2001-Q2 2026'!V72</f>
        <v>N.A.</v>
      </c>
      <c r="G72" s="51" t="str">
        <f>+'Quarterly Data 2001-Q2 2026'!Z72</f>
        <v>N.A.</v>
      </c>
      <c r="H72" s="51" t="s">
        <v>34</v>
      </c>
      <c r="I72" s="51">
        <v>175.16279069767441</v>
      </c>
      <c r="J72" s="51">
        <f>'Quarterly Data 2001-Q2 2026'!AL72</f>
        <v>202.6</v>
      </c>
      <c r="K72" s="51">
        <f>'Quarterly Data 2001-Q2 2026'!AP72</f>
        <v>236.8</v>
      </c>
      <c r="L72" s="51">
        <f>'Quarterly Data 2001-Q2 2026'!AT72</f>
        <v>263</v>
      </c>
      <c r="M72" s="51">
        <f>'Quarterly Data 2001-Q2 2026'!AX72</f>
        <v>283.286</v>
      </c>
      <c r="N72" s="51">
        <f>'Quarterly Data 2001-Q2 2026'!BB72</f>
        <v>316.5</v>
      </c>
      <c r="O72" s="51">
        <f>'Quarterly Data 2001-Q2 2026'!BF72</f>
        <v>371.2</v>
      </c>
      <c r="P72" s="51">
        <f>'Quarterly Data 2001-Q2 2026'!BJ72</f>
        <v>467.6</v>
      </c>
      <c r="Q72" s="51">
        <f>+'Quarterly Data 2001-Q2 2026'!BN72</f>
        <v>570.6</v>
      </c>
      <c r="R72" s="51">
        <f>+'Quarterly Data 2001-Q2 2026'!BR72</f>
        <v>710.64200000000005</v>
      </c>
      <c r="S72" s="51">
        <f>+'Quarterly Data 2001-Q2 2026'!BV72</f>
        <v>837.13800000000003</v>
      </c>
      <c r="T72" s="51">
        <f>+'Quarterly Data 2001-Q2 2026'!BZ72</f>
        <v>976.42200000000003</v>
      </c>
      <c r="U72" s="51">
        <f>+'Quarterly Data 2001-Q2 2026'!CD72</f>
        <v>1280.33</v>
      </c>
      <c r="V72" s="51">
        <f>+'Quarterly Data 2001-Q2 2026'!CH72</f>
        <v>1660.1369999999999</v>
      </c>
      <c r="W72" s="51">
        <f>+'Quarterly Data 2001-Q2 2026'!CL72</f>
        <v>1776.691</v>
      </c>
      <c r="X72" s="51">
        <f>+'Quarterly Data 2001-Q2 2026'!CP72</f>
        <v>1901.0519999999999</v>
      </c>
      <c r="Y72" s="51">
        <f>+'Quarterly Data 2001-Q2 2026'!CT72</f>
        <v>2071.7089999999998</v>
      </c>
      <c r="Z72" s="51">
        <f>+'Quarterly Data 2001-Q2 2026'!CX72</f>
        <v>2242.665</v>
      </c>
      <c r="AA72" s="344">
        <f>+((Z72/U72)^(1/5))-1</f>
        <v>0.11863524017085658</v>
      </c>
    </row>
    <row r="73" spans="1:28">
      <c r="A73" s="23" t="s">
        <v>221</v>
      </c>
      <c r="B73" s="51" t="s">
        <v>34</v>
      </c>
      <c r="C73" s="51" t="s">
        <v>34</v>
      </c>
      <c r="D73" s="51" t="s">
        <v>34</v>
      </c>
      <c r="E73" s="51" t="s">
        <v>34</v>
      </c>
      <c r="F73" s="51" t="s">
        <v>34</v>
      </c>
      <c r="G73" s="51" t="s">
        <v>34</v>
      </c>
      <c r="H73" s="51" t="s">
        <v>34</v>
      </c>
      <c r="I73" s="51" t="s">
        <v>34</v>
      </c>
      <c r="J73" s="51" t="s">
        <v>34</v>
      </c>
      <c r="K73" s="51" t="s">
        <v>34</v>
      </c>
      <c r="L73" s="51" t="s">
        <v>34</v>
      </c>
      <c r="M73" s="51" t="s">
        <v>34</v>
      </c>
      <c r="N73" s="51" t="s">
        <v>34</v>
      </c>
      <c r="O73" s="51" t="s">
        <v>34</v>
      </c>
      <c r="P73" s="51" t="s">
        <v>34</v>
      </c>
      <c r="Q73" s="51" t="s">
        <v>34</v>
      </c>
      <c r="R73" s="51" t="s">
        <v>34</v>
      </c>
      <c r="S73" s="51" t="s">
        <v>34</v>
      </c>
      <c r="T73" s="51" t="s">
        <v>34</v>
      </c>
      <c r="U73" s="51" t="s">
        <v>34</v>
      </c>
      <c r="V73" s="51">
        <f>AVERAGE('Quarterly Data 2001-Q2 2026'!CE73:CH73)</f>
        <v>493.51549999999997</v>
      </c>
      <c r="W73" s="51">
        <f>AVERAGE('Quarterly Data 2001-Q2 2026'!CI73:CL73)</f>
        <v>368.53399999999999</v>
      </c>
      <c r="X73" s="51">
        <f>AVERAGE('Quarterly Data 2001-Q2 2026'!CM73:CP73)</f>
        <v>361.28449999999998</v>
      </c>
      <c r="Y73" s="51">
        <f>AVERAGE('Quarterly Data 2001-Q2 2026'!CQ73:CT73)</f>
        <v>411.55428941710448</v>
      </c>
      <c r="Z73" s="51">
        <v>455.16617039106097</v>
      </c>
      <c r="AA73" s="114" t="s">
        <v>34</v>
      </c>
    </row>
    <row r="74" spans="1:28">
      <c r="A74" s="6"/>
      <c r="B74" s="41"/>
      <c r="C74" s="14"/>
      <c r="D74" s="14"/>
      <c r="E74" s="14"/>
      <c r="F74" s="14"/>
      <c r="G74" s="14"/>
      <c r="H74" s="14"/>
      <c r="I74" s="14"/>
      <c r="J74" s="14"/>
      <c r="K74" s="14"/>
      <c r="L74" s="14"/>
      <c r="M74" s="14"/>
      <c r="N74" s="14"/>
      <c r="O74" s="14"/>
      <c r="P74" s="56"/>
      <c r="Q74" s="56"/>
      <c r="R74" s="56"/>
      <c r="S74" s="62"/>
      <c r="T74" s="62"/>
      <c r="U74" s="62"/>
      <c r="V74" s="62"/>
      <c r="W74" s="62"/>
      <c r="X74" s="62"/>
      <c r="Y74" s="62"/>
      <c r="Z74" s="62"/>
      <c r="AA74" s="356"/>
    </row>
    <row r="75" spans="1:28" s="316" customFormat="1">
      <c r="A75" s="315" t="s">
        <v>84</v>
      </c>
      <c r="B75" s="55" t="s">
        <v>49</v>
      </c>
      <c r="C75" s="54" t="s">
        <v>49</v>
      </c>
      <c r="D75" s="54" t="s">
        <v>49</v>
      </c>
      <c r="E75" s="54" t="s">
        <v>49</v>
      </c>
      <c r="F75" s="54" t="s">
        <v>49</v>
      </c>
      <c r="G75" s="54" t="s">
        <v>49</v>
      </c>
      <c r="H75" s="54" t="s">
        <v>49</v>
      </c>
      <c r="I75" s="54">
        <f t="shared" ref="I75:Y75" si="30">+I92/(I72*1000)</f>
        <v>0.20496420419543282</v>
      </c>
      <c r="J75" s="54">
        <f t="shared" si="30"/>
        <v>0.31798124383020732</v>
      </c>
      <c r="K75" s="54">
        <f t="shared" si="30"/>
        <v>0.3627069256756757</v>
      </c>
      <c r="L75" s="54">
        <f t="shared" si="30"/>
        <v>0.29194676806083653</v>
      </c>
      <c r="M75" s="54">
        <f t="shared" si="30"/>
        <v>0.3130017014607146</v>
      </c>
      <c r="N75" s="54">
        <f t="shared" si="30"/>
        <v>0.36600631911532383</v>
      </c>
      <c r="O75" s="54">
        <f t="shared" si="30"/>
        <v>0.39675571186147629</v>
      </c>
      <c r="P75" s="54">
        <f t="shared" si="30"/>
        <v>0.4238434438812908</v>
      </c>
      <c r="Q75" s="54">
        <f t="shared" si="30"/>
        <v>0.41911146161934804</v>
      </c>
      <c r="R75" s="54">
        <f t="shared" si="30"/>
        <v>0.39813437016412223</v>
      </c>
      <c r="S75" s="54">
        <f t="shared" si="30"/>
        <v>0.35833913147105156</v>
      </c>
      <c r="T75" s="54">
        <f t="shared" si="30"/>
        <v>0.41756404861041718</v>
      </c>
      <c r="U75" s="54">
        <f t="shared" si="30"/>
        <v>0.44559538806949406</v>
      </c>
      <c r="V75" s="54">
        <f t="shared" si="30"/>
        <v>0.48767025459612362</v>
      </c>
      <c r="W75" s="54">
        <f t="shared" si="30"/>
        <v>0.3736464902029491</v>
      </c>
      <c r="X75" s="54">
        <f t="shared" si="30"/>
        <v>0.41119460448382478</v>
      </c>
      <c r="Y75" s="54">
        <f t="shared" si="30"/>
        <v>0.46095349982205602</v>
      </c>
      <c r="Z75" s="54">
        <f>+Z92/(Z72*1000)</f>
        <v>0.4812078682199416</v>
      </c>
      <c r="AA75" s="50">
        <f>+((Z75/U75)^(1/5))-1</f>
        <v>1.5496442993336634E-2</v>
      </c>
      <c r="AB75" s="2"/>
    </row>
    <row r="76" spans="1:28">
      <c r="A76" s="23" t="s">
        <v>76</v>
      </c>
      <c r="B76" s="43" t="s">
        <v>49</v>
      </c>
      <c r="C76" s="19" t="s">
        <v>49</v>
      </c>
      <c r="D76" s="19" t="s">
        <v>49</v>
      </c>
      <c r="E76" s="19" t="s">
        <v>49</v>
      </c>
      <c r="F76" s="19" t="s">
        <v>49</v>
      </c>
      <c r="G76" s="19" t="s">
        <v>49</v>
      </c>
      <c r="H76" s="19" t="s">
        <v>49</v>
      </c>
      <c r="I76" s="19" t="s">
        <v>49</v>
      </c>
      <c r="J76" s="24">
        <f>J31*1000/(('Quarterly Data 2001-Q2 2026'!$AH$72+'Quarterly Data 2001-Q2 2026'!$AI$72+'Quarterly Data 2001-Q2 2026'!$AJ$72+'Quarterly Data 2001-Q2 2026'!$AK$72+'Quarterly Data 2001-Q2 2026'!$AL$72)/5)</f>
        <v>2705.3536760686434</v>
      </c>
      <c r="K76" s="24">
        <f>K31*1000/(('Quarterly Data 2001-Q2 2026'!$AL$72+'Quarterly Data 2001-Q2 2026'!$AM$72+'Quarterly Data 2001-Q2 2026'!$AN$72+'Quarterly Data 2001-Q2 2026'!$AO$72+'Quarterly Data 2001-Q2 2026'!$AP$72)/5)</f>
        <v>2762.4287828787474</v>
      </c>
      <c r="L76" s="24">
        <f>L31*1000/(('Quarterly Data 2001-Q2 2026'!$AP$72+'Quarterly Data 2001-Q2 2026'!$AQ$72+'Quarterly Data 2001-Q2 2026'!$AR$72+'Quarterly Data 2001-Q2 2026'!$AS$72+'Quarterly Data 2001-Q2 2026'!$AT$72)/5)</f>
        <v>2712.2623210082693</v>
      </c>
      <c r="M76" s="24">
        <f>M31*1000/(('Quarterly Data 2001-Q2 2026'!$AT$72+'Quarterly Data 2001-Q2 2026'!$AU$72+'Quarterly Data 2001-Q2 2026'!$AV$72+'Quarterly Data 2001-Q2 2026'!$AW$72+'Quarterly Data 2001-Q2 2026'!$AX$72)/5)</f>
        <v>2009.5706277977806</v>
      </c>
      <c r="N76" s="24">
        <f>N31*1000/(('Quarterly Data 2001-Q2 2026'!$AX$72+'Quarterly Data 2001-Q2 2026'!$AY$72+'Quarterly Data 2001-Q2 2026'!$AZ$72+'Quarterly Data 2001-Q2 2026'!$BA$72+'Quarterly Data 2001-Q2 2026'!$BB$72)/5)</f>
        <v>1934.4742971147202</v>
      </c>
      <c r="O76" s="24">
        <f>O31*1000/(('Quarterly Data 2001-Q2 2026'!$BB$72+'Quarterly Data 2001-Q2 2026'!$BC$72+'Quarterly Data 2001-Q2 2026'!$BD$72+'Quarterly Data 2001-Q2 2026'!$BE$72+'Quarterly Data 2001-Q2 2026'!$BF$72)/5)</f>
        <v>1975.1023760559276</v>
      </c>
      <c r="P76" s="24">
        <f>P31*1000/(('Quarterly Data 2001-Q2 2026'!$BF$72+'Quarterly Data 2001-Q2 2026'!$BG$72+'Quarterly Data 2001-Q2 2026'!$BH$72+'Quarterly Data 2001-Q2 2026'!$BI$72+'Quarterly Data 2001-Q2 2026'!$BJ$72)/5)</f>
        <v>2125.7135406789307</v>
      </c>
      <c r="Q76" s="24">
        <f>Q31*1000/(('Quarterly Data 2001-Q2 2026'!$BJ$72+'Quarterly Data 2001-Q2 2026'!$BK$72+'Quarterly Data 2001-Q2 2026'!$BL$72+'Quarterly Data 2001-Q2 2026'!$BM$72+'Quarterly Data 2001-Q2 2026'!$BN$72)/5)</f>
        <v>1753.9240972704818</v>
      </c>
      <c r="R76" s="24">
        <f>R31*1000/(('Quarterly Data 2001-Q2 2026'!$BN$72+'Quarterly Data 2001-Q2 2026'!$BO$72+'Quarterly Data 2001-Q2 2026'!$BP$72+'Quarterly Data 2001-Q2 2026'!$BQ$72+'Quarterly Data 2001-Q2 2026'!$BR$72)/5)</f>
        <v>1526.449489162324</v>
      </c>
      <c r="S76" s="24">
        <f>S31*1000/(('Quarterly Data 2001-Q2 2026'!$BR$72+'Quarterly Data 2001-Q2 2026'!$BS$72+'Quarterly Data 2001-Q2 2026'!$BT$72+'Quarterly Data 2001-Q2 2026'!$BU$72+'Quarterly Data 2001-Q2 2026'!$BV$72)/5)</f>
        <v>1349.8180958010885</v>
      </c>
      <c r="T76" s="24">
        <f>T31*1000/(('Quarterly Data 2001-Q2 2026'!$BV$72+'Quarterly Data 2001-Q2 2026'!$BW$72+'Quarterly Data 2001-Q2 2026'!$BX$72+'Quarterly Data 2001-Q2 2026'!$BY$72+'Quarterly Data 2001-Q2 2026'!$BZ$72)/5)</f>
        <v>1318.5122631024319</v>
      </c>
      <c r="U76" s="24">
        <f>U31*1000/(('Quarterly Data 2001-Q2 2026'!$BZ$72+'Quarterly Data 2001-Q2 2026'!$CA$72+'Quarterly Data 2001-Q2 2026'!$CB$72+'Quarterly Data 2001-Q2 2026'!$CC$72+'Quarterly Data 2001-Q2 2026'!$CD$72)/5)</f>
        <v>2086.1237392977723</v>
      </c>
      <c r="V76" s="24">
        <f>(V31*1000)/(AVERAGE('Quarterly Data 2001-Q2 2026'!CD72:CH72))</f>
        <v>2206.7924199117952</v>
      </c>
      <c r="W76" s="24">
        <f>(W31*1000)/(AVERAGE('Quarterly Data 2001-Q2 2026'!CH72:CL72))</f>
        <v>1716.1860709058708</v>
      </c>
      <c r="X76" s="24">
        <f>(X31*1000)/(AVERAGE('Quarterly Data 2001-Q2 2026'!CL72:CP72))</f>
        <v>1865.9296046408424</v>
      </c>
      <c r="Y76" s="24">
        <f>(Y31*1000)/(AVERAGE('Quarterly Data 2001-Q2 2026'!CP72:CT72))</f>
        <v>1963.1018138261134</v>
      </c>
      <c r="Z76" s="24">
        <f>(Z31*1000)/(AVERAGE('Quarterly Data 2001-Q2 2026'!CT72:CX72))</f>
        <v>2077.8044607818001</v>
      </c>
      <c r="AA76" s="50">
        <f>+((Z76/U76)^(1/5))-1</f>
        <v>-7.9885778800203866E-4</v>
      </c>
      <c r="AB76" s="301"/>
    </row>
    <row r="77" spans="1:28">
      <c r="A77" s="23" t="s">
        <v>77</v>
      </c>
      <c r="B77" s="43" t="s">
        <v>49</v>
      </c>
      <c r="C77" s="19" t="s">
        <v>49</v>
      </c>
      <c r="D77" s="19" t="s">
        <v>49</v>
      </c>
      <c r="E77" s="19" t="s">
        <v>49</v>
      </c>
      <c r="F77" s="19" t="s">
        <v>49</v>
      </c>
      <c r="G77" s="19" t="s">
        <v>49</v>
      </c>
      <c r="H77" s="19" t="s">
        <v>49</v>
      </c>
      <c r="I77" s="19" t="s">
        <v>49</v>
      </c>
      <c r="J77" s="24">
        <f>J37*1000/(('Quarterly Data 2001-Q2 2026'!$AH$72+'Quarterly Data 2001-Q2 2026'!$AI$72+'Quarterly Data 2001-Q2 2026'!$AJ$72+'Quarterly Data 2001-Q2 2026'!$AK$72+'Quarterly Data 2001-Q2 2026'!$AL$72)/5)</f>
        <v>-1216.7986211977607</v>
      </c>
      <c r="K77" s="24">
        <f>K37*1000/(('Quarterly Data 2001-Q2 2026'!$AL$72+'Quarterly Data 2001-Q2 2026'!$AM$72+'Quarterly Data 2001-Q2 2026'!$AN$72+'Quarterly Data 2001-Q2 2026'!$AO$72+'Quarterly Data 2001-Q2 2026'!$AP$72)/5)</f>
        <v>-1271.7310071973488</v>
      </c>
      <c r="L77" s="24">
        <f>L37*1000/(('Quarterly Data 2001-Q2 2026'!$AP$72+'Quarterly Data 2001-Q2 2026'!$AQ$72+'Quarterly Data 2001-Q2 2026'!$AR$72+'Quarterly Data 2001-Q2 2026'!$AS$72+'Quarterly Data 2001-Q2 2026'!$AT$72)/5)</f>
        <v>-1337.9294167461833</v>
      </c>
      <c r="M77" s="24">
        <f>M37*1000/(('Quarterly Data 2001-Q2 2026'!$AT$72+'Quarterly Data 2001-Q2 2026'!$AU$72+'Quarterly Data 2001-Q2 2026'!$AV$72+'Quarterly Data 2001-Q2 2026'!$AW$72+'Quarterly Data 2001-Q2 2026'!$AX$72)/5)</f>
        <v>-1276.156427897397</v>
      </c>
      <c r="N77" s="24">
        <f>N37*1000/(('Quarterly Data 2001-Q2 2026'!$AX$72+'Quarterly Data 2001-Q2 2026'!$AY$72+'Quarterly Data 2001-Q2 2026'!$AZ$72+'Quarterly Data 2001-Q2 2026'!$BA$72+'Quarterly Data 2001-Q2 2026'!$BB$72)/5)</f>
        <v>-1178.6778663439279</v>
      </c>
      <c r="O77" s="24">
        <f>O37*1000/(('Quarterly Data 2001-Q2 2026'!$BB$72+'Quarterly Data 2001-Q2 2026'!$BC$72+'Quarterly Data 2001-Q2 2026'!$BD$72+'Quarterly Data 2001-Q2 2026'!$BE$72+'Quarterly Data 2001-Q2 2026'!$BF$72)/5)</f>
        <v>-1114.8849402854644</v>
      </c>
      <c r="P77" s="24">
        <f>P37*1000/(('Quarterly Data 2001-Q2 2026'!$BF$72+'Quarterly Data 2001-Q2 2026'!$BG$72+'Quarterly Data 2001-Q2 2026'!$BH$72+'Quarterly Data 2001-Q2 2026'!$BI$72+'Quarterly Data 2001-Q2 2026'!$BJ$72)/5)</f>
        <v>-974.30305329034707</v>
      </c>
      <c r="Q77" s="24">
        <f>Q37*1000/(('Quarterly Data 2001-Q2 2026'!$BJ$72+'Quarterly Data 2001-Q2 2026'!$BK$72+'Quarterly Data 2001-Q2 2026'!$BL$72+'Quarterly Data 2001-Q2 2026'!$BM$72+'Quarterly Data 2001-Q2 2026'!$BN$72)/5)</f>
        <v>-855.53239132113333</v>
      </c>
      <c r="R77" s="24">
        <f>R37*1000/(('Quarterly Data 2001-Q2 2026'!$BN$72+'Quarterly Data 2001-Q2 2026'!$BO$72+'Quarterly Data 2001-Q2 2026'!$BP$72+'Quarterly Data 2001-Q2 2026'!$BQ$72+'Quarterly Data 2001-Q2 2026'!$BR$72)/5)</f>
        <v>-836.86932007027951</v>
      </c>
      <c r="S77" s="24">
        <f>(S37+35)*1000/(('Quarterly Data 2001-Q2 2026'!$BR$72+'Quarterly Data 2001-Q2 2026'!$BS$72+'Quarterly Data 2001-Q2 2026'!$BT$72+'Quarterly Data 2001-Q2 2026'!$BU$72+'Quarterly Data 2001-Q2 2026'!$BV$72)/5)</f>
        <v>-764.72796495364264</v>
      </c>
      <c r="T77" s="24">
        <f>T37*1000/(('Quarterly Data 2001-Q2 2026'!$BV$72+'Quarterly Data 2001-Q2 2026'!$BW$72+'Quarterly Data 2001-Q2 2026'!$BX$72+'Quarterly Data 2001-Q2 2026'!$BY$72+'Quarterly Data 2001-Q2 2026'!$BZ$72)/5)</f>
        <v>-735.26280138581262</v>
      </c>
      <c r="U77" s="24">
        <f>U37*1000/(('Quarterly Data 2001-Q2 2026'!$BZ$72+'Quarterly Data 2001-Q2 2026'!$CA$72+'Quarterly Data 2001-Q2 2026'!$CB$72+'Quarterly Data 2001-Q2 2026'!$CC$72+'Quarterly Data 2001-Q2 2026'!$CD$72)/5)</f>
        <v>-677.31460464133909</v>
      </c>
      <c r="V77" s="24">
        <f>(V37*1000)/(AVERAGE('Quarterly Data 2001-Q2 2026'!CD72:CH72))</f>
        <v>-577.54822059127025</v>
      </c>
      <c r="W77" s="24">
        <f>(W37*1000)/(AVERAGE('Quarterly Data 2001-Q2 2026'!CH72:CL72))</f>
        <v>-595.45264211990036</v>
      </c>
      <c r="X77" s="24">
        <f>(X37*1000)/(AVERAGE('Quarterly Data 2001-Q2 2026'!CL72:CP72))</f>
        <v>-623.45047298991142</v>
      </c>
      <c r="Y77" s="24">
        <f>(Y37*1000)/(AVERAGE('Quarterly Data 2001-Q2 2026'!CP72:CT72))</f>
        <v>-644.13403630468565</v>
      </c>
      <c r="Z77" s="24">
        <f>(Z37*1000)/(AVERAGE('Quarterly Data 2001-Q2 2026'!CT72:CX72))</f>
        <v>-653.22185788628667</v>
      </c>
      <c r="AA77" s="50">
        <f t="shared" ref="AA77:AA78" si="31">+((Z77/U77)^(1/5))-1</f>
        <v>-7.2176359916710231E-3</v>
      </c>
      <c r="AB77" s="301"/>
    </row>
    <row r="78" spans="1:28">
      <c r="A78" s="23" t="s">
        <v>78</v>
      </c>
      <c r="B78" s="43" t="s">
        <v>49</v>
      </c>
      <c r="C78" s="19" t="s">
        <v>49</v>
      </c>
      <c r="D78" s="19" t="s">
        <v>49</v>
      </c>
      <c r="E78" s="19" t="s">
        <v>49</v>
      </c>
      <c r="F78" s="19" t="s">
        <v>49</v>
      </c>
      <c r="G78" s="19" t="s">
        <v>49</v>
      </c>
      <c r="H78" s="19" t="s">
        <v>49</v>
      </c>
      <c r="I78" s="19" t="s">
        <v>49</v>
      </c>
      <c r="J78" s="24">
        <f>J43*1000/(('Quarterly Data 2001-Q2 2026'!$AH$72+'Quarterly Data 2001-Q2 2026'!$AI$72+'Quarterly Data 2001-Q2 2026'!$AJ$72+'Quarterly Data 2001-Q2 2026'!$AK$72+'Quarterly Data 2001-Q2 2026'!$AL$72)/5)</f>
        <v>1488.5550548708829</v>
      </c>
      <c r="K78" s="24">
        <f>K43*1000/(('Quarterly Data 2001-Q2 2026'!$AL$72+'Quarterly Data 2001-Q2 2026'!$AM$72+'Quarterly Data 2001-Q2 2026'!$AN$72+'Quarterly Data 2001-Q2 2026'!$AO$72+'Quarterly Data 2001-Q2 2026'!$AP$72)/5)</f>
        <v>1490.6977756813983</v>
      </c>
      <c r="L78" s="24">
        <f>L43*1000/(('Quarterly Data 2001-Q2 2026'!$AP$72+'Quarterly Data 2001-Q2 2026'!$AQ$72+'Quarterly Data 2001-Q2 2026'!$AR$72+'Quarterly Data 2001-Q2 2026'!$AS$72+'Quarterly Data 2001-Q2 2026'!$AT$72)/5)</f>
        <v>1350.4779424300252</v>
      </c>
      <c r="M78" s="24">
        <f>M43*1000/(('Quarterly Data 2001-Q2 2026'!$AT$72+'Quarterly Data 2001-Q2 2026'!$AU$72+'Quarterly Data 2001-Q2 2026'!$AV$72+'Quarterly Data 2001-Q2 2026'!$AW$72+'Quarterly Data 2001-Q2 2026'!$AX$72)/5)</f>
        <v>729.76472203118249</v>
      </c>
      <c r="N78" s="24">
        <f>N43*1000/(('Quarterly Data 2001-Q2 2026'!$AX$72+'Quarterly Data 2001-Q2 2026'!$AY$72+'Quarterly Data 2001-Q2 2026'!$AZ$72+'Quarterly Data 2001-Q2 2026'!$BA$72+'Quarterly Data 2001-Q2 2026'!$BB$72)/5)</f>
        <v>752.45683235082322</v>
      </c>
      <c r="O78" s="24">
        <f>O43*1000/(('Quarterly Data 2001-Q2 2026'!$BB$72+'Quarterly Data 2001-Q2 2026'!$BC$72+'Quarterly Data 2001-Q2 2026'!$BD$72+'Quarterly Data 2001-Q2 2026'!$BE$72+'Quarterly Data 2001-Q2 2026'!$BF$72)/5)</f>
        <v>861.38259743664423</v>
      </c>
      <c r="P78" s="24">
        <f>P43*1000/(('Quarterly Data 2001-Q2 2026'!$BF$72+'Quarterly Data 2001-Q2 2026'!$BG$72+'Quarterly Data 2001-Q2 2026'!$BH$72+'Quarterly Data 2001-Q2 2026'!$BI$72+'Quarterly Data 2001-Q2 2026'!$BJ$72)/5)</f>
        <v>1150.8992461596815</v>
      </c>
      <c r="Q78" s="24">
        <f>Q43*1000/(('Quarterly Data 2001-Q2 2026'!$BJ$72+'Quarterly Data 2001-Q2 2026'!$BK$72+'Quarterly Data 2001-Q2 2026'!$BL$72+'Quarterly Data 2001-Q2 2026'!$BM$72+'Quarterly Data 2001-Q2 2026'!$BN$72)/5)</f>
        <v>897.41688740251811</v>
      </c>
      <c r="R78" s="24">
        <f>R43*1000/(('Quarterly Data 2001-Q2 2026'!$BN$72+'Quarterly Data 2001-Q2 2026'!$BO$72+'Quarterly Data 2001-Q2 2026'!$BP$72+'Quarterly Data 2001-Q2 2026'!$BQ$72+'Quarterly Data 2001-Q2 2026'!$BR$72)/5)</f>
        <v>690.19090217579844</v>
      </c>
      <c r="S78" s="24">
        <f>(S43+35)*1000/(('Quarterly Data 2001-Q2 2026'!$BR$72+'Quarterly Data 2001-Q2 2026'!$BS$72+'Quarterly Data 2001-Q2 2026'!$BT$72+'Quarterly Data 2001-Q2 2026'!$BU$72+'Quarterly Data 2001-Q2 2026'!$BV$72)/5)</f>
        <v>582.7542010258461</v>
      </c>
      <c r="T78" s="24">
        <f>T43*1000/(('Quarterly Data 2001-Q2 2026'!$BV$72+'Quarterly Data 2001-Q2 2026'!$BW$72+'Quarterly Data 2001-Q2 2026'!$BX$72+'Quarterly Data 2001-Q2 2026'!$BY$72+'Quarterly Data 2001-Q2 2026'!$BZ$72)/5)</f>
        <v>574.50819403968774</v>
      </c>
      <c r="U78" s="24">
        <f>U43*1000/(('Quarterly Data 2001-Q2 2026'!$BZ$72+'Quarterly Data 2001-Q2 2026'!$CA$72+'Quarterly Data 2001-Q2 2026'!$CB$72+'Quarterly Data 2001-Q2 2026'!$CC$72+'Quarterly Data 2001-Q2 2026'!$CD$72)/5)</f>
        <v>1400.1941284445495</v>
      </c>
      <c r="V78" s="24">
        <f>(V43*1000)/(AVERAGE('Quarterly Data 2001-Q2 2026'!CD72:CH72))</f>
        <v>1629.0823647378984</v>
      </c>
      <c r="W78" s="24">
        <f>(W43*1000)/(AVERAGE('Quarterly Data 2001-Q2 2026'!CH72:CL72))</f>
        <v>1120.1096169084178</v>
      </c>
      <c r="X78" s="24">
        <f>(X43*1000)/(AVERAGE('Quarterly Data 2001-Q2 2026'!CL72:CP72))</f>
        <v>1244.33529002615</v>
      </c>
      <c r="Y78" s="24">
        <f>(Y43*1000)/(AVERAGE('Quarterly Data 2001-Q2 2026'!CP72:CT72))</f>
        <v>1319.1972033360121</v>
      </c>
      <c r="Z78" s="24">
        <f>(Z43*1000)/(AVERAGE('Quarterly Data 2001-Q2 2026'!CT72:CX72))</f>
        <v>1422.9121629981601</v>
      </c>
      <c r="AA78" s="50">
        <f t="shared" si="31"/>
        <v>3.2241264278354276E-3</v>
      </c>
      <c r="AB78" s="301"/>
    </row>
    <row r="79" spans="1:28">
      <c r="A79" s="6"/>
      <c r="B79" s="41"/>
      <c r="C79" s="14"/>
      <c r="D79" s="14"/>
      <c r="E79" s="14"/>
      <c r="F79" s="14"/>
      <c r="G79" s="14"/>
      <c r="H79" s="14"/>
      <c r="I79" s="14"/>
      <c r="J79" s="14"/>
      <c r="K79" s="14"/>
      <c r="L79" s="14"/>
      <c r="M79" s="14"/>
      <c r="N79" s="14"/>
      <c r="O79" s="14"/>
      <c r="P79" s="56"/>
      <c r="Q79" s="62"/>
      <c r="R79" s="62"/>
      <c r="S79" s="62"/>
      <c r="T79" s="62"/>
      <c r="U79" s="62"/>
      <c r="V79" s="62"/>
      <c r="W79" s="62"/>
      <c r="X79" s="62"/>
      <c r="Y79" s="62"/>
      <c r="Z79" s="62"/>
      <c r="AA79" s="356"/>
    </row>
    <row r="80" spans="1:28">
      <c r="A80" s="134" t="s">
        <v>199</v>
      </c>
      <c r="B80" s="41"/>
      <c r="C80" s="14"/>
      <c r="D80" s="14"/>
      <c r="E80" s="14"/>
      <c r="F80" s="14"/>
      <c r="G80" s="14"/>
      <c r="H80" s="14"/>
      <c r="I80" s="14"/>
      <c r="J80" s="14"/>
      <c r="K80" s="14"/>
      <c r="L80" s="14"/>
      <c r="M80" s="14"/>
      <c r="N80" s="14"/>
      <c r="O80" s="14"/>
      <c r="P80" s="14"/>
      <c r="Q80" s="15"/>
      <c r="R80" s="15"/>
      <c r="S80" s="15"/>
      <c r="T80" s="15"/>
      <c r="U80" s="15"/>
      <c r="V80" s="15"/>
      <c r="W80" s="15"/>
      <c r="X80" s="15"/>
      <c r="Y80" s="15"/>
      <c r="Z80" s="15"/>
      <c r="AA80" s="17"/>
    </row>
    <row r="81" spans="1:28" s="195" customFormat="1">
      <c r="A81" s="317" t="s">
        <v>161</v>
      </c>
      <c r="B81" s="26" t="s">
        <v>49</v>
      </c>
      <c r="C81" s="24" t="s">
        <v>49</v>
      </c>
      <c r="D81" s="24" t="s">
        <v>49</v>
      </c>
      <c r="E81" s="24" t="s">
        <v>49</v>
      </c>
      <c r="F81" s="24" t="s">
        <v>49</v>
      </c>
      <c r="G81" s="24" t="s">
        <v>49</v>
      </c>
      <c r="H81" s="24" t="s">
        <v>49</v>
      </c>
      <c r="I81" s="24" t="s">
        <v>49</v>
      </c>
      <c r="J81" s="24" t="s">
        <v>49</v>
      </c>
      <c r="K81" s="24" t="s">
        <v>49</v>
      </c>
      <c r="L81" s="24" t="s">
        <v>49</v>
      </c>
      <c r="M81" s="24" t="s">
        <v>49</v>
      </c>
      <c r="N81" s="24" t="s">
        <v>49</v>
      </c>
      <c r="O81" s="24" t="s">
        <v>49</v>
      </c>
      <c r="P81" s="24">
        <f>SUM('Quarterly Data 2001-Q2 2026'!BG81:BJ81)</f>
        <v>20238.7</v>
      </c>
      <c r="Q81" s="24">
        <f>SUM('Quarterly Data 2001-Q2 2026'!BK81:BN81)</f>
        <v>20043.18306626</v>
      </c>
      <c r="R81" s="24">
        <f>SUM('Quarterly Data 2001-Q2 2026'!BO81:BR81)</f>
        <v>27072.092280159981</v>
      </c>
      <c r="S81" s="24">
        <f>SUM('Quarterly Data 2001-Q2 2026'!BS81:BV81)</f>
        <v>26254.993648102263</v>
      </c>
      <c r="T81" s="24">
        <f>SUM('Quarterly Data 2001-Q2 2026'!BW81:BZ81)</f>
        <v>31081.808169539996</v>
      </c>
      <c r="U81" s="24">
        <f>SUM('Quarterly Data 2001-Q2 2026'!CA81:CD81)</f>
        <v>63654.523547300065</v>
      </c>
      <c r="V81" s="24">
        <f>SUM('Quarterly Data 2001-Q2 2026'!CE81:CH81)</f>
        <v>81535.596125909971</v>
      </c>
      <c r="W81" s="24">
        <f>SUM('Quarterly Data 2001-Q2 2026'!CI81:CL81)</f>
        <v>35270.303087266686</v>
      </c>
      <c r="X81" s="24">
        <f>SUM('Quarterly Data 2001-Q2 2026'!CM81:CP81)</f>
        <v>65890.74136624347</v>
      </c>
      <c r="Y81" s="24">
        <f>SUM('Quarterly Data 2001-Q2 2026'!CQ81:CT81)</f>
        <v>77484.737681255501</v>
      </c>
      <c r="Z81" s="24">
        <f>SUM('Quarterly Data 2001-Q2 2026'!CU81:CX81)</f>
        <v>49483.666368614693</v>
      </c>
      <c r="AA81" s="358" t="s">
        <v>34</v>
      </c>
    </row>
    <row r="82" spans="1:28">
      <c r="A82" s="23" t="s">
        <v>162</v>
      </c>
      <c r="B82" s="26" t="s">
        <v>49</v>
      </c>
      <c r="C82" s="24" t="s">
        <v>49</v>
      </c>
      <c r="D82" s="24" t="s">
        <v>49</v>
      </c>
      <c r="E82" s="24" t="s">
        <v>49</v>
      </c>
      <c r="F82" s="24" t="s">
        <v>49</v>
      </c>
      <c r="G82" s="24" t="s">
        <v>49</v>
      </c>
      <c r="H82" s="24" t="s">
        <v>49</v>
      </c>
      <c r="I82" s="24" t="s">
        <v>49</v>
      </c>
      <c r="J82" s="24" t="s">
        <v>49</v>
      </c>
      <c r="K82" s="24" t="s">
        <v>49</v>
      </c>
      <c r="L82" s="24" t="s">
        <v>49</v>
      </c>
      <c r="M82" s="24" t="s">
        <v>49</v>
      </c>
      <c r="N82" s="24" t="s">
        <v>49</v>
      </c>
      <c r="O82" s="24" t="s">
        <v>49</v>
      </c>
      <c r="P82" s="24">
        <f>SUM('Quarterly Data 2001-Q2 2026'!BG82:BJ82)</f>
        <v>4322.3</v>
      </c>
      <c r="Q82" s="25">
        <f>SUM('Quarterly Data 2001-Q2 2026'!BK82:BN82)</f>
        <v>6027.5014650799958</v>
      </c>
      <c r="R82" s="25">
        <f>SUM('Quarterly Data 2001-Q2 2026'!BO82:BR82)</f>
        <v>-934.55576162998591</v>
      </c>
      <c r="S82" s="20">
        <f>SUM('Quarterly Data 2001-Q2 2026'!BS82:BV82)</f>
        <v>725.39120295998725</v>
      </c>
      <c r="T82" s="20">
        <f>SUM('Quarterly Data 2001-Q2 2026'!BW82:BZ82)</f>
        <v>1703.3014618500151</v>
      </c>
      <c r="U82" s="20">
        <f>SUM('Quarterly Data 2001-Q2 2026'!CA82:CD82)</f>
        <v>12043.086827999967</v>
      </c>
      <c r="V82" s="20">
        <f>SUM('Quarterly Data 2001-Q2 2026'!CE82:CH82)</f>
        <v>8171.5228043199786</v>
      </c>
      <c r="W82" s="20">
        <f>SUM('Quarterly Data 2001-Q2 2026'!CI82:CL82)</f>
        <v>-11462.90835347862</v>
      </c>
      <c r="X82" s="20">
        <f>SUM('Quarterly Data 2001-Q2 2026'!CM82:CP82)</f>
        <v>4770.6063256392199</v>
      </c>
      <c r="Y82" s="20">
        <f>SUM('Quarterly Data 2001-Q2 2026'!CQ82:CT82)</f>
        <v>7550.2044276974466</v>
      </c>
      <c r="Z82" s="24">
        <f>SUM('Quarterly Data 2001-Q2 2026'!CU82:CX82)</f>
        <v>5339.1048192202625</v>
      </c>
      <c r="AA82" s="69" t="s">
        <v>34</v>
      </c>
    </row>
    <row r="83" spans="1:28">
      <c r="A83" s="23" t="s">
        <v>163</v>
      </c>
      <c r="B83" s="26" t="s">
        <v>49</v>
      </c>
      <c r="C83" s="24" t="s">
        <v>49</v>
      </c>
      <c r="D83" s="24" t="s">
        <v>49</v>
      </c>
      <c r="E83" s="24" t="s">
        <v>49</v>
      </c>
      <c r="F83" s="24" t="s">
        <v>49</v>
      </c>
      <c r="G83" s="24" t="s">
        <v>49</v>
      </c>
      <c r="H83" s="24" t="s">
        <v>49</v>
      </c>
      <c r="I83" s="24" t="s">
        <v>49</v>
      </c>
      <c r="J83" s="24" t="s">
        <v>49</v>
      </c>
      <c r="K83" s="24" t="s">
        <v>49</v>
      </c>
      <c r="L83" s="24" t="s">
        <v>49</v>
      </c>
      <c r="M83" s="24" t="s">
        <v>49</v>
      </c>
      <c r="N83" s="24" t="s">
        <v>49</v>
      </c>
      <c r="O83" s="24" t="s">
        <v>49</v>
      </c>
      <c r="P83" s="24">
        <f>SUM('Quarterly Data 2001-Q2 2026'!BG83:BJ83)</f>
        <v>627</v>
      </c>
      <c r="Q83" s="25">
        <f>SUM('Quarterly Data 2001-Q2 2026'!BK83:BN83)</f>
        <v>451.16671528000074</v>
      </c>
      <c r="R83" s="25">
        <f>SUM('Quarterly Data 2001-Q2 2026'!BO83:BR83)</f>
        <v>642.69273927999984</v>
      </c>
      <c r="S83" s="20">
        <f>SUM('Quarterly Data 2001-Q2 2026'!BS83:BV83)</f>
        <v>570.02699303000111</v>
      </c>
      <c r="T83" s="20">
        <f>SUM('Quarterly Data 2001-Q2 2026'!BW83:BZ83)</f>
        <v>-193.40856792999801</v>
      </c>
      <c r="U83" s="20">
        <f>SUM('Quarterly Data 2001-Q2 2026'!CA83:CD83)</f>
        <v>561.48250456999699</v>
      </c>
      <c r="V83" s="20">
        <f>SUM('Quarterly Data 2001-Q2 2026'!CE83:CH83)</f>
        <v>105.80715451000137</v>
      </c>
      <c r="W83" s="20">
        <f>SUM('Quarterly Data 2001-Q2 2026'!CI83:CL83)</f>
        <v>-248.99812762939428</v>
      </c>
      <c r="X83" s="20">
        <f>SUM('Quarterly Data 2001-Q2 2026'!CM83:CP83)</f>
        <v>1664.6624424237782</v>
      </c>
      <c r="Y83" s="20">
        <f>SUM('Quarterly Data 2001-Q2 2026'!CQ83:CT83)</f>
        <v>794.42631246929466</v>
      </c>
      <c r="Z83" s="24">
        <f>SUM('Quarterly Data 2001-Q2 2026'!CU83:CX83)</f>
        <v>-789.13187923881992</v>
      </c>
      <c r="AA83" s="69" t="s">
        <v>34</v>
      </c>
    </row>
    <row r="84" spans="1:28" s="185" customFormat="1">
      <c r="A84" s="27" t="s">
        <v>200</v>
      </c>
      <c r="B84" s="30" t="s">
        <v>34</v>
      </c>
      <c r="C84" s="28">
        <v>1300</v>
      </c>
      <c r="D84" s="28">
        <f>SUM('Quarterly Data 2001-Q2 2026'!K84:N84)</f>
        <v>1657.702</v>
      </c>
      <c r="E84" s="28">
        <f>SUM('Quarterly Data 2001-Q2 2026'!O84:R84)</f>
        <v>3294.94</v>
      </c>
      <c r="F84" s="28">
        <f>SUM('Quarterly Data 2001-Q2 2026'!S84:V84)</f>
        <v>5659.9359999999997</v>
      </c>
      <c r="G84" s="28">
        <f>SUM('Quarterly Data 2001-Q2 2026'!W84:Z84)</f>
        <v>6032.1670000000004</v>
      </c>
      <c r="H84" s="28">
        <f>SUM('Quarterly Data 2001-Q2 2026'!AA84:AD84)</f>
        <v>5003.1820000000007</v>
      </c>
      <c r="I84" s="28">
        <f>SUM('Quarterly Data 2001-Q2 2026'!AE84:AH84)</f>
        <v>6761</v>
      </c>
      <c r="J84" s="28">
        <f>SUM('Quarterly Data 2001-Q2 2026'!AI84:AL84)</f>
        <v>9946</v>
      </c>
      <c r="K84" s="28">
        <f>SUM('Quarterly Data 2001-Q2 2026'!AM84:AP84)</f>
        <v>9566</v>
      </c>
      <c r="L84" s="28">
        <f>SUM('Quarterly Data 2001-Q2 2026'!AQ84:AT84)</f>
        <v>6458</v>
      </c>
      <c r="M84" s="28">
        <f>SUM('Quarterly Data 2001-Q2 2026'!AU84:AX84)</f>
        <v>5375</v>
      </c>
      <c r="N84" s="28">
        <f>SUM('Quarterly Data 2001-Q2 2026'!AY84:BB84)</f>
        <v>10898</v>
      </c>
      <c r="O84" s="28">
        <f>SUM('Quarterly Data 2001-Q2 2026'!BC84:BF84)</f>
        <v>20062</v>
      </c>
      <c r="P84" s="28">
        <f>SUM('Quarterly Data 2001-Q2 2026'!BG84:BJ84)</f>
        <v>25188</v>
      </c>
      <c r="Q84" s="28">
        <f>SUM('Quarterly Data 2001-Q2 2026'!BK84:BN84)</f>
        <v>26522</v>
      </c>
      <c r="R84" s="28">
        <f>SUM('Quarterly Data 2001-Q2 2026'!BO84:BR84)</f>
        <v>26780.229257809995</v>
      </c>
      <c r="S84" s="28">
        <f>SUM('Quarterly Data 2001-Q2 2026'!BS84:BV84)</f>
        <v>27550.028942702251</v>
      </c>
      <c r="T84" s="28">
        <f>SUM('Quarterly Data 2001-Q2 2026'!BW84:BZ84)</f>
        <v>32592.118018540023</v>
      </c>
      <c r="U84" s="28">
        <f>SUM('Quarterly Data 2001-Q2 2026'!CA84:CD84)</f>
        <v>76266.05937345</v>
      </c>
      <c r="V84" s="28">
        <f>SUM('Quarterly Data 2001-Q2 2026'!CE84:CH84)</f>
        <v>89812.926084739956</v>
      </c>
      <c r="W84" s="28">
        <f>SUM('Quarterly Data 2001-Q2 2026'!CI84:CL84)</f>
        <v>23558.396606158673</v>
      </c>
      <c r="X84" s="28">
        <f>SUM('Quarterly Data 2001-Q2 2026'!CM84:CP84)</f>
        <v>72326.010133945194</v>
      </c>
      <c r="Y84" s="28">
        <f>SUM('Quarterly Data 2001-Q2 2026'!CQ84:CT84)</f>
        <v>85829.36842142223</v>
      </c>
      <c r="Z84" s="28">
        <f>SUM('Quarterly Data 2001-Q2 2026'!CU84:CX84)</f>
        <v>54033.639308596132</v>
      </c>
      <c r="AA84" s="347">
        <f>+((Z84/U84)^(1/5))-1</f>
        <v>-6.6602609398650481E-2</v>
      </c>
      <c r="AB84" s="209"/>
    </row>
    <row r="85" spans="1:28">
      <c r="A85" s="64"/>
      <c r="B85" s="41"/>
      <c r="C85" s="14"/>
      <c r="D85" s="14"/>
      <c r="E85" s="14"/>
      <c r="F85" s="14"/>
      <c r="G85" s="14"/>
      <c r="H85" s="14"/>
      <c r="I85" s="14"/>
      <c r="J85" s="14"/>
      <c r="K85" s="14"/>
      <c r="L85" s="14"/>
      <c r="M85" s="14"/>
      <c r="N85" s="14"/>
      <c r="O85" s="14"/>
      <c r="P85" s="56"/>
      <c r="Q85" s="62"/>
      <c r="R85" s="62"/>
      <c r="S85" s="62"/>
      <c r="T85" s="62"/>
      <c r="U85" s="62"/>
      <c r="V85" s="62"/>
      <c r="W85" s="62"/>
      <c r="X85" s="62"/>
      <c r="Y85" s="62"/>
      <c r="Z85" s="62"/>
      <c r="AA85" s="17"/>
    </row>
    <row r="86" spans="1:28">
      <c r="A86" s="134" t="s">
        <v>122</v>
      </c>
      <c r="B86" s="41"/>
      <c r="C86" s="14"/>
      <c r="D86" s="14"/>
      <c r="E86" s="14"/>
      <c r="F86" s="14"/>
      <c r="G86" s="14"/>
      <c r="H86" s="14"/>
      <c r="I86" s="14"/>
      <c r="J86" s="14"/>
      <c r="K86" s="14"/>
      <c r="L86" s="14"/>
      <c r="M86" s="14"/>
      <c r="N86" s="14"/>
      <c r="O86" s="14"/>
      <c r="P86" s="56"/>
      <c r="Q86" s="62"/>
      <c r="R86" s="62"/>
      <c r="S86" s="62"/>
      <c r="T86" s="62"/>
      <c r="U86" s="62"/>
      <c r="V86" s="62"/>
      <c r="W86" s="62"/>
      <c r="X86" s="62"/>
      <c r="Y86" s="62"/>
      <c r="Z86" s="62"/>
      <c r="AA86" s="356"/>
    </row>
    <row r="87" spans="1:28" s="195" customFormat="1">
      <c r="A87" s="317" t="s">
        <v>152</v>
      </c>
      <c r="B87" s="26">
        <f>+'Quarterly Data 2001-Q2 2026'!F87</f>
        <v>7079.4</v>
      </c>
      <c r="C87" s="24">
        <f>+'Quarterly Data 2001-Q2 2026'!J87</f>
        <v>5354.7</v>
      </c>
      <c r="D87" s="24">
        <f>+'Quarterly Data 2001-Q2 2026'!N87</f>
        <v>9539.8000000000011</v>
      </c>
      <c r="E87" s="24">
        <f>+'Quarterly Data 2001-Q2 2026'!R87</f>
        <v>14440.1</v>
      </c>
      <c r="F87" s="24">
        <f>+'Quarterly Data 2001-Q2 2026'!V87</f>
        <v>24466</v>
      </c>
      <c r="G87" s="24">
        <f>+'Quarterly Data 2001-Q2 2026'!Z87</f>
        <v>33691</v>
      </c>
      <c r="H87" s="24">
        <f>'Quarterly Data 2001-Q2 2026'!AD87</f>
        <v>32154</v>
      </c>
      <c r="I87" s="24">
        <f>'Quarterly Data 2001-Q2 2026'!AH87</f>
        <v>21703.261999999999</v>
      </c>
      <c r="J87" s="24">
        <f>'Quarterly Data 2001-Q2 2026'!AL87</f>
        <v>42294</v>
      </c>
      <c r="K87" s="24">
        <f>'Quarterly Data 2001-Q2 2026'!AP87</f>
        <v>56411</v>
      </c>
      <c r="L87" s="24">
        <f>'Quarterly Data 2001-Q2 2026'!AT87</f>
        <v>46934</v>
      </c>
      <c r="M87" s="24">
        <f>'Quarterly Data 2001-Q2 2026'!AX87</f>
        <v>54521</v>
      </c>
      <c r="N87" s="24">
        <f>'Quarterly Data 2001-Q2 2026'!BB87</f>
        <v>70352</v>
      </c>
      <c r="O87" s="24">
        <f>'Quarterly Data 2001-Q2 2026'!BF87</f>
        <v>84387.909451099986</v>
      </c>
      <c r="P87" s="24">
        <f>'Quarterly Data 2001-Q2 2026'!BJ87</f>
        <v>119028.81067560156</v>
      </c>
      <c r="Q87" s="24">
        <f>+'Quarterly Data 2001-Q2 2026'!BN87</f>
        <v>145272</v>
      </c>
      <c r="R87" s="24">
        <f>+'Quarterly Data 2001-Q2 2026'!BR87</f>
        <v>159446.85219854221</v>
      </c>
      <c r="S87" s="24">
        <f>+'Quarterly Data 2001-Q2 2026'!BV87</f>
        <v>160964.48217900313</v>
      </c>
      <c r="T87" s="24">
        <f>+'Quarterly Data 2001-Q2 2026'!BZ87</f>
        <v>225021.71171163066</v>
      </c>
      <c r="U87" s="24">
        <f>+'Quarterly Data 2001-Q2 2026'!CD87</f>
        <v>342070.97393594531</v>
      </c>
      <c r="V87" s="24">
        <f>+'Quarterly Data 2001-Q2 2026'!CH87</f>
        <v>495094.86153285491</v>
      </c>
      <c r="W87" s="24">
        <f>+'Quarterly Data 2001-Q2 2026'!CL87</f>
        <v>377712.12798494811</v>
      </c>
      <c r="X87" s="24">
        <f>+'Quarterly Data 2001-Q2 2026'!CP87</f>
        <v>432431.09860490437</v>
      </c>
      <c r="Y87" s="24">
        <f>+'Quarterly Data 2001-Q2 2026'!CT87</f>
        <v>511418.35238124168</v>
      </c>
      <c r="Z87" s="24">
        <f>+'Quarterly Data 2001-Q2 2026'!CX87</f>
        <v>584928.05834236077</v>
      </c>
      <c r="AA87" s="50">
        <f>+((Z87/U87)^(1/5))-1</f>
        <v>0.11326164347987189</v>
      </c>
    </row>
    <row r="88" spans="1:28">
      <c r="A88" s="23" t="s">
        <v>153</v>
      </c>
      <c r="B88" s="26">
        <f>+'Quarterly Data 2001-Q2 2026'!F88</f>
        <v>280</v>
      </c>
      <c r="C88" s="24">
        <f>+'Quarterly Data 2001-Q2 2026'!J88</f>
        <v>380</v>
      </c>
      <c r="D88" s="24">
        <f>+'Quarterly Data 2001-Q2 2026'!N88</f>
        <v>500</v>
      </c>
      <c r="E88" s="24">
        <f>+'Quarterly Data 2001-Q2 2026'!R88</f>
        <v>1096</v>
      </c>
      <c r="F88" s="24">
        <f>+'Quarterly Data 2001-Q2 2026'!V88</f>
        <v>3877</v>
      </c>
      <c r="G88" s="24">
        <f>+'Quarterly Data 2001-Q2 2026'!Z88</f>
        <v>6553</v>
      </c>
      <c r="H88" s="19">
        <f>'Quarterly Data 2001-Q2 2026'!AD88</f>
        <v>8956</v>
      </c>
      <c r="I88" s="19">
        <f>'Quarterly Data 2001-Q2 2026'!AH88</f>
        <v>6189.84</v>
      </c>
      <c r="J88" s="19">
        <f>'Quarterly Data 2001-Q2 2026'!AL88</f>
        <v>13114</v>
      </c>
      <c r="K88" s="19">
        <f>'Quarterly Data 2001-Q2 2026'!AP88</f>
        <v>17738</v>
      </c>
      <c r="L88" s="19">
        <f>'Quarterly Data 2001-Q2 2026'!AT88</f>
        <v>15163</v>
      </c>
      <c r="M88" s="19">
        <f>'Quarterly Data 2001-Q2 2026'!AX88</f>
        <v>18920</v>
      </c>
      <c r="N88" s="19">
        <f>'Quarterly Data 2001-Q2 2026'!BB88</f>
        <v>27898</v>
      </c>
      <c r="O88" s="19">
        <f>'Quarterly Data 2001-Q2 2026'!BF88</f>
        <v>40255</v>
      </c>
      <c r="P88" s="19">
        <f>'Quarterly Data 2001-Q2 2026'!BJ88</f>
        <v>48876.976203999999</v>
      </c>
      <c r="Q88" s="20">
        <f>+'Quarterly Data 2001-Q2 2026'!BN88</f>
        <v>58923</v>
      </c>
      <c r="R88" s="20">
        <f>+'Quarterly Data 2001-Q2 2026'!BR88</f>
        <v>80236.739243999997</v>
      </c>
      <c r="S88" s="20">
        <f>+'Quarterly Data 2001-Q2 2026'!BV88</f>
        <v>81121.373778999987</v>
      </c>
      <c r="T88" s="20">
        <f>+'Quarterly Data 2001-Q2 2026'!BZ88</f>
        <v>119927.02235</v>
      </c>
      <c r="U88" s="20">
        <f>+'Quarterly Data 2001-Q2 2026'!CD88</f>
        <v>150886.791619</v>
      </c>
      <c r="V88" s="20">
        <f>+'Quarterly Data 2001-Q2 2026'!CH88</f>
        <v>225088.40865699999</v>
      </c>
      <c r="W88" s="20">
        <f>+'Quarterly Data 2001-Q2 2026'!CL88</f>
        <v>191688.49490324978</v>
      </c>
      <c r="X88" s="20">
        <f>+'Quarterly Data 2001-Q2 2026'!CP88</f>
        <v>243127.98769417984</v>
      </c>
      <c r="Y88" s="20">
        <f>+'Quarterly Data 2001-Q2 2026'!CT88</f>
        <v>333529.57529375999</v>
      </c>
      <c r="Z88" s="24">
        <f>+'Quarterly Data 2001-Q2 2026'!CX88</f>
        <v>376962.97290915996</v>
      </c>
      <c r="AA88" s="50">
        <f t="shared" ref="AA88:AA90" si="32">+((Z88/U88)^(1/5))-1</f>
        <v>0.20096263045436635</v>
      </c>
    </row>
    <row r="89" spans="1:28">
      <c r="A89" s="23" t="s">
        <v>154</v>
      </c>
      <c r="B89" s="26">
        <f>+'Quarterly Data 2001-Q2 2026'!F89</f>
        <v>1227</v>
      </c>
      <c r="C89" s="24">
        <f>+'Quarterly Data 2001-Q2 2026'!J89</f>
        <v>1031.2</v>
      </c>
      <c r="D89" s="24">
        <f>+'Quarterly Data 2001-Q2 2026'!N89</f>
        <v>1465.4</v>
      </c>
      <c r="E89" s="24">
        <f>+'Quarterly Data 2001-Q2 2026'!R89</f>
        <v>1765.9</v>
      </c>
      <c r="F89" s="24">
        <f>+'Quarterly Data 2001-Q2 2026'!V89</f>
        <v>3526.5</v>
      </c>
      <c r="G89" s="24">
        <f>+'Quarterly Data 2001-Q2 2026'!Z89</f>
        <v>5280.7</v>
      </c>
      <c r="H89" s="19">
        <f>'Quarterly Data 2001-Q2 2026'!AD89</f>
        <v>7078</v>
      </c>
      <c r="I89" s="19">
        <f>'Quarterly Data 2001-Q2 2026'!AH89</f>
        <v>8009</v>
      </c>
      <c r="J89" s="19">
        <f>'Quarterly Data 2001-Q2 2026'!AL89</f>
        <v>9015</v>
      </c>
      <c r="K89" s="19">
        <f>'Quarterly Data 2001-Q2 2026'!AP89</f>
        <v>11740</v>
      </c>
      <c r="L89" s="19">
        <f>'Quarterly Data 2001-Q2 2026'!AT89</f>
        <v>14685</v>
      </c>
      <c r="M89" s="19">
        <f>'Quarterly Data 2001-Q2 2026'!AX89</f>
        <v>15228</v>
      </c>
      <c r="N89" s="19">
        <f>'Quarterly Data 2001-Q2 2026'!BB89</f>
        <v>17591</v>
      </c>
      <c r="O89" s="19">
        <f>'Quarterly Data 2001-Q2 2026'!BF89</f>
        <v>22632.810791880001</v>
      </c>
      <c r="P89" s="19">
        <f>'Quarterly Data 2001-Q2 2026'!BJ89</f>
        <v>30283.407479290006</v>
      </c>
      <c r="Q89" s="20">
        <f>+'Quarterly Data 2001-Q2 2026'!BN89</f>
        <v>34950</v>
      </c>
      <c r="R89" s="20">
        <f>+'Quarterly Data 2001-Q2 2026'!BR89</f>
        <v>43247.413639629958</v>
      </c>
      <c r="S89" s="20">
        <f>+'Quarterly Data 2001-Q2 2026'!BV89</f>
        <v>57893.447883410074</v>
      </c>
      <c r="T89" s="20">
        <f>+'Quarterly Data 2001-Q2 2026'!BZ89</f>
        <v>62769.989410650131</v>
      </c>
      <c r="U89" s="20">
        <f>+'Quarterly Data 2001-Q2 2026'!CD89</f>
        <v>77551.377652070019</v>
      </c>
      <c r="V89" s="20">
        <f>+'Quarterly Data 2001-Q2 2026'!CH89</f>
        <v>89416.163264590024</v>
      </c>
      <c r="W89" s="20">
        <f>+'Quarterly Data 2001-Q2 2026'!CL89</f>
        <v>94453.733436969895</v>
      </c>
      <c r="X89" s="20">
        <f>+'Quarterly Data 2001-Q2 2026'!CP89</f>
        <v>106143.2389440999</v>
      </c>
      <c r="Y89" s="20">
        <f>+'Quarterly Data 2001-Q2 2026'!CT89</f>
        <v>110013.58648785</v>
      </c>
      <c r="Z89" s="24">
        <f>+'Quarterly Data 2001-Q2 2026'!CX89</f>
        <v>117297.01252995469</v>
      </c>
      <c r="AA89" s="50">
        <f t="shared" si="32"/>
        <v>8.6274255051568938E-2</v>
      </c>
    </row>
    <row r="90" spans="1:28">
      <c r="A90" s="23" t="s">
        <v>155</v>
      </c>
      <c r="B90" s="26" t="s">
        <v>49</v>
      </c>
      <c r="C90" s="24" t="s">
        <v>49</v>
      </c>
      <c r="D90" s="24" t="s">
        <v>49</v>
      </c>
      <c r="E90" s="24" t="s">
        <v>49</v>
      </c>
      <c r="F90" s="24" t="s">
        <v>49</v>
      </c>
      <c r="G90" s="24" t="s">
        <v>49</v>
      </c>
      <c r="H90" s="24" t="s">
        <v>49</v>
      </c>
      <c r="I90" s="24" t="s">
        <v>49</v>
      </c>
      <c r="J90" s="24" t="s">
        <v>49</v>
      </c>
      <c r="K90" s="19">
        <f>'Quarterly Data 2001-Q2 2026'!AP90</f>
        <v>805</v>
      </c>
      <c r="L90" s="19">
        <f>'Quarterly Data 2001-Q2 2026'!AT90</f>
        <v>3302</v>
      </c>
      <c r="M90" s="19">
        <f>'Quarterly Data 2001-Q2 2026'!AX90</f>
        <v>4115</v>
      </c>
      <c r="N90" s="19">
        <f>'Quarterly Data 2001-Q2 2026'!BB90</f>
        <v>4693</v>
      </c>
      <c r="O90" s="19">
        <f>'Quarterly Data 2001-Q2 2026'!BF90</f>
        <v>6700</v>
      </c>
      <c r="P90" s="19">
        <f>'Quarterly Data 2001-Q2 2026'!BJ90</f>
        <v>7451.7904792900026</v>
      </c>
      <c r="Q90" s="20">
        <f>+'Quarterly Data 2001-Q2 2026'!BN90</f>
        <v>8575</v>
      </c>
      <c r="R90" s="20">
        <f>+'Quarterly Data 2001-Q2 2026'!BR90</f>
        <v>12096.771246049961</v>
      </c>
      <c r="S90" s="20">
        <f>+'Quarterly Data 2001-Q2 2026'!BV90</f>
        <v>19001.165883410074</v>
      </c>
      <c r="T90" s="20">
        <f>+'Quarterly Data 2001-Q2 2026'!BZ90</f>
        <v>22549.923947650135</v>
      </c>
      <c r="U90" s="20">
        <f>+'Quarterly Data 2001-Q2 2026'!CD90</f>
        <v>27734.519769890019</v>
      </c>
      <c r="V90" s="20">
        <f>+'Quarterly Data 2001-Q2 2026'!CH90</f>
        <v>29717.310589130018</v>
      </c>
      <c r="W90" s="20">
        <f>+'Quarterly Data 2001-Q2 2026'!CL90</f>
        <v>35978.911894439902</v>
      </c>
      <c r="X90" s="20">
        <f>+'Quarterly Data 2001-Q2 2026'!CP90</f>
        <v>42699.429240479898</v>
      </c>
      <c r="Y90" s="20">
        <f>+'Quarterly Data 2001-Q2 2026'!CT90</f>
        <v>42651.237361379994</v>
      </c>
      <c r="Z90" s="24">
        <f>+'Quarterly Data 2001-Q2 2026'!CX90</f>
        <v>16207.58205666</v>
      </c>
      <c r="AA90" s="50">
        <f t="shared" si="32"/>
        <v>-0.10186935378074702</v>
      </c>
    </row>
    <row r="91" spans="1:28">
      <c r="A91" s="23" t="s">
        <v>156</v>
      </c>
      <c r="B91" s="26">
        <f>'Quarterly Data 2001-Q2 2026'!F91</f>
        <v>666</v>
      </c>
      <c r="C91" s="24">
        <f>'Quarterly Data 2001-Q2 2026'!J91</f>
        <v>344</v>
      </c>
      <c r="D91" s="24">
        <f>'Quarterly Data 2001-Q2 2026'!N91</f>
        <v>358</v>
      </c>
      <c r="E91" s="24">
        <f>'Quarterly Data 2001-Q2 2026'!R91</f>
        <v>408</v>
      </c>
      <c r="F91" s="24">
        <f>'Quarterly Data 2001-Q2 2026'!V91</f>
        <v>1239</v>
      </c>
      <c r="G91" s="24">
        <f>'Quarterly Data 2001-Q2 2026'!Z91</f>
        <v>735</v>
      </c>
      <c r="H91" s="19">
        <f>'Quarterly Data 2001-Q2 2026'!AD91</f>
        <v>708</v>
      </c>
      <c r="I91" s="19">
        <f>'Quarterly Data 2001-Q2 2026'!AH91</f>
        <v>645</v>
      </c>
      <c r="J91" s="19">
        <f>'Quarterly Data 2001-Q2 2026'!AL91</f>
        <v>747</v>
      </c>
      <c r="K91" s="19">
        <v>776</v>
      </c>
      <c r="L91" s="19">
        <v>823</v>
      </c>
      <c r="M91" s="19">
        <f>+'Quarterly Data 2001-Q2 2026'!AX91</f>
        <v>847</v>
      </c>
      <c r="N91" s="19">
        <f>+'Quarterly Data 2001-Q2 2026'!BB91</f>
        <v>813</v>
      </c>
      <c r="O91" s="19">
        <f>'Quarterly Data 2001-Q2 2026'!BF91</f>
        <v>895</v>
      </c>
      <c r="P91" s="19">
        <f>'Quarterly Data 2001-Q2 2026'!BJ91</f>
        <v>1086</v>
      </c>
      <c r="Q91" s="20">
        <f>+'Quarterly Data 2001-Q2 2026'!BN91</f>
        <v>1143</v>
      </c>
      <c r="R91" s="20">
        <f>+'Quarterly Data 2001-Q2 2026'!BR91</f>
        <v>1199</v>
      </c>
      <c r="S91" s="20">
        <f>+'Quarterly Data 2001-Q2 2026'!BV91</f>
        <v>1575.2389713</v>
      </c>
      <c r="T91" s="20">
        <f>+'Quarterly Data 2001-Q2 2026'!BZ91</f>
        <v>1420.53458574</v>
      </c>
      <c r="U91" s="20">
        <f>+'Quarterly Data 2001-Q2 2026'!CD91</f>
        <v>1630.0249868400001</v>
      </c>
      <c r="V91" s="20">
        <f>+'Quarterly Data 2001-Q2 2026'!CH91</f>
        <v>1539.71378979</v>
      </c>
      <c r="W91" s="20">
        <f>+'Quarterly Data 2001-Q2 2026'!CL91</f>
        <v>1667.1258594599999</v>
      </c>
      <c r="X91" s="20">
        <f>+'Quarterly Data 2001-Q2 2026'!CP91</f>
        <v>715.79326437999998</v>
      </c>
      <c r="Y91" s="20">
        <f>+'Quarterly Data 2001-Q2 2026'!CT91</f>
        <v>0</v>
      </c>
      <c r="Z91" s="24">
        <f>+'Quarterly Data 2001-Q2 2026'!CX91</f>
        <v>0</v>
      </c>
      <c r="AA91" s="69" t="s">
        <v>34</v>
      </c>
    </row>
    <row r="92" spans="1:28" s="185" customFormat="1">
      <c r="A92" s="27" t="s">
        <v>194</v>
      </c>
      <c r="B92" s="30">
        <f t="shared" ref="B92:Q92" si="33">SUM(B87:B89)</f>
        <v>8586.4</v>
      </c>
      <c r="C92" s="28">
        <f t="shared" si="33"/>
        <v>6765.9</v>
      </c>
      <c r="D92" s="28">
        <f t="shared" si="33"/>
        <v>11505.2</v>
      </c>
      <c r="E92" s="28">
        <f t="shared" si="33"/>
        <v>17302</v>
      </c>
      <c r="F92" s="28">
        <f t="shared" si="33"/>
        <v>31869.5</v>
      </c>
      <c r="G92" s="28">
        <f t="shared" si="33"/>
        <v>45524.7</v>
      </c>
      <c r="H92" s="28">
        <f t="shared" si="33"/>
        <v>48188</v>
      </c>
      <c r="I92" s="28">
        <f t="shared" si="33"/>
        <v>35902.101999999999</v>
      </c>
      <c r="J92" s="28">
        <f t="shared" si="33"/>
        <v>64423</v>
      </c>
      <c r="K92" s="28">
        <f t="shared" si="33"/>
        <v>85889</v>
      </c>
      <c r="L92" s="28">
        <f t="shared" si="33"/>
        <v>76782</v>
      </c>
      <c r="M92" s="28">
        <f t="shared" si="33"/>
        <v>88669</v>
      </c>
      <c r="N92" s="28">
        <f t="shared" si="33"/>
        <v>115841</v>
      </c>
      <c r="O92" s="28">
        <f t="shared" si="33"/>
        <v>147275.72024297999</v>
      </c>
      <c r="P92" s="28">
        <f t="shared" si="33"/>
        <v>198189.19435889157</v>
      </c>
      <c r="Q92" s="28">
        <f t="shared" si="33"/>
        <v>239145</v>
      </c>
      <c r="R92" s="28">
        <f t="shared" ref="R92:W92" si="34">SUM(R87:R89)</f>
        <v>282931.00508217217</v>
      </c>
      <c r="S92" s="28">
        <f t="shared" si="34"/>
        <v>299979.30384141317</v>
      </c>
      <c r="T92" s="28">
        <f t="shared" si="34"/>
        <v>407718.72347228078</v>
      </c>
      <c r="U92" s="28">
        <f t="shared" si="34"/>
        <v>570509.14320701535</v>
      </c>
      <c r="V92" s="28">
        <f t="shared" si="34"/>
        <v>809599.43345444486</v>
      </c>
      <c r="W92" s="28">
        <f t="shared" si="34"/>
        <v>663854.35632516781</v>
      </c>
      <c r="X92" s="28">
        <f>SUM(X87:X89)</f>
        <v>781702.32524318411</v>
      </c>
      <c r="Y92" s="28">
        <f>SUM(Y87:Y89)</f>
        <v>954961.51416285173</v>
      </c>
      <c r="Z92" s="28">
        <f>SUM(Z87:Z89)</f>
        <v>1079188.0437814754</v>
      </c>
      <c r="AA92" s="347">
        <f>+((Z92/U92)^(1/5))-1</f>
        <v>0.13597010740050175</v>
      </c>
      <c r="AB92" s="209"/>
    </row>
    <row r="93" spans="1:28">
      <c r="A93" s="23" t="s">
        <v>157</v>
      </c>
      <c r="B93" s="26" t="s">
        <v>49</v>
      </c>
      <c r="C93" s="24">
        <f>'Quarterly Data 2001-Q2 2026'!J93</f>
        <v>21</v>
      </c>
      <c r="D93" s="24">
        <f>'Quarterly Data 2001-Q2 2026'!N93</f>
        <v>103</v>
      </c>
      <c r="E93" s="24">
        <f>'Quarterly Data 2001-Q2 2026'!R93</f>
        <v>330</v>
      </c>
      <c r="F93" s="24">
        <f>'Quarterly Data 2001-Q2 2026'!V93</f>
        <v>2470</v>
      </c>
      <c r="G93" s="24">
        <f>'Quarterly Data 2001-Q2 2026'!Z93</f>
        <v>4800</v>
      </c>
      <c r="H93" s="24">
        <f>'Quarterly Data 2001-Q2 2026'!AD93</f>
        <v>8404.6919999999991</v>
      </c>
      <c r="I93" s="24">
        <f>'Quarterly Data 2001-Q2 2026'!AH93</f>
        <v>8414.2470000000012</v>
      </c>
      <c r="J93" s="24">
        <f>'Quarterly Data 2001-Q2 2026'!AL93</f>
        <v>20093.672000000002</v>
      </c>
      <c r="K93" s="24">
        <f>'Quarterly Data 2001-Q2 2026'!AP93</f>
        <v>30919.100000000002</v>
      </c>
      <c r="L93" s="24">
        <f>'Quarterly Data 2001-Q2 2026'!AT93</f>
        <v>29750.070000000003</v>
      </c>
      <c r="M93" s="24">
        <f>'Quarterly Data 2001-Q2 2026'!AX93</f>
        <v>34452.1</v>
      </c>
      <c r="N93" s="24">
        <f>'Quarterly Data 2001-Q2 2026'!BB93</f>
        <v>44520.521440119905</v>
      </c>
      <c r="O93" s="24">
        <f>'Quarterly Data 2001-Q2 2026'!BF93</f>
        <v>54325.300347560158</v>
      </c>
      <c r="P93" s="24">
        <f>'Quarterly Data 2001-Q2 2026'!BJ93</f>
        <v>70609.049051020484</v>
      </c>
      <c r="Q93" s="25">
        <f>+'Quarterly Data 2001-Q2 2026'!BN93</f>
        <v>80251.15395863133</v>
      </c>
      <c r="R93" s="25">
        <f>+'Quarterly Data 2001-Q2 2026'!BR93</f>
        <v>90758.166599041899</v>
      </c>
      <c r="S93" s="25">
        <f>+'Quarterly Data 2001-Q2 2026'!BV93</f>
        <v>90954.281879511385</v>
      </c>
      <c r="T93" s="25">
        <f>+'Quarterly Data 2001-Q2 2026'!BZ93</f>
        <v>122142.64216760268</v>
      </c>
      <c r="U93" s="25">
        <f>+'Quarterly Data 2001-Q2 2026'!CD93</f>
        <v>162637.90197180252</v>
      </c>
      <c r="V93" s="25">
        <f>+'Quarterly Data 2001-Q2 2026'!CH93</f>
        <v>227878.18229526238</v>
      </c>
      <c r="W93" s="25">
        <f>+'Quarterly Data 2001-Q2 2026'!CL93</f>
        <v>187748.26369768896</v>
      </c>
      <c r="X93" s="25">
        <f>+'Quarterly Data 2001-Q2 2026'!CP93</f>
        <v>222062.9286907003</v>
      </c>
      <c r="Y93" s="25">
        <f>+'Quarterly Data 2001-Q2 2026'!CT93</f>
        <v>276033.32067239995</v>
      </c>
      <c r="Z93" s="25">
        <f>+'Quarterly Data 2001-Q2 2026'!CX93</f>
        <v>314847.93014664028</v>
      </c>
      <c r="AA93" s="50">
        <f t="shared" ref="AA93:AA95" si="35">+((Z93/U93)^(1/5))-1</f>
        <v>0.1412369274616152</v>
      </c>
    </row>
    <row r="94" spans="1:28">
      <c r="A94" s="58" t="s">
        <v>158</v>
      </c>
      <c r="B94" s="26" t="s">
        <v>49</v>
      </c>
      <c r="C94" s="24" t="str">
        <f>'Quarterly Data 2001-Q2 2026'!J94</f>
        <v>-</v>
      </c>
      <c r="D94" s="24" t="str">
        <f>'Quarterly Data 2001-Q2 2026'!N94</f>
        <v>-</v>
      </c>
      <c r="E94" s="24" t="str">
        <f>'Quarterly Data 2001-Q2 2026'!R94</f>
        <v>-</v>
      </c>
      <c r="F94" s="24" t="str">
        <f>'Quarterly Data 2001-Q2 2026'!V94</f>
        <v>-</v>
      </c>
      <c r="G94" s="24" t="str">
        <f>'Quarterly Data 2001-Q2 2026'!Z94</f>
        <v>-</v>
      </c>
      <c r="H94" s="24" t="str">
        <f>'Quarterly Data 2001-Q2 2026'!AD94</f>
        <v>-</v>
      </c>
      <c r="I94" s="24" t="str">
        <f>'Quarterly Data 2001-Q2 2026'!AH94</f>
        <v>-</v>
      </c>
      <c r="J94" s="24" t="str">
        <f>'Quarterly Data 2001-Q2 2026'!AL94</f>
        <v>-</v>
      </c>
      <c r="K94" s="24" t="str">
        <f>'Quarterly Data 2001-Q2 2026'!AP94</f>
        <v>-</v>
      </c>
      <c r="L94" s="24" t="str">
        <f>'Quarterly Data 2001-Q2 2026'!AT94</f>
        <v>-</v>
      </c>
      <c r="M94" s="24" t="str">
        <f>'Quarterly Data 2001-Q2 2026'!AX94</f>
        <v>-</v>
      </c>
      <c r="N94" s="24" t="str">
        <f>'Quarterly Data 2001-Q2 2026'!BB94</f>
        <v>-</v>
      </c>
      <c r="O94" s="24">
        <f>'Quarterly Data 2001-Q2 2026'!BF94</f>
        <v>39673.456166150361</v>
      </c>
      <c r="P94" s="24">
        <f>'Quarterly Data 2001-Q2 2026'!BJ94</f>
        <v>52405.978852079774</v>
      </c>
      <c r="Q94" s="25">
        <f>+'Quarterly Data 2001-Q2 2026'!BN94</f>
        <v>57897.20201168974</v>
      </c>
      <c r="R94" s="25">
        <f>+'Quarterly Data 2001-Q2 2026'!BR94</f>
        <v>63641.175791559654</v>
      </c>
      <c r="S94" s="25">
        <f>+'Quarterly Data 2001-Q2 2026'!BV94</f>
        <v>61777.923713138603</v>
      </c>
      <c r="T94" s="25">
        <f>+'Quarterly Data 2001-Q2 2026'!BZ94</f>
        <v>82037.313409409617</v>
      </c>
      <c r="U94" s="25">
        <f>+'Quarterly Data 2001-Q2 2026'!CD94</f>
        <v>113446.87683899017</v>
      </c>
      <c r="V94" s="25">
        <f>+'Quarterly Data 2001-Q2 2026'!CH94</f>
        <v>160635.59919615026</v>
      </c>
      <c r="W94" s="25">
        <f>+'Quarterly Data 2001-Q2 2026'!CL94</f>
        <v>127806.978313709</v>
      </c>
      <c r="X94" s="25">
        <f>+'Quarterly Data 2001-Q2 2026'!CP94</f>
        <v>147417.10360203197</v>
      </c>
      <c r="Y94" s="25">
        <f>+'Quarterly Data 2001-Q2 2026'!CT94</f>
        <v>180800.96408420999</v>
      </c>
      <c r="Z94" s="25">
        <f>+'Quarterly Data 2001-Q2 2026'!CX94</f>
        <v>207451.63103470035</v>
      </c>
      <c r="AA94" s="50">
        <f t="shared" si="35"/>
        <v>0.12830071113540953</v>
      </c>
    </row>
    <row r="95" spans="1:28">
      <c r="A95" s="23" t="s">
        <v>159</v>
      </c>
      <c r="B95" s="26" t="str">
        <f>'Quarterly Data 2001-Q2 2026'!F95</f>
        <v>-</v>
      </c>
      <c r="C95" s="24" t="str">
        <f>'Quarterly Data 2001-Q2 2026'!J95</f>
        <v>-</v>
      </c>
      <c r="D95" s="24" t="str">
        <f>'Quarterly Data 2001-Q2 2026'!N95</f>
        <v>-</v>
      </c>
      <c r="E95" s="24" t="str">
        <f>'Quarterly Data 2001-Q2 2026'!R95</f>
        <v>-</v>
      </c>
      <c r="F95" s="24" t="str">
        <f>'Quarterly Data 2001-Q2 2026'!V95</f>
        <v>-</v>
      </c>
      <c r="G95" s="24" t="str">
        <f>'Quarterly Data 2001-Q2 2026'!Z95</f>
        <v>-</v>
      </c>
      <c r="H95" s="24">
        <f>'Quarterly Data 2001-Q2 2026'!AD95</f>
        <v>138.80000000000001</v>
      </c>
      <c r="I95" s="24">
        <f>'Quarterly Data 2001-Q2 2026'!AH95</f>
        <v>280.505</v>
      </c>
      <c r="J95" s="24">
        <f>'Quarterly Data 2001-Q2 2026'!AL95</f>
        <v>633</v>
      </c>
      <c r="K95" s="24">
        <f>'Quarterly Data 2001-Q2 2026'!AP95</f>
        <v>1114.5999999999999</v>
      </c>
      <c r="L95" s="24">
        <f>'Quarterly Data 2001-Q2 2026'!AT95</f>
        <v>1466</v>
      </c>
      <c r="M95" s="24">
        <f>'Quarterly Data 2001-Q2 2026'!AX95</f>
        <v>2397.6</v>
      </c>
      <c r="N95" s="24">
        <f>'Quarterly Data 2001-Q2 2026'!BB95</f>
        <v>3891.0845771999493</v>
      </c>
      <c r="O95" s="24">
        <f>'Quarterly Data 2001-Q2 2026'!BF95</f>
        <v>5930.8440884998363</v>
      </c>
      <c r="P95" s="24">
        <f>'Quarterly Data 2001-Q2 2026'!BJ95</f>
        <v>8519.5853409607989</v>
      </c>
      <c r="Q95" s="25">
        <f>+'Quarterly Data 2001-Q2 2026'!BN95</f>
        <v>12068.468147511594</v>
      </c>
      <c r="R95" s="25">
        <f>+'Quarterly Data 2001-Q2 2026'!BR95</f>
        <v>16113.825238342812</v>
      </c>
      <c r="S95" s="24">
        <f>+'Quarterly Data 2001-Q2 2026'!BV95</f>
        <v>18596.100691792868</v>
      </c>
      <c r="T95" s="24">
        <f>+'Quarterly Data 2001-Q2 2026'!BZ95</f>
        <v>26725.620428963008</v>
      </c>
      <c r="U95" s="24">
        <f>+'Quarterly Data 2001-Q2 2026'!CD95</f>
        <v>34153.41361508242</v>
      </c>
      <c r="V95" s="24">
        <f>+'Quarterly Data 2001-Q2 2026'!CH95</f>
        <v>47647.617153872125</v>
      </c>
      <c r="W95" s="24">
        <f>+'Quarterly Data 2001-Q2 2026'!CL95</f>
        <v>45802.557351920004</v>
      </c>
      <c r="X95" s="24">
        <f>+'Quarterly Data 2001-Q2 2026'!CP95</f>
        <v>58296.910109123302</v>
      </c>
      <c r="Y95" s="24">
        <f>+'Quarterly Data 2001-Q2 2026'!CT95</f>
        <v>76012.645947750003</v>
      </c>
      <c r="Z95" s="25">
        <f>+'Quarterly Data 2001-Q2 2026'!CX95</f>
        <v>85858.138828219991</v>
      </c>
      <c r="AA95" s="50">
        <f t="shared" si="35"/>
        <v>0.20245676616080144</v>
      </c>
    </row>
    <row r="96" spans="1:28">
      <c r="A96" s="6"/>
      <c r="B96" s="41"/>
      <c r="C96" s="14"/>
      <c r="D96" s="14"/>
      <c r="E96" s="14"/>
      <c r="F96" s="14"/>
      <c r="G96" s="14"/>
      <c r="H96" s="14"/>
      <c r="I96" s="14"/>
      <c r="J96" s="14"/>
      <c r="K96" s="14"/>
      <c r="L96" s="14"/>
      <c r="M96" s="14"/>
      <c r="N96" s="14"/>
      <c r="O96" s="14"/>
      <c r="P96" s="14"/>
      <c r="Q96" s="119"/>
      <c r="R96" s="119"/>
      <c r="S96" s="119"/>
      <c r="T96" s="119"/>
      <c r="U96" s="119"/>
      <c r="V96" s="119"/>
      <c r="W96" s="119"/>
      <c r="X96" s="119"/>
      <c r="Y96" s="119"/>
      <c r="Z96" s="119"/>
      <c r="AA96" s="17"/>
    </row>
    <row r="97" spans="1:30">
      <c r="A97" s="134" t="s">
        <v>160</v>
      </c>
      <c r="B97" s="41"/>
      <c r="C97" s="14"/>
      <c r="D97" s="14"/>
      <c r="E97" s="14"/>
      <c r="F97" s="14"/>
      <c r="G97" s="14"/>
      <c r="H97" s="14"/>
      <c r="I97" s="14"/>
      <c r="J97" s="14"/>
      <c r="K97" s="14"/>
      <c r="L97" s="14"/>
      <c r="M97" s="14"/>
      <c r="N97" s="14"/>
      <c r="O97" s="14"/>
      <c r="P97" s="14"/>
      <c r="Q97" s="15"/>
      <c r="R97" s="15"/>
      <c r="S97" s="15"/>
      <c r="T97" s="15"/>
      <c r="U97" s="15"/>
      <c r="V97" s="15"/>
      <c r="W97" s="15"/>
      <c r="X97" s="15"/>
      <c r="Y97" s="15"/>
      <c r="Z97" s="15"/>
      <c r="AA97" s="17"/>
    </row>
    <row r="98" spans="1:30" s="195" customFormat="1">
      <c r="A98" s="317" t="s">
        <v>161</v>
      </c>
      <c r="B98" s="26" t="s">
        <v>49</v>
      </c>
      <c r="C98" s="24" t="s">
        <v>49</v>
      </c>
      <c r="D98" s="24" t="s">
        <v>49</v>
      </c>
      <c r="E98" s="24" t="s">
        <v>49</v>
      </c>
      <c r="F98" s="24" t="s">
        <v>49</v>
      </c>
      <c r="G98" s="24" t="s">
        <v>49</v>
      </c>
      <c r="H98" s="24" t="s">
        <v>49</v>
      </c>
      <c r="I98" s="24" t="s">
        <v>49</v>
      </c>
      <c r="J98" s="24" t="s">
        <v>49</v>
      </c>
      <c r="K98" s="24" t="s">
        <v>49</v>
      </c>
      <c r="L98" s="24" t="s">
        <v>49</v>
      </c>
      <c r="M98" s="24" t="s">
        <v>49</v>
      </c>
      <c r="N98" s="24" t="s">
        <v>49</v>
      </c>
      <c r="O98" s="24">
        <f>'Quarterly Data 2001-Q2 2026'!BF98</f>
        <v>82019.061029409946</v>
      </c>
      <c r="P98" s="24">
        <f>'Quarterly Data 2001-Q2 2026'!BJ98</f>
        <v>111208.95146228168</v>
      </c>
      <c r="Q98" s="24">
        <f>+'Quarterly Data 2001-Q2 2026'!BN98</f>
        <v>130339.15425019324</v>
      </c>
      <c r="R98" s="24">
        <f>+'Quarterly Data 2001-Q2 2026'!BR98</f>
        <v>157187.77352014344</v>
      </c>
      <c r="S98" s="24">
        <f>+'Quarterly Data 2001-Q2 2026'!BV98</f>
        <v>166362.10075204671</v>
      </c>
      <c r="T98" s="24">
        <f>+'Quarterly Data 2001-Q2 2026'!BZ98</f>
        <v>228251.45340364997</v>
      </c>
      <c r="U98" s="24">
        <f>+'Quarterly Data 2001-Q2 2026'!CD98</f>
        <v>327705.34571227297</v>
      </c>
      <c r="V98" s="24">
        <f>+'Quarterly Data 2001-Q2 2026'!CH98</f>
        <v>461421.26960407163</v>
      </c>
      <c r="W98" s="24">
        <f>+'Quarterly Data 2001-Q2 2026'!CL98</f>
        <v>377060.43998014188</v>
      </c>
      <c r="X98" s="24">
        <f>+'Quarterly Data 2001-Q2 2026'!CP98</f>
        <v>446557.69324828841</v>
      </c>
      <c r="Y98" s="24">
        <f>+'Quarterly Data 2001-Q2 2026'!CT98</f>
        <v>538151.79125340586</v>
      </c>
      <c r="Z98" s="24">
        <f>+'Quarterly Data 2001-Q2 2026'!CX98</f>
        <v>590869.35802139284</v>
      </c>
      <c r="AA98" s="50">
        <f>+((Z98/U98)^(1/5))-1</f>
        <v>0.12512710830222828</v>
      </c>
    </row>
    <row r="99" spans="1:30">
      <c r="A99" s="23" t="s">
        <v>162</v>
      </c>
      <c r="B99" s="26" t="s">
        <v>49</v>
      </c>
      <c r="C99" s="24" t="s">
        <v>49</v>
      </c>
      <c r="D99" s="24" t="s">
        <v>49</v>
      </c>
      <c r="E99" s="24" t="s">
        <v>49</v>
      </c>
      <c r="F99" s="24" t="s">
        <v>49</v>
      </c>
      <c r="G99" s="24" t="s">
        <v>49</v>
      </c>
      <c r="H99" s="24" t="s">
        <v>49</v>
      </c>
      <c r="I99" s="24" t="s">
        <v>49</v>
      </c>
      <c r="J99" s="24" t="s">
        <v>49</v>
      </c>
      <c r="K99" s="24" t="s">
        <v>49</v>
      </c>
      <c r="L99" s="24" t="s">
        <v>49</v>
      </c>
      <c r="M99" s="24" t="s">
        <v>49</v>
      </c>
      <c r="N99" s="24" t="s">
        <v>49</v>
      </c>
      <c r="O99" s="19">
        <f>'Quarterly Data 2001-Q2 2026'!BF99</f>
        <v>60790.146991810048</v>
      </c>
      <c r="P99" s="19">
        <f>'Quarterly Data 2001-Q2 2026'!BJ99</f>
        <v>80613.59602131987</v>
      </c>
      <c r="Q99" s="20">
        <f>+'Quarterly Data 2001-Q2 2026'!BN99</f>
        <v>100916.58799842992</v>
      </c>
      <c r="R99" s="20">
        <f>+'Quarterly Data 2001-Q2 2026'!BR99</f>
        <v>115813.57226822867</v>
      </c>
      <c r="S99" s="20">
        <f>+'Quarterly Data 2001-Q2 2026'!BV99</f>
        <v>122021.51691237986</v>
      </c>
      <c r="T99" s="20">
        <f>+'Quarterly Data 2001-Q2 2026'!BZ99</f>
        <v>164495.6456089296</v>
      </c>
      <c r="U99" s="20">
        <f>+'Quarterly Data 2001-Q2 2026'!CD99</f>
        <v>221280.97164359046</v>
      </c>
      <c r="V99" s="20">
        <f>+'Quarterly Data 2001-Q2 2026'!CH99</f>
        <v>315179.29805923911</v>
      </c>
      <c r="W99" s="20">
        <f>+'Quarterly Data 2001-Q2 2026'!CL99</f>
        <v>257945.665856073</v>
      </c>
      <c r="X99" s="20">
        <f>+'Quarterly Data 2001-Q2 2026'!CP99</f>
        <v>285584.640484943</v>
      </c>
      <c r="Y99" s="20">
        <f>+'Quarterly Data 2001-Q2 2026'!CT99</f>
        <v>352597.79413246003</v>
      </c>
      <c r="Z99" s="24">
        <f>+'Quarterly Data 2001-Q2 2026'!CX99</f>
        <v>416650.33061961399</v>
      </c>
      <c r="AA99" s="50">
        <f t="shared" ref="AA99:AA101" si="36">+((Z99/U99)^(1/5))-1</f>
        <v>0.13492073907995672</v>
      </c>
    </row>
    <row r="100" spans="1:30">
      <c r="A100" s="23" t="s">
        <v>163</v>
      </c>
      <c r="B100" s="26" t="s">
        <v>49</v>
      </c>
      <c r="C100" s="24" t="s">
        <v>49</v>
      </c>
      <c r="D100" s="24" t="s">
        <v>49</v>
      </c>
      <c r="E100" s="24" t="s">
        <v>49</v>
      </c>
      <c r="F100" s="24" t="s">
        <v>49</v>
      </c>
      <c r="G100" s="24" t="s">
        <v>49</v>
      </c>
      <c r="H100" s="24" t="s">
        <v>49</v>
      </c>
      <c r="I100" s="24" t="s">
        <v>49</v>
      </c>
      <c r="J100" s="24" t="s">
        <v>49</v>
      </c>
      <c r="K100" s="24" t="s">
        <v>49</v>
      </c>
      <c r="L100" s="24" t="s">
        <v>49</v>
      </c>
      <c r="M100" s="24" t="s">
        <v>49</v>
      </c>
      <c r="N100" s="24" t="s">
        <v>49</v>
      </c>
      <c r="O100" s="19">
        <f>'Quarterly Data 2001-Q2 2026'!BF100</f>
        <v>4466.5122217599965</v>
      </c>
      <c r="P100" s="19">
        <f>'Quarterly Data 2001-Q2 2026'!BJ100</f>
        <v>6366.6468752899973</v>
      </c>
      <c r="Q100" s="20">
        <f>+'Quarterly Data 2001-Q2 2026'!BN100</f>
        <v>7889.0247029300044</v>
      </c>
      <c r="R100" s="20">
        <f>+'Quarterly Data 2001-Q2 2026'!BR100</f>
        <v>9929.6592938000449</v>
      </c>
      <c r="S100" s="20">
        <f>+'Quarterly Data 2001-Q2 2026'!BV100</f>
        <v>11595.686177000007</v>
      </c>
      <c r="T100" s="20">
        <f>+'Quarterly Data 2001-Q2 2026'!BZ100</f>
        <v>14971.624459720008</v>
      </c>
      <c r="U100" s="20">
        <f>+'Quarterly Data 2001-Q2 2026'!CD100</f>
        <v>21522.825851180045</v>
      </c>
      <c r="V100" s="20">
        <f>+'Quarterly Data 2001-Q2 2026'!CH100</f>
        <v>32998.865791160002</v>
      </c>
      <c r="W100" s="20">
        <f>+'Quarterly Data 2001-Q2 2026'!CL100</f>
        <v>28848.250488954291</v>
      </c>
      <c r="X100" s="20">
        <f>+'Quarterly Data 2001-Q2 2026'!CP100</f>
        <v>49559.991509953383</v>
      </c>
      <c r="Y100" s="20">
        <f>+'Quarterly Data 2001-Q2 2026'!CT100</f>
        <v>64211.928776985798</v>
      </c>
      <c r="Z100" s="24">
        <f>+'Quarterly Data 2001-Q2 2026'!CX100</f>
        <v>71668.3551404686</v>
      </c>
      <c r="AA100" s="50">
        <f t="shared" si="36"/>
        <v>0.27199565873041309</v>
      </c>
    </row>
    <row r="101" spans="1:30">
      <c r="A101" s="27" t="s">
        <v>194</v>
      </c>
      <c r="B101" s="29" t="s">
        <v>49</v>
      </c>
      <c r="C101" s="28" t="s">
        <v>49</v>
      </c>
      <c r="D101" s="28" t="s">
        <v>49</v>
      </c>
      <c r="E101" s="28" t="s">
        <v>49</v>
      </c>
      <c r="F101" s="28" t="s">
        <v>49</v>
      </c>
      <c r="G101" s="28" t="s">
        <v>49</v>
      </c>
      <c r="H101" s="28" t="s">
        <v>49</v>
      </c>
      <c r="I101" s="28" t="s">
        <v>49</v>
      </c>
      <c r="J101" s="28" t="s">
        <v>49</v>
      </c>
      <c r="K101" s="28" t="s">
        <v>49</v>
      </c>
      <c r="L101" s="28" t="s">
        <v>49</v>
      </c>
      <c r="M101" s="28" t="s">
        <v>49</v>
      </c>
      <c r="N101" s="28" t="s">
        <v>49</v>
      </c>
      <c r="O101" s="28">
        <f t="shared" ref="O101:T101" si="37">SUM(O98:O100)</f>
        <v>147275.72024297999</v>
      </c>
      <c r="P101" s="28">
        <f t="shared" si="37"/>
        <v>198189.19435889155</v>
      </c>
      <c r="Q101" s="28">
        <f t="shared" si="37"/>
        <v>239144.76695155317</v>
      </c>
      <c r="R101" s="28">
        <f t="shared" si="37"/>
        <v>282931.00508217217</v>
      </c>
      <c r="S101" s="28">
        <f t="shared" si="37"/>
        <v>299979.30384142656</v>
      </c>
      <c r="T101" s="28">
        <f t="shared" si="37"/>
        <v>407718.72347229952</v>
      </c>
      <c r="U101" s="28">
        <f t="shared" ref="U101:Z101" si="38">SUM(U98:U100)</f>
        <v>570509.14320704341</v>
      </c>
      <c r="V101" s="28">
        <f t="shared" si="38"/>
        <v>809599.43345447083</v>
      </c>
      <c r="W101" s="28">
        <f t="shared" si="38"/>
        <v>663854.35632516909</v>
      </c>
      <c r="X101" s="28">
        <f t="shared" si="38"/>
        <v>781702.32524318481</v>
      </c>
      <c r="Y101" s="28">
        <f t="shared" si="38"/>
        <v>954961.51416285173</v>
      </c>
      <c r="Z101" s="28">
        <f t="shared" si="38"/>
        <v>1079188.0437814754</v>
      </c>
      <c r="AA101" s="347">
        <f t="shared" si="36"/>
        <v>0.13597010740049043</v>
      </c>
    </row>
    <row r="102" spans="1:30">
      <c r="A102" s="6"/>
      <c r="B102" s="41"/>
      <c r="C102" s="14"/>
      <c r="D102" s="14"/>
      <c r="E102" s="14"/>
      <c r="F102" s="14"/>
      <c r="G102" s="14"/>
      <c r="H102" s="14"/>
      <c r="I102" s="14"/>
      <c r="J102" s="14"/>
      <c r="K102" s="14"/>
      <c r="L102" s="14"/>
      <c r="M102" s="14"/>
      <c r="N102" s="14"/>
      <c r="O102" s="14"/>
      <c r="P102" s="14"/>
      <c r="Q102" s="15"/>
      <c r="R102" s="15"/>
      <c r="S102" s="15"/>
      <c r="T102" s="15"/>
      <c r="U102" s="15"/>
      <c r="V102" s="15"/>
      <c r="W102" s="15"/>
      <c r="X102" s="15"/>
      <c r="Y102" s="15"/>
      <c r="Z102" s="15"/>
      <c r="AA102" s="17"/>
    </row>
    <row r="103" spans="1:30">
      <c r="A103" s="134" t="s">
        <v>164</v>
      </c>
      <c r="B103" s="41"/>
      <c r="C103" s="14"/>
      <c r="D103" s="14"/>
      <c r="E103" s="14"/>
      <c r="F103" s="14"/>
      <c r="G103" s="14"/>
      <c r="H103" s="14"/>
      <c r="I103" s="14"/>
      <c r="J103" s="14"/>
      <c r="K103" s="14"/>
      <c r="L103" s="14"/>
      <c r="M103" s="14"/>
      <c r="N103" s="14"/>
      <c r="O103" s="14"/>
      <c r="P103" s="14"/>
      <c r="Q103" s="15"/>
      <c r="R103" s="15"/>
      <c r="S103" s="15"/>
      <c r="T103" s="15"/>
      <c r="U103" s="15"/>
      <c r="V103" s="15"/>
      <c r="W103" s="15"/>
      <c r="X103" s="15"/>
      <c r="Y103" s="15"/>
      <c r="Z103" s="15"/>
      <c r="AA103" s="17"/>
    </row>
    <row r="104" spans="1:30" s="195" customFormat="1">
      <c r="A104" s="317" t="s">
        <v>165</v>
      </c>
      <c r="B104" s="26">
        <f>+'Quarterly Data 2001-Q2 2026'!F104</f>
        <v>214.4</v>
      </c>
      <c r="C104" s="24">
        <f>+'Quarterly Data 2001-Q2 2026'!J104</f>
        <v>247.9</v>
      </c>
      <c r="D104" s="24">
        <f>+'Quarterly Data 2001-Q2 2026'!N104</f>
        <v>491.2</v>
      </c>
      <c r="E104" s="24">
        <f>+'Quarterly Data 2001-Q2 2026'!R104</f>
        <v>1100</v>
      </c>
      <c r="F104" s="24">
        <f>+'Quarterly Data 2001-Q2 2026'!V104</f>
        <v>2052.4</v>
      </c>
      <c r="G104" s="24">
        <f>+'Quarterly Data 2001-Q2 2026'!Z104</f>
        <v>2290.3000000000002</v>
      </c>
      <c r="H104" s="24">
        <f>'Quarterly Data 2001-Q2 2026'!AD104</f>
        <v>2301</v>
      </c>
      <c r="I104" s="24">
        <f>'Quarterly Data 2001-Q2 2026'!AH104</f>
        <v>1253</v>
      </c>
      <c r="J104" s="24">
        <f>'Quarterly Data 2001-Q2 2026'!AL104</f>
        <v>3125</v>
      </c>
      <c r="K104" s="24">
        <f>'Quarterly Data 2001-Q2 2026'!AP104</f>
        <v>3861</v>
      </c>
      <c r="L104" s="24">
        <f>'Quarterly Data 2001-Q2 2026'!AT104</f>
        <v>2557</v>
      </c>
      <c r="M104" s="24">
        <f>'Quarterly Data 2001-Q2 2026'!AX104</f>
        <v>2861</v>
      </c>
      <c r="N104" s="24">
        <f>'Quarterly Data 2001-Q2 2026'!BB104</f>
        <v>3286</v>
      </c>
      <c r="O104" s="24">
        <f>'Quarterly Data 2001-Q2 2026'!BF104</f>
        <v>5348.72024297998</v>
      </c>
      <c r="P104" s="24">
        <f>'Quarterly Data 2001-Q2 2026'!BJ104</f>
        <v>6540.2121438000004</v>
      </c>
      <c r="Q104" s="24">
        <f>+'Quarterly Data 2001-Q2 2026'!BN104</f>
        <v>8183</v>
      </c>
      <c r="R104" s="24">
        <f>+'Quarterly Data 2001-Q2 2026'!BR104</f>
        <v>9514.5441704100012</v>
      </c>
      <c r="S104" s="24">
        <f>+'Quarterly Data 2001-Q2 2026'!BV104</f>
        <v>10350.32</v>
      </c>
      <c r="T104" s="24">
        <f>+'Quarterly Data 2001-Q2 2026'!BZ104</f>
        <v>13115.988547999999</v>
      </c>
      <c r="U104" s="24">
        <f>+'Quarterly Data 2001-Q2 2026'!CD104</f>
        <v>16298.1547474</v>
      </c>
      <c r="V104" s="24">
        <f>+'Quarterly Data 2001-Q2 2026'!CH104</f>
        <v>20309.693470040002</v>
      </c>
      <c r="W104" s="24">
        <f>+'Quarterly Data 2001-Q2 2026'!CL104</f>
        <v>19268.670710459999</v>
      </c>
      <c r="X104" s="24">
        <f>+'Quarterly Data 2001-Q2 2026'!CP104</f>
        <v>19588.605648550001</v>
      </c>
      <c r="Y104" s="24">
        <f>+'Quarterly Data 2001-Q2 2026'!CT104</f>
        <v>23926.9572937216</v>
      </c>
      <c r="Z104" s="24">
        <f>+'Quarterly Data 2001-Q2 2026'!CX104</f>
        <v>27550.738277554701</v>
      </c>
      <c r="AA104" s="50">
        <f>+((Z104/U104)^(1/5))-1</f>
        <v>0.11070559822979709</v>
      </c>
      <c r="AB104" s="327"/>
      <c r="AC104" s="327"/>
      <c r="AD104" s="328"/>
    </row>
    <row r="105" spans="1:30">
      <c r="A105" s="23" t="s">
        <v>167</v>
      </c>
      <c r="B105" s="26">
        <f>+'Quarterly Data 2001-Q2 2026'!F105</f>
        <v>214.4</v>
      </c>
      <c r="C105" s="24">
        <f>+'Quarterly Data 2001-Q2 2026'!J105</f>
        <v>247.9</v>
      </c>
      <c r="D105" s="24">
        <f>+'Quarterly Data 2001-Q2 2026'!N105</f>
        <v>491.2</v>
      </c>
      <c r="E105" s="24">
        <f>+'Quarterly Data 2001-Q2 2026'!R105</f>
        <v>1100</v>
      </c>
      <c r="F105" s="24">
        <f>+'Quarterly Data 2001-Q2 2026'!V105</f>
        <v>2052.4</v>
      </c>
      <c r="G105" s="24">
        <f>+'Quarterly Data 2001-Q2 2026'!Z105</f>
        <v>2290.3000000000002</v>
      </c>
      <c r="H105" s="24">
        <f>'Quarterly Data 2001-Q2 2026'!AD105</f>
        <v>2301</v>
      </c>
      <c r="I105" s="24">
        <f>'Quarterly Data 2001-Q2 2026'!AH105</f>
        <v>1253</v>
      </c>
      <c r="J105" s="24">
        <f>'Quarterly Data 2001-Q2 2026'!AL105</f>
        <v>3125</v>
      </c>
      <c r="K105" s="24">
        <f>'Quarterly Data 2001-Q2 2026'!AP105</f>
        <v>3861</v>
      </c>
      <c r="L105" s="24">
        <f>'Quarterly Data 2001-Q2 2026'!AT105</f>
        <v>2557</v>
      </c>
      <c r="M105" s="24">
        <f>'Quarterly Data 2001-Q2 2026'!AX105</f>
        <v>2861</v>
      </c>
      <c r="N105" s="24">
        <f>'Quarterly Data 2001-Q2 2026'!BB105</f>
        <v>3192</v>
      </c>
      <c r="O105" s="24">
        <f>'Quarterly Data 2001-Q2 2026'!BF105</f>
        <v>3334.72024297998</v>
      </c>
      <c r="P105" s="24">
        <f>'Quarterly Data 2001-Q2 2026'!BJ105</f>
        <v>3821.5083425100011</v>
      </c>
      <c r="Q105" s="25">
        <f>+'Quarterly Data 2001-Q2 2026'!BN105</f>
        <v>4127</v>
      </c>
      <c r="R105" s="25">
        <f>+'Quarterly Data 2001-Q2 2026'!BR105</f>
        <v>4230.8201392299952</v>
      </c>
      <c r="S105" s="20">
        <f>+'Quarterly Data 2001-Q2 2026'!BV105</f>
        <v>4366.6200050699999</v>
      </c>
      <c r="T105" s="20">
        <f>+'Quarterly Data 2001-Q2 2026'!BZ105</f>
        <v>5164.35258213</v>
      </c>
      <c r="U105" s="20">
        <f>+'Quarterly Data 2001-Q2 2026'!CD105</f>
        <v>6973.92203865999</v>
      </c>
      <c r="V105" s="20">
        <f>+'Quarterly Data 2001-Q2 2026'!CH105</f>
        <v>10080.88295791</v>
      </c>
      <c r="W105" s="20">
        <f>+'Quarterly Data 2001-Q2 2026'!CL105</f>
        <v>8041.0756203999999</v>
      </c>
      <c r="X105" s="20">
        <f>+'Quarterly Data 2001-Q2 2026'!CP105</f>
        <v>8098.6681748000201</v>
      </c>
      <c r="Y105" s="20">
        <f>+'Quarterly Data 2001-Q2 2026'!CT105</f>
        <v>10654.554592721601</v>
      </c>
      <c r="Z105" s="24">
        <f>+'Quarterly Data 2001-Q2 2026'!CX105</f>
        <v>11702.459058554699</v>
      </c>
      <c r="AA105" s="50">
        <f t="shared" ref="AA105:AA107" si="39">+((Z105/U105)^(1/5))-1</f>
        <v>0.10907268280118432</v>
      </c>
    </row>
    <row r="106" spans="1:30">
      <c r="A106" s="23" t="s">
        <v>227</v>
      </c>
      <c r="B106" s="26" t="str">
        <f>'Quarterly Data 2001-Q2 2026'!F106</f>
        <v>-</v>
      </c>
      <c r="C106" s="24" t="str">
        <f>'Quarterly Data 2001-Q2 2026'!J106</f>
        <v>-</v>
      </c>
      <c r="D106" s="24" t="str">
        <f>'Quarterly Data 2001-Q2 2026'!N106</f>
        <v>-</v>
      </c>
      <c r="E106" s="24" t="str">
        <f>'Quarterly Data 2001-Q2 2026'!R106</f>
        <v>-</v>
      </c>
      <c r="F106" s="24" t="str">
        <f>'Quarterly Data 2001-Q2 2026'!V106</f>
        <v>-</v>
      </c>
      <c r="G106" s="24" t="str">
        <f>'Quarterly Data 2001-Q2 2026'!Z106</f>
        <v>-</v>
      </c>
      <c r="H106" s="24" t="str">
        <f>'Quarterly Data 2001-Q2 2026'!AD106</f>
        <v>-</v>
      </c>
      <c r="I106" s="24" t="str">
        <f>'Quarterly Data 2001-Q2 2026'!AH106</f>
        <v>-</v>
      </c>
      <c r="J106" s="24" t="str">
        <f>'Quarterly Data 2001-Q2 2026'!AL106</f>
        <v>-</v>
      </c>
      <c r="K106" s="24" t="str">
        <f>'Quarterly Data 2001-Q2 2026'!AM106</f>
        <v>-</v>
      </c>
      <c r="L106" s="24" t="str">
        <f>'Quarterly Data 2001-Q2 2026'!AN106</f>
        <v>-</v>
      </c>
      <c r="M106" s="24" t="str">
        <f>'Quarterly Data 2001-Q2 2026'!AO106</f>
        <v>-</v>
      </c>
      <c r="N106" s="24">
        <f>'Quarterly Data 2001-Q2 2026'!BB106</f>
        <v>94</v>
      </c>
      <c r="O106" s="24">
        <f>'Quarterly Data 2001-Q2 2026'!BF106</f>
        <v>2014</v>
      </c>
      <c r="P106" s="24">
        <f>'Quarterly Data 2001-Q2 2026'!BJ106</f>
        <v>2718.7038012899993</v>
      </c>
      <c r="Q106" s="25">
        <f>+'Quarterly Data 2001-Q2 2026'!BN106</f>
        <v>4056</v>
      </c>
      <c r="R106" s="25">
        <f>+'Quarterly Data 2001-Q2 2026'!BR106</f>
        <v>5283.724031180006</v>
      </c>
      <c r="S106" s="20">
        <f>+'Quarterly Data 2001-Q2 2026'!BV106</f>
        <v>5983.6999949299998</v>
      </c>
      <c r="T106" s="20">
        <f>+'Quarterly Data 2001-Q2 2026'!BZ106</f>
        <v>7951.6359658700003</v>
      </c>
      <c r="U106" s="20">
        <f>+'Quarterly Data 2001-Q2 2026'!CD106</f>
        <v>9324.2327087400099</v>
      </c>
      <c r="V106" s="20">
        <f>+'Quarterly Data 2001-Q2 2026'!CH106</f>
        <v>10228.81051213</v>
      </c>
      <c r="W106" s="20">
        <f>+'Quarterly Data 2001-Q2 2026'!CL106</f>
        <v>11227.59509006</v>
      </c>
      <c r="X106" s="20">
        <f>+'Quarterly Data 2001-Q2 2026'!CP106</f>
        <v>11489.93747375</v>
      </c>
      <c r="Y106" s="20">
        <f>+'Quarterly Data 2001-Q2 2026'!CT106</f>
        <v>13272.402701000001</v>
      </c>
      <c r="Z106" s="24">
        <f>+'Quarterly Data 2001-Q2 2026'!CX106</f>
        <v>15848.279219</v>
      </c>
      <c r="AA106" s="50">
        <f t="shared" si="39"/>
        <v>0.11192066602553208</v>
      </c>
    </row>
    <row r="107" spans="1:30">
      <c r="A107" s="23" t="s">
        <v>166</v>
      </c>
      <c r="B107" s="26" t="str">
        <f>'Quarterly Data 2001-Q2 2026'!F107</f>
        <v>-</v>
      </c>
      <c r="C107" s="24" t="str">
        <f>'Quarterly Data 2001-Q2 2026'!J107</f>
        <v>-</v>
      </c>
      <c r="D107" s="24" t="str">
        <f>'Quarterly Data 2001-Q2 2026'!N107</f>
        <v>-</v>
      </c>
      <c r="E107" s="24" t="str">
        <f>'Quarterly Data 2001-Q2 2026'!R107</f>
        <v>-</v>
      </c>
      <c r="F107" s="24" t="str">
        <f>'Quarterly Data 2001-Q2 2026'!V107</f>
        <v>-</v>
      </c>
      <c r="G107" s="24" t="str">
        <f>'Quarterly Data 2001-Q2 2026'!Z107</f>
        <v>-</v>
      </c>
      <c r="H107" s="24" t="str">
        <f>'Quarterly Data 2001-Q2 2026'!AD107</f>
        <v>-</v>
      </c>
      <c r="I107" s="24" t="str">
        <f>'Quarterly Data 2001-Q2 2026'!AH107</f>
        <v>-</v>
      </c>
      <c r="J107" s="24" t="str">
        <f>'Quarterly Data 2001-Q2 2026'!AL107</f>
        <v>-</v>
      </c>
      <c r="K107" s="24" t="str">
        <f>'Quarterly Data 2001-Q2 2026'!AM107</f>
        <v>-</v>
      </c>
      <c r="L107" s="24" t="str">
        <f>'Quarterly Data 2001-Q2 2026'!AN107</f>
        <v>-</v>
      </c>
      <c r="M107" s="24" t="str">
        <f>'Quarterly Data 2001-Q2 2026'!AO107</f>
        <v>-</v>
      </c>
      <c r="N107" s="24" t="str">
        <f>'Quarterly Data 2001-Q2 2026'!BB107</f>
        <v>-</v>
      </c>
      <c r="O107" s="24" t="str">
        <f>'Quarterly Data 2001-Q2 2026'!BF107</f>
        <v>-</v>
      </c>
      <c r="P107" s="24" t="str">
        <f>'Quarterly Data 2001-Q2 2026'!BJ107</f>
        <v>-</v>
      </c>
      <c r="Q107" s="25" t="str">
        <f>+'Quarterly Data 2001-Q2 2026'!BN107</f>
        <v>-</v>
      </c>
      <c r="R107" s="25" t="str">
        <f>+'Quarterly Data 2001-Q2 2026'!BR107</f>
        <v>-</v>
      </c>
      <c r="S107" s="20">
        <f>+'Quarterly Data 2001-Q2 2026'!BV107</f>
        <v>4209.5469830000002</v>
      </c>
      <c r="T107" s="20">
        <f>+'Quarterly Data 2001-Q2 2026'!BZ107</f>
        <v>9843.8792489999996</v>
      </c>
      <c r="U107" s="20">
        <f>+'Quarterly Data 2001-Q2 2026'!CD107</f>
        <v>13556.053301</v>
      </c>
      <c r="V107" s="20">
        <f>+'Quarterly Data 2001-Q2 2026'!CH107</f>
        <v>19825.475690999901</v>
      </c>
      <c r="W107" s="20">
        <f>+'Quarterly Data 2001-Q2 2026'!CL107</f>
        <v>24103.693361000001</v>
      </c>
      <c r="X107" s="20">
        <f>+'Quarterly Data 2001-Q2 2026'!CP107</f>
        <v>20348.778925999999</v>
      </c>
      <c r="Y107" s="20">
        <f>+'Quarterly Data 2001-Q2 2026'!CT107</f>
        <v>21215.129409000001</v>
      </c>
      <c r="Z107" s="24">
        <f>+'Quarterly Data 2001-Q2 2026'!CX107</f>
        <v>21558.069853000001</v>
      </c>
      <c r="AA107" s="50">
        <f t="shared" si="39"/>
        <v>9.7224057807598241E-2</v>
      </c>
    </row>
    <row r="108" spans="1:30">
      <c r="A108" s="27" t="s">
        <v>195</v>
      </c>
      <c r="B108" s="29">
        <f>+'Quarterly Data 2001-Q2 2026'!F108</f>
        <v>214.4</v>
      </c>
      <c r="C108" s="28">
        <f>+'Quarterly Data 2001-Q2 2026'!J108</f>
        <v>247.9</v>
      </c>
      <c r="D108" s="28">
        <f>+'Quarterly Data 2001-Q2 2026'!N108</f>
        <v>491.2</v>
      </c>
      <c r="E108" s="28">
        <f>+'Quarterly Data 2001-Q2 2026'!R108</f>
        <v>1100</v>
      </c>
      <c r="F108" s="28">
        <f>+'Quarterly Data 2001-Q2 2026'!V108</f>
        <v>2052.4</v>
      </c>
      <c r="G108" s="28">
        <f>+'Quarterly Data 2001-Q2 2026'!Z108</f>
        <v>2290.3000000000002</v>
      </c>
      <c r="H108" s="28">
        <f>'Quarterly Data 2001-Q2 2026'!AD108</f>
        <v>2301</v>
      </c>
      <c r="I108" s="28">
        <f>'Quarterly Data 2001-Q2 2026'!AH108</f>
        <v>1253</v>
      </c>
      <c r="J108" s="28">
        <f>'Quarterly Data 2001-Q2 2026'!AL108</f>
        <v>3125</v>
      </c>
      <c r="K108" s="28">
        <f>'Quarterly Data 2001-Q2 2026'!AP108</f>
        <v>3861</v>
      </c>
      <c r="L108" s="28">
        <f>'Quarterly Data 2001-Q2 2026'!AT108</f>
        <v>2557</v>
      </c>
      <c r="M108" s="28">
        <f>'Quarterly Data 2001-Q2 2026'!AX108</f>
        <v>2861</v>
      </c>
      <c r="N108" s="28">
        <f>'Quarterly Data 2001-Q2 2026'!BB108</f>
        <v>3286</v>
      </c>
      <c r="O108" s="28">
        <f>'Quarterly Data 2001-Q2 2026'!BF108</f>
        <v>5348.72024297998</v>
      </c>
      <c r="P108" s="28">
        <f>'Quarterly Data 2001-Q2 2026'!BJ108</f>
        <v>6540.2121438000004</v>
      </c>
      <c r="Q108" s="28">
        <f>+'Quarterly Data 2001-Q2 2026'!BN108</f>
        <v>8183</v>
      </c>
      <c r="R108" s="28">
        <f>+'Quarterly Data 2001-Q2 2026'!BR108</f>
        <v>9514.5441704100012</v>
      </c>
      <c r="S108" s="28">
        <f>+'Quarterly Data 2001-Q2 2026'!BV108</f>
        <v>14559.866983</v>
      </c>
      <c r="T108" s="28">
        <f>+'Quarterly Data 2001-Q2 2026'!BZ108</f>
        <v>22959.867796999999</v>
      </c>
      <c r="U108" s="28">
        <f>+'Quarterly Data 2001-Q2 2026'!CD108</f>
        <v>29854.2080484</v>
      </c>
      <c r="V108" s="28">
        <f>+'Quarterly Data 2001-Q2 2026'!CH108</f>
        <v>40135.169161039899</v>
      </c>
      <c r="W108" s="28">
        <f>+'Quarterly Data 2001-Q2 2026'!CL108</f>
        <v>43372.364071460004</v>
      </c>
      <c r="X108" s="28">
        <f>+'Quarterly Data 2001-Q2 2026'!CP108</f>
        <v>39937.38457455</v>
      </c>
      <c r="Y108" s="28">
        <f>+'Quarterly Data 2001-Q2 2026'!CT108</f>
        <v>45142.086702721601</v>
      </c>
      <c r="Z108" s="28">
        <f>+'Quarterly Data 2001-Q2 2026'!CX108</f>
        <v>49108.808130554702</v>
      </c>
      <c r="AA108" s="347">
        <f>+((Z108/U108)^(1/5))-1</f>
        <v>0.10466544173403736</v>
      </c>
    </row>
    <row r="109" spans="1:30">
      <c r="A109" s="6"/>
      <c r="B109" s="41"/>
      <c r="C109" s="14"/>
      <c r="D109" s="14"/>
      <c r="E109" s="14"/>
      <c r="F109" s="14"/>
      <c r="G109" s="14"/>
      <c r="H109" s="14"/>
      <c r="I109" s="14"/>
      <c r="J109" s="14"/>
      <c r="K109" s="14"/>
      <c r="L109" s="14"/>
      <c r="M109" s="14"/>
      <c r="N109" s="14"/>
      <c r="O109" s="14"/>
      <c r="P109" s="56"/>
      <c r="Q109" s="62"/>
      <c r="R109" s="62"/>
      <c r="S109" s="62"/>
      <c r="T109" s="62"/>
      <c r="U109" s="62"/>
      <c r="V109" s="62"/>
      <c r="W109" s="62"/>
      <c r="X109" s="62"/>
      <c r="Y109" s="62"/>
      <c r="Z109" s="62"/>
      <c r="AA109" s="17"/>
    </row>
    <row r="110" spans="1:30">
      <c r="A110" s="134" t="s">
        <v>128</v>
      </c>
      <c r="B110" s="41"/>
      <c r="C110" s="14"/>
      <c r="D110" s="14"/>
      <c r="E110" s="14"/>
      <c r="F110" s="14"/>
      <c r="G110" s="14"/>
      <c r="H110" s="14"/>
      <c r="I110" s="14"/>
      <c r="J110" s="14"/>
      <c r="K110" s="14"/>
      <c r="L110" s="14"/>
      <c r="M110" s="14"/>
      <c r="N110" s="14"/>
      <c r="O110" s="14"/>
      <c r="P110" s="56"/>
      <c r="Q110" s="62"/>
      <c r="R110" s="62"/>
      <c r="S110" s="62"/>
      <c r="T110" s="62"/>
      <c r="U110" s="62"/>
      <c r="V110" s="62"/>
      <c r="W110" s="62"/>
      <c r="X110" s="62"/>
      <c r="Y110" s="62"/>
      <c r="Z110" s="62"/>
      <c r="AA110" s="17"/>
    </row>
    <row r="111" spans="1:30">
      <c r="A111" s="23" t="s">
        <v>222</v>
      </c>
      <c r="B111" s="66">
        <f t="shared" ref="B111:I111" si="40">B104/(B89-B91)</f>
        <v>0.38217468805704102</v>
      </c>
      <c r="C111" s="65">
        <f t="shared" si="40"/>
        <v>0.36073923166472643</v>
      </c>
      <c r="D111" s="65">
        <f t="shared" si="40"/>
        <v>0.44356149539461798</v>
      </c>
      <c r="E111" s="65">
        <f t="shared" si="40"/>
        <v>0.81007437955666828</v>
      </c>
      <c r="F111" s="65">
        <f t="shared" si="40"/>
        <v>0.89722404371584707</v>
      </c>
      <c r="G111" s="65">
        <f t="shared" si="40"/>
        <v>0.50383879270519394</v>
      </c>
      <c r="H111" s="65">
        <f t="shared" si="40"/>
        <v>0.36122448979591837</v>
      </c>
      <c r="I111" s="65">
        <f t="shared" si="40"/>
        <v>0.17015209125475286</v>
      </c>
      <c r="J111" s="65">
        <f>J104/(J89-J91)</f>
        <v>0.37796323173681662</v>
      </c>
      <c r="K111" s="65">
        <f t="shared" ref="K111:T111" si="41">K104/(K89-(K90+K91))</f>
        <v>0.38005709223348755</v>
      </c>
      <c r="L111" s="65">
        <f t="shared" si="41"/>
        <v>0.2421401515151515</v>
      </c>
      <c r="M111" s="65">
        <f t="shared" si="41"/>
        <v>0.27868692772257941</v>
      </c>
      <c r="N111" s="65">
        <f t="shared" si="41"/>
        <v>0.27190732312784444</v>
      </c>
      <c r="O111" s="65">
        <f t="shared" si="41"/>
        <v>0.3556847680161091</v>
      </c>
      <c r="P111" s="65">
        <f t="shared" si="41"/>
        <v>0.30076001723933604</v>
      </c>
      <c r="Q111" s="65">
        <f t="shared" si="41"/>
        <v>0.32431039949270768</v>
      </c>
      <c r="R111" s="65">
        <f t="shared" si="41"/>
        <v>0.31766352059710096</v>
      </c>
      <c r="S111" s="65">
        <f t="shared" si="41"/>
        <v>0.27736174037261524</v>
      </c>
      <c r="T111" s="65">
        <f t="shared" si="41"/>
        <v>0.33804502919098811</v>
      </c>
      <c r="U111" s="65">
        <f t="shared" ref="U111:Z111" si="42">U104/(U89-(U90+U91))</f>
        <v>0.33822838663829558</v>
      </c>
      <c r="V111" s="65">
        <f t="shared" si="42"/>
        <v>0.34920897831663328</v>
      </c>
      <c r="W111" s="65">
        <f t="shared" si="42"/>
        <v>0.33919120426851795</v>
      </c>
      <c r="X111" s="65">
        <f t="shared" si="42"/>
        <v>0.31227841657521627</v>
      </c>
      <c r="Y111" s="65">
        <f t="shared" si="42"/>
        <v>0.35519778635985111</v>
      </c>
      <c r="Z111" s="65">
        <f t="shared" si="42"/>
        <v>0.27253826783436991</v>
      </c>
      <c r="AA111" s="50">
        <f>+((Z111/U111)^(1/5))-1</f>
        <v>-4.2269126793596179E-2</v>
      </c>
      <c r="AB111" s="302"/>
    </row>
    <row r="112" spans="1:30">
      <c r="A112" s="18" t="s">
        <v>201</v>
      </c>
      <c r="B112" s="84">
        <f t="shared" ref="B112:T112" si="43">+B89/B92</f>
        <v>0.14290040063356005</v>
      </c>
      <c r="C112" s="83">
        <f t="shared" si="43"/>
        <v>0.15241135695177288</v>
      </c>
      <c r="D112" s="83">
        <f t="shared" si="43"/>
        <v>0.12736849424608004</v>
      </c>
      <c r="E112" s="83">
        <f t="shared" si="43"/>
        <v>0.10206334527800255</v>
      </c>
      <c r="F112" s="83">
        <f t="shared" si="43"/>
        <v>0.11065438742371232</v>
      </c>
      <c r="G112" s="83">
        <f t="shared" si="43"/>
        <v>0.11599637120068886</v>
      </c>
      <c r="H112" s="83">
        <f t="shared" si="43"/>
        <v>0.1468830414211007</v>
      </c>
      <c r="I112" s="83">
        <f t="shared" si="43"/>
        <v>0.22307886039653055</v>
      </c>
      <c r="J112" s="83">
        <f t="shared" si="43"/>
        <v>0.13993449544417366</v>
      </c>
      <c r="K112" s="83">
        <f t="shared" si="43"/>
        <v>0.13668805085633784</v>
      </c>
      <c r="L112" s="83">
        <f t="shared" si="43"/>
        <v>0.1912557630694694</v>
      </c>
      <c r="M112" s="83">
        <f t="shared" si="43"/>
        <v>0.17173984143274426</v>
      </c>
      <c r="N112" s="83">
        <f t="shared" si="43"/>
        <v>0.15185469738693555</v>
      </c>
      <c r="O112" s="83">
        <f t="shared" si="43"/>
        <v>0.15367645634011973</v>
      </c>
      <c r="P112" s="83">
        <f t="shared" si="43"/>
        <v>0.15280049740981941</v>
      </c>
      <c r="Q112" s="83">
        <f t="shared" si="43"/>
        <v>0.14614564385623785</v>
      </c>
      <c r="R112" s="83">
        <f t="shared" si="43"/>
        <v>0.15285498182523169</v>
      </c>
      <c r="S112" s="83">
        <f t="shared" si="43"/>
        <v>0.19299147355184201</v>
      </c>
      <c r="T112" s="83">
        <f t="shared" si="43"/>
        <v>0.15395414975323699</v>
      </c>
      <c r="U112" s="83">
        <f t="shared" ref="U112:Z112" si="44">+U89/U92</f>
        <v>0.13593362801537026</v>
      </c>
      <c r="V112" s="83">
        <f t="shared" si="44"/>
        <v>0.11044494298009086</v>
      </c>
      <c r="W112" s="83">
        <f t="shared" si="44"/>
        <v>0.14228080683213104</v>
      </c>
      <c r="X112" s="83">
        <f t="shared" si="44"/>
        <v>0.13578472970651484</v>
      </c>
      <c r="Y112" s="83">
        <f t="shared" si="44"/>
        <v>0.11520211532743417</v>
      </c>
      <c r="Z112" s="83">
        <f t="shared" si="44"/>
        <v>0.10869005935142305</v>
      </c>
      <c r="AA112" s="50">
        <f>+((Z112/U112)^(1/5))-1</f>
        <v>-4.3747500066400824E-2</v>
      </c>
    </row>
    <row r="113" spans="1:28">
      <c r="A113" s="23" t="s">
        <v>109</v>
      </c>
      <c r="B113" s="76">
        <f t="shared" ref="B113:Z113" si="45">B41/B104</f>
        <v>0</v>
      </c>
      <c r="C113" s="75">
        <f t="shared" si="45"/>
        <v>-4.0338846308995562E-4</v>
      </c>
      <c r="D113" s="75">
        <f t="shared" si="45"/>
        <v>0</v>
      </c>
      <c r="E113" s="75">
        <f t="shared" si="45"/>
        <v>0</v>
      </c>
      <c r="F113" s="75">
        <f t="shared" si="45"/>
        <v>4.8723445722081464E-5</v>
      </c>
      <c r="G113" s="75">
        <f t="shared" si="45"/>
        <v>0</v>
      </c>
      <c r="H113" s="75">
        <f t="shared" si="45"/>
        <v>-6.3016079965232509E-4</v>
      </c>
      <c r="I113" s="75">
        <f t="shared" si="45"/>
        <v>0</v>
      </c>
      <c r="J113" s="75">
        <f t="shared" si="45"/>
        <v>0</v>
      </c>
      <c r="K113" s="75">
        <f t="shared" si="45"/>
        <v>0</v>
      </c>
      <c r="L113" s="75">
        <f t="shared" si="45"/>
        <v>-2.3464998044583495E-3</v>
      </c>
      <c r="M113" s="75">
        <f t="shared" si="45"/>
        <v>-3.4952813701502968E-4</v>
      </c>
      <c r="N113" s="75">
        <f t="shared" si="45"/>
        <v>-3.0432136335970786E-4</v>
      </c>
      <c r="O113" s="75">
        <f t="shared" si="45"/>
        <v>7.4784244048842693E-5</v>
      </c>
      <c r="P113" s="75">
        <f t="shared" si="45"/>
        <v>-3.2974771346590583E-5</v>
      </c>
      <c r="Q113" s="75">
        <f t="shared" si="45"/>
        <v>-6.1712697054869847E-5</v>
      </c>
      <c r="R113" s="75">
        <f t="shared" si="45"/>
        <v>4.1020146946585851E-5</v>
      </c>
      <c r="S113" s="75">
        <f t="shared" si="45"/>
        <v>-1.1208765526090015E-4</v>
      </c>
      <c r="T113" s="75">
        <f t="shared" si="45"/>
        <v>2.5144944187244718E-5</v>
      </c>
      <c r="U113" s="75">
        <f t="shared" si="45"/>
        <v>-2.3753852445275138E-4</v>
      </c>
      <c r="V113" s="75">
        <f t="shared" si="45"/>
        <v>-1.1921006112532028E-5</v>
      </c>
      <c r="W113" s="75">
        <f t="shared" si="45"/>
        <v>-5.6078800465120573E-5</v>
      </c>
      <c r="X113" s="75">
        <f t="shared" si="45"/>
        <v>1.7455375187733709E-4</v>
      </c>
      <c r="Y113" s="75">
        <f t="shared" si="45"/>
        <v>1.9048883416513517E-5</v>
      </c>
      <c r="Z113" s="75">
        <f t="shared" si="45"/>
        <v>-1.3115427229562834E-4</v>
      </c>
      <c r="AA113" s="344" t="s">
        <v>202</v>
      </c>
      <c r="AB113" s="300"/>
    </row>
    <row r="114" spans="1:28">
      <c r="A114" s="23" t="s">
        <v>45</v>
      </c>
      <c r="B114" s="381">
        <f>SUM('Quarterly Data 2001-Q2 2026'!C114:F114)/4</f>
        <v>2.0049999999999998E-2</v>
      </c>
      <c r="C114" s="206">
        <v>1.3476219998228678E-2</v>
      </c>
      <c r="D114" s="206">
        <v>6.8989826163582462E-3</v>
      </c>
      <c r="E114" s="206">
        <v>4.6953238634605265E-3</v>
      </c>
      <c r="F114" s="206">
        <v>4.2147229990174588E-3</v>
      </c>
      <c r="G114" s="206">
        <v>9.8735125806158602E-3</v>
      </c>
      <c r="H114" s="206">
        <v>2.0741760359908403E-2</v>
      </c>
      <c r="I114" s="206">
        <v>2.730690142771923E-2</v>
      </c>
      <c r="J114" s="206">
        <v>2.6081477126409774E-3</v>
      </c>
      <c r="K114" s="206">
        <v>1.6766615007518797E-3</v>
      </c>
      <c r="L114" s="206">
        <v>7.5955443193834573E-3</v>
      </c>
      <c r="M114" s="206">
        <v>5.1282112775604552E-3</v>
      </c>
      <c r="N114" s="206">
        <v>2.4339876389987921E-3</v>
      </c>
      <c r="O114" s="206">
        <v>7.195819326293628E-4</v>
      </c>
      <c r="P114" s="206">
        <v>1.4006886499979598E-5</v>
      </c>
      <c r="Q114" s="206">
        <v>-1.6454207937284323E-5</v>
      </c>
      <c r="R114" s="206">
        <v>-8.3541962995299129E-6</v>
      </c>
      <c r="S114" s="206">
        <v>-1.4168388048144335E-5</v>
      </c>
      <c r="T114" s="206">
        <v>6.436508894954045E-7</v>
      </c>
      <c r="U114" s="206">
        <v>-1.0159267260918559E-5</v>
      </c>
      <c r="V114" s="206">
        <v>6.7229163942641349E-7</v>
      </c>
      <c r="W114" s="206">
        <v>1.1724977957665678E-4</v>
      </c>
      <c r="X114" s="206">
        <v>1.2084568083982044E-2</v>
      </c>
      <c r="Y114" s="380">
        <v>1.6445204256736904E-2</v>
      </c>
      <c r="Z114" s="380">
        <v>8.5954037572508954E-3</v>
      </c>
      <c r="AA114" s="344" t="s">
        <v>202</v>
      </c>
      <c r="AB114" s="300"/>
    </row>
    <row r="115" spans="1:28">
      <c r="A115" s="23" t="s">
        <v>116</v>
      </c>
      <c r="B115" s="381">
        <f>SUM('Quarterly Data 2001-Q2 2026'!C115:F115)/4</f>
        <v>9.8850000000000007E-2</v>
      </c>
      <c r="C115" s="206">
        <v>8.2638979017953709E-2</v>
      </c>
      <c r="D115" s="206">
        <v>6.0557434717900149E-2</v>
      </c>
      <c r="E115" s="206">
        <v>5.7394419306184011E-2</v>
      </c>
      <c r="F115" s="206">
        <v>4.3197563760944045E-2</v>
      </c>
      <c r="G115" s="206">
        <v>5.2762567066571474E-2</v>
      </c>
      <c r="H115" s="206">
        <v>6.2370123555420022E-2</v>
      </c>
      <c r="I115" s="206">
        <v>8.0426843635340473E-2</v>
      </c>
      <c r="J115" s="206">
        <v>3.5059692334399276E-2</v>
      </c>
      <c r="K115" s="206">
        <v>3.7333418193529928E-2</v>
      </c>
      <c r="L115" s="206">
        <v>5.5183213524462434E-2</v>
      </c>
      <c r="M115" s="206">
        <v>4.8694317792543386E-2</v>
      </c>
      <c r="N115" s="206">
        <v>3.9785330161054171E-2</v>
      </c>
      <c r="O115" s="206">
        <v>3.2199405799502645E-2</v>
      </c>
      <c r="P115" s="206">
        <v>2.4394790565283819E-2</v>
      </c>
      <c r="Q115" s="206">
        <v>2.0621515550181421E-2</v>
      </c>
      <c r="R115" s="206">
        <v>1.8914709957942848E-2</v>
      </c>
      <c r="S115" s="206">
        <v>1.7939516746255695E-2</v>
      </c>
      <c r="T115" s="206">
        <v>1.6102937205477959E-2</v>
      </c>
      <c r="U115" s="206">
        <v>1.7621699371181257E-2</v>
      </c>
      <c r="V115" s="206">
        <v>1.8457741891933731E-2</v>
      </c>
      <c r="W115" s="206">
        <v>2.3801325798046689E-2</v>
      </c>
      <c r="X115" s="206">
        <v>4.1186614619465003E-2</v>
      </c>
      <c r="Y115" s="380">
        <v>4.216211111491195E-2</v>
      </c>
      <c r="Z115" s="380">
        <v>3.035940400016876E-2</v>
      </c>
      <c r="AA115" s="344">
        <f>+((Z115/U115)^(1/5))-1</f>
        <v>0.11493382342362768</v>
      </c>
      <c r="AB115" s="300"/>
    </row>
    <row r="116" spans="1:28">
      <c r="A116" s="64"/>
      <c r="B116" s="41"/>
      <c r="C116" s="14"/>
      <c r="D116" s="14"/>
      <c r="E116" s="14"/>
      <c r="F116" s="14"/>
      <c r="G116" s="14"/>
      <c r="H116" s="14"/>
      <c r="I116" s="14"/>
      <c r="J116" s="14"/>
      <c r="K116" s="14"/>
      <c r="L116" s="14"/>
      <c r="M116" s="14"/>
      <c r="N116" s="14"/>
      <c r="O116" s="14"/>
      <c r="P116" s="62"/>
      <c r="Q116" s="62"/>
      <c r="R116" s="62"/>
      <c r="S116" s="118"/>
      <c r="T116" s="118"/>
      <c r="U116" s="118"/>
      <c r="V116" s="118"/>
      <c r="W116" s="118"/>
      <c r="X116" s="118"/>
      <c r="Y116" s="119"/>
      <c r="Z116" s="119"/>
      <c r="AA116" s="17"/>
    </row>
    <row r="117" spans="1:28">
      <c r="A117" s="134" t="s">
        <v>123</v>
      </c>
      <c r="B117" s="41"/>
      <c r="C117" s="14"/>
      <c r="D117" s="14"/>
      <c r="E117" s="14"/>
      <c r="F117" s="14"/>
      <c r="G117" s="14"/>
      <c r="H117" s="14"/>
      <c r="I117" s="14"/>
      <c r="J117" s="14"/>
      <c r="K117" s="14"/>
      <c r="L117" s="14"/>
      <c r="M117" s="14"/>
      <c r="N117" s="14"/>
      <c r="O117" s="14"/>
      <c r="P117" s="62"/>
      <c r="Q117" s="62"/>
      <c r="R117" s="62"/>
      <c r="S117" s="62"/>
      <c r="T117" s="62"/>
      <c r="U117" s="62"/>
      <c r="V117" s="62"/>
      <c r="W117" s="62"/>
      <c r="X117" s="62"/>
      <c r="Y117" s="62"/>
      <c r="Z117" s="62"/>
      <c r="AA117" s="17"/>
    </row>
    <row r="118" spans="1:28" s="195" customFormat="1" ht="14.4">
      <c r="A118" s="317" t="s">
        <v>235</v>
      </c>
      <c r="B118" s="26">
        <f>SUM('Quarterly Data 2001-Q2 2026'!C118:F118)</f>
        <v>670374</v>
      </c>
      <c r="C118" s="24">
        <f>SUM('Quarterly Data 2001-Q2 2026'!G118:J118)</f>
        <v>763771</v>
      </c>
      <c r="D118" s="24">
        <f>SUM('Quarterly Data 2001-Q2 2026'!K118:N118)</f>
        <v>932761</v>
      </c>
      <c r="E118" s="24">
        <f>SUM('Quarterly Data 2001-Q2 2026'!O118:R118)</f>
        <v>1328044</v>
      </c>
      <c r="F118" s="24">
        <f>SUM('Quarterly Data 2001-Q2 2026'!S118:V118)</f>
        <v>1826917</v>
      </c>
      <c r="G118" s="24">
        <f>SUM('Quarterly Data 2001-Q2 2026'!W118:Z118)</f>
        <v>2874320</v>
      </c>
      <c r="H118" s="24">
        <f>SUM('Quarterly Data 2001-Q2 2026'!AA118:AD118)</f>
        <v>3790410</v>
      </c>
      <c r="I118" s="24">
        <f>SUM('Quarterly Data 2001-Q2 2026'!AE118:AH118)</f>
        <v>4075261</v>
      </c>
      <c r="J118" s="24">
        <f>SUM('Quarterly Data 2001-Q2 2026'!AI118:AL118)</f>
        <v>5905957</v>
      </c>
      <c r="K118" s="24">
        <f>SUM('Quarterly Data 2001-Q2 2026'!AM118:AP118)</f>
        <v>7554337</v>
      </c>
      <c r="L118" s="24">
        <f>SUM('Quarterly Data 2001-Q2 2026'!AQ118:AT118)</f>
        <v>7649856</v>
      </c>
      <c r="M118" s="24">
        <f>SUM('Quarterly Data 2001-Q2 2026'!AU118:AX118)</f>
        <v>6683611</v>
      </c>
      <c r="N118" s="24">
        <f>SUM('Quarterly Data 2001-Q2 2026'!AY118:BB118)</f>
        <v>7655629</v>
      </c>
      <c r="O118" s="24">
        <f>SUM('Quarterly Data 2001-Q2 2026'!BC118:BF118)</f>
        <v>9686066</v>
      </c>
      <c r="P118" s="24">
        <f>SUM('Quarterly Data 2001-Q2 2026'!BG118:BJ118)</f>
        <v>17994055</v>
      </c>
      <c r="Q118" s="24">
        <f>SUM('Quarterly Data 2001-Q2 2026'!BK118:BN118)</f>
        <v>24635018</v>
      </c>
      <c r="R118" s="24">
        <f>SUM('Quarterly Data 2001-Q2 2026'!BO118:BR118)</f>
        <v>30764581</v>
      </c>
      <c r="S118" s="24">
        <f>SUM('Quarterly Data 2001-Q2 2026'!BS118:BV118)</f>
        <v>35875586</v>
      </c>
      <c r="T118" s="24">
        <f>SUM('Quarterly Data 2001-Q2 2026'!BW118:BZ118)</f>
        <v>42947331</v>
      </c>
      <c r="U118" s="24">
        <f>SUM('Quarterly Data 2001-Q2 2026'!CA118:CD118)</f>
        <v>85546430</v>
      </c>
      <c r="V118" s="24">
        <f>SUM('Quarterly Data 2001-Q2 2026'!CE118:CH118)</f>
        <v>121319044</v>
      </c>
      <c r="W118" s="24">
        <f>SUM('Quarterly Data 2001-Q2 2026'!CI118:CL118)</f>
        <v>85850847</v>
      </c>
      <c r="X118" s="24">
        <f>SUM('Quarterly Data 2001-Q2 2026'!CM118:CP118)</f>
        <v>74446016</v>
      </c>
      <c r="Y118" s="24">
        <f>SUM('Quarterly Data 2001-Q2 2026'!CQ118:CT118)</f>
        <v>85971664</v>
      </c>
      <c r="Z118" s="24">
        <f>SUM('Quarterly Data 2001-Q2 2026'!CU118:CX118)</f>
        <v>97701097</v>
      </c>
      <c r="AA118" s="50">
        <f>+((Z118/U118)^(1/5))-1</f>
        <v>2.6926852069062868E-2</v>
      </c>
    </row>
    <row r="119" spans="1:28" ht="14.4">
      <c r="A119" s="23" t="s">
        <v>236</v>
      </c>
      <c r="B119" s="53" t="s">
        <v>49</v>
      </c>
      <c r="C119" s="51" t="s">
        <v>49</v>
      </c>
      <c r="D119" s="51" t="s">
        <v>49</v>
      </c>
      <c r="E119" s="51" t="s">
        <v>49</v>
      </c>
      <c r="F119" s="51" t="s">
        <v>49</v>
      </c>
      <c r="G119" s="51" t="s">
        <v>49</v>
      </c>
      <c r="H119" s="51" t="s">
        <v>49</v>
      </c>
      <c r="I119" s="51" t="s">
        <v>49</v>
      </c>
      <c r="J119" s="51" t="s">
        <v>49</v>
      </c>
      <c r="K119" s="51" t="s">
        <v>49</v>
      </c>
      <c r="L119" s="51" t="s">
        <v>49</v>
      </c>
      <c r="M119" s="51" t="s">
        <v>49</v>
      </c>
      <c r="N119" s="51" t="s">
        <v>49</v>
      </c>
      <c r="O119" s="51" t="s">
        <v>49</v>
      </c>
      <c r="P119" s="51" t="s">
        <v>49</v>
      </c>
      <c r="Q119" s="24">
        <f>SUM('Quarterly Data 2001-Q2 2026'!BK119:BN119)</f>
        <v>12619121</v>
      </c>
      <c r="R119" s="24">
        <f>SUM('Quarterly Data 2001-Q2 2026'!BO119:BR119)</f>
        <v>13918846</v>
      </c>
      <c r="S119" s="24">
        <f>SUM('Quarterly Data 2001-Q2 2026'!BS119:BV119)</f>
        <v>15041700</v>
      </c>
      <c r="T119" s="24">
        <f>SUM('Quarterly Data 2001-Q2 2026'!BW119:BZ119)</f>
        <v>17504485</v>
      </c>
      <c r="U119" s="24">
        <f>SUM('Quarterly Data 2001-Q2 2026'!CA119:CD119)</f>
        <v>40769414</v>
      </c>
      <c r="V119" s="24">
        <f>SUM('Quarterly Data 2001-Q2 2026'!CE119:CH119)</f>
        <v>58685820</v>
      </c>
      <c r="W119" s="24">
        <f>SUM('Quarterly Data 2001-Q2 2026'!CI119:CL119)</f>
        <v>40439968</v>
      </c>
      <c r="X119" s="24">
        <f>SUM('Quarterly Data 2001-Q2 2026'!CM119:CP119)</f>
        <v>33597204</v>
      </c>
      <c r="Y119" s="24">
        <f>SUM('Quarterly Data 2001-Q2 2026'!CQ119:CT119)</f>
        <v>37812416</v>
      </c>
      <c r="Z119" s="24">
        <f>SUM('Quarterly Data 2001-Q2 2026'!CU119:CX119)</f>
        <v>44775055</v>
      </c>
      <c r="AA119" s="50">
        <f t="shared" ref="AA119:AA128" si="46">+((Z119/U119)^(1/5))-1</f>
        <v>1.8920574428586523E-2</v>
      </c>
    </row>
    <row r="120" spans="1:28">
      <c r="A120" s="23" t="s">
        <v>105</v>
      </c>
      <c r="B120" s="53" t="s">
        <v>49</v>
      </c>
      <c r="C120" s="51" t="s">
        <v>49</v>
      </c>
      <c r="D120" s="51" t="s">
        <v>49</v>
      </c>
      <c r="E120" s="51" t="s">
        <v>49</v>
      </c>
      <c r="F120" s="51" t="s">
        <v>49</v>
      </c>
      <c r="G120" s="51" t="s">
        <v>49</v>
      </c>
      <c r="H120" s="51" t="s">
        <v>49</v>
      </c>
      <c r="I120" s="51" t="s">
        <v>49</v>
      </c>
      <c r="J120" s="51" t="s">
        <v>49</v>
      </c>
      <c r="K120" s="51" t="s">
        <v>49</v>
      </c>
      <c r="L120" s="51" t="s">
        <v>49</v>
      </c>
      <c r="M120" s="51" t="s">
        <v>49</v>
      </c>
      <c r="N120" s="19">
        <f>SUM('Quarterly Data 2001-Q2 2026'!AY120:BB120)</f>
        <v>473207.50172364112</v>
      </c>
      <c r="O120" s="19">
        <f>SUM('Quarterly Data 2001-Q2 2026'!BC120:BF120)</f>
        <v>587939.18262169091</v>
      </c>
      <c r="P120" s="19">
        <f>SUM('Quarterly Data 2001-Q2 2026'!BG120:BJ120)</f>
        <v>790934.3019488022</v>
      </c>
      <c r="Q120" s="19">
        <f>SUM('Quarterly Data 2001-Q2 2026'!BK120:BN120)</f>
        <v>746221.69489188946</v>
      </c>
      <c r="R120" s="19">
        <f>SUM('Quarterly Data 2001-Q2 2026'!BO120:BR120)</f>
        <v>705371.81732328027</v>
      </c>
      <c r="S120" s="19">
        <f>SUM('Quarterly Data 2001-Q2 2026'!BS120:BV120)</f>
        <v>738207.32067073928</v>
      </c>
      <c r="T120" s="19">
        <f>SUM('Quarterly Data 2001-Q2 2026'!BW120:BZ120)</f>
        <v>761007.01823082974</v>
      </c>
      <c r="U120" s="19">
        <f>SUM('Quarterly Data 2001-Q2 2026'!CA120:CD120)</f>
        <v>1507895.8636664206</v>
      </c>
      <c r="V120" s="19">
        <f>SUM('Quarterly Data 2001-Q2 2026'!CE120:CH120)</f>
        <v>1872601.4231827073</v>
      </c>
      <c r="W120" s="19">
        <f>SUM('Quarterly Data 2001-Q2 2026'!CI120:CL120)</f>
        <v>1399865.5440089405</v>
      </c>
      <c r="X120" s="19">
        <f>SUM('Quarterly Data 2001-Q2 2026'!CM120:CP120)</f>
        <v>1071728.8903320965</v>
      </c>
      <c r="Y120" s="19">
        <f>SUM('Quarterly Data 2001-Q2 2026'!CQ120:CT120)</f>
        <v>1316510.7226233161</v>
      </c>
      <c r="Z120" s="24">
        <f>SUM('Quarterly Data 2001-Q2 2026'!CU120:CX120)</f>
        <v>1717690.2488899268</v>
      </c>
      <c r="AA120" s="50">
        <f t="shared" si="46"/>
        <v>2.6395407266454285E-2</v>
      </c>
    </row>
    <row r="121" spans="1:28" ht="14.4">
      <c r="A121" s="23" t="s">
        <v>237</v>
      </c>
      <c r="B121" s="53" t="s">
        <v>49</v>
      </c>
      <c r="C121" s="51" t="s">
        <v>49</v>
      </c>
      <c r="D121" s="51" t="s">
        <v>49</v>
      </c>
      <c r="E121" s="51" t="s">
        <v>49</v>
      </c>
      <c r="F121" s="51" t="s">
        <v>49</v>
      </c>
      <c r="G121" s="51" t="s">
        <v>49</v>
      </c>
      <c r="H121" s="51" t="s">
        <v>49</v>
      </c>
      <c r="I121" s="51" t="s">
        <v>49</v>
      </c>
      <c r="J121" s="51" t="s">
        <v>49</v>
      </c>
      <c r="K121" s="51" t="s">
        <v>49</v>
      </c>
      <c r="L121" s="51" t="s">
        <v>49</v>
      </c>
      <c r="M121" s="51" t="s">
        <v>49</v>
      </c>
      <c r="N121" s="19">
        <f>SUM('Quarterly Data 2001-Q2 2026'!AY121:BB121)</f>
        <v>311340.62721998594</v>
      </c>
      <c r="O121" s="19">
        <f>SUM('Quarterly Data 2001-Q2 2026'!BC121:BF121)</f>
        <v>365264.72676594782</v>
      </c>
      <c r="P121" s="19">
        <f>SUM('Quarterly Data 2001-Q2 2026'!BG121:BJ121)</f>
        <v>678541.3294211399</v>
      </c>
      <c r="Q121" s="19">
        <f>SUM('Quarterly Data 2001-Q2 2026'!BK121:BN121)</f>
        <v>614984.35639795032</v>
      </c>
      <c r="R121" s="19">
        <f>SUM('Quarterly Data 2001-Q2 2026'!BO121:BR121)</f>
        <v>548997.56215518003</v>
      </c>
      <c r="S121" s="19">
        <f>SUM('Quarterly Data 2001-Q2 2026'!BS121:BV121)</f>
        <v>532379.21423193975</v>
      </c>
      <c r="T121" s="19">
        <f>SUM('Quarterly Data 2001-Q2 2026'!BW121:BZ121)</f>
        <v>557796.00469951984</v>
      </c>
      <c r="U121" s="19">
        <f>SUM('Quarterly Data 2001-Q2 2026'!CA121:CD121)</f>
        <v>1148781.70199184</v>
      </c>
      <c r="V121" s="19">
        <f>SUM('Quarterly Data 2001-Q2 2026'!CE121:CH121)</f>
        <v>1486342.4441079192</v>
      </c>
      <c r="W121" s="19">
        <f>SUM('Quarterly Data 2001-Q2 2026'!CI121:CL121)</f>
        <v>1068671.9824517919</v>
      </c>
      <c r="X121" s="19">
        <f>SUM('Quarterly Data 2001-Q2 2026'!CM121:CP121)</f>
        <v>797659.19481302937</v>
      </c>
      <c r="Y121" s="19">
        <f>SUM('Quarterly Data 2001-Q2 2026'!CQ121:CT121)</f>
        <v>942095.23684883805</v>
      </c>
      <c r="Z121" s="24">
        <f>SUM('Quarterly Data 2001-Q2 2026'!CU121:CX121)</f>
        <v>1235104.8879084357</v>
      </c>
      <c r="AA121" s="50">
        <f t="shared" si="46"/>
        <v>1.4596281284507517E-2</v>
      </c>
    </row>
    <row r="122" spans="1:28">
      <c r="A122" s="23" t="s">
        <v>148</v>
      </c>
      <c r="B122" s="53" t="s">
        <v>49</v>
      </c>
      <c r="C122" s="51" t="s">
        <v>49</v>
      </c>
      <c r="D122" s="51" t="s">
        <v>49</v>
      </c>
      <c r="E122" s="51" t="s">
        <v>49</v>
      </c>
      <c r="F122" s="51" t="s">
        <v>49</v>
      </c>
      <c r="G122" s="51" t="s">
        <v>49</v>
      </c>
      <c r="H122" s="51" t="s">
        <v>49</v>
      </c>
      <c r="I122" s="51" t="s">
        <v>49</v>
      </c>
      <c r="J122" s="51" t="s">
        <v>49</v>
      </c>
      <c r="K122" s="51" t="s">
        <v>49</v>
      </c>
      <c r="L122" s="51" t="s">
        <v>49</v>
      </c>
      <c r="M122" s="51" t="s">
        <v>49</v>
      </c>
      <c r="N122" s="19" t="s">
        <v>49</v>
      </c>
      <c r="O122" s="19" t="s">
        <v>49</v>
      </c>
      <c r="P122" s="19" t="s">
        <v>49</v>
      </c>
      <c r="Q122" s="19">
        <v>32068.869481000002</v>
      </c>
      <c r="R122" s="19">
        <v>36675.152612999998</v>
      </c>
      <c r="S122" s="19">
        <v>48058.387196999996</v>
      </c>
      <c r="T122" s="19">
        <v>45065.290328000003</v>
      </c>
      <c r="U122" s="19">
        <f>SUM('Quarterly Data 2001-Q2 2026'!CA122:CD122)</f>
        <v>143739.07111352001</v>
      </c>
      <c r="V122" s="19">
        <f>SUM('Quarterly Data 2001-Q2 2026'!CE122:CH122)</f>
        <v>260183.73457101989</v>
      </c>
      <c r="W122" s="19">
        <f>SUM('Quarterly Data 2001-Q2 2026'!CI122:CL122)</f>
        <v>154024.56305258992</v>
      </c>
      <c r="X122" s="19">
        <f>SUM('Quarterly Data 2001-Q2 2026'!CM122:CP122)</f>
        <v>125913.40317205605</v>
      </c>
      <c r="Y122" s="19">
        <f>SUM('Quarterly Data 2001-Q2 2026'!CQ122:CT122)</f>
        <v>213692.88950063835</v>
      </c>
      <c r="Z122" s="24">
        <f>SUM('Quarterly Data 2001-Q2 2026'!CU122:CX122)</f>
        <v>329515.53177617339</v>
      </c>
      <c r="AA122" s="50">
        <f t="shared" si="46"/>
        <v>0.18048428830410224</v>
      </c>
    </row>
    <row r="123" spans="1:28">
      <c r="A123" s="23" t="s">
        <v>177</v>
      </c>
      <c r="B123" s="53" t="s">
        <v>49</v>
      </c>
      <c r="C123" s="51" t="s">
        <v>49</v>
      </c>
      <c r="D123" s="51" t="s">
        <v>49</v>
      </c>
      <c r="E123" s="51" t="s">
        <v>49</v>
      </c>
      <c r="F123" s="51" t="s">
        <v>49</v>
      </c>
      <c r="G123" s="51" t="s">
        <v>49</v>
      </c>
      <c r="H123" s="51" t="s">
        <v>49</v>
      </c>
      <c r="I123" s="51" t="s">
        <v>49</v>
      </c>
      <c r="J123" s="51" t="s">
        <v>49</v>
      </c>
      <c r="K123" s="51" t="s">
        <v>49</v>
      </c>
      <c r="L123" s="51" t="s">
        <v>49</v>
      </c>
      <c r="M123" s="51" t="s">
        <v>49</v>
      </c>
      <c r="N123" s="19" t="s">
        <v>49</v>
      </c>
      <c r="O123" s="19" t="s">
        <v>49</v>
      </c>
      <c r="P123" s="19" t="s">
        <v>49</v>
      </c>
      <c r="Q123" s="24">
        <f t="shared" ref="Q123:W123" si="47">Q119/Q129</f>
        <v>50275.382470119519</v>
      </c>
      <c r="R123" s="24">
        <f t="shared" si="47"/>
        <v>55898.979919678713</v>
      </c>
      <c r="S123" s="24">
        <f t="shared" si="47"/>
        <v>60774.545454545456</v>
      </c>
      <c r="T123" s="24">
        <f t="shared" si="47"/>
        <v>70582.600806451606</v>
      </c>
      <c r="U123" s="24">
        <f t="shared" si="47"/>
        <v>163077.65599999999</v>
      </c>
      <c r="V123" s="24">
        <f t="shared" si="47"/>
        <v>234274.73053892216</v>
      </c>
      <c r="W123" s="24">
        <f t="shared" si="47"/>
        <v>161115.41035856574</v>
      </c>
      <c r="X123" s="24">
        <f>X119/X129</f>
        <v>134928.53012048194</v>
      </c>
      <c r="Y123" s="24">
        <f>Y119/Y129</f>
        <v>152162.63983903421</v>
      </c>
      <c r="Z123" s="24">
        <f>Z119/Z129</f>
        <v>181275.52631578947</v>
      </c>
      <c r="AA123" s="50">
        <f t="shared" si="46"/>
        <v>2.1383747198465253E-2</v>
      </c>
      <c r="AB123" s="301"/>
    </row>
    <row r="124" spans="1:28">
      <c r="A124" s="58" t="s">
        <v>176</v>
      </c>
      <c r="B124" s="53" t="s">
        <v>49</v>
      </c>
      <c r="C124" s="51" t="s">
        <v>49</v>
      </c>
      <c r="D124" s="51" t="s">
        <v>49</v>
      </c>
      <c r="E124" s="51" t="s">
        <v>49</v>
      </c>
      <c r="F124" s="51" t="s">
        <v>49</v>
      </c>
      <c r="G124" s="51" t="s">
        <v>49</v>
      </c>
      <c r="H124" s="51" t="s">
        <v>49</v>
      </c>
      <c r="I124" s="51" t="s">
        <v>49</v>
      </c>
      <c r="J124" s="51" t="s">
        <v>49</v>
      </c>
      <c r="K124" s="51" t="s">
        <v>49</v>
      </c>
      <c r="L124" s="51" t="s">
        <v>49</v>
      </c>
      <c r="M124" s="51" t="s">
        <v>49</v>
      </c>
      <c r="N124" s="24">
        <f t="shared" ref="N124:T124" si="48">N121/N129</f>
        <v>1255.405754919298</v>
      </c>
      <c r="O124" s="24">
        <f t="shared" si="48"/>
        <v>1478.8045618054568</v>
      </c>
      <c r="P124" s="24">
        <f t="shared" si="48"/>
        <v>2730.5486093406034</v>
      </c>
      <c r="Q124" s="59">
        <f t="shared" si="48"/>
        <v>2450.1368780794833</v>
      </c>
      <c r="R124" s="59">
        <f t="shared" si="48"/>
        <v>2204.8094865669882</v>
      </c>
      <c r="S124" s="59">
        <f t="shared" si="48"/>
        <v>2151.0271282098574</v>
      </c>
      <c r="T124" s="59">
        <f t="shared" si="48"/>
        <v>2249.1774383045154</v>
      </c>
      <c r="U124" s="59">
        <f t="shared" ref="U124:Z124" si="49">U121/U129</f>
        <v>4595.12680796736</v>
      </c>
      <c r="V124" s="59">
        <f t="shared" si="49"/>
        <v>5933.502770889897</v>
      </c>
      <c r="W124" s="59">
        <f t="shared" si="49"/>
        <v>4257.6573006047483</v>
      </c>
      <c r="X124" s="59">
        <f t="shared" si="49"/>
        <v>3203.4505815784314</v>
      </c>
      <c r="Y124" s="59">
        <f t="shared" si="49"/>
        <v>3791.1277136774165</v>
      </c>
      <c r="Z124" s="59">
        <f t="shared" si="49"/>
        <v>5000.4246474025731</v>
      </c>
      <c r="AA124" s="50">
        <f t="shared" si="46"/>
        <v>1.7049000363108746E-2</v>
      </c>
      <c r="AB124" s="301"/>
    </row>
    <row r="125" spans="1:28">
      <c r="A125" s="58" t="s">
        <v>148</v>
      </c>
      <c r="B125" s="53" t="s">
        <v>49</v>
      </c>
      <c r="C125" s="51" t="s">
        <v>49</v>
      </c>
      <c r="D125" s="51" t="s">
        <v>49</v>
      </c>
      <c r="E125" s="51" t="s">
        <v>49</v>
      </c>
      <c r="F125" s="51" t="s">
        <v>49</v>
      </c>
      <c r="G125" s="19" t="s">
        <v>49</v>
      </c>
      <c r="H125" s="19" t="s">
        <v>49</v>
      </c>
      <c r="I125" s="19" t="s">
        <v>49</v>
      </c>
      <c r="J125" s="19" t="s">
        <v>49</v>
      </c>
      <c r="K125" s="19" t="s">
        <v>49</v>
      </c>
      <c r="L125" s="19" t="s">
        <v>49</v>
      </c>
      <c r="M125" s="19" t="s">
        <v>49</v>
      </c>
      <c r="N125" s="19" t="s">
        <v>49</v>
      </c>
      <c r="O125" s="19" t="s">
        <v>49</v>
      </c>
      <c r="P125" s="19" t="s">
        <v>49</v>
      </c>
      <c r="Q125" s="59">
        <f t="shared" ref="Q125:V125" si="50">Q122/Q129</f>
        <v>127.7644202430279</v>
      </c>
      <c r="R125" s="59">
        <f t="shared" si="50"/>
        <v>147.28976953012048</v>
      </c>
      <c r="S125" s="59">
        <f t="shared" si="50"/>
        <v>194.17530180606059</v>
      </c>
      <c r="T125" s="59">
        <f t="shared" si="50"/>
        <v>181.71488035483873</v>
      </c>
      <c r="U125" s="59">
        <f t="shared" si="50"/>
        <v>574.95628445407999</v>
      </c>
      <c r="V125" s="59">
        <f t="shared" si="50"/>
        <v>1038.6576230380035</v>
      </c>
      <c r="W125" s="59">
        <f>W122/W129</f>
        <v>613.64367750035819</v>
      </c>
      <c r="X125" s="59">
        <f>X122/X129</f>
        <v>505.67631796006447</v>
      </c>
      <c r="Y125" s="59">
        <f>Y122/Y129</f>
        <v>859.93114487178411</v>
      </c>
      <c r="Z125" s="59">
        <f>Z122/Z129</f>
        <v>1334.0709788509043</v>
      </c>
      <c r="AA125" s="50">
        <f t="shared" si="46"/>
        <v>0.18333803061453802</v>
      </c>
      <c r="AB125" s="301"/>
    </row>
    <row r="126" spans="1:28">
      <c r="A126" s="23" t="s">
        <v>178</v>
      </c>
      <c r="B126" s="53" t="s">
        <v>49</v>
      </c>
      <c r="C126" s="51" t="s">
        <v>49</v>
      </c>
      <c r="D126" s="51" t="s">
        <v>49</v>
      </c>
      <c r="E126" s="51" t="s">
        <v>49</v>
      </c>
      <c r="F126" s="51" t="s">
        <v>49</v>
      </c>
      <c r="G126" s="51" t="s">
        <v>49</v>
      </c>
      <c r="H126" s="51" t="s">
        <v>49</v>
      </c>
      <c r="I126" s="51" t="s">
        <v>49</v>
      </c>
      <c r="J126" s="51" t="s">
        <v>49</v>
      </c>
      <c r="K126" s="51" t="s">
        <v>49</v>
      </c>
      <c r="L126" s="51" t="s">
        <v>49</v>
      </c>
      <c r="M126" s="51" t="s">
        <v>49</v>
      </c>
      <c r="N126" s="19" t="s">
        <v>49</v>
      </c>
      <c r="O126" s="19" t="s">
        <v>49</v>
      </c>
      <c r="P126" s="19" t="s">
        <v>49</v>
      </c>
      <c r="Q126" s="24">
        <f t="shared" ref="Q126:X126" si="51">Q119/((Q72+P72)/2*1000)</f>
        <v>24.309614717780775</v>
      </c>
      <c r="R126" s="24">
        <f t="shared" si="51"/>
        <v>21.727114783936209</v>
      </c>
      <c r="S126" s="24">
        <f t="shared" si="51"/>
        <v>19.436483221129613</v>
      </c>
      <c r="T126" s="24">
        <f t="shared" si="51"/>
        <v>19.304004278876906</v>
      </c>
      <c r="U126" s="24">
        <f t="shared" si="51"/>
        <v>36.131053833119459</v>
      </c>
      <c r="V126" s="24">
        <f t="shared" si="51"/>
        <v>39.915986134175292</v>
      </c>
      <c r="W126" s="24">
        <f t="shared" si="51"/>
        <v>23.53330920255538</v>
      </c>
      <c r="X126" s="24">
        <f t="shared" si="51"/>
        <v>18.270555609785674</v>
      </c>
      <c r="Y126" s="24">
        <f>Y119/((Y72+X72)/2*1000)</f>
        <v>19.03583729300605</v>
      </c>
      <c r="Z126" s="24">
        <f>Z119/((Z72+Y72)/2*1000)</f>
        <v>20.756223266689442</v>
      </c>
      <c r="AA126" s="50">
        <f t="shared" si="46"/>
        <v>-0.10493713135131488</v>
      </c>
    </row>
    <row r="127" spans="1:28">
      <c r="A127" s="18" t="s">
        <v>179</v>
      </c>
      <c r="B127" s="53" t="s">
        <v>49</v>
      </c>
      <c r="C127" s="51" t="s">
        <v>49</v>
      </c>
      <c r="D127" s="51" t="s">
        <v>49</v>
      </c>
      <c r="E127" s="51" t="s">
        <v>49</v>
      </c>
      <c r="F127" s="51" t="s">
        <v>49</v>
      </c>
      <c r="G127" s="51" t="s">
        <v>49</v>
      </c>
      <c r="H127" s="51" t="s">
        <v>49</v>
      </c>
      <c r="I127" s="51" t="s">
        <v>49</v>
      </c>
      <c r="J127" s="51" t="s">
        <v>49</v>
      </c>
      <c r="K127" s="51" t="s">
        <v>49</v>
      </c>
      <c r="L127" s="51" t="s">
        <v>49</v>
      </c>
      <c r="M127" s="51" t="s">
        <v>49</v>
      </c>
      <c r="N127" s="165">
        <f t="shared" ref="N127:Z127" si="52">+N10/N121</f>
        <v>9.3145569400774947E-4</v>
      </c>
      <c r="O127" s="165">
        <f t="shared" si="52"/>
        <v>9.1029868376274231E-4</v>
      </c>
      <c r="P127" s="165">
        <f t="shared" si="52"/>
        <v>8.1085701952653762E-4</v>
      </c>
      <c r="Q127" s="165">
        <f t="shared" si="52"/>
        <v>8.826240771054011E-4</v>
      </c>
      <c r="R127" s="165">
        <f t="shared" si="52"/>
        <v>9.6193505473295149E-4</v>
      </c>
      <c r="S127" s="165">
        <f t="shared" si="52"/>
        <v>9.7740847929367151E-4</v>
      </c>
      <c r="T127" s="165">
        <f t="shared" si="52"/>
        <v>9.9714454215142764E-4</v>
      </c>
      <c r="U127" s="165">
        <f t="shared" si="52"/>
        <v>1.1069371932153468E-3</v>
      </c>
      <c r="V127" s="165">
        <f t="shared" si="52"/>
        <v>1.1369745100324267E-3</v>
      </c>
      <c r="W127" s="165">
        <f t="shared" si="52"/>
        <v>1.0400000977195429E-3</v>
      </c>
      <c r="X127" s="165">
        <f t="shared" si="52"/>
        <v>1.0802714367029631E-3</v>
      </c>
      <c r="Y127" s="165">
        <f t="shared" si="52"/>
        <v>1.1317683849526624E-3</v>
      </c>
      <c r="Z127" s="165">
        <f t="shared" si="52"/>
        <v>1.1355268577027723E-3</v>
      </c>
      <c r="AA127" s="50">
        <f t="shared" si="46"/>
        <v>5.1129907417426512E-3</v>
      </c>
      <c r="AB127" s="303"/>
    </row>
    <row r="128" spans="1:28">
      <c r="A128" s="18" t="s">
        <v>110</v>
      </c>
      <c r="B128" s="51">
        <f t="shared" ref="B128:Z128" si="53">+B12/(B129)</f>
        <v>0.2072</v>
      </c>
      <c r="C128" s="51">
        <f t="shared" si="53"/>
        <v>0.27920000000000006</v>
      </c>
      <c r="D128" s="51">
        <f t="shared" si="53"/>
        <v>0.35742971887550201</v>
      </c>
      <c r="E128" s="51">
        <f t="shared" si="53"/>
        <v>0.48656126482213441</v>
      </c>
      <c r="F128" s="51">
        <f t="shared" si="53"/>
        <v>0.60948616600790506</v>
      </c>
      <c r="G128" s="51">
        <f t="shared" si="53"/>
        <v>0.95879999999999999</v>
      </c>
      <c r="H128" s="51">
        <f t="shared" si="53"/>
        <v>1.018386454183267</v>
      </c>
      <c r="I128" s="51">
        <f t="shared" si="53"/>
        <v>0.91548902195608772</v>
      </c>
      <c r="J128" s="51">
        <f t="shared" si="53"/>
        <v>1.2067162977867205</v>
      </c>
      <c r="K128" s="51">
        <f t="shared" si="53"/>
        <v>1.3129740518962076</v>
      </c>
      <c r="L128" s="51">
        <f t="shared" si="53"/>
        <v>1.2155378486055775</v>
      </c>
      <c r="M128" s="51">
        <f t="shared" si="53"/>
        <v>0.87272727272727268</v>
      </c>
      <c r="N128" s="51">
        <f t="shared" si="53"/>
        <v>0.98790322580645162</v>
      </c>
      <c r="O128" s="51">
        <f t="shared" si="53"/>
        <v>1.1566801619433198</v>
      </c>
      <c r="P128" s="51">
        <f t="shared" si="53"/>
        <v>1.929175050301811</v>
      </c>
      <c r="Q128" s="51">
        <f t="shared" si="53"/>
        <v>1.8701195219123505</v>
      </c>
      <c r="R128" s="51">
        <f t="shared" si="53"/>
        <v>1.8048192771084339</v>
      </c>
      <c r="S128" s="51">
        <f t="shared" si="53"/>
        <v>1.7585948726868685</v>
      </c>
      <c r="T128" s="51">
        <f t="shared" si="53"/>
        <v>1.878540751854832</v>
      </c>
      <c r="U128" s="51">
        <f t="shared" si="53"/>
        <v>4.4081743490799861</v>
      </c>
      <c r="V128" s="51">
        <f t="shared" si="53"/>
        <v>5.8122902817165709</v>
      </c>
      <c r="W128" s="51">
        <f t="shared" si="53"/>
        <v>3.8083271458964187</v>
      </c>
      <c r="X128" s="51">
        <f t="shared" si="53"/>
        <v>2.9075792003212855</v>
      </c>
      <c r="Y128" s="51">
        <f t="shared" si="53"/>
        <v>3.6678667505835221</v>
      </c>
      <c r="Z128" s="51">
        <f t="shared" si="53"/>
        <v>4.8608720678137676</v>
      </c>
      <c r="AA128" s="50">
        <f t="shared" si="46"/>
        <v>1.9743828413046005E-2</v>
      </c>
      <c r="AB128" s="301"/>
    </row>
    <row r="129" spans="1:28">
      <c r="A129" s="18" t="s">
        <v>31</v>
      </c>
      <c r="B129" s="115">
        <f>SUM('Quarterly Data 2001-Q2 2026'!C129:F129)</f>
        <v>250</v>
      </c>
      <c r="C129" s="49">
        <f>SUM('Quarterly Data 2001-Q2 2026'!G129:J129)</f>
        <v>250</v>
      </c>
      <c r="D129" s="49">
        <f>SUM('Quarterly Data 2001-Q2 2026'!K129:N129)</f>
        <v>249</v>
      </c>
      <c r="E129" s="49">
        <f>SUM('Quarterly Data 2001-Q2 2026'!O129:R129)</f>
        <v>253</v>
      </c>
      <c r="F129" s="49">
        <f>SUM('Quarterly Data 2001-Q2 2026'!S129:V129)</f>
        <v>253</v>
      </c>
      <c r="G129" s="49">
        <f>SUM('Quarterly Data 2001-Q2 2026'!W129:Z129)</f>
        <v>250</v>
      </c>
      <c r="H129" s="49">
        <f>SUM('Quarterly Data 2001-Q2 2026'!AA129:AD129)</f>
        <v>251</v>
      </c>
      <c r="I129" s="49">
        <f>SUM('Quarterly Data 2001-Q2 2026'!AE129:AH129)</f>
        <v>250.5</v>
      </c>
      <c r="J129" s="49">
        <f>SUM('Quarterly Data 2001-Q2 2026'!AI129:AL129)</f>
        <v>248.5</v>
      </c>
      <c r="K129" s="49">
        <f>SUM('Quarterly Data 2001-Q2 2026'!AM129:AP129)</f>
        <v>250.5</v>
      </c>
      <c r="L129" s="49">
        <f>SUM('Quarterly Data 2001-Q2 2026'!AQ129:AT129)</f>
        <v>251</v>
      </c>
      <c r="M129" s="49">
        <f>SUM('Quarterly Data 2001-Q2 2026'!AU129:AX129)</f>
        <v>247.5</v>
      </c>
      <c r="N129" s="49">
        <f>SUM('Quarterly Data 2001-Q2 2026'!AY129:BB129)</f>
        <v>248</v>
      </c>
      <c r="O129" s="49">
        <f>SUM('Quarterly Data 2001-Q2 2026'!BC129:BF129)</f>
        <v>247</v>
      </c>
      <c r="P129" s="49">
        <f>SUM('Quarterly Data 2001-Q2 2026'!BG129:BJ129)</f>
        <v>248.5</v>
      </c>
      <c r="Q129" s="49">
        <f>SUM('Quarterly Data 2001-Q2 2026'!BK129:BN129)</f>
        <v>251</v>
      </c>
      <c r="R129" s="49">
        <f>SUM('Quarterly Data 2001-Q2 2026'!BO129:BR129)</f>
        <v>249</v>
      </c>
      <c r="S129" s="49">
        <f>SUM('Quarterly Data 2001-Q2 2026'!BS129:BV129)</f>
        <v>247.5</v>
      </c>
      <c r="T129" s="49">
        <f>SUM('Quarterly Data 2001-Q2 2026'!BW129:BZ129)</f>
        <v>248</v>
      </c>
      <c r="U129" s="49">
        <f>SUM('Quarterly Data 2001-Q2 2026'!CA129:CD129)</f>
        <v>250</v>
      </c>
      <c r="V129" s="49">
        <f>SUM('Quarterly Data 2001-Q2 2026'!CE129:CH129)</f>
        <v>250.5</v>
      </c>
      <c r="W129" s="49">
        <f>SUM('Quarterly Data 2001-Q2 2026'!CI129:CL129)</f>
        <v>251</v>
      </c>
      <c r="X129" s="49">
        <f>SUM('Quarterly Data 2001-Q2 2026'!CM129:CP129)</f>
        <v>249</v>
      </c>
      <c r="Y129" s="49">
        <f>SUM('Quarterly Data 2001-Q2 2026'!CQ129:CT129)</f>
        <v>248.5</v>
      </c>
      <c r="Z129" s="49">
        <f>SUM('Quarterly Data 2001-Q2 2026'!CU129:CX129)</f>
        <v>247</v>
      </c>
      <c r="AA129" s="344" t="s">
        <v>202</v>
      </c>
    </row>
    <row r="130" spans="1:28">
      <c r="A130" s="6"/>
      <c r="B130" s="41"/>
      <c r="C130" s="14"/>
      <c r="D130" s="14"/>
      <c r="E130" s="14"/>
      <c r="F130" s="14"/>
      <c r="G130" s="14"/>
      <c r="H130" s="14"/>
      <c r="I130" s="14"/>
      <c r="J130" s="14"/>
      <c r="K130" s="14"/>
      <c r="L130" s="14"/>
      <c r="M130" s="14"/>
      <c r="N130" s="14"/>
      <c r="O130" s="14"/>
      <c r="P130" s="62"/>
      <c r="Q130" s="62"/>
      <c r="R130" s="62"/>
      <c r="S130" s="62"/>
      <c r="T130" s="62"/>
      <c r="U130" s="62"/>
      <c r="V130" s="62"/>
      <c r="W130" s="62"/>
      <c r="X130" s="62"/>
      <c r="Y130" s="62"/>
      <c r="Z130" s="62"/>
      <c r="AA130" s="17"/>
    </row>
    <row r="131" spans="1:28">
      <c r="A131" s="134" t="s">
        <v>133</v>
      </c>
      <c r="B131" s="41"/>
      <c r="C131" s="14"/>
      <c r="D131" s="14"/>
      <c r="E131" s="14"/>
      <c r="F131" s="14"/>
      <c r="G131" s="14"/>
      <c r="H131" s="14"/>
      <c r="I131" s="14"/>
      <c r="J131" s="14"/>
      <c r="K131" s="14"/>
      <c r="L131" s="14"/>
      <c r="M131" s="14"/>
      <c r="N131" s="14"/>
      <c r="O131" s="14"/>
      <c r="P131" s="62"/>
      <c r="Q131" s="62"/>
      <c r="R131" s="62"/>
      <c r="S131" s="62"/>
      <c r="T131" s="62"/>
      <c r="U131" s="62"/>
      <c r="V131" s="62"/>
      <c r="W131" s="62"/>
      <c r="X131" s="62"/>
      <c r="Y131" s="62"/>
      <c r="Z131" s="62"/>
      <c r="AA131" s="17"/>
    </row>
    <row r="132" spans="1:28">
      <c r="A132" s="23" t="s">
        <v>171</v>
      </c>
      <c r="B132" s="76">
        <f>+B31/(('Quarterly Data 2001-Q2 2026'!$B$92+'Quarterly Data 2001-Q2 2026'!$C$92+'Quarterly Data 2001-Q2 2026'!$D$92+'Quarterly Data 2001-Q2 2026'!$E$92+'Quarterly Data 2001-Q2 2026'!$F$92)/5)</f>
        <v>1.3094820853467715E-2</v>
      </c>
      <c r="C132" s="75">
        <f>+C31/(('Quarterly Data 2001-Q2 2026'!$F$92+'Quarterly Data 2001-Q2 2026'!$G$92+'Quarterly Data 2001-Q2 2026'!$H$92+'Quarterly Data 2001-Q2 2026'!$I$92+'Quarterly Data 2001-Q2 2026'!$J$92)/5)</f>
        <v>1.6790932348703567E-2</v>
      </c>
      <c r="D132" s="75">
        <f>+D31/(('Quarterly Data 2001-Q2 2026'!$J$92+'Quarterly Data 2001-Q2 2026'!$K$92+'Quarterly Data 2001-Q2 2026'!$L$92+'Quarterly Data 2001-Q2 2026'!$M$92+'Quarterly Data 2001-Q2 2026'!$N$92)/5)</f>
        <v>1.7715056056255271E-2</v>
      </c>
      <c r="E132" s="75">
        <f>+E31/(('Quarterly Data 2001-Q2 2026'!$N$92+'Quarterly Data 2001-Q2 2026'!$O$92+'Quarterly Data 2001-Q2 2026'!$P$92+'Quarterly Data 2001-Q2 2026'!$Q$92+'Quarterly Data 2001-Q2 2026'!$R$92)/5)</f>
        <v>1.4180896045332151E-2</v>
      </c>
      <c r="F132" s="75">
        <f>+F31/(('Quarterly Data 2001-Q2 2026'!$R$92+'Quarterly Data 2001-Q2 2026'!$S$92+'Quarterly Data 2001-Q2 2026'!$T$92+'Quarterly Data 2001-Q2 2026'!$U$92+'Quarterly Data 2001-Q2 2026'!$V$92)/5)</f>
        <v>1.1844493608611872E-2</v>
      </c>
      <c r="G132" s="75">
        <f>+G31/(('Quarterly Data 2001-Q2 2026'!$V$92+'Quarterly Data 2001-Q2 2026'!$W$92+'Quarterly Data 2001-Q2 2026'!$X$92+'Quarterly Data 2001-Q2 2026'!$Y$92+'Quarterly Data 2001-Q2 2026'!$Z$92)/5)</f>
        <v>1.1783831973515955E-2</v>
      </c>
      <c r="H132" s="75">
        <f>H31/(('Quarterly Data 2001-Q2 2026'!$Z$92+'Quarterly Data 2001-Q2 2026'!$AA$92+'Quarterly Data 2001-Q2 2026'!$AB$92+'Quarterly Data 2001-Q2 2026'!$AC$92+'Quarterly Data 2001-Q2 2026'!$AD$92)/5)</f>
        <v>1.126458686151436E-2</v>
      </c>
      <c r="I132" s="75">
        <f>I31/(('Quarterly Data 2001-Q2 2026'!$AD$92+'Quarterly Data 2001-Q2 2026'!$AE$92+'Quarterly Data 2001-Q2 2026'!$AF$92+'Quarterly Data 2001-Q2 2026'!$AG$92+'Quarterly Data 2001-Q2 2026'!$AH$92)/5)</f>
        <v>1.1630630810872835E-2</v>
      </c>
      <c r="J132" s="75">
        <f>J31/(('Quarterly Data 2001-Q2 2026'!$AH$92+'Quarterly Data 2001-Q2 2026'!$AI$92+'Quarterly Data 2001-Q2 2026'!$AJ$92+'Quarterly Data 2001-Q2 2026'!$AK$92+'Quarterly Data 2001-Q2 2026'!$AL$92)/5)</f>
        <v>1.0328536019733572E-2</v>
      </c>
      <c r="K132" s="75">
        <f>K31/(('Quarterly Data 2001-Q2 2026'!$AL$92+'Quarterly Data 2001-Q2 2026'!$AM$92+'Quarterly Data 2001-Q2 2026'!$AN$92+'Quarterly Data 2001-Q2 2026'!$AO$92+'Quarterly Data 2001-Q2 2026'!$AP$92)/5)</f>
        <v>8.15241809784659E-3</v>
      </c>
      <c r="L132" s="75">
        <f>L31/(('Quarterly Data 2001-Q2 2026'!$AP$92+'Quarterly Data 2001-Q2 2026'!$AQ$92+'Quarterly Data 2001-Q2 2026'!$AR$92+'Quarterly Data 2001-Q2 2026'!$AS$92+'Quarterly Data 2001-Q2 2026'!$AT$92)/5)</f>
        <v>8.2219484616422953E-3</v>
      </c>
      <c r="M132" s="75">
        <f>M31/(('Quarterly Data 2001-Q2 2026'!$AT$92+'Quarterly Data 2001-Q2 2026'!$AU$92+'Quarterly Data 2001-Q2 2026'!$AV$92+'Quarterly Data 2001-Q2 2026'!$AW$92+'Quarterly Data 2001-Q2 2026'!$AX$92)/5)</f>
        <v>6.600049201971458E-3</v>
      </c>
      <c r="N132" s="75">
        <f>N31/(('Quarterly Data 2001-Q2 2026'!$AX$92+'Quarterly Data 2001-Q2 2026'!$AY$92+'Quarterly Data 2001-Q2 2026'!$AZ$92+'Quarterly Data 2001-Q2 2026'!$BA$92+'Quarterly Data 2001-Q2 2026'!$BB$92)/5)</f>
        <v>5.716461006919909E-3</v>
      </c>
      <c r="O132" s="75">
        <f>O31/(('Quarterly Data 2001-Q2 2026'!$BB$92+'Quarterly Data 2001-Q2 2026'!$BC$92+'Quarterly Data 2001-Q2 2026'!$BD$92+'Quarterly Data 2001-Q2 2026'!$BE$92+'Quarterly Data 2001-Q2 2026'!$BF$92)/5)</f>
        <v>5.1214932765234825E-3</v>
      </c>
      <c r="P132" s="75">
        <f>P31/(('Quarterly Data 2001-Q2 2026'!$BF$92+'Quarterly Data 2001-Q2 2026'!$BG$92+'Quarterly Data 2001-Q2 2026'!$BH$92+'Quarterly Data 2001-Q2 2026'!$BI$92+'Quarterly Data 2001-Q2 2026'!$BJ$92)/5)</f>
        <v>5.1422171135118927E-3</v>
      </c>
      <c r="Q132" s="75">
        <f>(Q31)/(('Quarterly Data 2001-Q2 2026'!$BJ$92+'Quarterly Data 2001-Q2 2026'!$BK$92+'Quarterly Data 2001-Q2 2026'!$BL$92+'Quarterly Data 2001-Q2 2026'!$BM$92+'Quarterly Data 2001-Q2 2026'!$BN$92)/5)</f>
        <v>4.2487945803998065E-3</v>
      </c>
      <c r="R132" s="75">
        <f>(R31)/(('Quarterly Data 2001-Q2 2026'!$BN$92+'Quarterly Data 2001-Q2 2026'!$BO$92+'Quarterly Data 2001-Q2 2026'!$BP$92+'Quarterly Data 2001-Q2 2026'!$BQ$92+'Quarterly Data 2001-Q2 2026'!$BR$92)/5)</f>
        <v>3.6714674724182841E-3</v>
      </c>
      <c r="S132" s="75">
        <f>(S31)/(('Quarterly Data 2001-Q2 2026'!$BR$92+'Quarterly Data 2001-Q2 2026'!$BS$92+'Quarterly Data 2001-Q2 2026'!$BT$92+'Quarterly Data 2001-Q2 2026'!$BU$92+'Quarterly Data 2001-Q2 2026'!$BV$92)/5)</f>
        <v>3.474058095470509E-3</v>
      </c>
      <c r="T132" s="75">
        <f>(T31)/(('Quarterly Data 2001-Q2 2026'!$BV$92+'Quarterly Data 2001-Q2 2026'!$BW$92+'Quarterly Data 2001-Q2 2026'!$BX$92+'Quarterly Data 2001-Q2 2026'!$BY$92+'Quarterly Data 2001-Q2 2026'!$BZ$92)/5)</f>
        <v>3.3528831960113492E-3</v>
      </c>
      <c r="U132" s="75">
        <f>(U31)/(('Quarterly Data 2001-Q2 2026'!$BZ$92+'Quarterly Data 2001-Q2 2026'!$CA$92+'Quarterly Data 2001-Q2 2026'!$CB$92+'Quarterly Data 2001-Q2 2026'!$CC$92+'Quarterly Data 2001-Q2 2026'!$CD$92)/5)</f>
        <v>5.0946035245670231E-3</v>
      </c>
      <c r="V132" s="75">
        <f>(V31)/AVERAGE('Quarterly Data 2001-Q2 2026'!CD92:CH92)</f>
        <v>4.7399249858278356E-3</v>
      </c>
      <c r="W132" s="75">
        <f>(W31)/AVERAGE('Quarterly Data 2001-Q2 2026'!CH92:CL92)</f>
        <v>4.2383782635667163E-3</v>
      </c>
      <c r="X132" s="75">
        <f>(X31)/AVERAGE('Quarterly Data 2001-Q2 2026'!CL92:CP92)</f>
        <v>4.756010387199903E-3</v>
      </c>
      <c r="Y132" s="75">
        <f>AVERAGE('Quarterly Data 2001-Q2 2026'!CQ132:CT132)</f>
        <v>4.3996821943871247E-3</v>
      </c>
      <c r="Z132" s="75">
        <f>AVERAGE('Quarterly Data 2001-Q2 2026'!CU132:CX132)</f>
        <v>4.5087768292190128E-3</v>
      </c>
      <c r="AA132" s="50">
        <f>+((Z132/U132)^(1/5))-1</f>
        <v>-2.4135162840191571E-2</v>
      </c>
      <c r="AB132" s="302"/>
    </row>
    <row r="133" spans="1:28">
      <c r="A133" s="58" t="s">
        <v>172</v>
      </c>
      <c r="B133" s="78">
        <f>-B37/(('Quarterly Data 2001-Q2 2026'!$B$92+'Quarterly Data 2001-Q2 2026'!$C$92+'Quarterly Data 2001-Q2 2026'!$D$92+'Quarterly Data 2001-Q2 2026'!$E$92+'Quarterly Data 2001-Q2 2026'!$F$92)/5)</f>
        <v>1.1798764754096098E-2</v>
      </c>
      <c r="C133" s="77">
        <f>-C37/(('Quarterly Data 2001-Q2 2026'!$F$92+'Quarterly Data 2001-Q2 2026'!$G$92+'Quarterly Data 2001-Q2 2026'!$H$92+'Quarterly Data 2001-Q2 2026'!$I$92+'Quarterly Data 2001-Q2 2026'!$J$92)/5)</f>
        <v>1.3096379403853421E-2</v>
      </c>
      <c r="D133" s="77">
        <f>-D37/(('Quarterly Data 2001-Q2 2026'!$J$92+'Quarterly Data 2001-Q2 2026'!$K$92+'Quarterly Data 2001-Q2 2026'!$L$92+'Quarterly Data 2001-Q2 2026'!$M$92+'Quarterly Data 2001-Q2 2026'!$N$92)/5)</f>
        <v>1.0740601218737857E-2</v>
      </c>
      <c r="E133" s="77">
        <f>-E37/(('Quarterly Data 2001-Q2 2026'!$N$92+'Quarterly Data 2001-Q2 2026'!$O$92+'Quarterly Data 2001-Q2 2026'!$P$92+'Quarterly Data 2001-Q2 2026'!$Q$92+'Quarterly Data 2001-Q2 2026'!$R$92)/5)</f>
        <v>7.345252127648071E-3</v>
      </c>
      <c r="F133" s="77">
        <f>-F37/(('Quarterly Data 2001-Q2 2026'!$R$92+'Quarterly Data 2001-Q2 2026'!$S$92+'Quarterly Data 2001-Q2 2026'!$T$92+'Quarterly Data 2001-Q2 2026'!$U$92+'Quarterly Data 2001-Q2 2026'!$V$92)/5)</f>
        <v>5.7264200465177214E-3</v>
      </c>
      <c r="G133" s="77">
        <f>-G37/(('Quarterly Data 2001-Q2 2026'!$V$92+'Quarterly Data 2001-Q2 2026'!$W$92+'Quarterly Data 2001-Q2 2026'!$X$92+'Quarterly Data 2001-Q2 2026'!$Y$92+'Quarterly Data 2001-Q2 2026'!$Z$92)/5)</f>
        <v>5.43795105698326E-3</v>
      </c>
      <c r="H133" s="77">
        <f>-H37/(('Quarterly Data 2001-Q2 2026'!$Z$92+'Quarterly Data 2001-Q2 2026'!$AA$92+'Quarterly Data 2001-Q2 2026'!$AB$92+'Quarterly Data 2001-Q2 2026'!$AC$92+'Quarterly Data 2001-Q2 2026'!$AD$92)/5)</f>
        <v>5.0103193005384518E-3</v>
      </c>
      <c r="I133" s="77">
        <f>-I37/(('Quarterly Data 2001-Q2 2026'!$AD$92+'Quarterly Data 2001-Q2 2026'!$AE$92+'Quarterly Data 2001-Q2 2026'!$AF$92+'Quarterly Data 2001-Q2 2026'!$AG$92+'Quarterly Data 2001-Q2 2026'!$AH$92)/5)</f>
        <v>6.1268620139150838E-3</v>
      </c>
      <c r="J133" s="77">
        <f>-J37/(('Quarterly Data 2001-Q2 2026'!$AH$92+'Quarterly Data 2001-Q2 2026'!$AI$92+'Quarterly Data 2001-Q2 2026'!$AJ$92+'Quarterly Data 2001-Q2 2026'!$AK$92+'Quarterly Data 2001-Q2 2026'!$AL$92)/5)</f>
        <v>4.6455103075714582E-3</v>
      </c>
      <c r="K133" s="77">
        <f>-K37/(('Quarterly Data 2001-Q2 2026'!$AL$92+'Quarterly Data 2001-Q2 2026'!$AM$92+'Quarterly Data 2001-Q2 2026'!$AN$92+'Quarterly Data 2001-Q2 2026'!$AO$92+'Quarterly Data 2001-Q2 2026'!$AP$92)/5)</f>
        <v>3.7531041317431179E-3</v>
      </c>
      <c r="L133" s="77">
        <f>-L37/(('Quarterly Data 2001-Q2 2026'!$AP$92+'Quarterly Data 2001-Q2 2026'!$AQ$92+'Quarterly Data 2001-Q2 2026'!$AR$92+'Quarterly Data 2001-Q2 2026'!$AS$92+'Quarterly Data 2001-Q2 2026'!$AT$92)/5)</f>
        <v>4.0557974885382462E-3</v>
      </c>
      <c r="M133" s="77">
        <f>-M37/(('Quarterly Data 2001-Q2 2026'!$AT$92+'Quarterly Data 2001-Q2 2026'!$AU$92+'Quarterly Data 2001-Q2 2026'!$AV$92+'Quarterly Data 2001-Q2 2026'!$AW$92+'Quarterly Data 2001-Q2 2026'!$AX$92)/5)</f>
        <v>4.1912909638638094E-3</v>
      </c>
      <c r="N133" s="77">
        <f>-N37/(('Quarterly Data 2001-Q2 2026'!$AX$92+'Quarterly Data 2001-Q2 2026'!$AY$92+'Quarterly Data 2001-Q2 2026'!$AZ$92+'Quarterly Data 2001-Q2 2026'!$BA$92+'Quarterly Data 2001-Q2 2026'!$BB$92)/5)</f>
        <v>3.4830476025058525E-3</v>
      </c>
      <c r="O133" s="77">
        <f>-O37/(('Quarterly Data 2001-Q2 2026'!$BB$92+'Quarterly Data 2001-Q2 2026'!$BC$92+'Quarterly Data 2001-Q2 2026'!$BD$92+'Quarterly Data 2001-Q2 2026'!$BE$92+'Quarterly Data 2001-Q2 2026'!$BF$92)/5)</f>
        <v>2.8909264628455937E-3</v>
      </c>
      <c r="P133" s="77">
        <f>-P37/(('Quarterly Data 2001-Q2 2026'!$BF$92+'Quarterly Data 2001-Q2 2026'!$BG$92+'Quarterly Data 2001-Q2 2026'!$BH$92+'Quarterly Data 2001-Q2 2026'!$BI$92+'Quarterly Data 2001-Q2 2026'!$BJ$92)/5)</f>
        <v>2.3568922804040409E-3</v>
      </c>
      <c r="Q133" s="74">
        <f>(-Q37)/(('Quarterly Data 2001-Q2 2026'!$BJ$92+'Quarterly Data 2001-Q2 2026'!$BK$92+'Quarterly Data 2001-Q2 2026'!$BL$92+'Quarterly Data 2001-Q2 2026'!$BM$92+'Quarterly Data 2001-Q2 2026'!$BN$92)/5)</f>
        <v>2.0724850027766897E-3</v>
      </c>
      <c r="R133" s="74">
        <f>(-R37)/(('Quarterly Data 2001-Q2 2026'!$BN$92+'Quarterly Data 2001-Q2 2026'!$BO$92+'Quarterly Data 2001-Q2 2026'!$BP$92+'Quarterly Data 2001-Q2 2026'!$BQ$92+'Quarterly Data 2001-Q2 2026'!$BR$92)/5)</f>
        <v>2.0128661374762989E-3</v>
      </c>
      <c r="S133" s="74">
        <f>(-S37-35)/(('Quarterly Data 2001-Q2 2026'!$BR$92+'Quarterly Data 2001-Q2 2026'!$BS$92+'Quarterly Data 2001-Q2 2026'!$BT$92+'Quarterly Data 2001-Q2 2026'!$BU$92+'Quarterly Data 2001-Q2 2026'!$BV$92)/5)</f>
        <v>1.9681980747955448E-3</v>
      </c>
      <c r="T133" s="74">
        <f>-T37/(('Quarterly Data 2001-Q2 2026'!$BV$92+'Quarterly Data 2001-Q2 2026'!$BW$92+'Quarterly Data 2001-Q2 2026'!$BX$92+'Quarterly Data 2001-Q2 2026'!$BY$92+'Quarterly Data 2001-Q2 2026'!$BZ$92)/5)</f>
        <v>1.8697211701452351E-3</v>
      </c>
      <c r="U133" s="74">
        <f>-U37/(('Quarterly Data 2001-Q2 2026'!$BZ$92+'Quarterly Data 2001-Q2 2026'!$CA$92+'Quarterly Data 2001-Q2 2026'!$CB$92+'Quarterly Data 2001-Q2 2026'!$CC$92+'Quarterly Data 2001-Q2 2026'!$CD$92)/5)</f>
        <v>1.6540962106150222E-3</v>
      </c>
      <c r="V133" s="74">
        <f>-(V37)/AVERAGE('Quarterly Data 2001-Q2 2026'!CD92:CH92)</f>
        <v>1.240504189066585E-3</v>
      </c>
      <c r="W133" s="74">
        <f>-(W37)/AVERAGE('Quarterly Data 2001-Q2 2026'!CH92:CL92)</f>
        <v>1.470559386379485E-3</v>
      </c>
      <c r="X133" s="74">
        <f>-(X37)/AVERAGE('Quarterly Data 2001-Q2 2026'!CL92:CP92)</f>
        <v>1.5890936710956181E-3</v>
      </c>
      <c r="Y133" s="74">
        <f>-(Y37)/AVERAGE('Quarterly Data 2001-Q2 2026'!CQ92:CT92)</f>
        <v>1.4081055461672236E-3</v>
      </c>
      <c r="Z133" s="74">
        <f>-(Z37)/AVERAGE('Quarterly Data 2001-Q2 2026'!CU92:CX92)</f>
        <v>1.3930759046073826E-3</v>
      </c>
      <c r="AA133" s="50">
        <f t="shared" ref="AA133:AA135" si="54">+((Z133/U133)^(1/5))-1</f>
        <v>-3.3764915812012131E-2</v>
      </c>
      <c r="AB133" s="379"/>
    </row>
    <row r="134" spans="1:28">
      <c r="A134" s="58" t="s">
        <v>173</v>
      </c>
      <c r="B134" s="78">
        <f>+B43/(('Quarterly Data 2001-Q2 2026'!$B$92+'Quarterly Data 2001-Q2 2026'!$C$92+'Quarterly Data 2001-Q2 2026'!$D$92+'Quarterly Data 2001-Q2 2026'!$E$92+'Quarterly Data 2001-Q2 2026'!$F$92)/5)</f>
        <v>1.2960560993716169E-3</v>
      </c>
      <c r="C134" s="77">
        <f>+C43/(('Quarterly Data 2001-Q2 2026'!$F$92+'Quarterly Data 2001-Q2 2026'!$G$92+'Quarterly Data 2001-Q2 2026'!$H$92+'Quarterly Data 2001-Q2 2026'!$I$92+'Quarterly Data 2001-Q2 2026'!$J$92)/5)</f>
        <v>3.6808572414662108E-3</v>
      </c>
      <c r="D134" s="77">
        <f>+D43/(('Quarterly Data 2001-Q2 2026'!$J$92+'Quarterly Data 2001-Q2 2026'!$K$92+'Quarterly Data 2001-Q2 2026'!$L$92+'Quarterly Data 2001-Q2 2026'!$M$92+'Quarterly Data 2001-Q2 2026'!$N$92)/5)</f>
        <v>6.9744548375174137E-3</v>
      </c>
      <c r="E134" s="77">
        <f>+E43/(('Quarterly Data 2001-Q2 2026'!$N$92+'Quarterly Data 2001-Q2 2026'!$O$92+'Quarterly Data 2001-Q2 2026'!$P$92+'Quarterly Data 2001-Q2 2026'!$Q$92+'Quarterly Data 2001-Q2 2026'!$R$92)/5)</f>
        <v>6.8356439176840795E-3</v>
      </c>
      <c r="F134" s="77">
        <f>+F43/(('Quarterly Data 2001-Q2 2026'!$R$92+'Quarterly Data 2001-Q2 2026'!$S$92+'Quarterly Data 2001-Q2 2026'!$T$92+'Quarterly Data 2001-Q2 2026'!$U$92+'Quarterly Data 2001-Q2 2026'!$V$92)/5)</f>
        <v>6.1222463035769583E-3</v>
      </c>
      <c r="G134" s="77">
        <f>+G43/(('Quarterly Data 2001-Q2 2026'!$V$92+'Quarterly Data 2001-Q2 2026'!$W$92+'Quarterly Data 2001-Q2 2026'!$X$92+'Quarterly Data 2001-Q2 2026'!$Y$92+'Quarterly Data 2001-Q2 2026'!$Z$92)/5)</f>
        <v>6.3458809165326951E-3</v>
      </c>
      <c r="H134" s="77">
        <f>H43/(('Quarterly Data 2001-Q2 2026'!$Z$92+'Quarterly Data 2001-Q2 2026'!$AA$92+'Quarterly Data 2001-Q2 2026'!$AB$92+'Quarterly Data 2001-Q2 2026'!$AC$92+'Quarterly Data 2001-Q2 2026'!$AD$92)/5)</f>
        <v>6.2248096196024939E-3</v>
      </c>
      <c r="I134" s="77">
        <f>I43/(('Quarterly Data 2001-Q2 2026'!$AD$92+'Quarterly Data 2001-Q2 2026'!$AE$92+'Quarterly Data 2001-Q2 2026'!$AF$92+'Quarterly Data 2001-Q2 2026'!$AG$92+'Quarterly Data 2001-Q2 2026'!$AH$92)/5)</f>
        <v>5.5037687969577507E-3</v>
      </c>
      <c r="J134" s="77">
        <f>J43/(('Quarterly Data 2001-Q2 2026'!$AH$92+'Quarterly Data 2001-Q2 2026'!$AI$92+'Quarterly Data 2001-Q2 2026'!$AJ$92+'Quarterly Data 2001-Q2 2026'!$AK$92+'Quarterly Data 2001-Q2 2026'!$AL$92)/5)</f>
        <v>5.6830257121621144E-3</v>
      </c>
      <c r="K134" s="77">
        <f>K43/(('Quarterly Data 2001-Q2 2026'!$AL$92+'Quarterly Data 2001-Q2 2026'!$AM$92+'Quarterly Data 2001-Q2 2026'!$AN$92+'Quarterly Data 2001-Q2 2026'!$AO$92+'Quarterly Data 2001-Q2 2026'!$AP$92)/5)</f>
        <v>4.3993139661034708E-3</v>
      </c>
      <c r="L134" s="77">
        <f>L43/(('Quarterly Data 2001-Q2 2026'!$AP$92+'Quarterly Data 2001-Q2 2026'!$AQ$92+'Quarterly Data 2001-Q2 2026'!$AR$92+'Quarterly Data 2001-Q2 2026'!$AS$92+'Quarterly Data 2001-Q2 2026'!$AT$92)/5)</f>
        <v>4.0938370729261559E-3</v>
      </c>
      <c r="M134" s="77">
        <f>M43/(('Quarterly Data 2001-Q2 2026'!$AT$92+'Quarterly Data 2001-Q2 2026'!$AU$92+'Quarterly Data 2001-Q2 2026'!$AV$92+'Quarterly Data 2001-Q2 2026'!$AW$92+'Quarterly Data 2001-Q2 2026'!$AX$92)/5)</f>
        <v>2.3967722281784381E-3</v>
      </c>
      <c r="N134" s="77">
        <f>N43/(('Quarterly Data 2001-Q2 2026'!$AX$92+'Quarterly Data 2001-Q2 2026'!$AY$92+'Quarterly Data 2001-Q2 2026'!$AZ$92+'Quarterly Data 2001-Q2 2026'!$BA$92+'Quarterly Data 2001-Q2 2026'!$BB$92)/5)</f>
        <v>2.2235447366447309E-3</v>
      </c>
      <c r="O134" s="77">
        <f>O43/(('Quarterly Data 2001-Q2 2026'!$BB$92+'Quarterly Data 2001-Q2 2026'!$BC$92+'Quarterly Data 2001-Q2 2026'!$BD$92+'Quarterly Data 2001-Q2 2026'!$BE$92+'Quarterly Data 2001-Q2 2026'!$BF$92)/5)</f>
        <v>2.2335881090354117E-3</v>
      </c>
      <c r="P134" s="77">
        <f>P43/(('Quarterly Data 2001-Q2 2026'!$BF$92+'Quarterly Data 2001-Q2 2026'!$BG$92+'Quarterly Data 2001-Q2 2026'!$BH$92+'Quarterly Data 2001-Q2 2026'!$BI$92+'Quarterly Data 2001-Q2 2026'!$BJ$92)/5)</f>
        <v>2.7840881126626536E-3</v>
      </c>
      <c r="Q134" s="77">
        <f>(Q43)/(('Quarterly Data 2001-Q2 2026'!$BJ$92+'Quarterly Data 2001-Q2 2026'!$BK$92+'Quarterly Data 2001-Q2 2026'!$BL$92+'Quarterly Data 2001-Q2 2026'!$BM$92+'Quarterly Data 2001-Q2 2026'!$BN$92)/5)</f>
        <v>2.1739481277946479E-3</v>
      </c>
      <c r="R134" s="77">
        <f>(R43)/(('Quarterly Data 2001-Q2 2026'!$BN$92+'Quarterly Data 2001-Q2 2026'!$BO$92+'Quarterly Data 2001-Q2 2026'!$BP$92+'Quarterly Data 2001-Q2 2026'!$BQ$92+'Quarterly Data 2001-Q2 2026'!$BR$92)/5)</f>
        <v>1.6600702906246015E-3</v>
      </c>
      <c r="S134" s="77">
        <f>(S43+35)/(('Quarterly Data 2001-Q2 2026'!$BR$92+'Quarterly Data 2001-Q2 2026'!$BS$92+'Quarterly Data 2001-Q2 2026'!$BT$92+'Quarterly Data 2001-Q2 2026'!$BU$92+'Quarterly Data 2001-Q2 2026'!$BV$92)/5)</f>
        <v>1.4998479839920787E-3</v>
      </c>
      <c r="T134" s="77">
        <f>T43/(('Quarterly Data 2001-Q2 2026'!$BV$92+'Quarterly Data 2001-Q2 2026'!$BW$92+'Quarterly Data 2001-Q2 2026'!$BX$92+'Quarterly Data 2001-Q2 2026'!$BY$92+'Quarterly Data 2001-Q2 2026'!$BZ$92)/5)</f>
        <v>1.4609336019629042E-3</v>
      </c>
      <c r="U134" s="77">
        <f>U43/(('Quarterly Data 2001-Q2 2026'!$BZ$92+'Quarterly Data 2001-Q2 2026'!$CA$92+'Quarterly Data 2001-Q2 2026'!$CB$92+'Quarterly Data 2001-Q2 2026'!$CC$92+'Quarterly Data 2001-Q2 2026'!$CD$92)/5)</f>
        <v>3.4194682738488452E-3</v>
      </c>
      <c r="V134" s="77">
        <f>(V43)/AVERAGE('Quarterly Data 2001-Q2 2026'!CD92:CH92)</f>
        <v>3.4990731955211697E-3</v>
      </c>
      <c r="W134" s="77">
        <f>(W43)/AVERAGE('Quarterly Data 2001-Q2 2026'!CH92:CL92)</f>
        <v>2.7662782804260778E-3</v>
      </c>
      <c r="X134" s="77">
        <f>(X43)/AVERAGE('Quarterly Data 2001-Q2 2026'!CL92:CP92)</f>
        <v>3.1716478209063486E-3</v>
      </c>
      <c r="Y134" s="77">
        <f>(Y43)/AVERAGE('Quarterly Data 2001-Q2 2026'!CQ92:CT92)</f>
        <v>2.8838235426315367E-3</v>
      </c>
      <c r="Z134" s="77">
        <f>(Z43)/AVERAGE('Quarterly Data 2001-Q2 2026'!CU92:CX92)</f>
        <v>3.0345350889813246E-3</v>
      </c>
      <c r="AA134" s="50">
        <f t="shared" si="54"/>
        <v>-2.3602369058312811E-2</v>
      </c>
    </row>
    <row r="135" spans="1:28" ht="14.4">
      <c r="A135" s="23" t="s">
        <v>238</v>
      </c>
      <c r="B135" s="76">
        <f>B17/(('Quarterly Data 2001-Q2 2026'!B88+B88)/2)</f>
        <v>3.1372549019607846E-3</v>
      </c>
      <c r="C135" s="75">
        <f t="shared" ref="C135:S135" si="55">C17/((B88+C88)/2)</f>
        <v>6.0606060606060606E-3</v>
      </c>
      <c r="D135" s="75">
        <f t="shared" si="55"/>
        <v>4.3181818181818182E-3</v>
      </c>
      <c r="E135" s="75">
        <f t="shared" si="55"/>
        <v>9.1478696741854638E-3</v>
      </c>
      <c r="F135" s="75">
        <f t="shared" si="55"/>
        <v>1.3311884174542528E-2</v>
      </c>
      <c r="G135" s="75">
        <f t="shared" si="55"/>
        <v>8.5714285714285719E-3</v>
      </c>
      <c r="H135" s="75">
        <f t="shared" si="55"/>
        <v>8.8535688954800434E-3</v>
      </c>
      <c r="I135" s="75">
        <f t="shared" si="55"/>
        <v>5.4404377703712705E-3</v>
      </c>
      <c r="J135" s="75">
        <f t="shared" si="55"/>
        <v>4.9879195020265396E-3</v>
      </c>
      <c r="K135" s="75">
        <f t="shared" si="55"/>
        <v>5.2508751458576431E-3</v>
      </c>
      <c r="L135" s="75">
        <f t="shared" si="55"/>
        <v>4.2795051822133072E-3</v>
      </c>
      <c r="M135" s="75">
        <f t="shared" si="55"/>
        <v>3.7555379514714079E-3</v>
      </c>
      <c r="N135" s="75">
        <f t="shared" si="55"/>
        <v>3.5029262249562133E-3</v>
      </c>
      <c r="O135" s="75">
        <f t="shared" si="55"/>
        <v>3.3366102739424532E-3</v>
      </c>
      <c r="P135" s="75">
        <f t="shared" si="55"/>
        <v>3.5834502229477793E-3</v>
      </c>
      <c r="Q135" s="75">
        <f t="shared" si="55"/>
        <v>3.1076073650150729E-3</v>
      </c>
      <c r="R135" s="75">
        <f t="shared" si="55"/>
        <v>3.444243303442849E-3</v>
      </c>
      <c r="S135" s="75">
        <f t="shared" si="55"/>
        <v>3.7298106267158347E-3</v>
      </c>
      <c r="T135" s="75">
        <v>3.3500000000000001E-3</v>
      </c>
      <c r="U135" s="75">
        <v>3.475778010295652E-3</v>
      </c>
      <c r="V135" s="75">
        <v>3.4961906059729955E-3</v>
      </c>
      <c r="W135" s="75">
        <v>3.0275353675309202E-3</v>
      </c>
      <c r="X135" s="75">
        <v>2.7514798377711444E-3</v>
      </c>
      <c r="Y135" s="75">
        <v>2.6011971337508858E-3</v>
      </c>
      <c r="Z135" s="286">
        <v>2.4885220526315792E-3</v>
      </c>
      <c r="AA135" s="50">
        <f t="shared" si="54"/>
        <v>-6.4641940948930166E-2</v>
      </c>
    </row>
    <row r="136" spans="1:28">
      <c r="A136" s="6"/>
      <c r="B136" s="80"/>
      <c r="C136" s="79"/>
      <c r="D136" s="79"/>
      <c r="E136" s="79"/>
      <c r="F136" s="79"/>
      <c r="G136" s="79"/>
      <c r="H136" s="79"/>
      <c r="I136" s="79"/>
      <c r="J136" s="79"/>
      <c r="K136" s="79"/>
      <c r="L136" s="79"/>
      <c r="M136" s="79"/>
      <c r="N136" s="79"/>
      <c r="O136" s="79"/>
      <c r="P136" s="81"/>
      <c r="Q136" s="82"/>
      <c r="R136" s="82"/>
      <c r="S136" s="82"/>
      <c r="T136" s="82"/>
      <c r="U136" s="82"/>
      <c r="V136" s="82"/>
      <c r="W136" s="82"/>
      <c r="X136" s="82"/>
      <c r="Y136" s="82"/>
      <c r="Z136" s="82"/>
      <c r="AA136" s="17"/>
    </row>
    <row r="137" spans="1:28">
      <c r="A137" s="134" t="s">
        <v>124</v>
      </c>
      <c r="B137" s="41"/>
      <c r="C137" s="14"/>
      <c r="D137" s="14"/>
      <c r="E137" s="14"/>
      <c r="F137" s="14"/>
      <c r="G137" s="14"/>
      <c r="H137" s="14"/>
      <c r="I137" s="14"/>
      <c r="J137" s="14"/>
      <c r="K137" s="14"/>
      <c r="L137" s="14"/>
      <c r="M137" s="14"/>
      <c r="N137" s="14"/>
      <c r="O137" s="14"/>
      <c r="P137" s="56"/>
      <c r="Q137" s="62"/>
      <c r="R137" s="62"/>
      <c r="S137" s="62"/>
      <c r="T137" s="62"/>
      <c r="U137" s="62"/>
      <c r="V137" s="62"/>
      <c r="W137" s="62"/>
      <c r="X137" s="62"/>
      <c r="Y137" s="62"/>
      <c r="Z137" s="62"/>
      <c r="AA137" s="17"/>
    </row>
    <row r="138" spans="1:28" s="195" customFormat="1">
      <c r="A138" s="317" t="s">
        <v>117</v>
      </c>
      <c r="B138" s="26">
        <f>'Quarterly Data 2001-Q2 2026'!F138</f>
        <v>65</v>
      </c>
      <c r="C138" s="24">
        <f>'Quarterly Data 2001-Q2 2026'!J138</f>
        <v>53</v>
      </c>
      <c r="D138" s="24">
        <f>'Quarterly Data 2001-Q2 2026'!N138</f>
        <v>61</v>
      </c>
      <c r="E138" s="24">
        <f>'Quarterly Data 2001-Q2 2026'!R138</f>
        <v>73</v>
      </c>
      <c r="F138" s="24">
        <f>'Quarterly Data 2001-Q2 2026'!V138</f>
        <v>94</v>
      </c>
      <c r="G138" s="24">
        <f>'Quarterly Data 2001-Q2 2026'!Z138</f>
        <v>157</v>
      </c>
      <c r="H138" s="24">
        <f>'Quarterly Data 2001-Q2 2026'!AD138</f>
        <v>210</v>
      </c>
      <c r="I138" s="24">
        <f>'Quarterly Data 2001-Q2 2026'!AH138</f>
        <v>192</v>
      </c>
      <c r="J138" s="24">
        <f>'Quarterly Data 2001-Q2 2026'!AL138</f>
        <v>194</v>
      </c>
      <c r="K138" s="24">
        <f>'Quarterly Data 2001-Q2 2026'!AP138</f>
        <v>244</v>
      </c>
      <c r="L138" s="24">
        <f>'Quarterly Data 2001-Q2 2026'!AT138</f>
        <v>260</v>
      </c>
      <c r="M138" s="24">
        <f>+'Quarterly Data 2001-Q2 2026'!AX138</f>
        <v>262</v>
      </c>
      <c r="N138" s="24">
        <f>+'Quarterly Data 2001-Q2 2026'!BB138</f>
        <v>264</v>
      </c>
      <c r="O138" s="24">
        <f>+'Quarterly Data 2001-Q2 2026'!BF138</f>
        <v>296</v>
      </c>
      <c r="P138" s="24">
        <f>+'Quarterly Data 2001-Q2 2026'!BJ138</f>
        <v>334</v>
      </c>
      <c r="Q138" s="24">
        <f>+'Quarterly Data 2001-Q2 2026'!BN138</f>
        <v>365</v>
      </c>
      <c r="R138" s="24">
        <f>+'Quarterly Data 2001-Q2 2026'!BR138</f>
        <v>390</v>
      </c>
      <c r="S138" s="24">
        <f>+'Quarterly Data 2001-Q2 2026'!BV138</f>
        <v>422</v>
      </c>
      <c r="T138" s="24">
        <f>+'Quarterly Data 2001-Q2 2026'!BZ138</f>
        <v>445</v>
      </c>
      <c r="U138" s="24">
        <f>+'Quarterly Data 2001-Q2 2026'!CD138</f>
        <v>510</v>
      </c>
      <c r="V138" s="24">
        <f>+'Quarterly Data 2001-Q2 2026'!CH138</f>
        <v>603</v>
      </c>
      <c r="W138" s="24">
        <f>+'Quarterly Data 2001-Q2 2026'!CL138</f>
        <v>635</v>
      </c>
      <c r="X138" s="24">
        <f>+'Quarterly Data 2001-Q2 2026'!CP138</f>
        <v>661</v>
      </c>
      <c r="Y138" s="24">
        <f>+'Quarterly Data 2001-Q2 2026'!CT138</f>
        <v>679</v>
      </c>
      <c r="Z138" s="24">
        <f>+'Quarterly Data 2001-Q2 2026'!CX138</f>
        <v>722</v>
      </c>
      <c r="AA138" s="50">
        <f>+((Z138/U138)^(1/5))-1</f>
        <v>7.1996591030713208E-2</v>
      </c>
    </row>
    <row r="139" spans="1:28">
      <c r="A139" s="23" t="s">
        <v>118</v>
      </c>
      <c r="B139" s="26">
        <v>64</v>
      </c>
      <c r="C139" s="24">
        <v>62</v>
      </c>
      <c r="D139" s="24">
        <v>56</v>
      </c>
      <c r="E139" s="24">
        <v>74</v>
      </c>
      <c r="F139" s="24">
        <v>93</v>
      </c>
      <c r="G139" s="24">
        <v>129</v>
      </c>
      <c r="H139" s="24">
        <v>178</v>
      </c>
      <c r="I139" s="24">
        <v>196</v>
      </c>
      <c r="J139" s="24">
        <v>185</v>
      </c>
      <c r="K139" s="24">
        <f>AVERAGE('Quarterly Data 2001-Q2 2026'!AL138:AP138)</f>
        <v>224.8</v>
      </c>
      <c r="L139" s="24">
        <f>AVERAGE('Quarterly Data 2001-Q2 2026'!AP138:AT138)</f>
        <v>255.6</v>
      </c>
      <c r="M139" s="24">
        <f>+('Quarterly Data 2001-Q2 2026'!AT138+'Quarterly Data 2001-Q2 2026'!AU138+'Quarterly Data 2001-Q2 2026'!AV138+'Quarterly Data 2001-Q2 2026'!AW138+271)/5</f>
        <v>269.2</v>
      </c>
      <c r="N139" s="24">
        <f>+('Quarterly Data 2001-Q2 2026'!AX138+'Quarterly Data 2001-Q2 2026'!AY138+'Quarterly Data 2001-Q2 2026'!AZ138+'Quarterly Data 2001-Q2 2026'!BA138+'Quarterly Data 2001-Q2 2026'!BB138)/5</f>
        <v>266.60000000000002</v>
      </c>
      <c r="O139" s="24">
        <f>+('Quarterly Data 2001-Q2 2026'!BB138+'Quarterly Data 2001-Q2 2026'!BC138+'Quarterly Data 2001-Q2 2026'!BD138+'Quarterly Data 2001-Q2 2026'!BE138+'Quarterly Data 2001-Q2 2026'!BF138)/5</f>
        <v>282.60000000000002</v>
      </c>
      <c r="P139" s="24">
        <f>+('Quarterly Data 2001-Q2 2026'!BF138+'Quarterly Data 2001-Q2 2026'!BG138+'Quarterly Data 2001-Q2 2026'!BH138+'Quarterly Data 2001-Q2 2026'!BI138+'Quarterly Data 2001-Q2 2026'!BJ138)/5</f>
        <v>322.8</v>
      </c>
      <c r="Q139" s="24">
        <f>+('Quarterly Data 2001-Q2 2026'!BJ138+'Quarterly Data 2001-Q2 2026'!BK138+'Quarterly Data 2001-Q2 2026'!BL138+'Quarterly Data 2001-Q2 2026'!BM138+'Quarterly Data 2001-Q2 2026'!BN138)/5</f>
        <v>343.2</v>
      </c>
      <c r="R139" s="24">
        <f>+('Quarterly Data 2001-Q2 2026'!BN138+'Quarterly Data 2001-Q2 2026'!BO138+'Quarterly Data 2001-Q2 2026'!BP138+'Quarterly Data 2001-Q2 2026'!BQ138+'Quarterly Data 2001-Q2 2026'!BR138)/5</f>
        <v>382.6</v>
      </c>
      <c r="S139" s="24">
        <f>+('Quarterly Data 2001-Q2 2026'!BR138+'Quarterly Data 2001-Q2 2026'!BS138+'Quarterly Data 2001-Q2 2026'!BT138+'Quarterly Data 2001-Q2 2026'!BU138+'Quarterly Data 2001-Q2 2026'!BV138)/5</f>
        <v>406</v>
      </c>
      <c r="T139" s="24">
        <f>+('Quarterly Data 2001-Q2 2026'!BV138+'Quarterly Data 2001-Q2 2026'!BW138+'Quarterly Data 2001-Q2 2026'!BX138+'Quarterly Data 2001-Q2 2026'!BY138+'Quarterly Data 2001-Q2 2026'!BZ138)/5</f>
        <v>429.2</v>
      </c>
      <c r="U139" s="24">
        <f>+('Quarterly Data 2001-Q2 2026'!BZ138+'Quarterly Data 2001-Q2 2026'!CA138+'Quarterly Data 2001-Q2 2026'!CB138+'Quarterly Data 2001-Q2 2026'!CC138+'Quarterly Data 2001-Q2 2026'!CD138)/5</f>
        <v>477.8</v>
      </c>
      <c r="V139" s="24">
        <f>+AVERAGE('Quarterly Data 2001-Q2 2026'!CD138:CH138)</f>
        <v>560.20000000000005</v>
      </c>
      <c r="W139" s="24">
        <f>+AVERAGE('Quarterly Data 2001-Q2 2026'!CH138:CL138)</f>
        <v>622</v>
      </c>
      <c r="X139" s="24">
        <f>+AVERAGE('Quarterly Data 2001-Q2 2026'!CL138:CP138)</f>
        <v>654</v>
      </c>
      <c r="Y139" s="24">
        <f>+AVERAGE('Quarterly Data 2001-Q2 2026'!CP138:CT138)</f>
        <v>674</v>
      </c>
      <c r="Z139" s="24">
        <f>+AVERAGE('Quarterly Data 2001-Q2 2026'!CT138:CX138)</f>
        <v>697</v>
      </c>
      <c r="AA139" s="50">
        <f t="shared" ref="AA139:AA142" si="56">+((Z139/U139)^(1/5))-1</f>
        <v>7.8443324509543055E-2</v>
      </c>
      <c r="AB139" s="301"/>
    </row>
    <row r="140" spans="1:28">
      <c r="A140" s="23" t="s">
        <v>85</v>
      </c>
      <c r="B140" s="55">
        <f t="shared" ref="B140:Z140" si="57">+B31/B139</f>
        <v>1.4828125000000001</v>
      </c>
      <c r="C140" s="54">
        <f t="shared" si="57"/>
        <v>1.97741935483871</v>
      </c>
      <c r="D140" s="54">
        <f t="shared" si="57"/>
        <v>2.6703928571428572</v>
      </c>
      <c r="E140" s="54">
        <f t="shared" si="57"/>
        <v>2.8353513513513509</v>
      </c>
      <c r="F140" s="54">
        <f t="shared" si="57"/>
        <v>3.0521935483870966</v>
      </c>
      <c r="G140" s="54">
        <f t="shared" si="57"/>
        <v>3.5104108527131781</v>
      </c>
      <c r="H140" s="54">
        <f t="shared" si="57"/>
        <v>3.1150202528089888</v>
      </c>
      <c r="I140" s="54">
        <f t="shared" si="57"/>
        <v>2.582179270408163</v>
      </c>
      <c r="J140" s="54">
        <f t="shared" si="57"/>
        <v>2.7507191836756757</v>
      </c>
      <c r="K140" s="54">
        <f t="shared" si="57"/>
        <v>2.7302332161032026</v>
      </c>
      <c r="L140" s="54">
        <f t="shared" si="57"/>
        <v>2.6689679928794989</v>
      </c>
      <c r="M140" s="54">
        <f t="shared" si="57"/>
        <v>2.0454905830237742</v>
      </c>
      <c r="N140" s="54">
        <f t="shared" si="57"/>
        <v>2.1727440622655663</v>
      </c>
      <c r="O140" s="54">
        <f t="shared" si="57"/>
        <v>2.3993370336164186</v>
      </c>
      <c r="P140" s="54">
        <f t="shared" si="57"/>
        <v>2.7779151177199504</v>
      </c>
      <c r="Q140" s="54">
        <f t="shared" si="57"/>
        <v>2.6474441706002345</v>
      </c>
      <c r="R140" s="54">
        <f t="shared" si="57"/>
        <v>2.5495951482749617</v>
      </c>
      <c r="S140" s="54">
        <f t="shared" si="57"/>
        <v>2.5837360223645325</v>
      </c>
      <c r="T140" s="54">
        <f t="shared" si="57"/>
        <v>2.7806372996971067</v>
      </c>
      <c r="U140" s="54">
        <f t="shared" si="57"/>
        <v>4.9158226648541099</v>
      </c>
      <c r="V140" s="54">
        <f t="shared" si="57"/>
        <v>5.8933648208485563</v>
      </c>
      <c r="W140" s="54">
        <f t="shared" si="57"/>
        <v>4.7793718236816876</v>
      </c>
      <c r="X140" s="54">
        <f t="shared" si="57"/>
        <v>5.2557559287024223</v>
      </c>
      <c r="Y140" s="54">
        <f t="shared" si="57"/>
        <v>5.7862559942767158</v>
      </c>
      <c r="Z140" s="54">
        <f t="shared" si="57"/>
        <v>6.4484706156384544</v>
      </c>
      <c r="AA140" s="50">
        <f t="shared" si="56"/>
        <v>5.577677345868115E-2</v>
      </c>
    </row>
    <row r="141" spans="1:28">
      <c r="A141" s="23" t="s">
        <v>86</v>
      </c>
      <c r="B141" s="54">
        <f t="shared" ref="B141:R141" si="58">B37/B139</f>
        <v>-1.3360515624999998</v>
      </c>
      <c r="C141" s="54">
        <f t="shared" si="58"/>
        <v>-1.5423225806451613</v>
      </c>
      <c r="D141" s="54">
        <f t="shared" si="58"/>
        <v>-1.6190535714285714</v>
      </c>
      <c r="E141" s="54">
        <f t="shared" si="58"/>
        <v>-1.4686216216216217</v>
      </c>
      <c r="F141" s="54">
        <f t="shared" si="58"/>
        <v>-1.4756344086021502</v>
      </c>
      <c r="G141" s="54">
        <f t="shared" si="58"/>
        <v>-1.619968992248062</v>
      </c>
      <c r="H141" s="54">
        <f t="shared" si="58"/>
        <v>-1.3855142923651687</v>
      </c>
      <c r="I141" s="54">
        <f t="shared" si="58"/>
        <v>-1.360257783283163</v>
      </c>
      <c r="J141" s="54">
        <f t="shared" si="58"/>
        <v>-1.2372028617207187</v>
      </c>
      <c r="K141" s="54">
        <f t="shared" si="58"/>
        <v>-1.2569092312237855</v>
      </c>
      <c r="L141" s="54">
        <f t="shared" si="58"/>
        <v>-1.3165727969483567</v>
      </c>
      <c r="M141" s="54">
        <f t="shared" si="58"/>
        <v>-1.2989670129633581</v>
      </c>
      <c r="N141" s="54">
        <f t="shared" si="58"/>
        <v>-1.3238559639909979</v>
      </c>
      <c r="O141" s="54">
        <f t="shared" si="58"/>
        <v>-1.3543524416135879</v>
      </c>
      <c r="P141" s="54">
        <f t="shared" si="58"/>
        <v>-1.2732342007434945</v>
      </c>
      <c r="Q141" s="54">
        <f t="shared" si="58"/>
        <v>-1.2913752913752914</v>
      </c>
      <c r="R141" s="54">
        <f t="shared" si="58"/>
        <v>-1.397804495556717</v>
      </c>
      <c r="S141" s="54">
        <f>(S37+35)/S139</f>
        <v>-1.4637936745007263</v>
      </c>
      <c r="T141" s="54">
        <f t="shared" ref="T141:Z141" si="59">T37/T139</f>
        <v>-1.5506106600802574</v>
      </c>
      <c r="U141" s="54">
        <f t="shared" si="59"/>
        <v>-1.5960503310572487</v>
      </c>
      <c r="V141" s="54">
        <f t="shared" si="59"/>
        <v>-1.5423754109651682</v>
      </c>
      <c r="W141" s="54">
        <f t="shared" si="59"/>
        <v>-1.6582640008157707</v>
      </c>
      <c r="X141" s="54">
        <f t="shared" si="59"/>
        <v>-1.7560702780637658</v>
      </c>
      <c r="Y141" s="54">
        <f t="shared" si="59"/>
        <v>-1.8985894681750739</v>
      </c>
      <c r="Z141" s="54">
        <f t="shared" si="59"/>
        <v>-2.0272754417360113</v>
      </c>
      <c r="AA141" s="50">
        <f t="shared" si="56"/>
        <v>4.8994558492018614E-2</v>
      </c>
    </row>
    <row r="142" spans="1:28" s="195" customFormat="1">
      <c r="A142" s="317" t="s">
        <v>87</v>
      </c>
      <c r="B142" s="55">
        <f t="shared" ref="B142:R142" si="60">+B43/B139</f>
        <v>0.1467609375000003</v>
      </c>
      <c r="C142" s="54">
        <f t="shared" si="60"/>
        <v>0.43348387096774238</v>
      </c>
      <c r="D142" s="54">
        <f t="shared" si="60"/>
        <v>1.0513392857142858</v>
      </c>
      <c r="E142" s="54">
        <f t="shared" si="60"/>
        <v>1.3667297297297294</v>
      </c>
      <c r="F142" s="54">
        <f t="shared" si="60"/>
        <v>1.5776344086021505</v>
      </c>
      <c r="G142" s="54">
        <f t="shared" si="60"/>
        <v>1.8904418604651161</v>
      </c>
      <c r="H142" s="54">
        <f t="shared" si="60"/>
        <v>1.72135989302809</v>
      </c>
      <c r="I142" s="54">
        <f t="shared" si="60"/>
        <v>1.2219214871249999</v>
      </c>
      <c r="J142" s="54">
        <f t="shared" si="60"/>
        <v>1.513516321954957</v>
      </c>
      <c r="K142" s="54">
        <f t="shared" si="60"/>
        <v>1.4733239848794173</v>
      </c>
      <c r="L142" s="54">
        <f t="shared" si="60"/>
        <v>1.3289210175273862</v>
      </c>
      <c r="M142" s="54">
        <f t="shared" si="60"/>
        <v>0.74280885980781575</v>
      </c>
      <c r="N142" s="54">
        <f t="shared" si="60"/>
        <v>0.84513716054013466</v>
      </c>
      <c r="O142" s="54">
        <f t="shared" si="60"/>
        <v>1.0464000201698513</v>
      </c>
      <c r="P142" s="54">
        <f t="shared" si="60"/>
        <v>1.5040128190830235</v>
      </c>
      <c r="Q142" s="54">
        <f t="shared" si="60"/>
        <v>1.3545974485722627</v>
      </c>
      <c r="R142" s="54">
        <f t="shared" si="60"/>
        <v>1.1528107468112925</v>
      </c>
      <c r="S142" s="54">
        <f>(S43+35)/S139</f>
        <v>1.1154710594401609</v>
      </c>
      <c r="T142" s="54">
        <f t="shared" ref="T142:Z142" si="61">T43/T139</f>
        <v>1.2115920026177813</v>
      </c>
      <c r="U142" s="54">
        <f t="shared" si="61"/>
        <v>3.2994715999542494</v>
      </c>
      <c r="V142" s="54">
        <f t="shared" si="61"/>
        <v>4.3505572214149835</v>
      </c>
      <c r="W142" s="54">
        <f t="shared" si="61"/>
        <v>3.1193705818048234</v>
      </c>
      <c r="X142" s="54">
        <f t="shared" si="61"/>
        <v>3.5049138839872804</v>
      </c>
      <c r="Y142" s="54">
        <f t="shared" si="61"/>
        <v>3.8883427602559446</v>
      </c>
      <c r="Z142" s="54">
        <f t="shared" si="61"/>
        <v>4.4160109600860862</v>
      </c>
      <c r="AA142" s="50">
        <f t="shared" si="56"/>
        <v>6.002754251371778E-2</v>
      </c>
    </row>
    <row r="143" spans="1:28">
      <c r="A143" s="6"/>
      <c r="B143" s="91"/>
      <c r="C143" s="90"/>
      <c r="D143" s="90"/>
      <c r="E143" s="90"/>
      <c r="F143" s="90"/>
      <c r="G143" s="90"/>
      <c r="H143" s="90"/>
      <c r="I143" s="90"/>
      <c r="J143" s="90"/>
      <c r="K143" s="90"/>
      <c r="L143" s="90"/>
      <c r="M143" s="90"/>
      <c r="N143" s="90"/>
      <c r="O143" s="90"/>
      <c r="P143" s="92"/>
      <c r="Q143" s="93"/>
      <c r="R143" s="93"/>
      <c r="S143" s="93"/>
      <c r="T143" s="93"/>
      <c r="U143" s="93"/>
      <c r="V143" s="93"/>
      <c r="W143" s="93"/>
      <c r="X143" s="93"/>
      <c r="Y143" s="93"/>
      <c r="Z143" s="93"/>
      <c r="AA143" s="356"/>
    </row>
    <row r="144" spans="1:28">
      <c r="A144" s="134" t="s">
        <v>125</v>
      </c>
      <c r="B144" s="41"/>
      <c r="C144" s="14"/>
      <c r="D144" s="14"/>
      <c r="E144" s="14"/>
      <c r="F144" s="14"/>
      <c r="G144" s="14"/>
      <c r="H144" s="14"/>
      <c r="I144" s="14"/>
      <c r="J144" s="14"/>
      <c r="K144" s="14"/>
      <c r="L144" s="14"/>
      <c r="M144" s="14"/>
      <c r="N144" s="14"/>
      <c r="O144" s="14"/>
      <c r="P144" s="56"/>
      <c r="Q144" s="62"/>
      <c r="R144" s="62"/>
      <c r="S144" s="62"/>
      <c r="T144" s="62"/>
      <c r="U144" s="62"/>
      <c r="V144" s="62"/>
      <c r="W144" s="62"/>
      <c r="X144" s="62"/>
      <c r="Y144" s="62"/>
      <c r="Z144" s="62"/>
      <c r="AA144" s="17"/>
    </row>
    <row r="145" spans="1:30" s="316" customFormat="1" ht="14.4">
      <c r="A145" s="315" t="s">
        <v>208</v>
      </c>
      <c r="B145" s="55">
        <f>'Quarterly Data 2001-Q2 2026'!F145</f>
        <v>3</v>
      </c>
      <c r="C145" s="54">
        <f>'Quarterly Data 2001-Q2 2026'!J145</f>
        <v>2.7</v>
      </c>
      <c r="D145" s="54">
        <f>'Quarterly Data 2001-Q2 2026'!N145</f>
        <v>5.66</v>
      </c>
      <c r="E145" s="54">
        <f>'Quarterly Data 2001-Q2 2026'!R145</f>
        <v>8.5</v>
      </c>
      <c r="F145" s="54">
        <f>'Quarterly Data 2001-Q2 2026'!V145</f>
        <v>19.8</v>
      </c>
      <c r="G145" s="54">
        <f>'Quarterly Data 2001-Q2 2026'!Z145</f>
        <v>24.65</v>
      </c>
      <c r="H145" s="54">
        <f>'Quarterly Data 2001-Q2 2026'!AD145</f>
        <v>27.1</v>
      </c>
      <c r="I145" s="54">
        <f>'Quarterly Data 2001-Q2 2026'!AH145</f>
        <v>14.2</v>
      </c>
      <c r="J145" s="54">
        <f>'Quarterly Data 2001-Q2 2026'!AL145</f>
        <v>33.700000000000003</v>
      </c>
      <c r="K145" s="54">
        <f>'Quarterly Data 2001-Q2 2026'!AP145</f>
        <v>46.8</v>
      </c>
      <c r="L145" s="54">
        <f>'Quarterly Data 2001-Q2 2026'!AT145</f>
        <v>32.9</v>
      </c>
      <c r="M145" s="54">
        <f>+'Quarterly Data 2001-Q2 2026'!AX145</f>
        <v>26.3</v>
      </c>
      <c r="N145" s="54">
        <f>+'Quarterly Data 2001-Q2 2026'!BB145</f>
        <v>41.8</v>
      </c>
      <c r="O145" s="54">
        <f>+'Quarterly Data 2001-Q2 2026'!BF145</f>
        <v>51.6</v>
      </c>
      <c r="P145" s="54">
        <f>+'Quarterly Data 2001-Q2 2026'!BJ145</f>
        <v>73.5</v>
      </c>
      <c r="Q145" s="54">
        <f>+'Quarterly Data 2001-Q2 2026'!BN145</f>
        <v>73.8</v>
      </c>
      <c r="R145" s="54">
        <f>+'Quarterly Data 2001-Q2 2026'!BR145</f>
        <v>68.820000000000007</v>
      </c>
      <c r="S145" s="54">
        <f>+'Quarterly Data 2001-Q2 2026'!BV145</f>
        <v>84.72</v>
      </c>
      <c r="T145" s="54">
        <f>+'Quarterly Data 2001-Q2 2026'!BZ145</f>
        <v>97.8</v>
      </c>
      <c r="U145" s="54">
        <f>+'Quarterly Data 2001-Q2 2026'!CD145</f>
        <v>233</v>
      </c>
      <c r="V145" s="54">
        <f>+'Quarterly Data 2001-Q2 2026'!CH145</f>
        <v>332.2</v>
      </c>
      <c r="W145" s="54">
        <f>+'Quarterly Data 2001-Q2 2026'!CL145</f>
        <v>223.6</v>
      </c>
      <c r="X145" s="54">
        <f>+'Quarterly Data 2001-Q2 2026'!CP145</f>
        <v>233.5</v>
      </c>
      <c r="Y145" s="54">
        <f>+'Quarterly Data 2001-Q2 2026'!CT145</f>
        <v>272.89999999999998</v>
      </c>
      <c r="Z145" s="54">
        <f>+'Quarterly Data 2001-Q2 2026'!CX145</f>
        <v>353.1</v>
      </c>
      <c r="AA145" s="50">
        <f>+((Z145/U145)^(1/5))-1</f>
        <v>8.6696727719824063E-2</v>
      </c>
    </row>
    <row r="146" spans="1:30">
      <c r="A146" s="23" t="s">
        <v>88</v>
      </c>
      <c r="B146" s="26">
        <f t="shared" ref="B146:W146" si="62">+B145*B152/1000000</f>
        <v>399.34311000000002</v>
      </c>
      <c r="C146" s="24">
        <f t="shared" si="62"/>
        <v>359.40879899999999</v>
      </c>
      <c r="D146" s="24">
        <f t="shared" si="62"/>
        <v>753.42733420000002</v>
      </c>
      <c r="E146" s="24">
        <f t="shared" si="62"/>
        <v>1131.472145</v>
      </c>
      <c r="F146" s="24">
        <f t="shared" si="62"/>
        <v>2719.1017259999999</v>
      </c>
      <c r="G146" s="24">
        <f t="shared" si="62"/>
        <v>3385.1443205</v>
      </c>
      <c r="H146" s="24">
        <f t="shared" si="62"/>
        <v>3680.18</v>
      </c>
      <c r="I146" s="24">
        <f t="shared" si="62"/>
        <v>1958.0103099999999</v>
      </c>
      <c r="J146" s="24">
        <f t="shared" si="62"/>
        <v>4646.8272850000003</v>
      </c>
      <c r="K146" s="24">
        <f t="shared" si="62"/>
        <v>6542.0479800000003</v>
      </c>
      <c r="L146" s="24">
        <f t="shared" si="62"/>
        <v>4649.1893104999999</v>
      </c>
      <c r="M146" s="24">
        <f t="shared" si="62"/>
        <v>3796.8977304999999</v>
      </c>
      <c r="N146" s="24">
        <f t="shared" si="62"/>
        <v>6034.6131230000001</v>
      </c>
      <c r="O146" s="24">
        <f t="shared" si="62"/>
        <v>7449.4267259999997</v>
      </c>
      <c r="P146" s="24">
        <f t="shared" si="62"/>
        <v>10783.95234</v>
      </c>
      <c r="Q146" s="24">
        <f t="shared" si="62"/>
        <v>11010.562217999999</v>
      </c>
      <c r="R146" s="24">
        <f t="shared" si="62"/>
        <v>10321.699990200001</v>
      </c>
      <c r="S146" s="24">
        <f t="shared" si="62"/>
        <v>12823.6411056</v>
      </c>
      <c r="T146" s="24">
        <f t="shared" si="62"/>
        <v>15040.302291600001</v>
      </c>
      <c r="U146" s="24">
        <f t="shared" si="62"/>
        <v>36104.284330000002</v>
      </c>
      <c r="V146" s="24">
        <f t="shared" si="62"/>
        <v>51680.938007600002</v>
      </c>
      <c r="W146" s="24">
        <f t="shared" si="62"/>
        <v>35020.0144372</v>
      </c>
      <c r="X146" s="24">
        <f>+X145*X152/1000000</f>
        <v>36714.827591499998</v>
      </c>
      <c r="Y146" s="24">
        <f>+Y145*Y152/1000000</f>
        <v>42909.963382099995</v>
      </c>
      <c r="Z146" s="24">
        <f>+Z145*Z152/1000000</f>
        <v>55729.452032100009</v>
      </c>
      <c r="AA146" s="50">
        <f t="shared" ref="AA146:AA154" si="63">+((Z146/U146)^(1/5))-1</f>
        <v>9.069973199845105E-2</v>
      </c>
    </row>
    <row r="147" spans="1:30" ht="14.4">
      <c r="A147" s="23" t="s">
        <v>232</v>
      </c>
      <c r="B147" s="26" t="s">
        <v>34</v>
      </c>
      <c r="C147" s="24" t="s">
        <v>34</v>
      </c>
      <c r="D147" s="51">
        <v>0.2</v>
      </c>
      <c r="E147" s="51">
        <v>0.3</v>
      </c>
      <c r="F147" s="51">
        <v>0.4</v>
      </c>
      <c r="G147" s="51">
        <v>0.8</v>
      </c>
      <c r="H147" s="51">
        <v>1.2</v>
      </c>
      <c r="I147" s="51">
        <v>1.2</v>
      </c>
      <c r="J147" s="51">
        <v>1.6</v>
      </c>
      <c r="K147" s="51">
        <v>1.9</v>
      </c>
      <c r="L147" s="51">
        <v>2</v>
      </c>
      <c r="M147" s="51">
        <v>1.6</v>
      </c>
      <c r="N147" s="51">
        <v>1.6</v>
      </c>
      <c r="O147" s="51">
        <v>1.4</v>
      </c>
      <c r="P147" s="52">
        <v>2.1</v>
      </c>
      <c r="Q147" s="52">
        <v>2.1</v>
      </c>
      <c r="R147" s="52">
        <v>2.1</v>
      </c>
      <c r="S147" s="52">
        <v>2.1</v>
      </c>
      <c r="T147" s="52">
        <v>2.2999999999999998</v>
      </c>
      <c r="U147" s="52">
        <f>0.85+2.95</f>
        <v>3.8000000000000003</v>
      </c>
      <c r="V147" s="52">
        <v>9.1999999999999993</v>
      </c>
      <c r="W147" s="52">
        <v>7.5</v>
      </c>
      <c r="X147" s="52">
        <v>11.5</v>
      </c>
      <c r="Y147" s="52">
        <v>11.75</v>
      </c>
      <c r="Z147" s="52">
        <v>12.75</v>
      </c>
      <c r="AA147" s="50">
        <f t="shared" si="63"/>
        <v>0.27392927435557279</v>
      </c>
      <c r="AB147" s="209"/>
      <c r="AD147" s="326"/>
    </row>
    <row r="148" spans="1:30">
      <c r="A148" s="23" t="s">
        <v>33</v>
      </c>
      <c r="B148" s="68" t="s">
        <v>34</v>
      </c>
      <c r="C148" s="67" t="s">
        <v>34</v>
      </c>
      <c r="D148" s="67">
        <f t="shared" ref="D148:U148" si="64">+D147/D145</f>
        <v>3.5335689045936397E-2</v>
      </c>
      <c r="E148" s="67">
        <f t="shared" si="64"/>
        <v>3.5294117647058823E-2</v>
      </c>
      <c r="F148" s="67">
        <f t="shared" si="64"/>
        <v>2.0202020202020204E-2</v>
      </c>
      <c r="G148" s="67">
        <f t="shared" si="64"/>
        <v>3.2454361054766741E-2</v>
      </c>
      <c r="H148" s="67">
        <f t="shared" si="64"/>
        <v>4.4280442804428041E-2</v>
      </c>
      <c r="I148" s="67">
        <f t="shared" si="64"/>
        <v>8.4507042253521125E-2</v>
      </c>
      <c r="J148" s="67">
        <f t="shared" si="64"/>
        <v>4.7477744807121663E-2</v>
      </c>
      <c r="K148" s="67">
        <f t="shared" si="64"/>
        <v>4.05982905982906E-2</v>
      </c>
      <c r="L148" s="67">
        <f t="shared" si="64"/>
        <v>6.0790273556231005E-2</v>
      </c>
      <c r="M148" s="67">
        <f t="shared" si="64"/>
        <v>6.0836501901140684E-2</v>
      </c>
      <c r="N148" s="67">
        <f t="shared" si="64"/>
        <v>3.8277511961722493E-2</v>
      </c>
      <c r="O148" s="67">
        <f t="shared" si="64"/>
        <v>2.713178294573643E-2</v>
      </c>
      <c r="P148" s="67">
        <f t="shared" si="64"/>
        <v>2.8571428571428574E-2</v>
      </c>
      <c r="Q148" s="67">
        <f t="shared" si="64"/>
        <v>2.8455284552845531E-2</v>
      </c>
      <c r="R148" s="67">
        <f t="shared" si="64"/>
        <v>3.0514385353095027E-2</v>
      </c>
      <c r="S148" s="67">
        <f t="shared" si="64"/>
        <v>2.4787535410764873E-2</v>
      </c>
      <c r="T148" s="67">
        <f t="shared" si="64"/>
        <v>2.3517382413087932E-2</v>
      </c>
      <c r="U148" s="67">
        <f t="shared" si="64"/>
        <v>1.6309012875536481E-2</v>
      </c>
      <c r="V148" s="67">
        <f>+V147/V145</f>
        <v>2.7694160144491269E-2</v>
      </c>
      <c r="W148" s="67">
        <f>+W147/W145</f>
        <v>3.3542039355992842E-2</v>
      </c>
      <c r="X148" s="67">
        <f>+X147/X145</f>
        <v>4.9250535331905779E-2</v>
      </c>
      <c r="Y148" s="67">
        <f>+Y147/Y145</f>
        <v>4.3056064492488097E-2</v>
      </c>
      <c r="Z148" s="67">
        <f>+Z147/Z145</f>
        <v>3.610875106202209E-2</v>
      </c>
      <c r="AA148" s="50">
        <f t="shared" si="63"/>
        <v>0.17229512324805851</v>
      </c>
    </row>
    <row r="149" spans="1:30">
      <c r="A149" s="6" t="s">
        <v>46</v>
      </c>
      <c r="B149" s="41">
        <f t="shared" ref="B149:Z149" si="65">B146/B47</f>
        <v>59.050454963251454</v>
      </c>
      <c r="C149" s="14">
        <f t="shared" si="65"/>
        <v>18.57340703601724</v>
      </c>
      <c r="D149" s="14">
        <f t="shared" si="65"/>
        <v>17.773704510497758</v>
      </c>
      <c r="E149" s="14">
        <f t="shared" si="65"/>
        <v>15.53806769243784</v>
      </c>
      <c r="F149" s="14">
        <f t="shared" si="65"/>
        <v>25.661586693091731</v>
      </c>
      <c r="G149" s="14">
        <f t="shared" si="65"/>
        <v>17.999672034434543</v>
      </c>
      <c r="H149" s="14">
        <f t="shared" si="65"/>
        <v>15.862703912144859</v>
      </c>
      <c r="I149" s="14">
        <f t="shared" si="65"/>
        <v>10.555504461320332</v>
      </c>
      <c r="J149" s="14">
        <f t="shared" si="65"/>
        <v>20.362912818628708</v>
      </c>
      <c r="K149" s="14">
        <f t="shared" si="65"/>
        <v>24.12230833887304</v>
      </c>
      <c r="L149" s="14">
        <f t="shared" si="65"/>
        <v>16.049828449599492</v>
      </c>
      <c r="M149" s="14">
        <f t="shared" si="65"/>
        <v>23.885246129311607</v>
      </c>
      <c r="N149" s="14">
        <f t="shared" si="65"/>
        <v>31.379029660450335</v>
      </c>
      <c r="O149" s="14">
        <f t="shared" si="65"/>
        <v>29.847534892126514</v>
      </c>
      <c r="P149" s="14">
        <f t="shared" si="65"/>
        <v>25.935722107591307</v>
      </c>
      <c r="Q149" s="14">
        <f t="shared" si="65"/>
        <v>27.602461066044576</v>
      </c>
      <c r="R149" s="14">
        <f t="shared" si="65"/>
        <v>27.301361658544391</v>
      </c>
      <c r="S149" s="14">
        <f t="shared" si="65"/>
        <v>36.735066685723353</v>
      </c>
      <c r="T149" s="14">
        <f t="shared" si="65"/>
        <v>33.652297414211667</v>
      </c>
      <c r="U149" s="14">
        <f t="shared" si="65"/>
        <v>27.05245146474503</v>
      </c>
      <c r="V149" s="14">
        <f t="shared" si="65"/>
        <v>25.250804791167194</v>
      </c>
      <c r="W149" s="14">
        <f t="shared" si="65"/>
        <v>21.017054688519114</v>
      </c>
      <c r="X149" s="14">
        <f t="shared" si="65"/>
        <v>18.523032745239274</v>
      </c>
      <c r="Y149" s="14">
        <f t="shared" si="65"/>
        <v>19.037684200076153</v>
      </c>
      <c r="Z149" s="14">
        <f t="shared" si="65"/>
        <v>21.178860310488176</v>
      </c>
      <c r="AA149" s="50">
        <f t="shared" si="63"/>
        <v>-4.7775849657910707E-2</v>
      </c>
    </row>
    <row r="150" spans="1:30">
      <c r="A150" s="23" t="s">
        <v>35</v>
      </c>
      <c r="B150" s="66">
        <f t="shared" ref="B150:Y150" si="66">+B146/B63</f>
        <v>2.2409826599326603</v>
      </c>
      <c r="C150" s="65">
        <f t="shared" si="66"/>
        <v>1.8719208281249999</v>
      </c>
      <c r="D150" s="65">
        <f t="shared" si="66"/>
        <v>3.3001635313184408</v>
      </c>
      <c r="E150" s="65">
        <f t="shared" si="66"/>
        <v>4.2377233895131088</v>
      </c>
      <c r="F150" s="65">
        <f t="shared" si="66"/>
        <v>7.6875932315521629</v>
      </c>
      <c r="G150" s="65">
        <f t="shared" si="66"/>
        <v>6.9254180042962359</v>
      </c>
      <c r="H150" s="65">
        <f t="shared" si="66"/>
        <v>6.4226527050610818</v>
      </c>
      <c r="I150" s="65">
        <f t="shared" si="66"/>
        <v>3.1178508121019108</v>
      </c>
      <c r="J150" s="65">
        <f t="shared" si="66"/>
        <v>6.7053784776334782</v>
      </c>
      <c r="K150" s="65">
        <f t="shared" si="66"/>
        <v>8.0467994833948335</v>
      </c>
      <c r="L150" s="65">
        <f t="shared" si="66"/>
        <v>5.3111740432507766</v>
      </c>
      <c r="M150" s="65">
        <f t="shared" si="66"/>
        <v>4.5856252783816425</v>
      </c>
      <c r="N150" s="65">
        <f t="shared" si="66"/>
        <v>7.6002684168765748</v>
      </c>
      <c r="O150" s="65">
        <f t="shared" si="66"/>
        <v>9.1404008907975456</v>
      </c>
      <c r="P150" s="65">
        <f t="shared" si="66"/>
        <v>9.5772223268206034</v>
      </c>
      <c r="Q150" s="65">
        <f t="shared" si="66"/>
        <v>8.4178610229357798</v>
      </c>
      <c r="R150" s="65">
        <f t="shared" si="66"/>
        <v>7.2331464542396642</v>
      </c>
      <c r="S150" s="65">
        <f t="shared" si="66"/>
        <v>7.9437614068207143</v>
      </c>
      <c r="T150" s="65">
        <f t="shared" si="66"/>
        <v>7.7315413276116542</v>
      </c>
      <c r="U150" s="65">
        <f t="shared" si="66"/>
        <v>11.381645236005712</v>
      </c>
      <c r="V150" s="65">
        <f t="shared" si="66"/>
        <v>10.995828282947869</v>
      </c>
      <c r="W150" s="65">
        <f t="shared" si="66"/>
        <v>7.0736571124544962</v>
      </c>
      <c r="X150" s="65">
        <f t="shared" si="66"/>
        <v>6.2948799551684687</v>
      </c>
      <c r="Y150" s="65">
        <f t="shared" si="66"/>
        <v>6.7900163095988297</v>
      </c>
      <c r="Z150" s="65">
        <f>+Z146/(Z63-Z64)</f>
        <v>7.8167335091598558</v>
      </c>
      <c r="AA150" s="50">
        <f t="shared" si="63"/>
        <v>-7.2392925235107319E-2</v>
      </c>
    </row>
    <row r="151" spans="1:30">
      <c r="A151" s="18" t="s">
        <v>47</v>
      </c>
      <c r="B151" s="108">
        <f t="shared" ref="B151:Z151" si="67">B146/B92</f>
        <v>4.6508794139569556E-2</v>
      </c>
      <c r="C151" s="94">
        <f t="shared" si="67"/>
        <v>5.3120619429787609E-2</v>
      </c>
      <c r="D151" s="94">
        <f t="shared" si="67"/>
        <v>6.5485809390536456E-2</v>
      </c>
      <c r="E151" s="94">
        <f t="shared" si="67"/>
        <v>6.5395453993757943E-2</v>
      </c>
      <c r="F151" s="94">
        <f t="shared" si="67"/>
        <v>8.5319874048855479E-2</v>
      </c>
      <c r="G151" s="94">
        <f t="shared" si="67"/>
        <v>7.4358410280572967E-2</v>
      </c>
      <c r="H151" s="94">
        <f t="shared" si="67"/>
        <v>7.6371295758280069E-2</v>
      </c>
      <c r="I151" s="94">
        <f t="shared" si="67"/>
        <v>5.4537483905538454E-2</v>
      </c>
      <c r="J151" s="94">
        <f t="shared" si="67"/>
        <v>7.2129942489483581E-2</v>
      </c>
      <c r="K151" s="94">
        <f t="shared" si="67"/>
        <v>7.6168636030225056E-2</v>
      </c>
      <c r="L151" s="94">
        <f t="shared" si="67"/>
        <v>6.0550510673074417E-2</v>
      </c>
      <c r="M151" s="94">
        <f t="shared" si="67"/>
        <v>4.2821027986105625E-2</v>
      </c>
      <c r="N151" s="94">
        <f t="shared" si="67"/>
        <v>5.2093931535466716E-2</v>
      </c>
      <c r="O151" s="94">
        <f t="shared" si="67"/>
        <v>5.0581499202378422E-2</v>
      </c>
      <c r="P151" s="94">
        <f t="shared" si="67"/>
        <v>5.4412413224062275E-2</v>
      </c>
      <c r="Q151" s="94">
        <f t="shared" si="67"/>
        <v>4.604136493759016E-2</v>
      </c>
      <c r="R151" s="94">
        <f t="shared" si="67"/>
        <v>3.6481332214552631E-2</v>
      </c>
      <c r="S151" s="94">
        <f t="shared" si="67"/>
        <v>4.2748419445560605E-2</v>
      </c>
      <c r="T151" s="94">
        <f t="shared" si="67"/>
        <v>3.6888917348488003E-2</v>
      </c>
      <c r="U151" s="94">
        <f t="shared" si="67"/>
        <v>6.328432201287118E-2</v>
      </c>
      <c r="V151" s="94">
        <f t="shared" si="67"/>
        <v>6.383519537196912E-2</v>
      </c>
      <c r="W151" s="94">
        <f t="shared" si="67"/>
        <v>5.2752556496061566E-2</v>
      </c>
      <c r="X151" s="94">
        <f t="shared" si="67"/>
        <v>4.6967786081585694E-2</v>
      </c>
      <c r="Y151" s="94">
        <f t="shared" si="67"/>
        <v>4.4933709626734195E-2</v>
      </c>
      <c r="Z151" s="94">
        <f t="shared" si="67"/>
        <v>5.1640168136800314E-2</v>
      </c>
      <c r="AA151" s="50">
        <f t="shared" si="63"/>
        <v>-3.9851731227017129E-2</v>
      </c>
    </row>
    <row r="152" spans="1:30" ht="14.4">
      <c r="A152" s="18" t="s">
        <v>209</v>
      </c>
      <c r="B152" s="43">
        <f>'Quarterly Data 2001-Q2 2026'!F150</f>
        <v>133114370</v>
      </c>
      <c r="C152" s="19">
        <f>'Quarterly Data 2001-Q2 2026'!J150</f>
        <v>133114370</v>
      </c>
      <c r="D152" s="19">
        <f>'Quarterly Data 2001-Q2 2026'!N150</f>
        <v>133114370</v>
      </c>
      <c r="E152" s="19">
        <f>'Quarterly Data 2001-Q2 2026'!R150</f>
        <v>133114370</v>
      </c>
      <c r="F152" s="19">
        <f>'Quarterly Data 2001-Q2 2026'!V150</f>
        <v>137328370</v>
      </c>
      <c r="G152" s="19">
        <f>'Quarterly Data 2001-Q2 2026'!Z150</f>
        <v>137328370</v>
      </c>
      <c r="H152" s="19">
        <f>'Quarterly Data 2001-Q2 2026'!AD150</f>
        <v>135800000</v>
      </c>
      <c r="I152" s="19">
        <f>'Quarterly Data 2001-Q2 2026'!AH150</f>
        <v>137888050</v>
      </c>
      <c r="J152" s="19">
        <f>'Quarterly Data 2001-Q2 2026'!AL150</f>
        <v>137888050</v>
      </c>
      <c r="K152" s="19">
        <f>'Quarterly Data 2001-Q2 2026'!AP150</f>
        <v>139787350</v>
      </c>
      <c r="L152" s="19">
        <f>'Quarterly Data 2001-Q2 2026'!AT150</f>
        <v>141312745</v>
      </c>
      <c r="M152" s="19">
        <f>'Quarterly Data 2001-Q2 2026'!AX150</f>
        <v>144368735</v>
      </c>
      <c r="N152" s="19">
        <f>'Quarterly Data 2001-Q2 2026'!BB150</f>
        <v>144368735</v>
      </c>
      <c r="O152" s="19">
        <f>'Quarterly Data 2001-Q2 2026'!BF150</f>
        <v>144368735</v>
      </c>
      <c r="P152" s="19">
        <f>'Quarterly Data 2001-Q2 2026'!BJ150</f>
        <v>146720440</v>
      </c>
      <c r="Q152" s="19">
        <f>'Quarterly Data 2001-Q2 2026'!BN150</f>
        <v>149194610</v>
      </c>
      <c r="R152" s="19">
        <f>'Quarterly Data 2001-Q2 2026'!BR150</f>
        <v>149981110</v>
      </c>
      <c r="S152" s="19">
        <f>+'Quarterly Data 2001-Q2 2026'!BV150</f>
        <v>151364980</v>
      </c>
      <c r="T152" s="19">
        <f>+'Quarterly Data 2001-Q2 2026'!BZ150</f>
        <v>153786322</v>
      </c>
      <c r="U152" s="19">
        <f>+'Quarterly Data 2001-Q2 2026'!CD150</f>
        <v>154954010</v>
      </c>
      <c r="V152" s="19">
        <f>+'Quarterly Data 2001-Q2 2026'!CH150</f>
        <v>155571758</v>
      </c>
      <c r="W152" s="19">
        <f>+'Quarterly Data 2001-Q2 2026'!CL150</f>
        <v>156619027</v>
      </c>
      <c r="X152" s="19">
        <f>+'Quarterly Data 2001-Q2 2026'!CP150</f>
        <v>157236949</v>
      </c>
      <c r="Y152" s="19">
        <f>+'Quarterly Data 2001-Q2 2026'!CT150</f>
        <v>157236949</v>
      </c>
      <c r="Z152" s="19">
        <f>+'Quarterly Data 2001-Q2 2026'!CX150</f>
        <v>157829091</v>
      </c>
      <c r="AA152" s="50">
        <f t="shared" si="63"/>
        <v>3.6836443660104301E-3</v>
      </c>
    </row>
    <row r="153" spans="1:30" ht="14.4">
      <c r="A153" s="23" t="s">
        <v>210</v>
      </c>
      <c r="B153" s="26">
        <v>114485675</v>
      </c>
      <c r="C153" s="24">
        <v>133114370</v>
      </c>
      <c r="D153" s="24">
        <v>133114370</v>
      </c>
      <c r="E153" s="24">
        <v>133114370</v>
      </c>
      <c r="F153" s="24">
        <v>136485570</v>
      </c>
      <c r="G153" s="24">
        <v>137328370</v>
      </c>
      <c r="H153" s="24">
        <v>137025000</v>
      </c>
      <c r="I153" s="24">
        <v>136755000</v>
      </c>
      <c r="J153" s="24">
        <v>137888050</v>
      </c>
      <c r="K153" s="24">
        <v>138693105</v>
      </c>
      <c r="L153" s="24">
        <v>141315275</v>
      </c>
      <c r="M153" s="24">
        <v>143327193.03278688</v>
      </c>
      <c r="N153" s="19">
        <v>144368735</v>
      </c>
      <c r="O153" s="19">
        <v>144368735</v>
      </c>
      <c r="P153" s="19">
        <v>145858796.13698629</v>
      </c>
      <c r="Q153" s="19">
        <v>148300714.97267759</v>
      </c>
      <c r="R153" s="19">
        <v>149448718.35616437</v>
      </c>
      <c r="S153" s="20">
        <v>150432154.63013697</v>
      </c>
      <c r="T153" s="20">
        <v>152114600.94794521</v>
      </c>
      <c r="U153" s="20">
        <v>154150028.09836066</v>
      </c>
      <c r="V153" s="20">
        <v>155150335.39178082</v>
      </c>
      <c r="W153" s="20">
        <v>155916065.61643836</v>
      </c>
      <c r="X153" s="20">
        <v>156753717.29041097</v>
      </c>
      <c r="Y153" s="20">
        <v>157236949</v>
      </c>
      <c r="Z153" s="20">
        <v>157414329.20273972</v>
      </c>
      <c r="AA153" s="50">
        <f t="shared" si="63"/>
        <v>4.1998009679957704E-3</v>
      </c>
      <c r="AB153" s="209"/>
    </row>
    <row r="154" spans="1:30" s="195" customFormat="1" ht="14.4">
      <c r="A154" s="317" t="s">
        <v>211</v>
      </c>
      <c r="B154" s="26">
        <v>114735050</v>
      </c>
      <c r="C154" s="24">
        <v>133517520</v>
      </c>
      <c r="D154" s="24">
        <v>134011870</v>
      </c>
      <c r="E154" s="24">
        <v>135541415</v>
      </c>
      <c r="F154" s="24">
        <v>137204960</v>
      </c>
      <c r="G154" s="24">
        <v>138185545</v>
      </c>
      <c r="H154" s="24">
        <v>138050000</v>
      </c>
      <c r="I154" s="24">
        <v>137405000</v>
      </c>
      <c r="J154" s="24">
        <v>138275000</v>
      </c>
      <c r="K154" s="24">
        <v>140886075</v>
      </c>
      <c r="L154" s="24">
        <v>142364460</v>
      </c>
      <c r="M154" s="24">
        <v>143327193.03278688</v>
      </c>
      <c r="N154" s="24">
        <v>144368735</v>
      </c>
      <c r="O154" s="24">
        <v>145696417.55459028</v>
      </c>
      <c r="P154" s="24">
        <v>147206402.84316832</v>
      </c>
      <c r="Q154" s="24">
        <v>148408693.52709058</v>
      </c>
      <c r="R154" s="24">
        <v>149448718.35616437</v>
      </c>
      <c r="S154" s="24">
        <v>150827418.5019708</v>
      </c>
      <c r="T154" s="24">
        <v>152114600.94794521</v>
      </c>
      <c r="U154" s="24">
        <v>155581076.79044038</v>
      </c>
      <c r="V154" s="24">
        <v>157456452.79261798</v>
      </c>
      <c r="W154" s="24">
        <v>156208549.8116627</v>
      </c>
      <c r="X154" s="24">
        <v>156837612.12229794</v>
      </c>
      <c r="Y154" s="25">
        <v>157386209.99972904</v>
      </c>
      <c r="Z154" s="25">
        <v>157798406.75778449</v>
      </c>
      <c r="AA154" s="50">
        <f t="shared" si="63"/>
        <v>2.8342733549799881E-3</v>
      </c>
    </row>
    <row r="155" spans="1:30" s="185" customFormat="1">
      <c r="A155" s="36"/>
      <c r="B155" s="109"/>
      <c r="C155" s="9"/>
      <c r="D155" s="9"/>
      <c r="E155" s="9"/>
      <c r="F155" s="9"/>
      <c r="G155" s="9"/>
      <c r="H155" s="9"/>
      <c r="I155" s="9"/>
      <c r="J155" s="9"/>
      <c r="K155" s="9"/>
      <c r="L155" s="9"/>
      <c r="M155" s="9"/>
      <c r="N155" s="9"/>
      <c r="O155" s="9"/>
      <c r="P155" s="110"/>
      <c r="Q155" s="110"/>
      <c r="R155" s="110"/>
      <c r="S155" s="110"/>
      <c r="T155" s="110"/>
      <c r="U155" s="110"/>
      <c r="V155" s="110"/>
      <c r="W155" s="110"/>
      <c r="X155" s="110"/>
      <c r="Y155" s="110"/>
      <c r="Z155" s="110"/>
      <c r="AA155" s="359"/>
    </row>
    <row r="156" spans="1:30">
      <c r="A156" s="134" t="s">
        <v>126</v>
      </c>
      <c r="B156" s="96"/>
      <c r="C156" s="95"/>
      <c r="D156" s="95"/>
      <c r="E156" s="95"/>
      <c r="F156" s="95"/>
      <c r="G156" s="95"/>
      <c r="H156" s="95"/>
      <c r="I156" s="95"/>
      <c r="J156" s="95"/>
      <c r="K156" s="95"/>
      <c r="L156" s="95"/>
      <c r="M156" s="95"/>
      <c r="N156" s="95"/>
      <c r="O156" s="95"/>
      <c r="P156" s="97"/>
      <c r="Q156" s="97"/>
      <c r="R156" s="97"/>
      <c r="S156" s="111"/>
      <c r="T156" s="110"/>
      <c r="U156" s="110"/>
      <c r="V156" s="110"/>
      <c r="W156" s="110"/>
      <c r="X156" s="110"/>
      <c r="Y156" s="110"/>
      <c r="Z156" s="110"/>
      <c r="AA156" s="359"/>
    </row>
    <row r="157" spans="1:30">
      <c r="A157" s="23" t="s">
        <v>131</v>
      </c>
      <c r="B157" s="68">
        <f>SUM('Quarterly Data 2001-Q2 2026'!C155:F155)/4</f>
        <v>5.5449999999999999E-2</v>
      </c>
      <c r="C157" s="67">
        <f>SUM('Quarterly Data 2001-Q2 2026'!G155:J155)/4</f>
        <v>5.1850000000000007E-2</v>
      </c>
      <c r="D157" s="67">
        <f>SUM('Quarterly Data 2001-Q2 2026'!K155:N155)/4</f>
        <v>6.7824999999999996E-2</v>
      </c>
      <c r="E157" s="67">
        <f>SUM('Quarterly Data 2001-Q2 2026'!O155:R155)/4</f>
        <v>8.3374999999999991E-2</v>
      </c>
      <c r="F157" s="67">
        <f>SUM('Quarterly Data 2001-Q2 2026'!S155:V155)/4</f>
        <v>9.4799999999999995E-2</v>
      </c>
      <c r="G157" s="67">
        <f>SUM('Quarterly Data 2001-Q2 2026'!W155:Z155)/4</f>
        <v>0.10010000000000001</v>
      </c>
      <c r="H157" s="67">
        <f>SUM('Quarterly Data 2001-Q2 2026'!AA155:AD155)/4</f>
        <v>8.4750000000000006E-2</v>
      </c>
      <c r="I157" s="67">
        <f>SUM('Quarterly Data 2001-Q2 2026'!AE155:AH155)/4</f>
        <v>8.9749999999999996E-2</v>
      </c>
      <c r="J157" s="67">
        <f>SUM('Quarterly Data 2001-Q2 2026'!AI155:AL155)/4</f>
        <v>0.11674999999999999</v>
      </c>
      <c r="K157" s="67">
        <f>SUM('Quarterly Data 2001-Q2 2026'!AM155:AP155)/4</f>
        <v>9.1249999999999998E-2</v>
      </c>
      <c r="L157" s="67">
        <f>SUM('Quarterly Data 2001-Q2 2026'!AQ155:AT155)/4</f>
        <v>7.0999999999999994E-2</v>
      </c>
      <c r="M157" s="67">
        <f>SUM('Quarterly Data 2001-Q2 2026'!AU155:AX155)/4</f>
        <v>6.3500000000000001E-2</v>
      </c>
      <c r="N157" s="67">
        <f>SUM('Quarterly Data 2001-Q2 2026'!AY155:BB155)/4</f>
        <v>7.325000000000001E-2</v>
      </c>
      <c r="O157" s="67">
        <f>SUM('Quarterly Data 2001-Q2 2026'!BC155:BF155)/4</f>
        <v>7.5999999999999998E-2</v>
      </c>
      <c r="P157" s="67">
        <f>SUM('Quarterly Data 2001-Q2 2026'!BG155:BJ155)/4</f>
        <v>0.10926856429891302</v>
      </c>
      <c r="Q157" s="67">
        <f>SUM('Quarterly Data 2001-Q2 2026'!BK155:BN155)/4</f>
        <v>0.13523517367736637</v>
      </c>
      <c r="R157" s="67">
        <f>SUM('Quarterly Data 2001-Q2 2026'!BO155:BR155)/4</f>
        <v>0.14163224756659443</v>
      </c>
      <c r="S157" s="67">
        <v>0.11899999999999999</v>
      </c>
      <c r="T157" s="67">
        <v>0.13700000000000001</v>
      </c>
      <c r="U157" s="67">
        <v>0.18099999999999999</v>
      </c>
      <c r="V157" s="67">
        <v>0.19700000000000001</v>
      </c>
      <c r="W157" s="67">
        <v>0.1733976173337943</v>
      </c>
      <c r="X157" s="67">
        <v>0.19111567602948376</v>
      </c>
      <c r="Y157" s="276">
        <v>0.20667057702648392</v>
      </c>
      <c r="Z157" s="276">
        <v>0.20799784042446398</v>
      </c>
      <c r="AA157" s="50">
        <f>+((Z157/U157)^(1/5))-1</f>
        <v>2.8196331925779416E-2</v>
      </c>
      <c r="AB157" s="302"/>
    </row>
    <row r="158" spans="1:30">
      <c r="A158" s="23" t="s">
        <v>132</v>
      </c>
      <c r="B158" s="73">
        <f>SUM('Quarterly Data 2001-Q2 2026'!C156:F156)/4</f>
        <v>7.7750000000000007E-3</v>
      </c>
      <c r="C158" s="70">
        <f>SUM('Quarterly Data 2001-Q2 2026'!G156:J156)/4</f>
        <v>8.3000000000000001E-3</v>
      </c>
      <c r="D158" s="70">
        <f>SUM('Quarterly Data 2001-Q2 2026'!K156:N156)/4</f>
        <v>1.4775E-2</v>
      </c>
      <c r="E158" s="70">
        <f>SUM('Quarterly Data 2001-Q2 2026'!O156:R156)/4</f>
        <v>1.635E-2</v>
      </c>
      <c r="F158" s="70">
        <f>SUM('Quarterly Data 2001-Q2 2026'!S156:V156)/4</f>
        <v>2.0400000000000001E-2</v>
      </c>
      <c r="G158" s="70">
        <f>SUM('Quarterly Data 2001-Q2 2026'!W156:Z156)/4</f>
        <v>2.7E-2</v>
      </c>
      <c r="H158" s="70">
        <f>SUM('Quarterly Data 2001-Q2 2026'!AA156:AD156)/4</f>
        <v>2.8300000000000002E-2</v>
      </c>
      <c r="I158" s="70">
        <f>SUM('Quarterly Data 2001-Q2 2026'!AE156:AH156)/4</f>
        <v>3.8500000000000006E-2</v>
      </c>
      <c r="J158" s="70">
        <f>SUM('Quarterly Data 2001-Q2 2026'!AI156:AL156)/4</f>
        <v>5.6750000000000002E-2</v>
      </c>
      <c r="K158" s="70">
        <f>SUM('Quarterly Data 2001-Q2 2026'!AM156:AP156)/4</f>
        <v>5.525E-2</v>
      </c>
      <c r="L158" s="70">
        <f>SUM('Quarterly Data 2001-Q2 2026'!AQ156:AT156)/4</f>
        <v>4.5999999999999999E-2</v>
      </c>
      <c r="M158" s="70">
        <f>SUM('Quarterly Data 2001-Q2 2026'!AU156:AX156)/4</f>
        <v>4.0999999999999995E-2</v>
      </c>
      <c r="N158" s="70">
        <f>SUM('Quarterly Data 2001-Q2 2026'!AY156:BB156)/4</f>
        <v>4.0750000000000001E-2</v>
      </c>
      <c r="O158" s="70">
        <f>SUM('Quarterly Data 2001-Q2 2026'!BC156:BF156)/4</f>
        <v>4.2249999999999996E-2</v>
      </c>
      <c r="P158" s="70">
        <f>SUM('Quarterly Data 2001-Q2 2026'!BG156:BJ156)/4</f>
        <v>6.3750000000000001E-2</v>
      </c>
      <c r="Q158" s="70">
        <f>SUM('Quarterly Data 2001-Q2 2026'!BK156:BN156)/4</f>
        <v>6.7961392744648477E-2</v>
      </c>
      <c r="R158" s="70">
        <f>SUM('Quarterly Data 2001-Q2 2026'!BO156:BR156)/4</f>
        <v>5.9082185401227776E-2</v>
      </c>
      <c r="S158" s="70">
        <f>SUM('Quarterly Data 2001-Q2 2026'!BS156:BV156)/4</f>
        <v>5.525E-2</v>
      </c>
      <c r="T158" s="70">
        <v>5.3999999999999999E-2</v>
      </c>
      <c r="U158" s="70">
        <v>8.5000000000000006E-2</v>
      </c>
      <c r="V158" s="70">
        <v>8.8999999999999996E-2</v>
      </c>
      <c r="W158" s="70">
        <v>8.1016008039694734E-2</v>
      </c>
      <c r="X158" s="70">
        <v>7.0225184929809017E-2</v>
      </c>
      <c r="Y158" s="71">
        <v>7.6751488504658141E-2</v>
      </c>
      <c r="Z158" s="71">
        <v>8.280349218517892E-2</v>
      </c>
      <c r="AA158" s="50">
        <f>+((Z158/U158)^(1/5))-1</f>
        <v>-5.2225189480717971E-3</v>
      </c>
    </row>
    <row r="159" spans="1:30">
      <c r="A159" s="6"/>
      <c r="B159" s="122"/>
      <c r="C159" s="118"/>
      <c r="D159" s="118"/>
      <c r="E159" s="118"/>
      <c r="F159" s="118"/>
      <c r="G159" s="118"/>
      <c r="H159" s="118"/>
      <c r="I159" s="118"/>
      <c r="J159" s="118"/>
      <c r="K159" s="118"/>
      <c r="L159" s="118"/>
      <c r="M159" s="118"/>
      <c r="N159" s="118"/>
      <c r="O159" s="118"/>
      <c r="P159" s="118"/>
      <c r="Q159" s="118"/>
      <c r="R159" s="118"/>
      <c r="S159" s="119"/>
      <c r="T159" s="119"/>
      <c r="U159" s="119"/>
      <c r="V159" s="119"/>
      <c r="W159" s="119"/>
      <c r="X159" s="119"/>
      <c r="Y159" s="119"/>
      <c r="Z159" s="119"/>
      <c r="AA159" s="356"/>
    </row>
    <row r="160" spans="1:30" s="195" customFormat="1">
      <c r="A160" s="317" t="s">
        <v>181</v>
      </c>
      <c r="B160" s="26">
        <f>SUM('Quarterly Data 2001-Q2 2026'!C158:F158)</f>
        <v>146174</v>
      </c>
      <c r="C160" s="24">
        <f>SUM('Quarterly Data 2001-Q2 2026'!G158:J158)</f>
        <v>179792</v>
      </c>
      <c r="D160" s="24">
        <f>SUM('Quarterly Data 2001-Q2 2026'!K158:N158)</f>
        <v>175733</v>
      </c>
      <c r="E160" s="24">
        <f>SUM('Quarterly Data 2001-Q2 2026'!O158:R158)</f>
        <v>153434</v>
      </c>
      <c r="F160" s="24">
        <f>SUM('Quarterly Data 2001-Q2 2026'!S158:V158)</f>
        <v>215766</v>
      </c>
      <c r="G160" s="24">
        <f>SUM('Quarterly Data 2001-Q2 2026'!W158:Z158)</f>
        <v>182197</v>
      </c>
      <c r="H160" s="24">
        <f>SUM('Quarterly Data 2001-Q2 2026'!AA158:AD158)</f>
        <v>230593</v>
      </c>
      <c r="I160" s="24">
        <f>SUM('Quarterly Data 2001-Q2 2026'!AE158:AH158)</f>
        <v>181845</v>
      </c>
      <c r="J160" s="24">
        <f>SUM('Quarterly Data 2001-Q2 2026'!AI158:AL158)</f>
        <v>197358</v>
      </c>
      <c r="K160" s="24">
        <f>SUM('Quarterly Data 2001-Q2 2026'!AM158:AP158)</f>
        <v>244979</v>
      </c>
      <c r="L160" s="24">
        <f>SUM('Quarterly Data 2001-Q2 2026'!AQ158:AT158)</f>
        <v>195973</v>
      </c>
      <c r="M160" s="24">
        <f>SUM('Quarterly Data 2001-Q2 2026'!AU158:AX158)</f>
        <v>195714</v>
      </c>
      <c r="N160" s="24">
        <f>SUM('Quarterly Data 2001-Q2 2026'!AY158:BB158)</f>
        <v>241349</v>
      </c>
      <c r="O160" s="24">
        <f>SUM('Quarterly Data 2001-Q2 2026'!BC158:BF158)</f>
        <v>274592</v>
      </c>
      <c r="P160" s="24">
        <f>SUM('Quarterly Data 2001-Q2 2026'!BG158:BJ158)</f>
        <v>288463</v>
      </c>
      <c r="Q160" s="24">
        <f>SUM('Quarterly Data 2001-Q2 2026'!BK158:BN158)</f>
        <v>276178</v>
      </c>
      <c r="R160" s="24">
        <f>SUM('Quarterly Data 2001-Q2 2026'!BO158:BR158)</f>
        <v>295686</v>
      </c>
      <c r="S160" s="24">
        <f>SUM('Quarterly Data 2001-Q2 2026'!BS158:BV158)</f>
        <v>293236</v>
      </c>
      <c r="T160" s="24">
        <f>SUM('Quarterly Data 2001-Q2 2026'!BW158:BZ158)</f>
        <v>309934</v>
      </c>
      <c r="U160" s="24">
        <f>SUM('Quarterly Data 2001-Q2 2026'!CA158:CD158)</f>
        <v>429377</v>
      </c>
      <c r="V160" s="24">
        <f>SUM('Quarterly Data 2001-Q2 2026'!CE158:CH158)</f>
        <v>573469</v>
      </c>
      <c r="W160" s="24">
        <f>SUM('Quarterly Data 2001-Q2 2026'!CI158:CL158)</f>
        <v>351152</v>
      </c>
      <c r="X160" s="24">
        <f>SUM('Quarterly Data 2001-Q2 2026'!CM158:CP158)</f>
        <v>373182</v>
      </c>
      <c r="Y160" s="24">
        <f>SUM('Quarterly Data 2001-Q2 2026'!CQ158:CT158)</f>
        <v>457278</v>
      </c>
      <c r="Z160" s="24">
        <f>SUM('Quarterly Data 2001-Q2 2026'!CU158:CX158)</f>
        <v>481682</v>
      </c>
      <c r="AA160" s="50">
        <f>IFERROR(+((Z160/U160)^(1/5))-1,"N.A.")</f>
        <v>2.3256066341503567E-2</v>
      </c>
    </row>
    <row r="161" spans="1:30">
      <c r="A161" s="23" t="s">
        <v>183</v>
      </c>
      <c r="B161" s="68" t="s">
        <v>34</v>
      </c>
      <c r="C161" s="67">
        <f t="shared" ref="C161:V161" si="68">(C84+(C105-B105))/C160</f>
        <v>7.4169039779300528E-3</v>
      </c>
      <c r="D161" s="67">
        <f t="shared" si="68"/>
        <v>1.0817558455156402E-2</v>
      </c>
      <c r="E161" s="67">
        <f t="shared" si="68"/>
        <v>2.5442470378143043E-2</v>
      </c>
      <c r="F161" s="67">
        <f t="shared" si="68"/>
        <v>3.0645866355218151E-2</v>
      </c>
      <c r="G161" s="67">
        <f t="shared" si="68"/>
        <v>3.4413667623506429E-2</v>
      </c>
      <c r="H161" s="67">
        <f t="shared" si="68"/>
        <v>2.1743426730212973E-2</v>
      </c>
      <c r="I161" s="67">
        <f t="shared" si="68"/>
        <v>3.1416866012263192E-2</v>
      </c>
      <c r="J161" s="67">
        <f t="shared" si="68"/>
        <v>5.9881028384965396E-2</v>
      </c>
      <c r="K161" s="67">
        <f t="shared" si="68"/>
        <v>4.2052584099045227E-2</v>
      </c>
      <c r="L161" s="67">
        <f t="shared" si="68"/>
        <v>2.6299541263337296E-2</v>
      </c>
      <c r="M161" s="67">
        <f t="shared" si="68"/>
        <v>2.9016830681504645E-2</v>
      </c>
      <c r="N161" s="67">
        <f t="shared" si="68"/>
        <v>4.6525985191569058E-2</v>
      </c>
      <c r="O161" s="67">
        <f t="shared" si="68"/>
        <v>7.358087723961361E-2</v>
      </c>
      <c r="P161" s="67">
        <f t="shared" si="68"/>
        <v>8.9005481117266416E-2</v>
      </c>
      <c r="Q161" s="67">
        <f t="shared" si="68"/>
        <v>9.7138409494927178E-2</v>
      </c>
      <c r="R161" s="67">
        <f t="shared" si="68"/>
        <v>9.0920941123489071E-2</v>
      </c>
      <c r="S161" s="67">
        <f t="shared" si="68"/>
        <v>9.441483586102066E-2</v>
      </c>
      <c r="T161" s="67">
        <f t="shared" si="68"/>
        <v>0.10773213198810076</v>
      </c>
      <c r="U161" s="67">
        <f t="shared" si="68"/>
        <v>0.18183467868558398</v>
      </c>
      <c r="V161" s="67">
        <f t="shared" si="68"/>
        <v>0.16203122924515528</v>
      </c>
      <c r="W161" s="94">
        <f>+'Quarterly Data 2001-Q2 2026'!CL160</f>
        <v>6.1279984931450406E-2</v>
      </c>
      <c r="X161" s="94">
        <f>+'Quarterly Data 2001-Q2 2026'!CP160</f>
        <v>0.19396327445779962</v>
      </c>
      <c r="Y161" s="94">
        <f>+'Quarterly Data 2001-Q2 2026'!CT160</f>
        <v>0.19329039814911764</v>
      </c>
      <c r="Z161" s="94">
        <f>+'Quarterly Data 2001-Q2 2026'!CX160</f>
        <v>0.11434795555769331</v>
      </c>
      <c r="AA161" s="357" t="s">
        <v>34</v>
      </c>
    </row>
    <row r="162" spans="1:30">
      <c r="A162" s="18" t="s">
        <v>182</v>
      </c>
      <c r="B162" s="43">
        <f>'Quarterly Data 2001-Q2 2026'!F161</f>
        <v>2895363</v>
      </c>
      <c r="C162" s="19">
        <f>'Quarterly Data 2001-Q2 2026'!J161</f>
        <v>2922408</v>
      </c>
      <c r="D162" s="19">
        <f>'Quarterly Data 2001-Q2 2026'!N161</f>
        <v>3155424</v>
      </c>
      <c r="E162" s="19">
        <f>'Quarterly Data 2001-Q2 2026'!R161</f>
        <v>3339338</v>
      </c>
      <c r="F162" s="19">
        <f>'Quarterly Data 2001-Q2 2026'!V161</f>
        <v>3911037</v>
      </c>
      <c r="G162" s="19">
        <f>'Quarterly Data 2001-Q2 2026'!Z161</f>
        <v>4187253</v>
      </c>
      <c r="H162" s="19">
        <f>'Quarterly Data 2001-Q2 2026'!AD161</f>
        <v>4393234</v>
      </c>
      <c r="I162" s="19">
        <f>'Quarterly Data 2001-Q2 2026'!AH161</f>
        <v>4449626</v>
      </c>
      <c r="J162" s="19">
        <f>'Quarterly Data 2001-Q2 2026'!AL161</f>
        <v>4730638</v>
      </c>
      <c r="K162" s="19">
        <f>'Quarterly Data 2001-Q2 2026'!AP161</f>
        <v>5296664</v>
      </c>
      <c r="L162" s="19">
        <f>'Quarterly Data 2001-Q2 2026'!AT161</f>
        <v>5166735</v>
      </c>
      <c r="M162" s="19">
        <f>'Quarterly Data 2001-Q2 2026'!AX161</f>
        <v>5331927</v>
      </c>
      <c r="N162" s="19">
        <f>+'Quarterly Data 2001-Q2 2026'!BB161</f>
        <v>5939888</v>
      </c>
      <c r="O162" s="19">
        <f>+'Quarterly Data 2001-Q2 2026'!BF161</f>
        <v>6584703</v>
      </c>
      <c r="P162" s="19">
        <f>+'Quarterly Data 2001-Q2 2026'!BJ161</f>
        <v>6881407</v>
      </c>
      <c r="Q162" s="19">
        <f>+'Quarterly Data 2001-Q2 2026'!BN161</f>
        <v>7260806</v>
      </c>
      <c r="R162" s="19">
        <f>+'Quarterly Data 2001-Q2 2026'!BR161</f>
        <v>7784866</v>
      </c>
      <c r="S162" s="19">
        <f>+'Quarterly Data 2001-Q2 2026'!BV161</f>
        <v>7833491</v>
      </c>
      <c r="T162" s="19">
        <f>+'Quarterly Data 2001-Q2 2026'!BZ161</f>
        <v>8926444</v>
      </c>
      <c r="U162" s="19">
        <f>+'Quarterly Data 2001-Q2 2026'!CD161</f>
        <v>9796996</v>
      </c>
      <c r="V162" s="19">
        <f>+'Quarterly Data 2001-Q2 2026'!CH161</f>
        <v>11294220</v>
      </c>
      <c r="W162" s="19">
        <f>+'Quarterly Data 2001-Q2 2026'!CL161</f>
        <v>10276654</v>
      </c>
      <c r="X162" s="19">
        <f>+'Quarterly Data 2001-Q2 2026'!CP161</f>
        <v>11327291</v>
      </c>
      <c r="Y162" s="19">
        <f>+'Quarterly Data 2001-Q2 2026'!CT161</f>
        <v>12300589</v>
      </c>
      <c r="Z162" s="19">
        <f>+'Quarterly Data 2001-Q2 2026'!CX161</f>
        <v>13002281</v>
      </c>
      <c r="AA162" s="50">
        <f>IFERROR(+((Z162/U162)^(1/5))-1,"N.A.")</f>
        <v>5.8242802536004001E-2</v>
      </c>
    </row>
    <row r="163" spans="1:30">
      <c r="A163" s="176" t="s">
        <v>183</v>
      </c>
      <c r="B163" s="108">
        <f>'Quarterly Data 2001-Q2 2026'!F162</f>
        <v>2.965569429463594E-3</v>
      </c>
      <c r="C163" s="94">
        <f>'Quarterly Data 2001-Q2 2026'!J162</f>
        <v>2.3151798106219252E-3</v>
      </c>
      <c r="D163" s="94">
        <f>'Quarterly Data 2001-Q2 2026'!N162</f>
        <v>3.6461660936850326E-3</v>
      </c>
      <c r="E163" s="94">
        <f>'Quarterly Data 2001-Q2 2026'!R162</f>
        <v>5.1812664665870896E-3</v>
      </c>
      <c r="F163" s="94">
        <f>'Quarterly Data 2001-Q2 2026'!V162</f>
        <v>8.1486061113714859E-3</v>
      </c>
      <c r="G163" s="94">
        <f>'Quarterly Data 2001-Q2 2026'!Z162</f>
        <v>1.0872211447457317E-2</v>
      </c>
      <c r="H163" s="94">
        <f>'Quarterly Data 2001-Q2 2026'!AD162</f>
        <v>1.0968685027931588E-2</v>
      </c>
      <c r="I163" s="94">
        <f>'Quarterly Data 2001-Q2 2026'!AH162</f>
        <v>8.0685662120816449E-3</v>
      </c>
      <c r="J163" s="94">
        <f>'Quarterly Data 2001-Q2 2026'!AL162</f>
        <v>1.3618247686675666E-2</v>
      </c>
      <c r="K163" s="94">
        <f>'Quarterly Data 2001-Q2 2026'!AP162</f>
        <v>1.6215678396817316E-2</v>
      </c>
      <c r="L163" s="94">
        <f>'Quarterly Data 2001-Q2 2026'!AT162</f>
        <v>1.4860835711527687E-2</v>
      </c>
      <c r="M163" s="94">
        <f>'Quarterly Data 2001-Q2 2026'!AX162</f>
        <v>1.6629822576340599E-2</v>
      </c>
      <c r="N163" s="94">
        <f>+'Quarterly Data 2001-Q2 2026'!BB162</f>
        <v>1.9502219570470016E-2</v>
      </c>
      <c r="O163" s="94">
        <f>+'Quarterly Data 2001-Q2 2026'!BF162</f>
        <v>2.2366342148306462E-2</v>
      </c>
      <c r="P163" s="94">
        <f>+'Quarterly Data 2001-Q2 2026'!BJ162</f>
        <v>2.8800679041203574E-2</v>
      </c>
      <c r="Q163" s="94">
        <f>+'Quarterly Data 2001-Q2 2026'!BN162</f>
        <v>3.293642606619706E-2</v>
      </c>
      <c r="R163" s="94">
        <f>+'Quarterly Data 2001-Q2 2026'!BR162</f>
        <v>3.6343721919191954E-2</v>
      </c>
      <c r="S163" s="94">
        <f>+'Quarterly Data 2001-Q2 2026'!BV162</f>
        <v>3.8294459499782815E-2</v>
      </c>
      <c r="T163" s="94">
        <f>+'Quarterly Data 2001-Q2 2026'!BZ162</f>
        <v>4.5675380193084814E-2</v>
      </c>
      <c r="U163" s="94">
        <f>+'Quarterly Data 2001-Q2 2026'!CD162</f>
        <v>5.8233068912860161E-2</v>
      </c>
      <c r="V163" s="94">
        <f>+'Quarterly Data 2001-Q2 2026'!CH162</f>
        <v>7.1682633546579125E-2</v>
      </c>
      <c r="W163" s="94">
        <f>+'Quarterly Data 2001-Q2 2026'!CL162</f>
        <v>6.4598297882284231E-2</v>
      </c>
      <c r="X163" s="94">
        <f>+'Quarterly Data 2001-Q2 2026'!CP162</f>
        <v>6.9010527339960104E-2</v>
      </c>
      <c r="Y163" s="94">
        <f>+'Quarterly Data 2001-Q2 2026'!CT162</f>
        <v>7.7635429828835978E-2</v>
      </c>
      <c r="Z163" s="94">
        <f>+'Quarterly Data 2001-Q2 2026'!CX162</f>
        <v>8.2999901615837673E-2</v>
      </c>
      <c r="AA163" s="357" t="s">
        <v>34</v>
      </c>
    </row>
    <row r="164" spans="1:30">
      <c r="A164" s="211"/>
      <c r="B164" s="191"/>
      <c r="C164" s="191"/>
      <c r="D164" s="191"/>
      <c r="E164" s="191"/>
      <c r="F164" s="191"/>
      <c r="G164" s="191"/>
      <c r="H164" s="191"/>
      <c r="I164" s="191"/>
      <c r="J164" s="191"/>
      <c r="K164" s="191"/>
      <c r="L164" s="183"/>
      <c r="M164" s="191"/>
      <c r="N164" s="191"/>
      <c r="O164" s="191"/>
      <c r="P164" s="191"/>
      <c r="Q164" s="191"/>
      <c r="R164" s="191"/>
      <c r="S164" s="191"/>
      <c r="T164" s="191"/>
      <c r="U164" s="191"/>
      <c r="V164" s="191"/>
      <c r="W164" s="191"/>
      <c r="X164" s="191"/>
      <c r="Y164" s="340"/>
      <c r="Z164" s="340"/>
      <c r="AA164" s="61"/>
    </row>
    <row r="165" spans="1:30" s="195" customFormat="1">
      <c r="A165" s="317" t="s">
        <v>184</v>
      </c>
      <c r="B165" s="26" t="str">
        <f>'Quarterly Data 2001-Q2 2026'!F165</f>
        <v>-</v>
      </c>
      <c r="C165" s="24" t="str">
        <f>'Quarterly Data 2001-Q2 2026'!J165</f>
        <v>-</v>
      </c>
      <c r="D165" s="24" t="str">
        <f>'Quarterly Data 2001-Q2 2026'!N165</f>
        <v>-</v>
      </c>
      <c r="E165" s="24" t="str">
        <f>'Quarterly Data 2001-Q2 2026'!R165</f>
        <v>-</v>
      </c>
      <c r="F165" s="24" t="str">
        <f>'Quarterly Data 2001-Q2 2026'!V165</f>
        <v>-</v>
      </c>
      <c r="G165" s="24" t="str">
        <f>'Quarterly Data 2001-Q2 2026'!Z165</f>
        <v>-</v>
      </c>
      <c r="H165" s="24" t="str">
        <f>'Quarterly Data 2001-Q2 2026'!AD165</f>
        <v>-</v>
      </c>
      <c r="I165" s="24" t="str">
        <f>'Quarterly Data 2001-Q2 2026'!AH165</f>
        <v>-</v>
      </c>
      <c r="J165" s="24" t="str">
        <f>'Quarterly Data 2001-Q2 2026'!AL165</f>
        <v>-</v>
      </c>
      <c r="K165" s="24" t="str">
        <f>'Quarterly Data 2001-Q2 2026'!AP165</f>
        <v>-</v>
      </c>
      <c r="L165" s="24" t="str">
        <f>'Quarterly Data 2001-Q2 2026'!AT165</f>
        <v>-</v>
      </c>
      <c r="M165" s="24" t="str">
        <f>'Quarterly Data 2001-Q2 2026'!AX165</f>
        <v>-</v>
      </c>
      <c r="N165" s="24" t="str">
        <f>+'Quarterly Data 2001-Q2 2026'!BB165</f>
        <v>-</v>
      </c>
      <c r="O165" s="24" t="str">
        <f>+'Quarterly Data 2001-Q2 2026'!BF165</f>
        <v>-</v>
      </c>
      <c r="P165" s="24" t="str">
        <f>+'Quarterly Data 2001-Q2 2026'!BJ165</f>
        <v>-</v>
      </c>
      <c r="Q165" s="24" t="str">
        <f>+'Quarterly Data 2001-Q2 2026'!BN165</f>
        <v>-</v>
      </c>
      <c r="R165" s="24" t="str">
        <f>+'Quarterly Data 2001-Q2 2026'!BR165</f>
        <v>-</v>
      </c>
      <c r="S165" s="24" t="str">
        <f>+'Quarterly Data 2001-Q2 2026'!BV165</f>
        <v>-</v>
      </c>
      <c r="T165" s="24" t="str">
        <f>+'Quarterly Data 2001-Q2 2026'!BZ165</f>
        <v>-</v>
      </c>
      <c r="U165" s="24">
        <f>+'Quarterly Data 2001-Q2 2026'!CD164</f>
        <v>273481.091434</v>
      </c>
      <c r="V165" s="24">
        <f>+'Quarterly Data 2001-Q2 2026'!CH164</f>
        <v>378637.13575700001</v>
      </c>
      <c r="W165" s="24">
        <f>+'Quarterly Data 2001-Q2 2026'!CL164</f>
        <v>330734.66626000003</v>
      </c>
      <c r="X165" s="24">
        <f>+'Quarterly Data 2001-Q2 2026'!CP164</f>
        <v>332647.29750500002</v>
      </c>
      <c r="Y165" s="24">
        <f>+'Quarterly Data 2001-Q2 2026'!CT164</f>
        <v>413400.44669496099</v>
      </c>
      <c r="Z165" s="24">
        <f>+'Quarterly Data 2001-Q2 2026'!CX164</f>
        <v>426521.04821976199</v>
      </c>
      <c r="AA165" s="358" t="s">
        <v>34</v>
      </c>
      <c r="AD165" s="2"/>
    </row>
    <row r="166" spans="1:30">
      <c r="A166" s="18" t="s">
        <v>183</v>
      </c>
      <c r="B166" s="184" t="str">
        <f>'Quarterly Data 2001-Q2 2026'!F166</f>
        <v>-</v>
      </c>
      <c r="C166" s="144" t="str">
        <f>'Quarterly Data 2001-Q2 2026'!J166</f>
        <v>-</v>
      </c>
      <c r="D166" s="144" t="str">
        <f>'Quarterly Data 2001-Q2 2026'!N166</f>
        <v>-</v>
      </c>
      <c r="E166" s="144" t="str">
        <f>'Quarterly Data 2001-Q2 2026'!R166</f>
        <v>-</v>
      </c>
      <c r="F166" s="144" t="str">
        <f>'Quarterly Data 2001-Q2 2026'!V166</f>
        <v>-</v>
      </c>
      <c r="G166" s="144" t="str">
        <f>'Quarterly Data 2001-Q2 2026'!Z166</f>
        <v>-</v>
      </c>
      <c r="H166" s="144" t="str">
        <f>'Quarterly Data 2001-Q2 2026'!AD166</f>
        <v>-</v>
      </c>
      <c r="I166" s="144" t="str">
        <f>'Quarterly Data 2001-Q2 2026'!AH166</f>
        <v>-</v>
      </c>
      <c r="J166" s="144" t="str">
        <f>'Quarterly Data 2001-Q2 2026'!AL166</f>
        <v>-</v>
      </c>
      <c r="K166" s="144" t="str">
        <f>'Quarterly Data 2001-Q2 2026'!AP166</f>
        <v>-</v>
      </c>
      <c r="L166" s="144" t="str">
        <f>'Quarterly Data 2001-Q2 2026'!AT166</f>
        <v>-</v>
      </c>
      <c r="M166" s="144" t="str">
        <f>'Quarterly Data 2001-Q2 2026'!AX166</f>
        <v>-</v>
      </c>
      <c r="N166" s="144" t="str">
        <f>+'Quarterly Data 2001-Q2 2026'!BB166</f>
        <v>-</v>
      </c>
      <c r="O166" s="144" t="str">
        <f>+'Quarterly Data 2001-Q2 2026'!BF166</f>
        <v>-</v>
      </c>
      <c r="P166" s="144" t="str">
        <f>+'Quarterly Data 2001-Q2 2026'!BJ166</f>
        <v>-</v>
      </c>
      <c r="Q166" s="144" t="str">
        <f>+'Quarterly Data 2001-Q2 2026'!BN166</f>
        <v>-</v>
      </c>
      <c r="R166" s="144" t="str">
        <f>+'Quarterly Data 2001-Q2 2026'!BR166</f>
        <v>-</v>
      </c>
      <c r="S166" s="144" t="str">
        <f>+'Quarterly Data 2001-Q2 2026'!BV166</f>
        <v>-</v>
      </c>
      <c r="T166" s="144" t="str">
        <f>+'Quarterly Data 2001-Q2 2026'!BZ166</f>
        <v>-</v>
      </c>
      <c r="U166" s="94">
        <f>'Quarterly Data 2001-Q2 2026'!CE165</f>
        <v>0.11899999999999999</v>
      </c>
      <c r="V166" s="94">
        <f>'Quarterly Data 2001-Q2 2026'!CH165</f>
        <v>0.12024333150517789</v>
      </c>
      <c r="W166" s="94">
        <f>'Quarterly Data 2001-Q2 2026'!CL165</f>
        <v>9.6455766974005389E-2</v>
      </c>
      <c r="X166" s="94">
        <f>'Quarterly Data 2001-Q2 2026'!CP165</f>
        <v>9.2166033429263522E-2</v>
      </c>
      <c r="Y166" s="339">
        <f>'Quarterly Data 2001-Q2 2026'!CT165</f>
        <v>9.4730045344862332E-2</v>
      </c>
      <c r="Z166" s="304">
        <f>+'Quarterly Data 2001-Q2 2026'!CX165</f>
        <v>0.12060843722416917</v>
      </c>
      <c r="AA166" s="344" t="s">
        <v>34</v>
      </c>
    </row>
    <row r="167" spans="1:30">
      <c r="A167" s="23" t="s">
        <v>196</v>
      </c>
      <c r="B167" s="184" t="str">
        <f>'Quarterly Data 2001-Q2 2026'!F167</f>
        <v>-</v>
      </c>
      <c r="C167" s="144" t="str">
        <f>'Quarterly Data 2001-Q2 2026'!J167</f>
        <v>-</v>
      </c>
      <c r="D167" s="144" t="str">
        <f>'Quarterly Data 2001-Q2 2026'!N167</f>
        <v>-</v>
      </c>
      <c r="E167" s="144" t="str">
        <f>'Quarterly Data 2001-Q2 2026'!R167</f>
        <v>-</v>
      </c>
      <c r="F167" s="144" t="str">
        <f>'Quarterly Data 2001-Q2 2026'!V167</f>
        <v>-</v>
      </c>
      <c r="G167" s="144" t="str">
        <f>'Quarterly Data 2001-Q2 2026'!Z167</f>
        <v>-</v>
      </c>
      <c r="H167" s="144" t="str">
        <f>'Quarterly Data 2001-Q2 2026'!AD167</f>
        <v>-</v>
      </c>
      <c r="I167" s="144" t="str">
        <f>'Quarterly Data 2001-Q2 2026'!AH167</f>
        <v>-</v>
      </c>
      <c r="J167" s="144" t="str">
        <f>'Quarterly Data 2001-Q2 2026'!AL167</f>
        <v>-</v>
      </c>
      <c r="K167" s="144" t="str">
        <f>'Quarterly Data 2001-Q2 2026'!AP167</f>
        <v>-</v>
      </c>
      <c r="L167" s="144" t="str">
        <f>'Quarterly Data 2001-Q2 2026'!AT167</f>
        <v>-</v>
      </c>
      <c r="M167" s="144" t="str">
        <f>'Quarterly Data 2001-Q2 2026'!AX167</f>
        <v>-</v>
      </c>
      <c r="N167" s="144" t="str">
        <f>+'Quarterly Data 2001-Q2 2026'!BB167</f>
        <v>-</v>
      </c>
      <c r="O167" s="144" t="str">
        <f>+'Quarterly Data 2001-Q2 2026'!BF167</f>
        <v>-</v>
      </c>
      <c r="P167" s="144" t="str">
        <f>+'Quarterly Data 2001-Q2 2026'!BJ167</f>
        <v>-</v>
      </c>
      <c r="Q167" s="144" t="str">
        <f>+'Quarterly Data 2001-Q2 2026'!BN167</f>
        <v>-</v>
      </c>
      <c r="R167" s="144" t="str">
        <f>+'Quarterly Data 2001-Q2 2026'!BR167</f>
        <v>-</v>
      </c>
      <c r="S167" s="144" t="str">
        <f>+'Quarterly Data 2001-Q2 2026'!BV167</f>
        <v>-</v>
      </c>
      <c r="T167" s="144" t="str">
        <f>+'Quarterly Data 2001-Q2 2026'!BZ167</f>
        <v>-</v>
      </c>
      <c r="U167" s="19">
        <f>+'Quarterly Data 2001-Q2 2026'!CD166</f>
        <v>35988.145469150004</v>
      </c>
      <c r="V167" s="19">
        <f>+'Quarterly Data 2001-Q2 2026'!CH166</f>
        <v>39351.465799999998</v>
      </c>
      <c r="W167" s="19">
        <f>+'Quarterly Data 2001-Q2 2026'!CL166</f>
        <v>41796.138629000001</v>
      </c>
      <c r="X167" s="19">
        <f>+'Quarterly Data 2001-Q2 2026'!CP166</f>
        <v>44282.848711999999</v>
      </c>
      <c r="Y167" s="20">
        <f>+'Quarterly Data 2001-Q2 2026'!CT166</f>
        <v>47594.606176000001</v>
      </c>
      <c r="Z167" s="24">
        <f>+'Quarterly Data 2001-Q2 2026'!CX166</f>
        <v>49375.820492999999</v>
      </c>
      <c r="AA167" s="344" t="s">
        <v>34</v>
      </c>
    </row>
    <row r="168" spans="1:30">
      <c r="A168" s="58" t="s">
        <v>183</v>
      </c>
      <c r="B168" s="203" t="s">
        <v>49</v>
      </c>
      <c r="C168" s="203" t="s">
        <v>49</v>
      </c>
      <c r="D168" s="203" t="s">
        <v>49</v>
      </c>
      <c r="E168" s="203" t="s">
        <v>49</v>
      </c>
      <c r="F168" s="203" t="s">
        <v>49</v>
      </c>
      <c r="G168" s="203" t="s">
        <v>49</v>
      </c>
      <c r="H168" s="203" t="s">
        <v>49</v>
      </c>
      <c r="I168" s="203" t="s">
        <v>49</v>
      </c>
      <c r="J168" s="203" t="s">
        <v>49</v>
      </c>
      <c r="K168" s="203" t="s">
        <v>49</v>
      </c>
      <c r="L168" s="203" t="s">
        <v>49</v>
      </c>
      <c r="M168" s="203" t="s">
        <v>49</v>
      </c>
      <c r="N168" s="203" t="s">
        <v>49</v>
      </c>
      <c r="O168" s="203" t="s">
        <v>49</v>
      </c>
      <c r="P168" s="203" t="s">
        <v>49</v>
      </c>
      <c r="Q168" s="203" t="s">
        <v>49</v>
      </c>
      <c r="R168" s="203" t="s">
        <v>49</v>
      </c>
      <c r="S168" s="203" t="s">
        <v>49</v>
      </c>
      <c r="T168" s="203" t="s">
        <v>49</v>
      </c>
      <c r="U168" s="94">
        <f>+'Quarterly Data 2001-Q2 2026'!CD167</f>
        <v>9.5556292949241034E-2</v>
      </c>
      <c r="V168" s="360">
        <f>+'Quarterly Data 2001-Q2 2026'!CH167</f>
        <v>0.10085312702633811</v>
      </c>
      <c r="W168" s="360">
        <f>+'Quarterly Data 2001-Q2 2026'!CL167</f>
        <v>0.10839039527581332</v>
      </c>
      <c r="X168" s="360">
        <f>+'Quarterly Data 2001-Q2 2026'!CP167</f>
        <v>0.10910312112984644</v>
      </c>
      <c r="Y168" s="360">
        <f>+'Quarterly Data 2001-Q2 2026'!CT167</f>
        <v>0.10694021879661156</v>
      </c>
      <c r="Z168" s="304">
        <f>+'Quarterly Data 2001-Q2 2026'!CX167</f>
        <v>0.10577764233285893</v>
      </c>
      <c r="AA168" s="61" t="s">
        <v>34</v>
      </c>
      <c r="AC168" s="194"/>
    </row>
    <row r="169" spans="1:30" ht="14.4">
      <c r="A169" s="58" t="s">
        <v>244</v>
      </c>
      <c r="B169" s="201"/>
      <c r="C169" s="202"/>
      <c r="D169" s="202"/>
      <c r="E169" s="202"/>
      <c r="F169" s="202"/>
      <c r="G169" s="202"/>
      <c r="H169" s="202"/>
      <c r="I169" s="202"/>
      <c r="J169" s="202"/>
      <c r="K169" s="202"/>
      <c r="L169" s="202"/>
      <c r="M169" s="202"/>
      <c r="N169" s="202"/>
      <c r="O169" s="202"/>
      <c r="P169" s="202"/>
      <c r="Q169" s="202"/>
      <c r="R169" s="202"/>
      <c r="S169" s="202"/>
      <c r="T169" s="19"/>
      <c r="U169" s="19">
        <v>668029.45290499995</v>
      </c>
      <c r="V169" s="19">
        <v>816822.51591800002</v>
      </c>
      <c r="W169" s="19">
        <v>728056.19901400001</v>
      </c>
      <c r="X169" s="19">
        <v>842572.75300000003</v>
      </c>
      <c r="Y169" s="15">
        <v>1010870.3428709999</v>
      </c>
      <c r="Z169" s="383" t="s">
        <v>274</v>
      </c>
      <c r="AA169" s="61" t="s">
        <v>34</v>
      </c>
      <c r="AB169" s="209"/>
      <c r="AC169" s="194"/>
    </row>
    <row r="170" spans="1:30">
      <c r="A170" s="44" t="s">
        <v>183</v>
      </c>
      <c r="B170" s="189"/>
      <c r="C170" s="190"/>
      <c r="D170" s="190"/>
      <c r="E170" s="190"/>
      <c r="F170" s="190"/>
      <c r="G170" s="190"/>
      <c r="H170" s="190"/>
      <c r="I170" s="190"/>
      <c r="J170" s="190"/>
      <c r="K170" s="190"/>
      <c r="L170" s="190"/>
      <c r="M170" s="190"/>
      <c r="N170" s="190"/>
      <c r="O170" s="190"/>
      <c r="P170" s="190"/>
      <c r="Q170" s="190"/>
      <c r="R170" s="190"/>
      <c r="S170" s="190"/>
      <c r="T170" s="171"/>
      <c r="U170" s="171">
        <v>5.1099221969266119E-2</v>
      </c>
      <c r="V170" s="171">
        <v>5.8305061618527929E-2</v>
      </c>
      <c r="W170" s="171">
        <v>6.2865145812898829E-2</v>
      </c>
      <c r="X170" s="171">
        <v>6.9189314739200966E-2</v>
      </c>
      <c r="Y170" s="336">
        <v>7.516901164613235E-2</v>
      </c>
      <c r="Z170" s="384" t="s">
        <v>274</v>
      </c>
      <c r="AA170" s="355" t="s">
        <v>34</v>
      </c>
      <c r="AB170" s="209"/>
      <c r="AC170" s="194"/>
    </row>
    <row r="171" spans="1:30">
      <c r="B171" s="183"/>
      <c r="C171" s="183"/>
      <c r="D171" s="183"/>
      <c r="E171" s="183"/>
      <c r="F171" s="183"/>
      <c r="G171" s="183"/>
      <c r="H171" s="183"/>
      <c r="I171" s="183"/>
      <c r="J171" s="183"/>
      <c r="K171" s="183"/>
      <c r="L171" s="183"/>
      <c r="M171" s="183"/>
      <c r="N171" s="183"/>
      <c r="O171" s="183"/>
      <c r="P171" s="183"/>
      <c r="Q171" s="183"/>
      <c r="R171" s="183"/>
      <c r="S171" s="183"/>
      <c r="T171" s="183"/>
      <c r="U171" s="183"/>
      <c r="V171" s="183"/>
      <c r="W171" s="183"/>
      <c r="X171" s="183"/>
      <c r="Y171" s="183"/>
      <c r="Z171" s="183"/>
    </row>
    <row r="172" spans="1:30">
      <c r="A172" s="135" t="s">
        <v>127</v>
      </c>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30" ht="27.6">
      <c r="A173" s="297" t="s">
        <v>224</v>
      </c>
      <c r="B173" s="4"/>
      <c r="C173" s="4"/>
      <c r="D173" s="4"/>
      <c r="E173" s="4"/>
      <c r="F173" s="4"/>
      <c r="G173" s="4"/>
      <c r="H173" s="4"/>
      <c r="I173" s="4"/>
      <c r="J173" s="4"/>
      <c r="K173" s="4"/>
      <c r="L173" s="2"/>
      <c r="M173" s="4"/>
      <c r="N173" s="4"/>
      <c r="O173" s="4"/>
      <c r="P173" s="4"/>
      <c r="Q173" s="4"/>
      <c r="R173" s="4"/>
      <c r="S173" s="4"/>
      <c r="T173" s="4"/>
      <c r="U173" s="4"/>
      <c r="V173" s="4"/>
      <c r="W173" s="4"/>
      <c r="X173" s="4"/>
      <c r="Y173" s="4"/>
      <c r="Z173" s="4"/>
    </row>
    <row r="174" spans="1:30" ht="14.4">
      <c r="A174" s="2" t="s">
        <v>212</v>
      </c>
      <c r="B174" s="4"/>
      <c r="C174" s="4"/>
      <c r="D174" s="4"/>
      <c r="E174" s="4"/>
      <c r="F174" s="4"/>
      <c r="G174" s="4"/>
      <c r="H174" s="4"/>
      <c r="I174" s="4"/>
      <c r="J174" s="4"/>
      <c r="K174" s="4"/>
      <c r="L174" s="2"/>
      <c r="M174" s="4"/>
      <c r="N174" s="4"/>
      <c r="O174" s="4"/>
      <c r="P174" s="4"/>
      <c r="Q174" s="4"/>
      <c r="R174" s="4"/>
      <c r="S174" s="4"/>
      <c r="T174" s="4"/>
      <c r="U174" s="4"/>
      <c r="V174" s="4"/>
      <c r="W174" s="4"/>
      <c r="X174" s="4"/>
      <c r="Y174" s="4"/>
      <c r="Z174" s="4"/>
    </row>
    <row r="175" spans="1:30" ht="67.2">
      <c r="A175" s="200" t="s">
        <v>234</v>
      </c>
      <c r="B175" s="4"/>
      <c r="C175"/>
      <c r="D175" s="4"/>
      <c r="E175" s="4"/>
      <c r="F175" s="4"/>
      <c r="G175" s="4"/>
      <c r="H175" s="4"/>
      <c r="I175" s="4"/>
      <c r="J175" s="4"/>
      <c r="K175" s="4"/>
      <c r="L175" s="4"/>
      <c r="M175" s="4"/>
      <c r="N175" s="4"/>
      <c r="O175" s="4"/>
      <c r="P175" s="4"/>
      <c r="Q175" s="4"/>
      <c r="R175" s="4"/>
      <c r="S175" s="4"/>
      <c r="T175" s="4"/>
      <c r="U175" s="4"/>
      <c r="V175" s="4"/>
      <c r="W175" s="4"/>
      <c r="X175" s="4"/>
      <c r="Y175" s="4"/>
      <c r="Z175" s="4"/>
    </row>
    <row r="176" spans="1:30" ht="53.25" customHeight="1">
      <c r="A176" s="200" t="s">
        <v>220</v>
      </c>
      <c r="L176" s="112"/>
    </row>
    <row r="177" spans="1:12" ht="67.2">
      <c r="A177" s="324" t="s">
        <v>241</v>
      </c>
      <c r="L177" s="112"/>
    </row>
    <row r="178" spans="1:12" ht="67.2">
      <c r="A178" s="297" t="s">
        <v>245</v>
      </c>
      <c r="L178" s="2"/>
    </row>
    <row r="179" spans="1:12" ht="54">
      <c r="A179" s="297" t="s">
        <v>242</v>
      </c>
      <c r="L179" s="2"/>
    </row>
    <row r="180" spans="1:12" ht="14.4">
      <c r="A180" s="2" t="s">
        <v>240</v>
      </c>
    </row>
    <row r="181" spans="1:12" ht="93.6">
      <c r="A181" s="297" t="s">
        <v>246</v>
      </c>
    </row>
    <row r="182" spans="1:12" ht="67.2">
      <c r="A182" s="200" t="s">
        <v>243</v>
      </c>
    </row>
  </sheetData>
  <pageMargins left="0.23622047244094491" right="0.23622047244094491" top="0.74803149606299213" bottom="0.74803149606299213" header="0.31496062992125984" footer="0.31496062992125984"/>
  <pageSetup paperSize="8" scale="79" fitToHeight="0" orientation="landscape" r:id="rId1"/>
  <headerFooter>
    <oddFooter>&amp;R&amp;P (&amp;N)</oddFooter>
  </headerFooter>
  <rowBreaks count="1" manualBreakCount="1">
    <brk id="143" max="16383" man="1"/>
  </rowBreaks>
  <ignoredErrors>
    <ignoredError sqref="B10:R11 B17:R17 B12:P12 AA38 AA40 B45:R46 B38:M38 B33:S36 B40:R40 R59:S59 B39:N39 T33:T35 B37:N37 P37:R37 B21:T22 V132:W134 V139:W139 V73:W73" formulaRange="1"/>
  </ignoredErrors>
  <legacyDrawing r:id="rId2"/>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Quarterly Data 2001-Q2 2026</vt:lpstr>
      <vt:lpstr>Annual Data 2001-2025</vt:lpstr>
      <vt:lpstr>'Annual Data 2001-2025'!Print_Area</vt:lpstr>
      <vt:lpstr>'Quarterly Data 2001-Q2 2026'!Print_Area</vt:lpstr>
      <vt:lpstr>'Annual Data 2001-2025'!Print_Titles</vt:lpstr>
      <vt:lpstr>'Quarterly Data 2001-Q2 2026'!Print_Titles</vt:lpstr>
    </vt:vector>
  </TitlesOfParts>
  <Company>Bankaktiebolaget Avanza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Samuelsson</dc:creator>
  <cp:lastModifiedBy>Elin Emfeldt</cp:lastModifiedBy>
  <cp:lastPrinted>2025-05-06T06:28:27Z</cp:lastPrinted>
  <dcterms:created xsi:type="dcterms:W3CDTF">2007-08-28T11:03:25Z</dcterms:created>
  <dcterms:modified xsi:type="dcterms:W3CDTF">2026-07-14T05:40:11Z</dcterms:modified>
</cp:coreProperties>
</file>